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omments3.xml" ContentType="application/vnd.openxmlformats-officedocument.spreadsheetml.comments+xml"/>
  <Override PartName="/xl/drawings/drawing6.xml" ContentType="application/vnd.openxmlformats-officedocument.drawing+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ademecloud-my.sharepoint.com/personal/stephane_barbusse_ademe_fr/Documents/0 _ MES DONNEES/SFEC -  SNBC - PPE/SFEC/"/>
    </mc:Choice>
  </mc:AlternateContent>
  <xr:revisionPtr revIDLastSave="1426" documentId="8_{34B1F257-D3FB-4221-93FB-393028A02656}" xr6:coauthVersionLast="47" xr6:coauthVersionMax="47" xr10:uidLastSave="{5E8B659B-4FC2-482F-8404-8719054EEFF2}"/>
  <bookViews>
    <workbookView xWindow="-120" yWindow="-120" windowWidth="29040" windowHeight="17640" tabRatio="952" xr2:uid="{B65E1736-868B-4F0A-91B3-30B8D4A59FF1}"/>
  </bookViews>
  <sheets>
    <sheet name="Comp RUN1bis AMS &amp; Transitions" sheetId="1" r:id="rId1"/>
    <sheet name="Run 1 VP" sheetId="6" state="hidden" r:id="rId2"/>
    <sheet name="Sankey Transport" sheetId="37" r:id="rId3"/>
    <sheet name="Bilan énergie" sheetId="17" r:id="rId4"/>
    <sheet name="Run 1 Aérien" sheetId="12" state="hidden" r:id="rId5"/>
    <sheet name="VP" sheetId="19" r:id="rId6"/>
    <sheet name="VUL" sheetId="20" r:id="rId7"/>
    <sheet name="PL" sheetId="21" r:id="rId8"/>
    <sheet name="B&amp;C" sheetId="22" r:id="rId9"/>
    <sheet name="2RM" sheetId="23" r:id="rId10"/>
    <sheet name="FE_et_bio" sheetId="18" r:id="rId11"/>
    <sheet name="Autres_modes" sheetId="24" r:id="rId12"/>
    <sheet name="Aérien" sheetId="25" r:id="rId13"/>
    <sheet name="Trafic" sheetId="26" r:id="rId14"/>
    <sheet name="Run 1 Trafic" sheetId="13" state="hidden" r:id="rId15"/>
    <sheet name="Comparaison" sheetId="27" r:id="rId16"/>
    <sheet name="Bilan_E_cont" sheetId="28" r:id="rId17"/>
    <sheet name="Bilan_E_Met" sheetId="29" r:id="rId18"/>
    <sheet name="Bilan_E_KP" sheetId="30" r:id="rId19"/>
    <sheet name="Bilan_E_DROM" sheetId="31" r:id="rId20"/>
    <sheet name="Prod_E_cont" sheetId="32" r:id="rId21"/>
    <sheet name="GES_Met" sheetId="33" r:id="rId22"/>
    <sheet name="GES_DROM" sheetId="34" r:id="rId23"/>
    <sheet name="GES_KP" sheetId="35" r:id="rId24"/>
    <sheet name="GES_Cont" sheetId="36" r:id="rId25"/>
    <sheet name="Run 1 Bilan énergie" sheetId="4" state="hidden" r:id="rId26"/>
    <sheet name="Run 1 FE_et_bio" sheetId="5" state="hidden" r:id="rId27"/>
    <sheet name="Run 1 VUL" sheetId="7" state="hidden" r:id="rId28"/>
    <sheet name="Run 1 PL" sheetId="8" state="hidden" r:id="rId29"/>
    <sheet name="Run 1 B&amp;C" sheetId="9" state="hidden" r:id="rId30"/>
    <sheet name="Run 1 2RM" sheetId="10" state="hidden" r:id="rId31"/>
    <sheet name="Run 1 Autres_modes" sheetId="11" state="hidden" r:id="rId32"/>
    <sheet name="Run 1 Trafic_AME_2021 (mémoire)" sheetId="14" state="hidden" r:id="rId33"/>
    <sheet name="Run 1 Bilan_E_AMS_Met" sheetId="2" state="hidden" r:id="rId34"/>
    <sheet name="Run 1 Bilan_GES_AMS_Met" sheetId="3" state="hidden" r:id="rId35"/>
    <sheet name="Old AMS Format Power BI" sheetId="16" state="hidden" r:id="rId36"/>
    <sheet name="old Test Sankey AMS" sheetId="15" state="hidden" r:id="rId37"/>
  </sheets>
  <definedNames>
    <definedName name="_xlcn.WorksheetConnection_ComparaisonTransportsSNBC3Run1_Transitions2050.xlsxTableau11" hidden="1">'old Test Sankey AMS'!$L$5:$U$7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au1" name="Tableau1" connection="WorksheetConnection_Comparaison Transports SNBC3 Run1 _ Transitions2050.xlsx!Tableau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58" i="17" l="1"/>
  <c r="L159" i="17"/>
  <c r="L160" i="17"/>
  <c r="L161" i="17"/>
  <c r="L162" i="17"/>
  <c r="L163" i="17"/>
  <c r="L157" i="17"/>
  <c r="L130" i="17"/>
  <c r="L136" i="17"/>
  <c r="G60" i="24"/>
  <c r="H60" i="24"/>
  <c r="I60" i="24"/>
  <c r="J60" i="24"/>
  <c r="K60" i="24"/>
  <c r="L60" i="24"/>
  <c r="M60" i="24"/>
  <c r="N60" i="24"/>
  <c r="F60" i="24"/>
  <c r="L18" i="1" l="1"/>
  <c r="C14" i="1" l="1"/>
  <c r="R11" i="1" l="1"/>
  <c r="N338" i="17" l="1"/>
  <c r="L338" i="17"/>
  <c r="L336" i="17"/>
  <c r="N337" i="17"/>
  <c r="L339" i="17"/>
  <c r="L337" i="17"/>
  <c r="N327" i="17"/>
  <c r="L327" i="17"/>
  <c r="L325" i="17"/>
  <c r="N326" i="17"/>
  <c r="L328" i="17"/>
  <c r="L326" i="17"/>
  <c r="N43" i="17"/>
  <c r="N41" i="17"/>
  <c r="L152" i="17"/>
  <c r="L151" i="17"/>
  <c r="L49" i="17"/>
  <c r="L48" i="17"/>
  <c r="L45" i="17"/>
  <c r="L42" i="17"/>
  <c r="F96" i="1" l="1"/>
  <c r="Q29" i="13"/>
  <c r="V29" i="26"/>
  <c r="L47" i="1"/>
  <c r="F47" i="1"/>
  <c r="L46" i="1"/>
  <c r="F46" i="1"/>
  <c r="L40" i="1"/>
  <c r="L43" i="1"/>
  <c r="L42" i="1"/>
  <c r="L39" i="1"/>
  <c r="R63" i="19"/>
  <c r="L41" i="1" s="1"/>
  <c r="F41" i="1"/>
  <c r="F40" i="1"/>
  <c r="F43" i="1"/>
  <c r="R114" i="21"/>
  <c r="R113" i="21"/>
  <c r="R115" i="21"/>
  <c r="R112" i="21"/>
  <c r="Q113" i="21"/>
  <c r="Q114" i="21"/>
  <c r="Q115" i="21"/>
  <c r="Q112" i="21"/>
  <c r="F42" i="1"/>
  <c r="F38" i="1"/>
  <c r="L38" i="1" s="1"/>
  <c r="F39" i="1"/>
  <c r="Q99" i="20"/>
  <c r="Q100" i="20"/>
  <c r="Q101" i="20"/>
  <c r="Q98" i="20"/>
  <c r="P99" i="20"/>
  <c r="P100" i="20"/>
  <c r="P101" i="20"/>
  <c r="P98" i="20"/>
  <c r="Q63" i="19"/>
  <c r="Q61" i="19"/>
  <c r="Q60" i="19"/>
  <c r="R63" i="6"/>
  <c r="Q61" i="6"/>
  <c r="Q63" i="6"/>
  <c r="L85" i="1"/>
  <c r="L84" i="1"/>
  <c r="L83" i="1"/>
  <c r="F85" i="1"/>
  <c r="F84" i="1"/>
  <c r="F83" i="1"/>
  <c r="L81" i="1"/>
  <c r="L80" i="1"/>
  <c r="F81" i="1"/>
  <c r="F80" i="1"/>
  <c r="F78" i="1"/>
  <c r="F77" i="1"/>
  <c r="F76" i="1"/>
  <c r="F75" i="1"/>
  <c r="F74" i="1"/>
  <c r="F73" i="1"/>
  <c r="F72" i="1"/>
  <c r="F71" i="1"/>
  <c r="L73" i="1"/>
  <c r="L77" i="1"/>
  <c r="L78" i="1"/>
  <c r="L76" i="1"/>
  <c r="L75" i="1"/>
  <c r="L74" i="1"/>
  <c r="L72" i="1"/>
  <c r="L71" i="1"/>
  <c r="L70" i="1"/>
  <c r="F70" i="1"/>
  <c r="L52" i="1"/>
  <c r="F52" i="1"/>
  <c r="F102" i="1"/>
  <c r="L102" i="1"/>
  <c r="L107" i="1"/>
  <c r="F107" i="1"/>
  <c r="L95" i="1"/>
  <c r="U61" i="26"/>
  <c r="V61" i="26"/>
  <c r="U62" i="26"/>
  <c r="V62" i="26"/>
  <c r="V60" i="26"/>
  <c r="U60" i="26"/>
  <c r="L26" i="1"/>
  <c r="F26" i="1"/>
  <c r="U24" i="26"/>
  <c r="V24" i="26"/>
  <c r="U25" i="26"/>
  <c r="V25" i="26"/>
  <c r="U26" i="26"/>
  <c r="V26" i="26"/>
  <c r="U27" i="26"/>
  <c r="V27" i="26"/>
  <c r="U28" i="26"/>
  <c r="V28" i="26"/>
  <c r="U29" i="26"/>
  <c r="V23" i="26"/>
  <c r="U23" i="26"/>
  <c r="L14" i="1"/>
  <c r="F14" i="1"/>
  <c r="L79" i="1" l="1"/>
  <c r="F79" i="1"/>
  <c r="T60" i="34"/>
  <c r="S60" i="34"/>
  <c r="R60" i="34"/>
  <c r="Q60" i="34"/>
  <c r="P60" i="34"/>
  <c r="O60" i="34"/>
  <c r="N60" i="34"/>
  <c r="M60" i="34"/>
  <c r="L60" i="34"/>
  <c r="K60" i="34"/>
  <c r="J60" i="34"/>
  <c r="I60" i="34"/>
  <c r="H60" i="34"/>
  <c r="G60" i="34"/>
  <c r="F60" i="34"/>
  <c r="T59" i="34"/>
  <c r="S59" i="34"/>
  <c r="R59" i="34"/>
  <c r="Q59" i="34"/>
  <c r="P59" i="34"/>
  <c r="O59" i="34"/>
  <c r="N59" i="34"/>
  <c r="M59" i="34"/>
  <c r="L59" i="34"/>
  <c r="K59" i="34"/>
  <c r="J59" i="34"/>
  <c r="I59" i="34"/>
  <c r="H59" i="34"/>
  <c r="G59" i="34"/>
  <c r="F59" i="34"/>
  <c r="T58" i="34"/>
  <c r="S58" i="34"/>
  <c r="R58" i="34"/>
  <c r="Q58" i="34"/>
  <c r="P58" i="34"/>
  <c r="O58" i="34"/>
  <c r="N58" i="34"/>
  <c r="M58" i="34"/>
  <c r="L58" i="34"/>
  <c r="K58" i="34"/>
  <c r="J58" i="34"/>
  <c r="I58" i="34"/>
  <c r="H58" i="34"/>
  <c r="G58" i="34"/>
  <c r="F58" i="34"/>
  <c r="T57" i="34"/>
  <c r="S57" i="34"/>
  <c r="R57" i="34"/>
  <c r="Q57" i="34"/>
  <c r="P57" i="34"/>
  <c r="O57" i="34"/>
  <c r="N57" i="34"/>
  <c r="M57" i="34"/>
  <c r="L57" i="34"/>
  <c r="K57" i="34"/>
  <c r="J57" i="34"/>
  <c r="I57" i="34"/>
  <c r="H57" i="34"/>
  <c r="G57" i="34"/>
  <c r="F57" i="34"/>
  <c r="T56" i="34"/>
  <c r="S56" i="34"/>
  <c r="R56" i="34"/>
  <c r="Q56" i="34"/>
  <c r="P56" i="34"/>
  <c r="O56" i="34"/>
  <c r="N56" i="34"/>
  <c r="M56" i="34"/>
  <c r="L56" i="34"/>
  <c r="K56" i="34"/>
  <c r="J56" i="34"/>
  <c r="I56" i="34"/>
  <c r="H56" i="34"/>
  <c r="G56" i="34"/>
  <c r="F56" i="34"/>
  <c r="T55" i="34"/>
  <c r="S55" i="34"/>
  <c r="R55" i="34"/>
  <c r="Q55" i="34"/>
  <c r="P55" i="34"/>
  <c r="O55" i="34"/>
  <c r="N55" i="34"/>
  <c r="M55" i="34"/>
  <c r="L55" i="34"/>
  <c r="K55" i="34"/>
  <c r="J55" i="34"/>
  <c r="I55" i="34"/>
  <c r="H55" i="34"/>
  <c r="G55" i="34"/>
  <c r="F55" i="34"/>
  <c r="T54" i="34"/>
  <c r="S54" i="34"/>
  <c r="R54" i="34"/>
  <c r="Q54" i="34"/>
  <c r="P54" i="34"/>
  <c r="O54" i="34"/>
  <c r="N54" i="34"/>
  <c r="M54" i="34"/>
  <c r="L54" i="34"/>
  <c r="K54" i="34"/>
  <c r="J54" i="34"/>
  <c r="I54" i="34"/>
  <c r="H54" i="34"/>
  <c r="G54" i="34"/>
  <c r="F54" i="34"/>
  <c r="T53" i="34"/>
  <c r="S53" i="34"/>
  <c r="R53" i="34"/>
  <c r="Q53" i="34"/>
  <c r="P53" i="34"/>
  <c r="O53" i="34"/>
  <c r="N53" i="34"/>
  <c r="M53" i="34"/>
  <c r="L53" i="34"/>
  <c r="K53" i="34"/>
  <c r="J53" i="34"/>
  <c r="I53" i="34"/>
  <c r="H53" i="34"/>
  <c r="G53" i="34"/>
  <c r="F53" i="34"/>
  <c r="T52" i="34"/>
  <c r="S52" i="34"/>
  <c r="R52" i="34"/>
  <c r="Q52" i="34"/>
  <c r="P52" i="34"/>
  <c r="O52" i="34"/>
  <c r="N52" i="34"/>
  <c r="M52" i="34"/>
  <c r="L52" i="34"/>
  <c r="K52" i="34"/>
  <c r="J52" i="34"/>
  <c r="I52" i="34"/>
  <c r="H52" i="34"/>
  <c r="G52" i="34"/>
  <c r="F52" i="34"/>
  <c r="T51" i="34"/>
  <c r="S51" i="34"/>
  <c r="R51" i="34"/>
  <c r="Q51" i="34"/>
  <c r="P51" i="34"/>
  <c r="O51" i="34"/>
  <c r="N51" i="34"/>
  <c r="M51" i="34"/>
  <c r="L51" i="34"/>
  <c r="K51" i="34"/>
  <c r="J51" i="34"/>
  <c r="I51" i="34"/>
  <c r="H51" i="34"/>
  <c r="G51" i="34"/>
  <c r="F51" i="34"/>
  <c r="T50" i="34"/>
  <c r="S50" i="34"/>
  <c r="R50" i="34"/>
  <c r="Q50" i="34"/>
  <c r="P50" i="34"/>
  <c r="O50" i="34"/>
  <c r="N50" i="34"/>
  <c r="M50" i="34"/>
  <c r="L50" i="34"/>
  <c r="K50" i="34"/>
  <c r="J50" i="34"/>
  <c r="I50" i="34"/>
  <c r="H50" i="34"/>
  <c r="G50" i="34"/>
  <c r="F50" i="34"/>
  <c r="T49" i="34"/>
  <c r="S49" i="34"/>
  <c r="R49" i="34"/>
  <c r="Q49" i="34"/>
  <c r="P49" i="34"/>
  <c r="O49" i="34"/>
  <c r="N49" i="34"/>
  <c r="M49" i="34"/>
  <c r="L49" i="34"/>
  <c r="K49" i="34"/>
  <c r="J49" i="34"/>
  <c r="I49" i="34"/>
  <c r="H49" i="34"/>
  <c r="G49" i="34"/>
  <c r="F49" i="34"/>
  <c r="T48" i="34"/>
  <c r="S48" i="34"/>
  <c r="R48" i="34"/>
  <c r="Q48" i="34"/>
  <c r="P48" i="34"/>
  <c r="O48" i="34"/>
  <c r="N48" i="34"/>
  <c r="M48" i="34"/>
  <c r="L48" i="34"/>
  <c r="K48" i="34"/>
  <c r="J48" i="34"/>
  <c r="I48" i="34"/>
  <c r="H48" i="34"/>
  <c r="G48" i="34"/>
  <c r="F48" i="34"/>
  <c r="T47" i="34"/>
  <c r="S47" i="34"/>
  <c r="R47" i="34"/>
  <c r="Q47" i="34"/>
  <c r="P47" i="34"/>
  <c r="O47" i="34"/>
  <c r="N47" i="34"/>
  <c r="M47" i="34"/>
  <c r="L47" i="34"/>
  <c r="K47" i="34"/>
  <c r="J47" i="34"/>
  <c r="I47" i="34"/>
  <c r="H47" i="34"/>
  <c r="G47" i="34"/>
  <c r="F47" i="34"/>
  <c r="T46" i="34"/>
  <c r="S46" i="34"/>
  <c r="R46" i="34"/>
  <c r="Q46" i="34"/>
  <c r="P46" i="34"/>
  <c r="O46" i="34"/>
  <c r="N46" i="34"/>
  <c r="M46" i="34"/>
  <c r="L46" i="34"/>
  <c r="K46" i="34"/>
  <c r="J46" i="34"/>
  <c r="I46" i="34"/>
  <c r="H46" i="34"/>
  <c r="G46" i="34"/>
  <c r="F46" i="34"/>
  <c r="T45" i="34"/>
  <c r="S45" i="34"/>
  <c r="R45" i="34"/>
  <c r="Q45" i="34"/>
  <c r="P45" i="34"/>
  <c r="O45" i="34"/>
  <c r="N45" i="34"/>
  <c r="M45" i="34"/>
  <c r="L45" i="34"/>
  <c r="K45" i="34"/>
  <c r="J45" i="34"/>
  <c r="I45" i="34"/>
  <c r="H45" i="34"/>
  <c r="G45" i="34"/>
  <c r="F45" i="34"/>
  <c r="T44" i="34"/>
  <c r="S44" i="34"/>
  <c r="R44" i="34"/>
  <c r="Q44" i="34"/>
  <c r="P44" i="34"/>
  <c r="O44" i="34"/>
  <c r="N44" i="34"/>
  <c r="M44" i="34"/>
  <c r="L44" i="34"/>
  <c r="K44" i="34"/>
  <c r="J44" i="34"/>
  <c r="I44" i="34"/>
  <c r="H44" i="34"/>
  <c r="G44" i="34"/>
  <c r="F44" i="34"/>
  <c r="T43" i="34"/>
  <c r="S43" i="34"/>
  <c r="R43" i="34"/>
  <c r="Q43" i="34"/>
  <c r="P43" i="34"/>
  <c r="O43" i="34"/>
  <c r="N43" i="34"/>
  <c r="M43" i="34"/>
  <c r="L43" i="34"/>
  <c r="K43" i="34"/>
  <c r="J43" i="34"/>
  <c r="I43" i="34"/>
  <c r="H43" i="34"/>
  <c r="G43" i="34"/>
  <c r="F43" i="34"/>
  <c r="T42" i="34"/>
  <c r="S42" i="34"/>
  <c r="R42" i="34"/>
  <c r="Q42" i="34"/>
  <c r="P42" i="34"/>
  <c r="O42" i="34"/>
  <c r="N42" i="34"/>
  <c r="M42" i="34"/>
  <c r="L42" i="34"/>
  <c r="K42" i="34"/>
  <c r="J42" i="34"/>
  <c r="I42" i="34"/>
  <c r="H42" i="34"/>
  <c r="G42" i="34"/>
  <c r="F42" i="34"/>
  <c r="T41" i="34"/>
  <c r="S41" i="34"/>
  <c r="R41" i="34"/>
  <c r="Q41" i="34"/>
  <c r="P41" i="34"/>
  <c r="O41" i="34"/>
  <c r="N41" i="34"/>
  <c r="M41" i="34"/>
  <c r="L41" i="34"/>
  <c r="K41" i="34"/>
  <c r="J41" i="34"/>
  <c r="I41" i="34"/>
  <c r="H41" i="34"/>
  <c r="G41" i="34"/>
  <c r="F41" i="34"/>
  <c r="T40" i="34"/>
  <c r="S40" i="34"/>
  <c r="R40" i="34"/>
  <c r="Q40" i="34"/>
  <c r="P40" i="34"/>
  <c r="O40" i="34"/>
  <c r="N40" i="34"/>
  <c r="M40" i="34"/>
  <c r="L40" i="34"/>
  <c r="K40" i="34"/>
  <c r="J40" i="34"/>
  <c r="I40" i="34"/>
  <c r="H40" i="34"/>
  <c r="G40" i="34"/>
  <c r="F40" i="34"/>
  <c r="T39" i="34"/>
  <c r="S39" i="34"/>
  <c r="R39" i="34"/>
  <c r="Q39" i="34"/>
  <c r="P39" i="34"/>
  <c r="O39" i="34"/>
  <c r="N39" i="34"/>
  <c r="M39" i="34"/>
  <c r="L39" i="34"/>
  <c r="K39" i="34"/>
  <c r="J39" i="34"/>
  <c r="I39" i="34"/>
  <c r="H39" i="34"/>
  <c r="G39" i="34"/>
  <c r="F39" i="34"/>
  <c r="T38" i="34"/>
  <c r="S38" i="34"/>
  <c r="R38" i="34"/>
  <c r="Q38" i="34"/>
  <c r="P38" i="34"/>
  <c r="O38" i="34"/>
  <c r="N38" i="34"/>
  <c r="M38" i="34"/>
  <c r="L38" i="34"/>
  <c r="K38" i="34"/>
  <c r="J38" i="34"/>
  <c r="I38" i="34"/>
  <c r="H38" i="34"/>
  <c r="G38" i="34"/>
  <c r="F38" i="34"/>
  <c r="T37" i="34"/>
  <c r="S37" i="34"/>
  <c r="R37" i="34"/>
  <c r="Q37" i="34"/>
  <c r="P37" i="34"/>
  <c r="O37" i="34"/>
  <c r="N37" i="34"/>
  <c r="M37" i="34"/>
  <c r="L37" i="34"/>
  <c r="K37" i="34"/>
  <c r="J37" i="34"/>
  <c r="I37" i="34"/>
  <c r="H37" i="34"/>
  <c r="G37" i="34"/>
  <c r="F37" i="34"/>
  <c r="T36" i="34"/>
  <c r="S36" i="34"/>
  <c r="R36" i="34"/>
  <c r="Q36" i="34"/>
  <c r="P36" i="34"/>
  <c r="O36" i="34"/>
  <c r="N36" i="34"/>
  <c r="M36" i="34"/>
  <c r="L36" i="34"/>
  <c r="K36" i="34"/>
  <c r="J36" i="34"/>
  <c r="I36" i="34"/>
  <c r="H36" i="34"/>
  <c r="G36" i="34"/>
  <c r="F36" i="34"/>
  <c r="T35" i="34"/>
  <c r="S35" i="34"/>
  <c r="R35" i="34"/>
  <c r="Q35" i="34"/>
  <c r="P35" i="34"/>
  <c r="O35" i="34"/>
  <c r="N35" i="34"/>
  <c r="M35" i="34"/>
  <c r="L35" i="34"/>
  <c r="K35" i="34"/>
  <c r="J35" i="34"/>
  <c r="I35" i="34"/>
  <c r="H35" i="34"/>
  <c r="G35" i="34"/>
  <c r="F35" i="34"/>
  <c r="T34" i="34"/>
  <c r="S34" i="34"/>
  <c r="R34" i="34"/>
  <c r="Q34" i="34"/>
  <c r="P34" i="34"/>
  <c r="O34" i="34"/>
  <c r="N34" i="34"/>
  <c r="M34" i="34"/>
  <c r="L34" i="34"/>
  <c r="K34" i="34"/>
  <c r="J34" i="34"/>
  <c r="I34" i="34"/>
  <c r="H34" i="34"/>
  <c r="G34" i="34"/>
  <c r="F34" i="34"/>
  <c r="T33" i="34"/>
  <c r="S33" i="34"/>
  <c r="R33" i="34"/>
  <c r="Q33" i="34"/>
  <c r="P33" i="34"/>
  <c r="O33" i="34"/>
  <c r="N33" i="34"/>
  <c r="M33" i="34"/>
  <c r="L33" i="34"/>
  <c r="K33" i="34"/>
  <c r="J33" i="34"/>
  <c r="I33" i="34"/>
  <c r="H33" i="34"/>
  <c r="G33" i="34"/>
  <c r="F33" i="34"/>
  <c r="T32" i="34"/>
  <c r="S32" i="34"/>
  <c r="R32" i="34"/>
  <c r="Q32" i="34"/>
  <c r="P32" i="34"/>
  <c r="O32" i="34"/>
  <c r="N32" i="34"/>
  <c r="M32" i="34"/>
  <c r="L32" i="34"/>
  <c r="K32" i="34"/>
  <c r="J32" i="34"/>
  <c r="I32" i="34"/>
  <c r="H32" i="34"/>
  <c r="G32" i="34"/>
  <c r="F32" i="34"/>
  <c r="T31" i="34"/>
  <c r="S31" i="34"/>
  <c r="R31" i="34"/>
  <c r="Q31" i="34"/>
  <c r="P31" i="34"/>
  <c r="O31" i="34"/>
  <c r="N31" i="34"/>
  <c r="M31" i="34"/>
  <c r="L31" i="34"/>
  <c r="K31" i="34"/>
  <c r="J31" i="34"/>
  <c r="I31" i="34"/>
  <c r="H31" i="34"/>
  <c r="G31" i="34"/>
  <c r="F31" i="34"/>
  <c r="T30" i="34"/>
  <c r="S30" i="34"/>
  <c r="R30" i="34"/>
  <c r="Q30" i="34"/>
  <c r="P30" i="34"/>
  <c r="O30" i="34"/>
  <c r="N30" i="34"/>
  <c r="M30" i="34"/>
  <c r="L30" i="34"/>
  <c r="K30" i="34"/>
  <c r="J30" i="34"/>
  <c r="I30" i="34"/>
  <c r="H30" i="34"/>
  <c r="G30" i="34"/>
  <c r="F30" i="34"/>
  <c r="T29" i="34"/>
  <c r="S29" i="34"/>
  <c r="R29" i="34"/>
  <c r="Q29" i="34"/>
  <c r="P29" i="34"/>
  <c r="O29" i="34"/>
  <c r="N29" i="34"/>
  <c r="M29" i="34"/>
  <c r="L29" i="34"/>
  <c r="K29" i="34"/>
  <c r="J29" i="34"/>
  <c r="I29" i="34"/>
  <c r="H29" i="34"/>
  <c r="G29" i="34"/>
  <c r="F29" i="34"/>
  <c r="T28" i="34"/>
  <c r="S28" i="34"/>
  <c r="R28" i="34"/>
  <c r="Q28" i="34"/>
  <c r="P28" i="34"/>
  <c r="O28" i="34"/>
  <c r="N28" i="34"/>
  <c r="M28" i="34"/>
  <c r="L28" i="34"/>
  <c r="K28" i="34"/>
  <c r="J28" i="34"/>
  <c r="I28" i="34"/>
  <c r="H28" i="34"/>
  <c r="G28" i="34"/>
  <c r="F28" i="34"/>
  <c r="T27" i="34"/>
  <c r="S27" i="34"/>
  <c r="R27" i="34"/>
  <c r="Q27" i="34"/>
  <c r="P27" i="34"/>
  <c r="O27" i="34"/>
  <c r="N27" i="34"/>
  <c r="M27" i="34"/>
  <c r="L27" i="34"/>
  <c r="K27" i="34"/>
  <c r="J27" i="34"/>
  <c r="I27" i="34"/>
  <c r="H27" i="34"/>
  <c r="G27" i="34"/>
  <c r="F27" i="34"/>
  <c r="T26" i="34"/>
  <c r="S26" i="34"/>
  <c r="R26" i="34"/>
  <c r="Q26" i="34"/>
  <c r="P26" i="34"/>
  <c r="O26" i="34"/>
  <c r="N26" i="34"/>
  <c r="M26" i="34"/>
  <c r="L26" i="34"/>
  <c r="K26" i="34"/>
  <c r="J26" i="34"/>
  <c r="I26" i="34"/>
  <c r="H26" i="34"/>
  <c r="G26" i="34"/>
  <c r="F26" i="34"/>
  <c r="T25" i="34"/>
  <c r="S25" i="34"/>
  <c r="R25" i="34"/>
  <c r="Q25" i="34"/>
  <c r="P25" i="34"/>
  <c r="O25" i="34"/>
  <c r="N25" i="34"/>
  <c r="M25" i="34"/>
  <c r="L25" i="34"/>
  <c r="K25" i="34"/>
  <c r="J25" i="34"/>
  <c r="I25" i="34"/>
  <c r="H25" i="34"/>
  <c r="G25" i="34"/>
  <c r="F25" i="34"/>
  <c r="T24" i="34"/>
  <c r="S24" i="34"/>
  <c r="R24" i="34"/>
  <c r="Q24" i="34"/>
  <c r="P24" i="34"/>
  <c r="O24" i="34"/>
  <c r="N24" i="34"/>
  <c r="M24" i="34"/>
  <c r="L24" i="34"/>
  <c r="K24" i="34"/>
  <c r="J24" i="34"/>
  <c r="I24" i="34"/>
  <c r="H24" i="34"/>
  <c r="G24" i="34"/>
  <c r="F24" i="34"/>
  <c r="T23" i="34"/>
  <c r="S23" i="34"/>
  <c r="R23" i="34"/>
  <c r="Q23" i="34"/>
  <c r="P23" i="34"/>
  <c r="O23" i="34"/>
  <c r="N23" i="34"/>
  <c r="M23" i="34"/>
  <c r="L23" i="34"/>
  <c r="K23" i="34"/>
  <c r="J23" i="34"/>
  <c r="I23" i="34"/>
  <c r="H23" i="34"/>
  <c r="G23" i="34"/>
  <c r="F23" i="34"/>
  <c r="T22" i="34"/>
  <c r="S22" i="34"/>
  <c r="R22" i="34"/>
  <c r="Q22" i="34"/>
  <c r="P22" i="34"/>
  <c r="O22" i="34"/>
  <c r="N22" i="34"/>
  <c r="M22" i="34"/>
  <c r="L22" i="34"/>
  <c r="K22" i="34"/>
  <c r="J22" i="34"/>
  <c r="I22" i="34"/>
  <c r="H22" i="34"/>
  <c r="G22" i="34"/>
  <c r="F22" i="34"/>
  <c r="T21" i="34"/>
  <c r="S21" i="34"/>
  <c r="R21" i="34"/>
  <c r="Q21" i="34"/>
  <c r="P21" i="34"/>
  <c r="O21" i="34"/>
  <c r="N21" i="34"/>
  <c r="M21" i="34"/>
  <c r="L21" i="34"/>
  <c r="K21" i="34"/>
  <c r="J21" i="34"/>
  <c r="I21" i="34"/>
  <c r="H21" i="34"/>
  <c r="G21" i="34"/>
  <c r="F21" i="34"/>
  <c r="T20" i="34"/>
  <c r="S20" i="34"/>
  <c r="R20" i="34"/>
  <c r="Q20" i="34"/>
  <c r="P20" i="34"/>
  <c r="O20" i="34"/>
  <c r="N20" i="34"/>
  <c r="M20" i="34"/>
  <c r="L20" i="34"/>
  <c r="K20" i="34"/>
  <c r="J20" i="34"/>
  <c r="I20" i="34"/>
  <c r="H20" i="34"/>
  <c r="G20" i="34"/>
  <c r="F20" i="34"/>
  <c r="T19" i="34"/>
  <c r="S19" i="34"/>
  <c r="R19" i="34"/>
  <c r="Q19" i="34"/>
  <c r="P19" i="34"/>
  <c r="O19" i="34"/>
  <c r="N19" i="34"/>
  <c r="M19" i="34"/>
  <c r="L19" i="34"/>
  <c r="K19" i="34"/>
  <c r="J19" i="34"/>
  <c r="I19" i="34"/>
  <c r="H19" i="34"/>
  <c r="G19" i="34"/>
  <c r="F19" i="34"/>
  <c r="T18" i="34"/>
  <c r="S18" i="34"/>
  <c r="R18" i="34"/>
  <c r="Q18" i="34"/>
  <c r="P18" i="34"/>
  <c r="O18" i="34"/>
  <c r="N18" i="34"/>
  <c r="M18" i="34"/>
  <c r="L18" i="34"/>
  <c r="K18" i="34"/>
  <c r="J18" i="34"/>
  <c r="I18" i="34"/>
  <c r="H18" i="34"/>
  <c r="G18" i="34"/>
  <c r="F18" i="34"/>
  <c r="T17" i="34"/>
  <c r="S17" i="34"/>
  <c r="R17" i="34"/>
  <c r="Q17" i="34"/>
  <c r="P17" i="34"/>
  <c r="O17" i="34"/>
  <c r="N17" i="34"/>
  <c r="M17" i="34"/>
  <c r="L17" i="34"/>
  <c r="K17" i="34"/>
  <c r="J17" i="34"/>
  <c r="I17" i="34"/>
  <c r="H17" i="34"/>
  <c r="G17" i="34"/>
  <c r="F17" i="34"/>
  <c r="T16" i="34"/>
  <c r="S16" i="34"/>
  <c r="R16" i="34"/>
  <c r="Q16" i="34"/>
  <c r="P16" i="34"/>
  <c r="O16" i="34"/>
  <c r="N16" i="34"/>
  <c r="M16" i="34"/>
  <c r="L16" i="34"/>
  <c r="K16" i="34"/>
  <c r="J16" i="34"/>
  <c r="I16" i="34"/>
  <c r="H16" i="34"/>
  <c r="G16" i="34"/>
  <c r="F16" i="34"/>
  <c r="T15" i="34"/>
  <c r="S15" i="34"/>
  <c r="R15" i="34"/>
  <c r="Q15" i="34"/>
  <c r="P15" i="34"/>
  <c r="O15" i="34"/>
  <c r="N15" i="34"/>
  <c r="M15" i="34"/>
  <c r="L15" i="34"/>
  <c r="K15" i="34"/>
  <c r="J15" i="34"/>
  <c r="I15" i="34"/>
  <c r="H15" i="34"/>
  <c r="G15" i="34"/>
  <c r="F15" i="34"/>
  <c r="T14" i="34"/>
  <c r="S14" i="34"/>
  <c r="R14" i="34"/>
  <c r="Q14" i="34"/>
  <c r="P14" i="34"/>
  <c r="O14" i="34"/>
  <c r="N14" i="34"/>
  <c r="M14" i="34"/>
  <c r="L14" i="34"/>
  <c r="K14" i="34"/>
  <c r="J14" i="34"/>
  <c r="I14" i="34"/>
  <c r="H14" i="34"/>
  <c r="G14" i="34"/>
  <c r="F14" i="34"/>
  <c r="T13" i="34"/>
  <c r="S13" i="34"/>
  <c r="R13" i="34"/>
  <c r="Q13" i="34"/>
  <c r="P13" i="34"/>
  <c r="O13" i="34"/>
  <c r="N13" i="34"/>
  <c r="M13" i="34"/>
  <c r="L13" i="34"/>
  <c r="K13" i="34"/>
  <c r="J13" i="34"/>
  <c r="I13" i="34"/>
  <c r="H13" i="34"/>
  <c r="G13" i="34"/>
  <c r="F13" i="34"/>
  <c r="T12" i="34"/>
  <c r="S12" i="34"/>
  <c r="R12" i="34"/>
  <c r="Q12" i="34"/>
  <c r="P12" i="34"/>
  <c r="O12" i="34"/>
  <c r="N12" i="34"/>
  <c r="M12" i="34"/>
  <c r="L12" i="34"/>
  <c r="K12" i="34"/>
  <c r="J12" i="34"/>
  <c r="I12" i="34"/>
  <c r="H12" i="34"/>
  <c r="G12" i="34"/>
  <c r="F12" i="34"/>
  <c r="T11" i="34"/>
  <c r="S11" i="34"/>
  <c r="R11" i="34"/>
  <c r="Q11" i="34"/>
  <c r="P11" i="34"/>
  <c r="O11" i="34"/>
  <c r="N11" i="34"/>
  <c r="M11" i="34"/>
  <c r="L11" i="34"/>
  <c r="K11" i="34"/>
  <c r="J11" i="34"/>
  <c r="I11" i="34"/>
  <c r="H11" i="34"/>
  <c r="G11" i="34"/>
  <c r="F11" i="34"/>
  <c r="T10" i="34"/>
  <c r="S10" i="34"/>
  <c r="R10" i="34"/>
  <c r="Q10" i="34"/>
  <c r="P10" i="34"/>
  <c r="O10" i="34"/>
  <c r="N10" i="34"/>
  <c r="M10" i="34"/>
  <c r="L10" i="34"/>
  <c r="K10" i="34"/>
  <c r="J10" i="34"/>
  <c r="I10" i="34"/>
  <c r="H10" i="34"/>
  <c r="G10" i="34"/>
  <c r="F10" i="34"/>
  <c r="T9" i="34"/>
  <c r="S9" i="34"/>
  <c r="R9" i="34"/>
  <c r="Q9" i="34"/>
  <c r="P9" i="34"/>
  <c r="O9" i="34"/>
  <c r="N9" i="34"/>
  <c r="M9" i="34"/>
  <c r="L9" i="34"/>
  <c r="K9" i="34"/>
  <c r="J9" i="34"/>
  <c r="I9" i="34"/>
  <c r="H9" i="34"/>
  <c r="G9" i="34"/>
  <c r="F9" i="34"/>
  <c r="B4" i="32"/>
  <c r="R59" i="20" l="1"/>
  <c r="R58" i="20"/>
  <c r="R57" i="20"/>
  <c r="R56" i="20"/>
  <c r="K50" i="18"/>
  <c r="J50" i="18"/>
  <c r="I50" i="18"/>
  <c r="H50" i="18"/>
  <c r="G50" i="18"/>
  <c r="F50" i="18"/>
  <c r="C50" i="18"/>
  <c r="K49" i="18"/>
  <c r="J49" i="18"/>
  <c r="I49" i="18"/>
  <c r="H49" i="18"/>
  <c r="G49" i="18"/>
  <c r="F49" i="18"/>
  <c r="E49" i="18"/>
  <c r="D49" i="18"/>
  <c r="C49" i="18"/>
  <c r="K48" i="18"/>
  <c r="J48" i="18"/>
  <c r="I48" i="18"/>
  <c r="H48" i="18"/>
  <c r="G48" i="18"/>
  <c r="F48" i="18"/>
  <c r="E48" i="18"/>
  <c r="D48" i="18"/>
  <c r="C48" i="18"/>
  <c r="K43" i="18"/>
  <c r="E43" i="18"/>
  <c r="D43" i="18"/>
  <c r="C43" i="18"/>
  <c r="E42" i="18"/>
  <c r="D42" i="18"/>
  <c r="K32" i="18"/>
  <c r="J32" i="18"/>
  <c r="I32" i="18"/>
  <c r="H32" i="18"/>
  <c r="G32" i="18"/>
  <c r="F32" i="18"/>
  <c r="E30" i="18"/>
  <c r="E32" i="18" s="1"/>
  <c r="D30" i="18"/>
  <c r="D50" i="18" s="1"/>
  <c r="C30" i="18"/>
  <c r="C22" i="18"/>
  <c r="J43" i="18" s="1"/>
  <c r="C21" i="18"/>
  <c r="C20" i="18"/>
  <c r="K42" i="18" s="1"/>
  <c r="C19" i="18"/>
  <c r="D41" i="18" s="1"/>
  <c r="D10" i="18"/>
  <c r="D9" i="18"/>
  <c r="D8" i="18"/>
  <c r="D7" i="18"/>
  <c r="E1" i="18"/>
  <c r="I41" i="18" l="1"/>
  <c r="H42" i="18"/>
  <c r="G43" i="18"/>
  <c r="G41" i="18"/>
  <c r="F42" i="18"/>
  <c r="H41" i="18"/>
  <c r="F43" i="18"/>
  <c r="J41" i="18"/>
  <c r="I42" i="18"/>
  <c r="H43" i="18"/>
  <c r="E50" i="18"/>
  <c r="E41" i="18"/>
  <c r="F41" i="18"/>
  <c r="C41" i="18"/>
  <c r="K41" i="18"/>
  <c r="J42" i="18"/>
  <c r="I43" i="18"/>
  <c r="G42" i="18"/>
  <c r="C42" i="18"/>
  <c r="C120" i="13"/>
  <c r="D120" i="13"/>
  <c r="E120" i="13"/>
  <c r="F120" i="13"/>
  <c r="G120" i="13"/>
  <c r="H120" i="13"/>
  <c r="I120" i="13"/>
  <c r="J120" i="13"/>
  <c r="K120" i="13"/>
  <c r="L120" i="13"/>
  <c r="M120" i="13"/>
  <c r="B120" i="13"/>
  <c r="R35" i="6" a="1"/>
  <c r="R35" i="6" s="1"/>
  <c r="R37" i="6" s="1"/>
  <c r="S35" i="6" a="1"/>
  <c r="S35" i="6" s="1"/>
  <c r="S37" i="6" s="1"/>
  <c r="T35" i="6" a="1"/>
  <c r="T35" i="6" s="1"/>
  <c r="T37" i="6" s="1"/>
  <c r="U35" i="6" a="1"/>
  <c r="U35" i="6" s="1"/>
  <c r="U37" i="6" s="1"/>
  <c r="Q35" i="6" a="1"/>
  <c r="Q35" i="6" s="1"/>
  <c r="Q37" i="6" s="1"/>
  <c r="L35" i="6" a="1"/>
  <c r="L35" i="6" s="1"/>
  <c r="L37" i="6" s="1"/>
  <c r="M35" i="6" a="1"/>
  <c r="M35" i="6" s="1"/>
  <c r="M37" i="6" s="1"/>
  <c r="N35" i="6" a="1"/>
  <c r="N35" i="6" s="1"/>
  <c r="N37" i="6" s="1"/>
  <c r="O35" i="6" a="1"/>
  <c r="O35" i="6"/>
  <c r="P35" i="6" a="1"/>
  <c r="P35" i="6" s="1"/>
  <c r="P37" i="6" s="1"/>
  <c r="K35" i="6" a="1"/>
  <c r="K35" i="6" s="1"/>
  <c r="K37" i="6" s="1"/>
  <c r="R34" i="6" a="1"/>
  <c r="R34" i="6" s="1"/>
  <c r="R36" i="6" s="1"/>
  <c r="S34" i="6" a="1"/>
  <c r="S34" i="6" s="1"/>
  <c r="S36" i="6" s="1"/>
  <c r="T34" i="6" a="1"/>
  <c r="T34" i="6" s="1"/>
  <c r="T36" i="6" s="1"/>
  <c r="U34" i="6" a="1"/>
  <c r="U34" i="6" s="1"/>
  <c r="U36" i="6" s="1"/>
  <c r="Q34" i="6" a="1"/>
  <c r="Q34" i="6" s="1"/>
  <c r="Q36" i="6" s="1"/>
  <c r="L34" i="6" a="1"/>
  <c r="L34" i="6" s="1"/>
  <c r="L36" i="6" s="1"/>
  <c r="M34" i="6" a="1"/>
  <c r="M34" i="6" s="1"/>
  <c r="M36" i="6" s="1"/>
  <c r="N34" i="6" a="1"/>
  <c r="N34" i="6" s="1"/>
  <c r="N36" i="6" s="1"/>
  <c r="O34" i="6" a="1"/>
  <c r="O34" i="6" s="1"/>
  <c r="O36" i="6" s="1"/>
  <c r="P34" i="6" a="1"/>
  <c r="P34" i="6" s="1"/>
  <c r="P36" i="6" s="1"/>
  <c r="K34" i="6" a="1"/>
  <c r="K34" i="6" s="1"/>
  <c r="R33" i="6" a="1"/>
  <c r="R33" i="6" s="1"/>
  <c r="S33" i="6" a="1"/>
  <c r="S33" i="6" s="1"/>
  <c r="T33" i="6" a="1"/>
  <c r="T33" i="6" s="1"/>
  <c r="U33" i="6" a="1"/>
  <c r="U33" i="6" s="1"/>
  <c r="Q33" i="6" a="1"/>
  <c r="Q33" i="6" s="1"/>
  <c r="K33" i="6" a="1"/>
  <c r="K33" i="6" s="1"/>
  <c r="K36" i="6" s="1"/>
  <c r="M33" i="6" a="1"/>
  <c r="M33" i="6" s="1"/>
  <c r="N33" i="6" a="1"/>
  <c r="N33" i="6" s="1"/>
  <c r="O33" i="6" a="1"/>
  <c r="O33" i="6" s="1"/>
  <c r="O37" i="6" s="1"/>
  <c r="P33" i="6" a="1"/>
  <c r="P33" i="6" s="1"/>
  <c r="L33" i="6" a="1"/>
  <c r="L33" i="6" s="1"/>
  <c r="E20" i="1"/>
  <c r="M82" i="14"/>
  <c r="V36" i="6" l="1"/>
  <c r="V37" i="6"/>
  <c r="C85" i="1"/>
  <c r="C84" i="1"/>
  <c r="C83" i="1"/>
  <c r="C81" i="1"/>
  <c r="C80" i="1"/>
  <c r="C78" i="1"/>
  <c r="C76" i="1"/>
  <c r="C75" i="1"/>
  <c r="C72" i="1"/>
  <c r="C74" i="1"/>
  <c r="C71" i="1"/>
  <c r="C70" i="1"/>
  <c r="C106" i="1"/>
  <c r="C105" i="1"/>
  <c r="C104" i="1"/>
  <c r="C103" i="1"/>
  <c r="C101" i="1"/>
  <c r="C100" i="1"/>
  <c r="C99" i="1"/>
  <c r="C97" i="1"/>
  <c r="C95" i="1"/>
  <c r="C94" i="1"/>
  <c r="C93" i="1"/>
  <c r="C91" i="1"/>
  <c r="C90" i="1"/>
  <c r="C59" i="1"/>
  <c r="C60" i="1"/>
  <c r="C61" i="1"/>
  <c r="C58" i="1"/>
  <c r="C56" i="1"/>
  <c r="C55" i="1"/>
  <c r="C54" i="1"/>
  <c r="C53" i="1"/>
  <c r="C51" i="1"/>
  <c r="C50" i="1"/>
  <c r="C49" i="1"/>
  <c r="C33" i="1" l="1"/>
  <c r="C36" i="1"/>
  <c r="C35" i="1"/>
  <c r="C32" i="1"/>
  <c r="C30" i="1"/>
  <c r="C29" i="1"/>
  <c r="C27" i="1"/>
  <c r="R22" i="1" l="1"/>
  <c r="S22" i="1"/>
  <c r="C23" i="1" l="1"/>
  <c r="C25" i="1"/>
  <c r="C24" i="1"/>
  <c r="C22" i="1"/>
  <c r="C20" i="1"/>
  <c r="C19" i="1"/>
  <c r="D26" i="1"/>
  <c r="K17" i="1"/>
  <c r="E17" i="1"/>
  <c r="C15" i="1"/>
  <c r="C26" i="1" l="1"/>
  <c r="C10" i="1" l="1"/>
  <c r="C7" i="1"/>
  <c r="L97" i="4" l="1"/>
  <c r="L92" i="4"/>
  <c r="L95" i="4"/>
  <c r="L94" i="4"/>
  <c r="L96" i="4"/>
  <c r="J68" i="8"/>
  <c r="J57" i="8"/>
  <c r="M48" i="12"/>
  <c r="M47" i="12"/>
  <c r="M46" i="12"/>
  <c r="L46" i="12"/>
  <c r="E163" i="4"/>
  <c r="F163" i="4"/>
  <c r="G163" i="4"/>
  <c r="H163" i="4"/>
  <c r="I163" i="4"/>
  <c r="J163" i="4"/>
  <c r="K163" i="4"/>
  <c r="D163" i="4"/>
  <c r="D162" i="4"/>
  <c r="E162" i="4"/>
  <c r="F162" i="4"/>
  <c r="G162" i="4"/>
  <c r="H162" i="4"/>
  <c r="I162" i="4"/>
  <c r="J162" i="4"/>
  <c r="K162" i="4"/>
  <c r="E63" i="1"/>
  <c r="E64" i="1"/>
  <c r="A68" i="16"/>
  <c r="C38" i="16"/>
  <c r="D38" i="16"/>
  <c r="E38" i="16"/>
  <c r="F38" i="16"/>
  <c r="G38" i="16"/>
  <c r="H38" i="16"/>
  <c r="I38" i="16"/>
  <c r="J38" i="16"/>
  <c r="K38" i="16"/>
  <c r="A39" i="16"/>
  <c r="B39" i="16"/>
  <c r="B40" i="16"/>
  <c r="B41" i="16"/>
  <c r="B42" i="16"/>
  <c r="B43" i="16"/>
  <c r="A44" i="16"/>
  <c r="B44" i="16"/>
  <c r="C44" i="16"/>
  <c r="D44" i="16"/>
  <c r="E44" i="16"/>
  <c r="F44" i="16"/>
  <c r="G44" i="16"/>
  <c r="H44" i="16"/>
  <c r="I44" i="16"/>
  <c r="J44" i="16"/>
  <c r="K44" i="16"/>
  <c r="B45" i="16"/>
  <c r="C45" i="16"/>
  <c r="D45" i="16"/>
  <c r="E45" i="16"/>
  <c r="F45" i="16"/>
  <c r="G45" i="16"/>
  <c r="H45" i="16"/>
  <c r="I45" i="16"/>
  <c r="J45" i="16"/>
  <c r="K45" i="16"/>
  <c r="B46" i="16"/>
  <c r="C46" i="16"/>
  <c r="D46" i="16"/>
  <c r="E46" i="16"/>
  <c r="F46" i="16"/>
  <c r="G46" i="16"/>
  <c r="H46" i="16"/>
  <c r="I46" i="16"/>
  <c r="J46" i="16"/>
  <c r="K46" i="16"/>
  <c r="B47" i="16"/>
  <c r="C47" i="16"/>
  <c r="D47" i="16"/>
  <c r="E47" i="16"/>
  <c r="F47" i="16"/>
  <c r="G47" i="16"/>
  <c r="H47" i="16"/>
  <c r="I47" i="16"/>
  <c r="J47" i="16"/>
  <c r="K47" i="16"/>
  <c r="B48" i="16"/>
  <c r="C48" i="16"/>
  <c r="D48" i="16"/>
  <c r="E48" i="16"/>
  <c r="F48" i="16"/>
  <c r="G48" i="16"/>
  <c r="H48" i="16"/>
  <c r="I48" i="16"/>
  <c r="J48" i="16"/>
  <c r="K48" i="16"/>
  <c r="A49" i="16"/>
  <c r="B49" i="16"/>
  <c r="C49" i="16"/>
  <c r="D49" i="16"/>
  <c r="E49" i="16"/>
  <c r="F49" i="16"/>
  <c r="G49" i="16"/>
  <c r="H49" i="16"/>
  <c r="I49" i="16"/>
  <c r="J49" i="16"/>
  <c r="K49" i="16"/>
  <c r="B50" i="16"/>
  <c r="C50" i="16"/>
  <c r="D50" i="16"/>
  <c r="E50" i="16"/>
  <c r="F50" i="16"/>
  <c r="G50" i="16"/>
  <c r="H50" i="16"/>
  <c r="I50" i="16"/>
  <c r="J50" i="16"/>
  <c r="K50" i="16"/>
  <c r="B51" i="16"/>
  <c r="C51" i="16"/>
  <c r="D51" i="16"/>
  <c r="E51" i="16"/>
  <c r="F51" i="16"/>
  <c r="G51" i="16"/>
  <c r="H51" i="16"/>
  <c r="I51" i="16"/>
  <c r="J51" i="16"/>
  <c r="K51" i="16"/>
  <c r="B52" i="16"/>
  <c r="C52" i="16"/>
  <c r="D52" i="16"/>
  <c r="E52" i="16"/>
  <c r="F52" i="16"/>
  <c r="G52" i="16"/>
  <c r="H52" i="16"/>
  <c r="I52" i="16"/>
  <c r="J52" i="16"/>
  <c r="K52" i="16"/>
  <c r="B53" i="16"/>
  <c r="C53" i="16"/>
  <c r="D53" i="16"/>
  <c r="E53" i="16"/>
  <c r="F53" i="16"/>
  <c r="G53" i="16"/>
  <c r="H53" i="16"/>
  <c r="I53" i="16"/>
  <c r="J53" i="16"/>
  <c r="K53" i="16"/>
  <c r="A54" i="16"/>
  <c r="B54" i="16"/>
  <c r="C54" i="16"/>
  <c r="D54" i="16"/>
  <c r="E54" i="16"/>
  <c r="F54" i="16"/>
  <c r="G54" i="16"/>
  <c r="H54" i="16"/>
  <c r="I54" i="16"/>
  <c r="J54" i="16"/>
  <c r="K54" i="16"/>
  <c r="B55" i="16"/>
  <c r="C55" i="16"/>
  <c r="D55" i="16"/>
  <c r="E55" i="16"/>
  <c r="F55" i="16"/>
  <c r="G55" i="16"/>
  <c r="H55" i="16"/>
  <c r="I55" i="16"/>
  <c r="J55" i="16"/>
  <c r="K55" i="16"/>
  <c r="B56" i="16"/>
  <c r="C56" i="16"/>
  <c r="D56" i="16"/>
  <c r="E56" i="16"/>
  <c r="F56" i="16"/>
  <c r="G56" i="16"/>
  <c r="H56" i="16"/>
  <c r="I56" i="16"/>
  <c r="J56" i="16"/>
  <c r="K56" i="16"/>
  <c r="B57" i="16"/>
  <c r="C57" i="16"/>
  <c r="D57" i="16"/>
  <c r="E57" i="16"/>
  <c r="F57" i="16"/>
  <c r="G57" i="16"/>
  <c r="H57" i="16"/>
  <c r="I57" i="16"/>
  <c r="J57" i="16"/>
  <c r="K57" i="16"/>
  <c r="B58" i="16"/>
  <c r="C58" i="16"/>
  <c r="D58" i="16"/>
  <c r="E58" i="16"/>
  <c r="F58" i="16"/>
  <c r="G58" i="16"/>
  <c r="H58" i="16"/>
  <c r="I58" i="16"/>
  <c r="J58" i="16"/>
  <c r="K58" i="16"/>
  <c r="A59" i="16"/>
  <c r="B59" i="16"/>
  <c r="C59" i="16"/>
  <c r="D59" i="16"/>
  <c r="E59" i="16"/>
  <c r="F59" i="16"/>
  <c r="G59" i="16"/>
  <c r="H59" i="16"/>
  <c r="I59" i="16"/>
  <c r="J59" i="16"/>
  <c r="K59" i="16"/>
  <c r="B60" i="16"/>
  <c r="C60" i="16"/>
  <c r="D60" i="16"/>
  <c r="E60" i="16"/>
  <c r="F60" i="16"/>
  <c r="G60" i="16"/>
  <c r="H60" i="16"/>
  <c r="I60" i="16"/>
  <c r="J60" i="16"/>
  <c r="K60" i="16"/>
  <c r="A61" i="16"/>
  <c r="B61" i="16"/>
  <c r="C61" i="16"/>
  <c r="D61" i="16"/>
  <c r="E61" i="16"/>
  <c r="F61" i="16"/>
  <c r="G61" i="16"/>
  <c r="H61" i="16"/>
  <c r="I61" i="16"/>
  <c r="J61" i="16"/>
  <c r="K61" i="16"/>
  <c r="B62" i="16"/>
  <c r="C62" i="16"/>
  <c r="D62" i="16"/>
  <c r="E62" i="16"/>
  <c r="F62" i="16"/>
  <c r="G62" i="16"/>
  <c r="H62" i="16"/>
  <c r="I62" i="16"/>
  <c r="J62" i="16"/>
  <c r="K62" i="16"/>
  <c r="B63" i="16"/>
  <c r="C63" i="16"/>
  <c r="D63" i="16"/>
  <c r="E63" i="16"/>
  <c r="F63" i="16"/>
  <c r="G63" i="16"/>
  <c r="H63" i="16"/>
  <c r="I63" i="16"/>
  <c r="J63" i="16"/>
  <c r="K63" i="16"/>
  <c r="A64" i="16"/>
  <c r="B64" i="16"/>
  <c r="C64" i="16"/>
  <c r="D64" i="16"/>
  <c r="E64" i="16"/>
  <c r="F64" i="16"/>
  <c r="G64" i="16"/>
  <c r="H64" i="16"/>
  <c r="I64" i="16"/>
  <c r="J64" i="16"/>
  <c r="K64" i="16"/>
  <c r="B65" i="16"/>
  <c r="C65" i="16"/>
  <c r="D65" i="16"/>
  <c r="E65" i="16"/>
  <c r="F65" i="16"/>
  <c r="G65" i="16"/>
  <c r="H65" i="16"/>
  <c r="I65" i="16"/>
  <c r="J65" i="16"/>
  <c r="K65" i="16"/>
  <c r="B66" i="16"/>
  <c r="C66" i="16"/>
  <c r="D66" i="16"/>
  <c r="E66" i="16"/>
  <c r="F66" i="16"/>
  <c r="G66" i="16"/>
  <c r="H66" i="16"/>
  <c r="I66" i="16"/>
  <c r="J66" i="16"/>
  <c r="K66" i="16"/>
  <c r="B67" i="16"/>
  <c r="C67" i="16"/>
  <c r="D67" i="16"/>
  <c r="E67" i="16"/>
  <c r="F67" i="16"/>
  <c r="G67" i="16"/>
  <c r="H67" i="16"/>
  <c r="I67" i="16"/>
  <c r="J67" i="16"/>
  <c r="K67" i="16"/>
  <c r="B68" i="16"/>
  <c r="C68" i="16"/>
  <c r="D68" i="16"/>
  <c r="E68" i="16"/>
  <c r="F68" i="16"/>
  <c r="G68" i="16"/>
  <c r="H68" i="16"/>
  <c r="I68" i="16"/>
  <c r="J68" i="16"/>
  <c r="K68" i="16"/>
  <c r="B69" i="16"/>
  <c r="C69" i="16"/>
  <c r="D69" i="16"/>
  <c r="E69" i="16"/>
  <c r="F69" i="16"/>
  <c r="G69" i="16"/>
  <c r="H69" i="16"/>
  <c r="I69" i="16"/>
  <c r="J69" i="16"/>
  <c r="K69" i="16"/>
  <c r="B70" i="16"/>
  <c r="C70" i="16"/>
  <c r="D70" i="16"/>
  <c r="E70" i="16"/>
  <c r="F70" i="16"/>
  <c r="G70" i="16"/>
  <c r="H70" i="16"/>
  <c r="I70" i="16"/>
  <c r="J70" i="16"/>
  <c r="K70" i="16"/>
  <c r="B71" i="16"/>
  <c r="C71" i="16"/>
  <c r="D71" i="16"/>
  <c r="E71" i="16"/>
  <c r="F71" i="16"/>
  <c r="G71" i="16"/>
  <c r="H71" i="16"/>
  <c r="I71" i="16"/>
  <c r="J71" i="16"/>
  <c r="K71" i="16"/>
  <c r="A72" i="16"/>
  <c r="B72" i="16"/>
  <c r="C72" i="16"/>
  <c r="D72" i="16"/>
  <c r="E72" i="16"/>
  <c r="F72" i="16"/>
  <c r="G72" i="16"/>
  <c r="H72" i="16"/>
  <c r="I72" i="16"/>
  <c r="J72" i="16"/>
  <c r="K72" i="16"/>
  <c r="B73" i="16"/>
  <c r="C73" i="16"/>
  <c r="D73" i="16"/>
  <c r="E73" i="16"/>
  <c r="F73" i="16"/>
  <c r="G73" i="16"/>
  <c r="H73" i="16"/>
  <c r="I73" i="16"/>
  <c r="J73" i="16"/>
  <c r="K73" i="16"/>
  <c r="B74" i="16"/>
  <c r="C74" i="16"/>
  <c r="D74" i="16"/>
  <c r="E74" i="16"/>
  <c r="F74" i="16"/>
  <c r="G74" i="16"/>
  <c r="H74" i="16"/>
  <c r="I74" i="16"/>
  <c r="J74" i="16"/>
  <c r="K74" i="16"/>
  <c r="B75" i="16"/>
  <c r="C75" i="16"/>
  <c r="D75" i="16"/>
  <c r="E75" i="16"/>
  <c r="F75" i="16"/>
  <c r="G75" i="16"/>
  <c r="H75" i="16"/>
  <c r="I75" i="16"/>
  <c r="J75" i="16"/>
  <c r="K75" i="16"/>
  <c r="A78" i="16"/>
  <c r="B25" i="16"/>
  <c r="C25" i="16"/>
  <c r="D25" i="16"/>
  <c r="E25" i="16"/>
  <c r="F25" i="16"/>
  <c r="G25" i="16"/>
  <c r="H25" i="16"/>
  <c r="I25" i="16"/>
  <c r="J25" i="16"/>
  <c r="A26" i="16"/>
  <c r="A27" i="16"/>
  <c r="A28" i="16"/>
  <c r="B28" i="16"/>
  <c r="C28" i="16"/>
  <c r="D28" i="16"/>
  <c r="E28" i="16"/>
  <c r="F28" i="16"/>
  <c r="G28" i="16"/>
  <c r="H28" i="16"/>
  <c r="I28" i="16"/>
  <c r="J28" i="16"/>
  <c r="A29" i="16"/>
  <c r="B29" i="16"/>
  <c r="C29" i="16"/>
  <c r="D29" i="16"/>
  <c r="E29" i="16"/>
  <c r="F29" i="16"/>
  <c r="G29" i="16"/>
  <c r="H29" i="16"/>
  <c r="I29" i="16"/>
  <c r="J29" i="16"/>
  <c r="A30" i="16"/>
  <c r="B30" i="16"/>
  <c r="C30" i="16"/>
  <c r="D30" i="16"/>
  <c r="E30" i="16"/>
  <c r="F30" i="16"/>
  <c r="G30" i="16"/>
  <c r="H30" i="16"/>
  <c r="I30" i="16"/>
  <c r="J30" i="16"/>
  <c r="A31" i="16"/>
  <c r="A32" i="16"/>
  <c r="A33" i="16"/>
  <c r="A4" i="16"/>
  <c r="B4" i="16"/>
  <c r="B6" i="16"/>
  <c r="C6" i="16"/>
  <c r="D6" i="16"/>
  <c r="E6" i="16"/>
  <c r="F6" i="16"/>
  <c r="G6" i="16"/>
  <c r="H6" i="16"/>
  <c r="I6" i="16"/>
  <c r="J6" i="16"/>
  <c r="A7" i="16"/>
  <c r="A8" i="16"/>
  <c r="A9" i="16"/>
  <c r="A10" i="16"/>
  <c r="A11" i="16"/>
  <c r="B11" i="16"/>
  <c r="C11" i="16"/>
  <c r="D11" i="16"/>
  <c r="E11" i="16"/>
  <c r="F11" i="16"/>
  <c r="G11" i="16"/>
  <c r="H11" i="16"/>
  <c r="I11" i="16"/>
  <c r="J11" i="16"/>
  <c r="A12" i="16"/>
  <c r="B12" i="16"/>
  <c r="C12" i="16"/>
  <c r="D12" i="16"/>
  <c r="E12" i="16"/>
  <c r="F12" i="16"/>
  <c r="G12" i="16"/>
  <c r="H12" i="16"/>
  <c r="I12" i="16"/>
  <c r="J12" i="16"/>
  <c r="A13" i="16"/>
  <c r="B13" i="16"/>
  <c r="C13" i="16"/>
  <c r="D13" i="16"/>
  <c r="E13" i="16"/>
  <c r="F13" i="16"/>
  <c r="G13" i="16"/>
  <c r="H13" i="16"/>
  <c r="I13" i="16"/>
  <c r="J13" i="16"/>
  <c r="A14" i="16"/>
  <c r="A15" i="16"/>
  <c r="A16" i="16"/>
  <c r="A17" i="16"/>
  <c r="A20" i="16"/>
  <c r="AK12" i="15"/>
  <c r="AX86" i="15" s="1"/>
  <c r="AL12" i="15"/>
  <c r="AY86" i="15" s="1"/>
  <c r="AM12" i="15"/>
  <c r="AZ86" i="15" s="1"/>
  <c r="AN12" i="15"/>
  <c r="AO12" i="15"/>
  <c r="AP12" i="15"/>
  <c r="AQ12" i="15"/>
  <c r="AR12" i="15"/>
  <c r="BE86" i="15" s="1"/>
  <c r="AK13" i="15"/>
  <c r="AX87" i="15" s="1"/>
  <c r="AL13" i="15"/>
  <c r="AY87" i="15" s="1"/>
  <c r="AM13" i="15"/>
  <c r="AZ87" i="15" s="1"/>
  <c r="AN13" i="15"/>
  <c r="AO13" i="15"/>
  <c r="AP13" i="15"/>
  <c r="AQ13" i="15"/>
  <c r="AR13" i="15"/>
  <c r="BE87" i="15" s="1"/>
  <c r="AK14" i="15"/>
  <c r="AX88" i="15" s="1"/>
  <c r="AL14" i="15"/>
  <c r="AY88" i="15" s="1"/>
  <c r="AM14" i="15"/>
  <c r="AZ88" i="15" s="1"/>
  <c r="AN14" i="15"/>
  <c r="AO14" i="15"/>
  <c r="AP14" i="15"/>
  <c r="AQ14" i="15"/>
  <c r="AR14" i="15"/>
  <c r="BE88" i="15" s="1"/>
  <c r="AJ14" i="15"/>
  <c r="AW88" i="15" s="1"/>
  <c r="AJ13" i="15"/>
  <c r="AW87" i="15" s="1"/>
  <c r="AJ12" i="15"/>
  <c r="BA86" i="15"/>
  <c r="BB86" i="15"/>
  <c r="BC86" i="15"/>
  <c r="BD86" i="15"/>
  <c r="BA87" i="15"/>
  <c r="BB87" i="15"/>
  <c r="BC87" i="15"/>
  <c r="BD87" i="15"/>
  <c r="BA88" i="15"/>
  <c r="BB88" i="15"/>
  <c r="BC88" i="15"/>
  <c r="BD88" i="15"/>
  <c r="AW86" i="15"/>
  <c r="AX72" i="15"/>
  <c r="AY72" i="15"/>
  <c r="AZ72" i="15"/>
  <c r="BA72" i="15"/>
  <c r="BB72" i="15"/>
  <c r="BC72" i="15"/>
  <c r="BD72" i="15"/>
  <c r="BE72" i="15"/>
  <c r="AX73" i="15"/>
  <c r="AY73" i="15"/>
  <c r="AZ73" i="15"/>
  <c r="BA73" i="15"/>
  <c r="BB73" i="15"/>
  <c r="BC73" i="15"/>
  <c r="BD73" i="15"/>
  <c r="BE73" i="15"/>
  <c r="AX74" i="15"/>
  <c r="AY74" i="15"/>
  <c r="AZ74" i="15"/>
  <c r="BA74" i="15"/>
  <c r="BB74" i="15"/>
  <c r="BC74" i="15"/>
  <c r="BD74" i="15"/>
  <c r="BE74" i="15"/>
  <c r="AW74" i="15"/>
  <c r="AW73" i="15"/>
  <c r="AW72" i="15"/>
  <c r="Z11" i="15"/>
  <c r="AX11" i="15" s="1"/>
  <c r="AA11" i="15"/>
  <c r="AY11" i="15" s="1"/>
  <c r="AB11" i="15"/>
  <c r="AZ11" i="15" s="1"/>
  <c r="AC11" i="15"/>
  <c r="BA11" i="15" s="1"/>
  <c r="AD11" i="15"/>
  <c r="BB11" i="15" s="1"/>
  <c r="AE11" i="15"/>
  <c r="BC11" i="15" s="1"/>
  <c r="AF11" i="15"/>
  <c r="BD11" i="15" s="1"/>
  <c r="AG11" i="15"/>
  <c r="BE11" i="15" s="1"/>
  <c r="Z12" i="15"/>
  <c r="AX12" i="15" s="1"/>
  <c r="AA12" i="15"/>
  <c r="AY12" i="15" s="1"/>
  <c r="AB12" i="15"/>
  <c r="AZ12" i="15" s="1"/>
  <c r="AC12" i="15"/>
  <c r="BA12" i="15" s="1"/>
  <c r="AD12" i="15"/>
  <c r="BB12" i="15" s="1"/>
  <c r="AE12" i="15"/>
  <c r="BC12" i="15" s="1"/>
  <c r="AF12" i="15"/>
  <c r="BD12" i="15" s="1"/>
  <c r="AG12" i="15"/>
  <c r="BE12" i="15" s="1"/>
  <c r="Z13" i="15"/>
  <c r="AX13" i="15" s="1"/>
  <c r="AA13" i="15"/>
  <c r="AY13" i="15" s="1"/>
  <c r="AB13" i="15"/>
  <c r="AZ13" i="15" s="1"/>
  <c r="AC13" i="15"/>
  <c r="BA13" i="15" s="1"/>
  <c r="AD13" i="15"/>
  <c r="BB13" i="15" s="1"/>
  <c r="AE13" i="15"/>
  <c r="BC13" i="15" s="1"/>
  <c r="AF13" i="15"/>
  <c r="BD13" i="15" s="1"/>
  <c r="AG13" i="15"/>
  <c r="BE13" i="15" s="1"/>
  <c r="Z14" i="15"/>
  <c r="AX14" i="15" s="1"/>
  <c r="AA14" i="15"/>
  <c r="AY14" i="15" s="1"/>
  <c r="AB14" i="15"/>
  <c r="AZ14" i="15" s="1"/>
  <c r="AC14" i="15"/>
  <c r="BA14" i="15" s="1"/>
  <c r="AD14" i="15"/>
  <c r="BB14" i="15" s="1"/>
  <c r="AE14" i="15"/>
  <c r="BC14" i="15" s="1"/>
  <c r="AF14" i="15"/>
  <c r="BD14" i="15" s="1"/>
  <c r="AG14" i="15"/>
  <c r="BE14" i="15" s="1"/>
  <c r="Z15" i="15"/>
  <c r="AX15" i="15" s="1"/>
  <c r="AA15" i="15"/>
  <c r="AY15" i="15" s="1"/>
  <c r="AB15" i="15"/>
  <c r="AZ15" i="15" s="1"/>
  <c r="AC15" i="15"/>
  <c r="BA15" i="15" s="1"/>
  <c r="AD15" i="15"/>
  <c r="BB15" i="15" s="1"/>
  <c r="AE15" i="15"/>
  <c r="BC15" i="15" s="1"/>
  <c r="AF15" i="15"/>
  <c r="BD15" i="15" s="1"/>
  <c r="AG15" i="15"/>
  <c r="BE15" i="15" s="1"/>
  <c r="Z17" i="15"/>
  <c r="AX17" i="15" s="1"/>
  <c r="AA17" i="15"/>
  <c r="AY17" i="15" s="1"/>
  <c r="AB17" i="15"/>
  <c r="AZ17" i="15" s="1"/>
  <c r="AC17" i="15"/>
  <c r="BA17" i="15" s="1"/>
  <c r="AD17" i="15"/>
  <c r="BB17" i="15" s="1"/>
  <c r="AE17" i="15"/>
  <c r="BC17" i="15" s="1"/>
  <c r="AF17" i="15"/>
  <c r="BD17" i="15" s="1"/>
  <c r="AG17" i="15"/>
  <c r="BE17" i="15" s="1"/>
  <c r="Z18" i="15"/>
  <c r="AX18" i="15" s="1"/>
  <c r="AA18" i="15"/>
  <c r="AY18" i="15" s="1"/>
  <c r="AB18" i="15"/>
  <c r="AZ18" i="15" s="1"/>
  <c r="AC18" i="15"/>
  <c r="BA18" i="15" s="1"/>
  <c r="AD18" i="15"/>
  <c r="BB18" i="15" s="1"/>
  <c r="AE18" i="15"/>
  <c r="BC18" i="15" s="1"/>
  <c r="AF18" i="15"/>
  <c r="BD18" i="15" s="1"/>
  <c r="AG18" i="15"/>
  <c r="BE18" i="15" s="1"/>
  <c r="Z19" i="15"/>
  <c r="AX19" i="15" s="1"/>
  <c r="AA19" i="15"/>
  <c r="AY19" i="15" s="1"/>
  <c r="AB19" i="15"/>
  <c r="AZ19" i="15" s="1"/>
  <c r="AC19" i="15"/>
  <c r="BA19" i="15" s="1"/>
  <c r="AD19" i="15"/>
  <c r="BB19" i="15" s="1"/>
  <c r="AE19" i="15"/>
  <c r="BC19" i="15" s="1"/>
  <c r="AF19" i="15"/>
  <c r="BD19" i="15" s="1"/>
  <c r="AG19" i="15"/>
  <c r="BE19" i="15" s="1"/>
  <c r="Z20" i="15"/>
  <c r="AX20" i="15" s="1"/>
  <c r="AA20" i="15"/>
  <c r="AY20" i="15" s="1"/>
  <c r="AB20" i="15"/>
  <c r="AZ20" i="15" s="1"/>
  <c r="AC20" i="15"/>
  <c r="BA20" i="15" s="1"/>
  <c r="AD20" i="15"/>
  <c r="BB20" i="15" s="1"/>
  <c r="AE20" i="15"/>
  <c r="BC20" i="15" s="1"/>
  <c r="AF20" i="15"/>
  <c r="BD20" i="15" s="1"/>
  <c r="AG20" i="15"/>
  <c r="BE20" i="15" s="1"/>
  <c r="Z21" i="15"/>
  <c r="AX21" i="15" s="1"/>
  <c r="AA21" i="15"/>
  <c r="AY21" i="15" s="1"/>
  <c r="AB21" i="15"/>
  <c r="AZ21" i="15" s="1"/>
  <c r="AC21" i="15"/>
  <c r="BA21" i="15" s="1"/>
  <c r="AD21" i="15"/>
  <c r="BB21" i="15" s="1"/>
  <c r="AE21" i="15"/>
  <c r="BC21" i="15" s="1"/>
  <c r="AF21" i="15"/>
  <c r="BD21" i="15" s="1"/>
  <c r="AG21" i="15"/>
  <c r="BE21" i="15" s="1"/>
  <c r="Z23" i="15"/>
  <c r="AX23" i="15" s="1"/>
  <c r="AA23" i="15"/>
  <c r="AY23" i="15" s="1"/>
  <c r="AB23" i="15"/>
  <c r="AZ23" i="15" s="1"/>
  <c r="AC23" i="15"/>
  <c r="BA23" i="15" s="1"/>
  <c r="AD23" i="15"/>
  <c r="BB23" i="15" s="1"/>
  <c r="AE23" i="15"/>
  <c r="BC23" i="15" s="1"/>
  <c r="AF23" i="15"/>
  <c r="BD23" i="15" s="1"/>
  <c r="AG23" i="15"/>
  <c r="BE23" i="15" s="1"/>
  <c r="Z24" i="15"/>
  <c r="AX24" i="15" s="1"/>
  <c r="AA24" i="15"/>
  <c r="AY24" i="15" s="1"/>
  <c r="AB24" i="15"/>
  <c r="AZ24" i="15" s="1"/>
  <c r="AC24" i="15"/>
  <c r="BA24" i="15" s="1"/>
  <c r="AD24" i="15"/>
  <c r="BB24" i="15" s="1"/>
  <c r="AE24" i="15"/>
  <c r="BC24" i="15" s="1"/>
  <c r="AF24" i="15"/>
  <c r="BD24" i="15" s="1"/>
  <c r="AG24" i="15"/>
  <c r="BE24" i="15" s="1"/>
  <c r="Z25" i="15"/>
  <c r="AX25" i="15" s="1"/>
  <c r="AA25" i="15"/>
  <c r="AY25" i="15" s="1"/>
  <c r="AB25" i="15"/>
  <c r="AZ25" i="15" s="1"/>
  <c r="AC25" i="15"/>
  <c r="BA25" i="15" s="1"/>
  <c r="AD25" i="15"/>
  <c r="BB25" i="15" s="1"/>
  <c r="AE25" i="15"/>
  <c r="BC25" i="15" s="1"/>
  <c r="AF25" i="15"/>
  <c r="BD25" i="15" s="1"/>
  <c r="AG25" i="15"/>
  <c r="BE25" i="15" s="1"/>
  <c r="Z26" i="15"/>
  <c r="AX26" i="15" s="1"/>
  <c r="AA26" i="15"/>
  <c r="AY26" i="15" s="1"/>
  <c r="AB26" i="15"/>
  <c r="AZ26" i="15" s="1"/>
  <c r="AC26" i="15"/>
  <c r="BA26" i="15" s="1"/>
  <c r="AD26" i="15"/>
  <c r="BB26" i="15" s="1"/>
  <c r="AE26" i="15"/>
  <c r="BC26" i="15" s="1"/>
  <c r="AF26" i="15"/>
  <c r="BD26" i="15" s="1"/>
  <c r="AG26" i="15"/>
  <c r="BE26" i="15" s="1"/>
  <c r="Z27" i="15"/>
  <c r="AX27" i="15" s="1"/>
  <c r="AA27" i="15"/>
  <c r="AY27" i="15" s="1"/>
  <c r="AB27" i="15"/>
  <c r="AZ27" i="15" s="1"/>
  <c r="AC27" i="15"/>
  <c r="BA27" i="15" s="1"/>
  <c r="AD27" i="15"/>
  <c r="BB27" i="15" s="1"/>
  <c r="AE27" i="15"/>
  <c r="BC27" i="15" s="1"/>
  <c r="AF27" i="15"/>
  <c r="BD27" i="15" s="1"/>
  <c r="AG27" i="15"/>
  <c r="BE27" i="15" s="1"/>
  <c r="Z29" i="15"/>
  <c r="AX29" i="15" s="1"/>
  <c r="AA29" i="15"/>
  <c r="AY29" i="15" s="1"/>
  <c r="AB29" i="15"/>
  <c r="AZ29" i="15" s="1"/>
  <c r="AC29" i="15"/>
  <c r="BA29" i="15" s="1"/>
  <c r="AD29" i="15"/>
  <c r="BB29" i="15" s="1"/>
  <c r="AE29" i="15"/>
  <c r="BC29" i="15" s="1"/>
  <c r="AF29" i="15"/>
  <c r="BD29" i="15" s="1"/>
  <c r="AG29" i="15"/>
  <c r="BE29" i="15" s="1"/>
  <c r="Z30" i="15"/>
  <c r="AX30" i="15" s="1"/>
  <c r="AA30" i="15"/>
  <c r="AY30" i="15" s="1"/>
  <c r="AB30" i="15"/>
  <c r="AZ30" i="15" s="1"/>
  <c r="AC30" i="15"/>
  <c r="BA30" i="15" s="1"/>
  <c r="AD30" i="15"/>
  <c r="BB30" i="15" s="1"/>
  <c r="AE30" i="15"/>
  <c r="BC30" i="15" s="1"/>
  <c r="AF30" i="15"/>
  <c r="BD30" i="15" s="1"/>
  <c r="AG30" i="15"/>
  <c r="BE30" i="15" s="1"/>
  <c r="Z32" i="15"/>
  <c r="AX32" i="15" s="1"/>
  <c r="AA32" i="15"/>
  <c r="AY32" i="15" s="1"/>
  <c r="AB32" i="15"/>
  <c r="AZ32" i="15" s="1"/>
  <c r="AC32" i="15"/>
  <c r="BA32" i="15" s="1"/>
  <c r="AD32" i="15"/>
  <c r="BB32" i="15" s="1"/>
  <c r="AE32" i="15"/>
  <c r="BC32" i="15" s="1"/>
  <c r="AF32" i="15"/>
  <c r="BD32" i="15" s="1"/>
  <c r="AG32" i="15"/>
  <c r="BE32" i="15" s="1"/>
  <c r="Z33" i="15"/>
  <c r="AX33" i="15" s="1"/>
  <c r="AA33" i="15"/>
  <c r="AY33" i="15" s="1"/>
  <c r="AB33" i="15"/>
  <c r="AZ33" i="15" s="1"/>
  <c r="AC33" i="15"/>
  <c r="BA33" i="15" s="1"/>
  <c r="AD33" i="15"/>
  <c r="BB33" i="15" s="1"/>
  <c r="AE33" i="15"/>
  <c r="BC33" i="15" s="1"/>
  <c r="AF33" i="15"/>
  <c r="BD33" i="15" s="1"/>
  <c r="AG33" i="15"/>
  <c r="BE33" i="15" s="1"/>
  <c r="Z34" i="15"/>
  <c r="AX34" i="15" s="1"/>
  <c r="AA34" i="15"/>
  <c r="AY34" i="15" s="1"/>
  <c r="AB34" i="15"/>
  <c r="AZ34" i="15" s="1"/>
  <c r="AC34" i="15"/>
  <c r="BA34" i="15" s="1"/>
  <c r="AD34" i="15"/>
  <c r="BB34" i="15" s="1"/>
  <c r="AE34" i="15"/>
  <c r="BC34" i="15" s="1"/>
  <c r="AF34" i="15"/>
  <c r="BD34" i="15" s="1"/>
  <c r="AG34" i="15"/>
  <c r="BE34" i="15" s="1"/>
  <c r="Z36" i="15"/>
  <c r="AX36" i="15" s="1"/>
  <c r="AA36" i="15"/>
  <c r="AY36" i="15" s="1"/>
  <c r="AB36" i="15"/>
  <c r="AZ36" i="15" s="1"/>
  <c r="AC36" i="15"/>
  <c r="BA36" i="15" s="1"/>
  <c r="AD36" i="15"/>
  <c r="BB36" i="15" s="1"/>
  <c r="AE36" i="15"/>
  <c r="BC36" i="15" s="1"/>
  <c r="AF36" i="15"/>
  <c r="BD36" i="15" s="1"/>
  <c r="AG36" i="15"/>
  <c r="BE36" i="15" s="1"/>
  <c r="Z37" i="15"/>
  <c r="AX37" i="15" s="1"/>
  <c r="AA37" i="15"/>
  <c r="AY37" i="15" s="1"/>
  <c r="AB37" i="15"/>
  <c r="AZ37" i="15" s="1"/>
  <c r="AC37" i="15"/>
  <c r="BA37" i="15" s="1"/>
  <c r="AD37" i="15"/>
  <c r="BB37" i="15" s="1"/>
  <c r="AE37" i="15"/>
  <c r="BC37" i="15" s="1"/>
  <c r="AF37" i="15"/>
  <c r="BD37" i="15" s="1"/>
  <c r="AG37" i="15"/>
  <c r="BE37" i="15" s="1"/>
  <c r="Z38" i="15"/>
  <c r="AX38" i="15" s="1"/>
  <c r="AA38" i="15"/>
  <c r="AY38" i="15" s="1"/>
  <c r="AB38" i="15"/>
  <c r="AZ38" i="15" s="1"/>
  <c r="AC38" i="15"/>
  <c r="AD38" i="15"/>
  <c r="BB38" i="15" s="1"/>
  <c r="AE38" i="15"/>
  <c r="BC38" i="15" s="1"/>
  <c r="AF38" i="15"/>
  <c r="BD38" i="15" s="1"/>
  <c r="AG38" i="15"/>
  <c r="BE38" i="15" s="1"/>
  <c r="Z39" i="15"/>
  <c r="AX39" i="15" s="1"/>
  <c r="AA39" i="15"/>
  <c r="AY39" i="15" s="1"/>
  <c r="AB39" i="15"/>
  <c r="AZ39" i="15" s="1"/>
  <c r="AC39" i="15"/>
  <c r="BA39" i="15" s="1"/>
  <c r="AD39" i="15"/>
  <c r="BB39" i="15" s="1"/>
  <c r="AE39" i="15"/>
  <c r="BC39" i="15" s="1"/>
  <c r="AF39" i="15"/>
  <c r="BD39" i="15" s="1"/>
  <c r="AG39" i="15"/>
  <c r="BE39" i="15" s="1"/>
  <c r="Z41" i="15"/>
  <c r="AX41" i="15" s="1"/>
  <c r="AA41" i="15"/>
  <c r="AY41" i="15" s="1"/>
  <c r="AB41" i="15"/>
  <c r="AZ41" i="15" s="1"/>
  <c r="AC41" i="15"/>
  <c r="BA41" i="15" s="1"/>
  <c r="AD41" i="15"/>
  <c r="BB41" i="15" s="1"/>
  <c r="AE41" i="15"/>
  <c r="BC41" i="15" s="1"/>
  <c r="AF41" i="15"/>
  <c r="BD41" i="15" s="1"/>
  <c r="AG41" i="15"/>
  <c r="BE41" i="15" s="1"/>
  <c r="Z42" i="15"/>
  <c r="AX42" i="15" s="1"/>
  <c r="AA42" i="15"/>
  <c r="AY42" i="15" s="1"/>
  <c r="AB42" i="15"/>
  <c r="AZ42" i="15" s="1"/>
  <c r="AC42" i="15"/>
  <c r="BA42" i="15" s="1"/>
  <c r="AD42" i="15"/>
  <c r="BB42" i="15" s="1"/>
  <c r="AE42" i="15"/>
  <c r="BC42" i="15" s="1"/>
  <c r="AF42" i="15"/>
  <c r="BD42" i="15" s="1"/>
  <c r="AG42" i="15"/>
  <c r="BE42" i="15" s="1"/>
  <c r="Z43" i="15"/>
  <c r="AX43" i="15" s="1"/>
  <c r="AA43" i="15"/>
  <c r="AY43" i="15" s="1"/>
  <c r="AB43" i="15"/>
  <c r="AZ43" i="15" s="1"/>
  <c r="AC43" i="15"/>
  <c r="BA43" i="15" s="1"/>
  <c r="AD43" i="15"/>
  <c r="BB43" i="15" s="1"/>
  <c r="AE43" i="15"/>
  <c r="BC43" i="15" s="1"/>
  <c r="AF43" i="15"/>
  <c r="BD43" i="15" s="1"/>
  <c r="AG43" i="15"/>
  <c r="BE43" i="15" s="1"/>
  <c r="Z44" i="15"/>
  <c r="AX44" i="15" s="1"/>
  <c r="AA44" i="15"/>
  <c r="AY44" i="15" s="1"/>
  <c r="AB44" i="15"/>
  <c r="AZ44" i="15" s="1"/>
  <c r="AC44" i="15"/>
  <c r="BA44" i="15" s="1"/>
  <c r="AD44" i="15"/>
  <c r="BB44" i="15" s="1"/>
  <c r="AE44" i="15"/>
  <c r="BC44" i="15" s="1"/>
  <c r="AF44" i="15"/>
  <c r="BD44" i="15" s="1"/>
  <c r="AG44" i="15"/>
  <c r="BE44" i="15" s="1"/>
  <c r="Z46" i="15"/>
  <c r="AX46" i="15" s="1"/>
  <c r="AA46" i="15"/>
  <c r="AY46" i="15" s="1"/>
  <c r="AB46" i="15"/>
  <c r="AZ46" i="15" s="1"/>
  <c r="AC46" i="15"/>
  <c r="BA46" i="15" s="1"/>
  <c r="AD46" i="15"/>
  <c r="BB46" i="15" s="1"/>
  <c r="AE46" i="15"/>
  <c r="BC46" i="15" s="1"/>
  <c r="AF46" i="15"/>
  <c r="BD46" i="15" s="1"/>
  <c r="AG46" i="15"/>
  <c r="BE46" i="15" s="1"/>
  <c r="Z47" i="15"/>
  <c r="AX47" i="15" s="1"/>
  <c r="AA47" i="15"/>
  <c r="AY47" i="15" s="1"/>
  <c r="AB47" i="15"/>
  <c r="AZ47" i="15" s="1"/>
  <c r="AC47" i="15"/>
  <c r="BA47" i="15" s="1"/>
  <c r="AD47" i="15"/>
  <c r="BB47" i="15" s="1"/>
  <c r="AE47" i="15"/>
  <c r="BC47" i="15" s="1"/>
  <c r="AF47" i="15"/>
  <c r="BD47" i="15" s="1"/>
  <c r="AG47" i="15"/>
  <c r="BE47" i="15" s="1"/>
  <c r="Z48" i="15"/>
  <c r="AX48" i="15" s="1"/>
  <c r="AA48" i="15"/>
  <c r="AY48" i="15" s="1"/>
  <c r="AB48" i="15"/>
  <c r="AZ48" i="15" s="1"/>
  <c r="AC48" i="15"/>
  <c r="BA48" i="15" s="1"/>
  <c r="AD48" i="15"/>
  <c r="BB48" i="15" s="1"/>
  <c r="AE48" i="15"/>
  <c r="BC48" i="15" s="1"/>
  <c r="AF48" i="15"/>
  <c r="BD48" i="15" s="1"/>
  <c r="AG48" i="15"/>
  <c r="BE48" i="15" s="1"/>
  <c r="Z49" i="15"/>
  <c r="AX49" i="15" s="1"/>
  <c r="AA49" i="15"/>
  <c r="AY49" i="15" s="1"/>
  <c r="AB49" i="15"/>
  <c r="AZ49" i="15" s="1"/>
  <c r="AC49" i="15"/>
  <c r="BA49" i="15" s="1"/>
  <c r="AD49" i="15"/>
  <c r="BB49" i="15" s="1"/>
  <c r="AE49" i="15"/>
  <c r="BC49" i="15" s="1"/>
  <c r="AF49" i="15"/>
  <c r="BD49" i="15" s="1"/>
  <c r="AG49" i="15"/>
  <c r="BE49" i="15" s="1"/>
  <c r="Z51" i="15"/>
  <c r="AX51" i="15" s="1"/>
  <c r="AA51" i="15"/>
  <c r="AY51" i="15" s="1"/>
  <c r="AB51" i="15"/>
  <c r="AZ51" i="15" s="1"/>
  <c r="AC51" i="15"/>
  <c r="BA51" i="15" s="1"/>
  <c r="AD51" i="15"/>
  <c r="BB51" i="15" s="1"/>
  <c r="AE51" i="15"/>
  <c r="BC51" i="15" s="1"/>
  <c r="AF51" i="15"/>
  <c r="BD51" i="15" s="1"/>
  <c r="AG51" i="15"/>
  <c r="BE51" i="15" s="1"/>
  <c r="Z52" i="15"/>
  <c r="AX52" i="15" s="1"/>
  <c r="AA52" i="15"/>
  <c r="AY52" i="15" s="1"/>
  <c r="AB52" i="15"/>
  <c r="AZ52" i="15" s="1"/>
  <c r="AC52" i="15"/>
  <c r="BA52" i="15" s="1"/>
  <c r="AD52" i="15"/>
  <c r="BB52" i="15" s="1"/>
  <c r="AE52" i="15"/>
  <c r="BC52" i="15" s="1"/>
  <c r="AF52" i="15"/>
  <c r="BD52" i="15" s="1"/>
  <c r="AG52" i="15"/>
  <c r="BE52" i="15" s="1"/>
  <c r="Z53" i="15"/>
  <c r="AX53" i="15" s="1"/>
  <c r="AA53" i="15"/>
  <c r="AY53" i="15" s="1"/>
  <c r="AB53" i="15"/>
  <c r="AZ53" i="15" s="1"/>
  <c r="AC53" i="15"/>
  <c r="BA53" i="15" s="1"/>
  <c r="AD53" i="15"/>
  <c r="BB53" i="15" s="1"/>
  <c r="AE53" i="15"/>
  <c r="BC53" i="15" s="1"/>
  <c r="AF53" i="15"/>
  <c r="BD53" i="15" s="1"/>
  <c r="AG53" i="15"/>
  <c r="BE53" i="15" s="1"/>
  <c r="Z55" i="15"/>
  <c r="AX55" i="15" s="1"/>
  <c r="AA55" i="15"/>
  <c r="AY55" i="15" s="1"/>
  <c r="AB55" i="15"/>
  <c r="AZ55" i="15" s="1"/>
  <c r="AC55" i="15"/>
  <c r="BA55" i="15" s="1"/>
  <c r="AD55" i="15"/>
  <c r="BB55" i="15" s="1"/>
  <c r="AE55" i="15"/>
  <c r="BC55" i="15" s="1"/>
  <c r="AF55" i="15"/>
  <c r="BD55" i="15" s="1"/>
  <c r="AG55" i="15"/>
  <c r="BE55" i="15" s="1"/>
  <c r="Z56" i="15"/>
  <c r="AX56" i="15" s="1"/>
  <c r="AA56" i="15"/>
  <c r="AY56" i="15" s="1"/>
  <c r="AB56" i="15"/>
  <c r="AZ56" i="15" s="1"/>
  <c r="AC56" i="15"/>
  <c r="BA56" i="15" s="1"/>
  <c r="AD56" i="15"/>
  <c r="BB56" i="15" s="1"/>
  <c r="AE56" i="15"/>
  <c r="BC56" i="15" s="1"/>
  <c r="AF56" i="15"/>
  <c r="BD56" i="15" s="1"/>
  <c r="AG56" i="15"/>
  <c r="BE56" i="15" s="1"/>
  <c r="Z57" i="15"/>
  <c r="AX57" i="15" s="1"/>
  <c r="AA57" i="15"/>
  <c r="AY57" i="15" s="1"/>
  <c r="AB57" i="15"/>
  <c r="AZ57" i="15" s="1"/>
  <c r="AC57" i="15"/>
  <c r="BA57" i="15" s="1"/>
  <c r="AD57" i="15"/>
  <c r="BB57" i="15" s="1"/>
  <c r="AE57" i="15"/>
  <c r="BC57" i="15" s="1"/>
  <c r="AF57" i="15"/>
  <c r="BD57" i="15" s="1"/>
  <c r="AG57" i="15"/>
  <c r="BE57" i="15" s="1"/>
  <c r="Z58" i="15"/>
  <c r="AX58" i="15" s="1"/>
  <c r="AA58" i="15"/>
  <c r="AY58" i="15" s="1"/>
  <c r="AB58" i="15"/>
  <c r="AZ58" i="15" s="1"/>
  <c r="AC58" i="15"/>
  <c r="BA58" i="15" s="1"/>
  <c r="AD58" i="15"/>
  <c r="BB58" i="15" s="1"/>
  <c r="AE58" i="15"/>
  <c r="BC58" i="15" s="1"/>
  <c r="AF58" i="15"/>
  <c r="BD58" i="15" s="1"/>
  <c r="AG58" i="15"/>
  <c r="BE58" i="15" s="1"/>
  <c r="Y58" i="15"/>
  <c r="AW58" i="15" s="1"/>
  <c r="Y57" i="15"/>
  <c r="AW57" i="15" s="1"/>
  <c r="Y56" i="15"/>
  <c r="AW56" i="15" s="1"/>
  <c r="Y55" i="15"/>
  <c r="AW55" i="15" s="1"/>
  <c r="Y53" i="15"/>
  <c r="AW53" i="15" s="1"/>
  <c r="Y52" i="15"/>
  <c r="AW52" i="15" s="1"/>
  <c r="Y51" i="15"/>
  <c r="AW51" i="15" s="1"/>
  <c r="Y49" i="15"/>
  <c r="AW49" i="15" s="1"/>
  <c r="Y48" i="15"/>
  <c r="AW48" i="15" s="1"/>
  <c r="Y47" i="15"/>
  <c r="AW47" i="15" s="1"/>
  <c r="Y46" i="15"/>
  <c r="AW46" i="15" s="1"/>
  <c r="Y44" i="15"/>
  <c r="AW44" i="15" s="1"/>
  <c r="Y43" i="15"/>
  <c r="AW43" i="15" s="1"/>
  <c r="Y42" i="15"/>
  <c r="AW42" i="15" s="1"/>
  <c r="Y41" i="15"/>
  <c r="AW41" i="15" s="1"/>
  <c r="Y39" i="15"/>
  <c r="AW39" i="15" s="1"/>
  <c r="Y38" i="15"/>
  <c r="AW38" i="15" s="1"/>
  <c r="Y37" i="15"/>
  <c r="AW37" i="15" s="1"/>
  <c r="Y36" i="15"/>
  <c r="AW36" i="15" s="1"/>
  <c r="Y34" i="15"/>
  <c r="AW34" i="15" s="1"/>
  <c r="Y33" i="15"/>
  <c r="AW33" i="15" s="1"/>
  <c r="Y32" i="15"/>
  <c r="AW32" i="15" s="1"/>
  <c r="Y30" i="15"/>
  <c r="AW30" i="15" s="1"/>
  <c r="Y29" i="15"/>
  <c r="AW29" i="15" s="1"/>
  <c r="Y27" i="15"/>
  <c r="AW27" i="15" s="1"/>
  <c r="Y26" i="15"/>
  <c r="AW26" i="15" s="1"/>
  <c r="Y25" i="15"/>
  <c r="AW25" i="15" s="1"/>
  <c r="Y24" i="15"/>
  <c r="AW24" i="15" s="1"/>
  <c r="Y23" i="15"/>
  <c r="AW23" i="15" s="1"/>
  <c r="Y21" i="15"/>
  <c r="AW21" i="15" s="1"/>
  <c r="Y20" i="15"/>
  <c r="AW20" i="15" s="1"/>
  <c r="Y19" i="15"/>
  <c r="AW19" i="15" s="1"/>
  <c r="Y18" i="15"/>
  <c r="AW18" i="15" s="1"/>
  <c r="Y17" i="15"/>
  <c r="AW17" i="15" s="1"/>
  <c r="Y15" i="15"/>
  <c r="AW15" i="15" s="1"/>
  <c r="Y14" i="15"/>
  <c r="AW14" i="15" s="1"/>
  <c r="Y13" i="15"/>
  <c r="AW13" i="15" s="1"/>
  <c r="Y12" i="15"/>
  <c r="AW12" i="15" s="1"/>
  <c r="Y11" i="15"/>
  <c r="AW11" i="15" s="1"/>
  <c r="J11" i="15"/>
  <c r="U12" i="15" s="1"/>
  <c r="J12" i="15"/>
  <c r="U13" i="15" s="1"/>
  <c r="J13" i="15"/>
  <c r="U14" i="15" s="1"/>
  <c r="C11" i="15"/>
  <c r="N12" i="15" s="1"/>
  <c r="D11" i="15"/>
  <c r="O12" i="15" s="1"/>
  <c r="E11" i="15"/>
  <c r="P12" i="15" s="1"/>
  <c r="F11" i="15"/>
  <c r="Q12" i="15" s="1"/>
  <c r="G11" i="15"/>
  <c r="R12" i="15" s="1"/>
  <c r="H11" i="15"/>
  <c r="S12" i="15" s="1"/>
  <c r="I11" i="15"/>
  <c r="T12" i="15" s="1"/>
  <c r="C12" i="15"/>
  <c r="N13" i="15" s="1"/>
  <c r="D12" i="15"/>
  <c r="O13" i="15" s="1"/>
  <c r="E12" i="15"/>
  <c r="P13" i="15" s="1"/>
  <c r="F12" i="15"/>
  <c r="Q13" i="15" s="1"/>
  <c r="G12" i="15"/>
  <c r="R13" i="15" s="1"/>
  <c r="H12" i="15"/>
  <c r="S13" i="15" s="1"/>
  <c r="I12" i="15"/>
  <c r="T13" i="15" s="1"/>
  <c r="C13" i="15"/>
  <c r="N14" i="15" s="1"/>
  <c r="D13" i="15"/>
  <c r="O14" i="15" s="1"/>
  <c r="E13" i="15"/>
  <c r="P14" i="15" s="1"/>
  <c r="F13" i="15"/>
  <c r="Q14" i="15" s="1"/>
  <c r="G13" i="15"/>
  <c r="R14" i="15" s="1"/>
  <c r="H13" i="15"/>
  <c r="S14" i="15" s="1"/>
  <c r="I13" i="15"/>
  <c r="T14" i="15" s="1"/>
  <c r="B13" i="15"/>
  <c r="M14" i="15" s="1"/>
  <c r="B12" i="15"/>
  <c r="M13" i="15" s="1"/>
  <c r="B11" i="15"/>
  <c r="M12" i="15" s="1"/>
  <c r="K46" i="1"/>
  <c r="E46" i="1"/>
  <c r="Q60" i="6"/>
  <c r="B100" i="13"/>
  <c r="P100" i="13"/>
  <c r="O100" i="13"/>
  <c r="K14" i="1"/>
  <c r="E14" i="1"/>
  <c r="K83" i="1"/>
  <c r="H83" i="1"/>
  <c r="I83" i="1"/>
  <c r="J83" i="1"/>
  <c r="G83" i="1"/>
  <c r="M83" i="1"/>
  <c r="N83" i="1"/>
  <c r="O83" i="1"/>
  <c r="P83" i="1"/>
  <c r="K43" i="1" l="1"/>
  <c r="E43" i="1"/>
  <c r="E39" i="1"/>
  <c r="E38" i="1"/>
  <c r="K41" i="1"/>
  <c r="E41" i="1"/>
  <c r="K42" i="1"/>
  <c r="E42" i="1"/>
  <c r="U57" i="7"/>
  <c r="U58" i="7"/>
  <c r="U59" i="7"/>
  <c r="K39" i="1"/>
  <c r="U56" i="7"/>
  <c r="T56" i="7"/>
  <c r="S54" i="8"/>
  <c r="S55" i="8"/>
  <c r="S56" i="8"/>
  <c r="Q54" i="8"/>
  <c r="Q55" i="8"/>
  <c r="Q56" i="8"/>
  <c r="K40" i="1"/>
  <c r="S53" i="8"/>
  <c r="E40" i="1"/>
  <c r="Q53" i="8"/>
  <c r="I57" i="8"/>
  <c r="T57" i="7"/>
  <c r="T58" i="7"/>
  <c r="T59" i="7"/>
  <c r="P56" i="7"/>
  <c r="N53" i="1"/>
  <c r="O53" i="1"/>
  <c r="P53" i="1"/>
  <c r="M53" i="1"/>
  <c r="K53" i="1"/>
  <c r="K54" i="1"/>
  <c r="K55" i="1"/>
  <c r="K56" i="1"/>
  <c r="K38" i="1" l="1"/>
  <c r="K51" i="1"/>
  <c r="K58" i="1"/>
  <c r="K59" i="1"/>
  <c r="K60" i="1"/>
  <c r="K61" i="1"/>
  <c r="E58" i="1"/>
  <c r="E59" i="1"/>
  <c r="E60" i="1"/>
  <c r="E61" i="1"/>
  <c r="E53" i="1"/>
  <c r="E54" i="1"/>
  <c r="E55" i="1"/>
  <c r="E56" i="1"/>
  <c r="K49" i="1"/>
  <c r="K50" i="1"/>
  <c r="E50" i="1"/>
  <c r="E51" i="1"/>
  <c r="E49" i="1"/>
  <c r="K95" i="1"/>
  <c r="E95" i="1"/>
  <c r="K94" i="1"/>
  <c r="E94" i="1"/>
  <c r="K93" i="1"/>
  <c r="E93" i="1"/>
  <c r="K63" i="1" l="1"/>
  <c r="K64" i="1"/>
  <c r="K65" i="1"/>
  <c r="E65" i="1"/>
  <c r="K103" i="1"/>
  <c r="K104" i="1"/>
  <c r="K105" i="1"/>
  <c r="K106" i="1"/>
  <c r="E103" i="1"/>
  <c r="E104" i="1"/>
  <c r="E105" i="1"/>
  <c r="E106" i="1"/>
  <c r="K97" i="1"/>
  <c r="K99" i="1"/>
  <c r="K100" i="1"/>
  <c r="K101" i="1"/>
  <c r="E97" i="1"/>
  <c r="E99" i="1"/>
  <c r="E100" i="1"/>
  <c r="E101" i="1"/>
  <c r="K90" i="1"/>
  <c r="K91" i="1"/>
  <c r="E90" i="1"/>
  <c r="E91" i="1"/>
  <c r="E102" i="1" l="1"/>
  <c r="E107" i="1" s="1"/>
  <c r="K102" i="1"/>
  <c r="K107" i="1"/>
  <c r="K19" i="1"/>
  <c r="E19" i="1"/>
  <c r="K30" i="1"/>
  <c r="K29" i="1"/>
  <c r="R29" i="1" s="1"/>
  <c r="K27" i="1"/>
  <c r="E30" i="1"/>
  <c r="E29" i="1"/>
  <c r="E27" i="1"/>
  <c r="K25" i="1"/>
  <c r="K24" i="1"/>
  <c r="K23" i="1"/>
  <c r="R23" i="1" s="1"/>
  <c r="K22" i="1"/>
  <c r="K20" i="1"/>
  <c r="G26" i="1"/>
  <c r="H26" i="1"/>
  <c r="I26" i="1"/>
  <c r="J26" i="1"/>
  <c r="M26" i="1"/>
  <c r="N26" i="1"/>
  <c r="O26" i="1"/>
  <c r="P26" i="1"/>
  <c r="E25" i="1"/>
  <c r="E24" i="1"/>
  <c r="E23" i="1"/>
  <c r="E22" i="1"/>
  <c r="F89" i="14"/>
  <c r="E89" i="14"/>
  <c r="D89" i="14"/>
  <c r="C89" i="14"/>
  <c r="B89" i="14"/>
  <c r="F88" i="14"/>
  <c r="E88" i="14"/>
  <c r="D88" i="14"/>
  <c r="C88" i="14"/>
  <c r="B88" i="14"/>
  <c r="F87" i="14"/>
  <c r="E87" i="14"/>
  <c r="D87" i="14"/>
  <c r="C87" i="14"/>
  <c r="B87" i="14"/>
  <c r="I86" i="14"/>
  <c r="F86" i="14"/>
  <c r="E86" i="14"/>
  <c r="D86" i="14"/>
  <c r="C86" i="14"/>
  <c r="B86" i="14"/>
  <c r="G82" i="14"/>
  <c r="G89" i="14" s="1"/>
  <c r="I79" i="14"/>
  <c r="J75" i="14"/>
  <c r="K75" i="14" s="1"/>
  <c r="G75" i="14"/>
  <c r="H75" i="14" s="1"/>
  <c r="I75" i="14" s="1"/>
  <c r="I82" i="14" s="1"/>
  <c r="I89" i="14" s="1"/>
  <c r="E75" i="14"/>
  <c r="D75" i="14"/>
  <c r="E74" i="14"/>
  <c r="G74" i="14" s="1"/>
  <c r="H74" i="14" s="1"/>
  <c r="I74" i="14" s="1"/>
  <c r="D74" i="14"/>
  <c r="E73" i="14"/>
  <c r="D73" i="14"/>
  <c r="O72" i="14"/>
  <c r="J72" i="14"/>
  <c r="K72" i="14" s="1"/>
  <c r="H72" i="14"/>
  <c r="G72" i="14"/>
  <c r="E72" i="14"/>
  <c r="D72" i="14"/>
  <c r="M66" i="14"/>
  <c r="J66" i="14"/>
  <c r="I66" i="14"/>
  <c r="F66" i="14"/>
  <c r="E66" i="14"/>
  <c r="D66" i="14"/>
  <c r="M65" i="14"/>
  <c r="L65" i="14"/>
  <c r="K65" i="14"/>
  <c r="I65" i="14"/>
  <c r="F65" i="14"/>
  <c r="E65" i="14"/>
  <c r="D65" i="14"/>
  <c r="M64" i="14"/>
  <c r="J64" i="14"/>
  <c r="I64" i="14"/>
  <c r="F64" i="14"/>
  <c r="E64" i="14"/>
  <c r="D64" i="14"/>
  <c r="M63" i="14"/>
  <c r="J63" i="14"/>
  <c r="I63" i="14"/>
  <c r="H63" i="14"/>
  <c r="G63" i="14"/>
  <c r="F63" i="14"/>
  <c r="E63" i="14"/>
  <c r="D63" i="14"/>
  <c r="M59" i="14"/>
  <c r="J59" i="14"/>
  <c r="I59" i="14"/>
  <c r="F59" i="14"/>
  <c r="E59" i="14"/>
  <c r="D59" i="14"/>
  <c r="L56" i="14"/>
  <c r="K56" i="14"/>
  <c r="J56" i="14"/>
  <c r="H56" i="14"/>
  <c r="G56" i="14"/>
  <c r="L55" i="14"/>
  <c r="K55" i="14"/>
  <c r="J55" i="14"/>
  <c r="H55" i="14"/>
  <c r="H81" i="14" s="1"/>
  <c r="H88" i="14" s="1"/>
  <c r="G55" i="14"/>
  <c r="G81" i="14" s="1"/>
  <c r="G88" i="14" s="1"/>
  <c r="L54" i="14"/>
  <c r="K54" i="14"/>
  <c r="K66" i="14" s="1"/>
  <c r="J54" i="14"/>
  <c r="H54" i="14"/>
  <c r="H66" i="14" s="1"/>
  <c r="G54" i="14"/>
  <c r="G66" i="14" s="1"/>
  <c r="L53" i="14"/>
  <c r="K53" i="14"/>
  <c r="J53" i="14"/>
  <c r="J65" i="14" s="1"/>
  <c r="H53" i="14"/>
  <c r="H65" i="14" s="1"/>
  <c r="G53" i="14"/>
  <c r="G65" i="14" s="1"/>
  <c r="L52" i="14"/>
  <c r="K52" i="14"/>
  <c r="K64" i="14" s="1"/>
  <c r="J52" i="14"/>
  <c r="H52" i="14"/>
  <c r="H64" i="14" s="1"/>
  <c r="G52" i="14"/>
  <c r="G64" i="14" s="1"/>
  <c r="L51" i="14"/>
  <c r="L63" i="14" s="1"/>
  <c r="K51" i="14"/>
  <c r="J51" i="14"/>
  <c r="H51" i="14"/>
  <c r="G51" i="14"/>
  <c r="M38" i="14"/>
  <c r="I38" i="14"/>
  <c r="E38" i="14"/>
  <c r="D38" i="14"/>
  <c r="C38" i="14"/>
  <c r="B38" i="14"/>
  <c r="M36" i="14"/>
  <c r="L36" i="14"/>
  <c r="K36" i="14"/>
  <c r="I36" i="14"/>
  <c r="F36" i="14"/>
  <c r="E36" i="14"/>
  <c r="D36" i="14"/>
  <c r="C36" i="14"/>
  <c r="B36" i="14"/>
  <c r="M35" i="14"/>
  <c r="I35" i="14"/>
  <c r="F35" i="14"/>
  <c r="E35" i="14"/>
  <c r="D35" i="14"/>
  <c r="C35" i="14"/>
  <c r="B35" i="14"/>
  <c r="M34" i="14"/>
  <c r="L34" i="14"/>
  <c r="K34" i="14"/>
  <c r="I34" i="14"/>
  <c r="F34" i="14"/>
  <c r="E34" i="14"/>
  <c r="D34" i="14"/>
  <c r="C34" i="14"/>
  <c r="B34" i="14"/>
  <c r="M33" i="14"/>
  <c r="I33" i="14"/>
  <c r="F33" i="14"/>
  <c r="E33" i="14"/>
  <c r="D33" i="14"/>
  <c r="C33" i="14"/>
  <c r="B33" i="14"/>
  <c r="M32" i="14"/>
  <c r="L32" i="14"/>
  <c r="K32" i="14"/>
  <c r="I32" i="14"/>
  <c r="F32" i="14"/>
  <c r="E32" i="14"/>
  <c r="D32" i="14"/>
  <c r="C32" i="14"/>
  <c r="B32" i="14"/>
  <c r="M31" i="14"/>
  <c r="I31" i="14"/>
  <c r="F31" i="14"/>
  <c r="E31" i="14"/>
  <c r="D31" i="14"/>
  <c r="C31" i="14"/>
  <c r="B31" i="14"/>
  <c r="M30" i="14"/>
  <c r="L30" i="14"/>
  <c r="K30" i="14"/>
  <c r="I30" i="14"/>
  <c r="F30" i="14"/>
  <c r="E30" i="14"/>
  <c r="D30" i="14"/>
  <c r="C30" i="14"/>
  <c r="B30" i="14"/>
  <c r="M29" i="14"/>
  <c r="I29" i="14"/>
  <c r="G29" i="14"/>
  <c r="F29" i="14"/>
  <c r="E29" i="14"/>
  <c r="D29" i="14"/>
  <c r="C29" i="14"/>
  <c r="B29" i="14"/>
  <c r="M28" i="14"/>
  <c r="L28" i="14"/>
  <c r="K28" i="14"/>
  <c r="I28" i="14"/>
  <c r="F28" i="14"/>
  <c r="E28" i="14"/>
  <c r="D28" i="14"/>
  <c r="C28" i="14"/>
  <c r="B28" i="14"/>
  <c r="M23" i="14"/>
  <c r="I23" i="14"/>
  <c r="F23" i="14"/>
  <c r="E23" i="14"/>
  <c r="D23" i="14"/>
  <c r="C23" i="14"/>
  <c r="B23" i="14"/>
  <c r="L19" i="14"/>
  <c r="K19" i="14"/>
  <c r="K38" i="14" s="1"/>
  <c r="J19" i="14"/>
  <c r="J36" i="14" s="1"/>
  <c r="L18" i="14"/>
  <c r="L35" i="14" s="1"/>
  <c r="K18" i="14"/>
  <c r="K35" i="14" s="1"/>
  <c r="J18" i="14"/>
  <c r="J34" i="14" s="1"/>
  <c r="G18" i="14"/>
  <c r="L17" i="14"/>
  <c r="K17" i="14"/>
  <c r="J17" i="14"/>
  <c r="H17" i="14"/>
  <c r="G17" i="14"/>
  <c r="L16" i="14"/>
  <c r="L33" i="14" s="1"/>
  <c r="K16" i="14"/>
  <c r="K33" i="14" s="1"/>
  <c r="J16" i="14"/>
  <c r="J33" i="14" s="1"/>
  <c r="H16" i="14"/>
  <c r="G16" i="14"/>
  <c r="L15" i="14"/>
  <c r="K15" i="14"/>
  <c r="J15" i="14"/>
  <c r="H15" i="14"/>
  <c r="L14" i="14"/>
  <c r="K14" i="14"/>
  <c r="J14" i="14"/>
  <c r="H14" i="14"/>
  <c r="H82" i="14" s="1"/>
  <c r="H89" i="14" s="1"/>
  <c r="G14" i="14"/>
  <c r="L13" i="14"/>
  <c r="K13" i="14"/>
  <c r="J13" i="14"/>
  <c r="J30" i="14" s="1"/>
  <c r="H13" i="14"/>
  <c r="G13" i="14"/>
  <c r="G30" i="14" s="1"/>
  <c r="L12" i="14"/>
  <c r="L29" i="14" s="1"/>
  <c r="K12" i="14"/>
  <c r="K29" i="14" s="1"/>
  <c r="J12" i="14"/>
  <c r="J38" i="14" s="1"/>
  <c r="H12" i="14"/>
  <c r="G12" i="14"/>
  <c r="L11" i="14"/>
  <c r="K11" i="14"/>
  <c r="J11" i="14"/>
  <c r="H11" i="14"/>
  <c r="G11" i="14"/>
  <c r="G79" i="14" s="1"/>
  <c r="G86" i="14" s="1"/>
  <c r="J115" i="13"/>
  <c r="G115" i="13"/>
  <c r="F115" i="13"/>
  <c r="E115" i="13"/>
  <c r="D115" i="13"/>
  <c r="C115" i="13"/>
  <c r="B115" i="13"/>
  <c r="P114" i="13"/>
  <c r="H114" i="13"/>
  <c r="G114" i="13"/>
  <c r="F114" i="13"/>
  <c r="E114" i="13"/>
  <c r="D114" i="13"/>
  <c r="C114" i="13"/>
  <c r="B114" i="13"/>
  <c r="B85" i="13" s="1"/>
  <c r="G113" i="13"/>
  <c r="F113" i="13"/>
  <c r="E113" i="13"/>
  <c r="D113" i="13"/>
  <c r="C113" i="13"/>
  <c r="B113" i="13"/>
  <c r="L112" i="13"/>
  <c r="K112" i="13"/>
  <c r="G112" i="13"/>
  <c r="F112" i="13"/>
  <c r="E112" i="13"/>
  <c r="D112" i="13"/>
  <c r="C112" i="13"/>
  <c r="B112" i="13"/>
  <c r="H109" i="13"/>
  <c r="G109" i="13"/>
  <c r="B109" i="13"/>
  <c r="M108" i="13"/>
  <c r="L108" i="13"/>
  <c r="K108" i="13"/>
  <c r="J108" i="13"/>
  <c r="I108" i="13"/>
  <c r="H108" i="13"/>
  <c r="G108" i="13"/>
  <c r="F108" i="13"/>
  <c r="F109" i="13" s="1"/>
  <c r="E108" i="13"/>
  <c r="E109" i="13" s="1"/>
  <c r="D108" i="13"/>
  <c r="D109" i="13" s="1"/>
  <c r="C108" i="13"/>
  <c r="C109" i="13" s="1"/>
  <c r="B108" i="13"/>
  <c r="M107" i="13"/>
  <c r="P107" i="13" s="1"/>
  <c r="L107" i="13"/>
  <c r="L115" i="13" s="1"/>
  <c r="J107" i="13"/>
  <c r="I107" i="13"/>
  <c r="O107" i="13" s="1"/>
  <c r="M106" i="13"/>
  <c r="M114" i="13" s="1"/>
  <c r="L106" i="13"/>
  <c r="L114" i="13" s="1"/>
  <c r="K106" i="13"/>
  <c r="K114" i="13" s="1"/>
  <c r="J106" i="13"/>
  <c r="J114" i="13" s="1"/>
  <c r="I106" i="13"/>
  <c r="H106" i="13"/>
  <c r="I105" i="13"/>
  <c r="M104" i="13"/>
  <c r="L104" i="13"/>
  <c r="K104" i="13"/>
  <c r="J104" i="13"/>
  <c r="I104" i="13"/>
  <c r="H104" i="13"/>
  <c r="H112" i="13" s="1"/>
  <c r="L100" i="13"/>
  <c r="K100" i="13"/>
  <c r="K107" i="13" s="1"/>
  <c r="K115" i="13" s="1"/>
  <c r="J100" i="13"/>
  <c r="G100" i="13"/>
  <c r="F100" i="13"/>
  <c r="H100" i="13" s="1"/>
  <c r="H107" i="13" s="1"/>
  <c r="H115" i="13" s="1"/>
  <c r="E100" i="13"/>
  <c r="D100" i="13"/>
  <c r="C100" i="13"/>
  <c r="D99" i="13"/>
  <c r="C99" i="13"/>
  <c r="B99" i="13"/>
  <c r="P96" i="13"/>
  <c r="O96" i="13"/>
  <c r="M94" i="13"/>
  <c r="M95" i="13" s="1"/>
  <c r="K94" i="13"/>
  <c r="K105" i="13" s="1"/>
  <c r="J94" i="13"/>
  <c r="J105" i="13" s="1"/>
  <c r="G94" i="13"/>
  <c r="F94" i="13"/>
  <c r="H94" i="13" s="1"/>
  <c r="H105" i="13" s="1"/>
  <c r="H113" i="13" s="1"/>
  <c r="E94" i="13"/>
  <c r="D94" i="13"/>
  <c r="C94" i="13"/>
  <c r="B94" i="13"/>
  <c r="P93" i="13"/>
  <c r="O93" i="13"/>
  <c r="D85" i="13"/>
  <c r="C85" i="13"/>
  <c r="M81" i="13"/>
  <c r="P81" i="13" s="1"/>
  <c r="L81" i="13"/>
  <c r="K81" i="13"/>
  <c r="J81" i="13"/>
  <c r="I81" i="13"/>
  <c r="O81" i="13" s="1"/>
  <c r="H81" i="13"/>
  <c r="M80" i="13"/>
  <c r="P80" i="13" s="1"/>
  <c r="L80" i="13"/>
  <c r="K80" i="13"/>
  <c r="J80" i="13"/>
  <c r="I80" i="13"/>
  <c r="O80" i="13" s="1"/>
  <c r="H80" i="13"/>
  <c r="M79" i="13"/>
  <c r="P79" i="13" s="1"/>
  <c r="L79" i="13"/>
  <c r="K79" i="13"/>
  <c r="J79" i="13"/>
  <c r="I79" i="13"/>
  <c r="O79" i="13" s="1"/>
  <c r="H79" i="13"/>
  <c r="M78" i="13"/>
  <c r="P78" i="13" s="1"/>
  <c r="L78" i="13"/>
  <c r="K78" i="13"/>
  <c r="J78" i="13"/>
  <c r="I78" i="13"/>
  <c r="O78" i="13" s="1"/>
  <c r="H78" i="13"/>
  <c r="M73" i="13"/>
  <c r="L73" i="13"/>
  <c r="K73" i="13"/>
  <c r="J73" i="13"/>
  <c r="I73" i="13"/>
  <c r="H73" i="13"/>
  <c r="G73" i="13"/>
  <c r="F73" i="13"/>
  <c r="E73" i="13"/>
  <c r="D73" i="13"/>
  <c r="C73" i="13"/>
  <c r="B73" i="13"/>
  <c r="Q67" i="13"/>
  <c r="P67" i="13"/>
  <c r="O67" i="13"/>
  <c r="P66" i="13"/>
  <c r="O66" i="13"/>
  <c r="P65" i="13"/>
  <c r="O65" i="13"/>
  <c r="P64" i="13"/>
  <c r="O64" i="13"/>
  <c r="M53" i="13"/>
  <c r="P53" i="13" s="1"/>
  <c r="L53" i="13"/>
  <c r="K53" i="13"/>
  <c r="J53" i="13"/>
  <c r="I53" i="13"/>
  <c r="O53" i="13" s="1"/>
  <c r="H53" i="13"/>
  <c r="M52" i="13"/>
  <c r="P52" i="13" s="1"/>
  <c r="L52" i="13"/>
  <c r="K52" i="13"/>
  <c r="J52" i="13"/>
  <c r="I52" i="13"/>
  <c r="O52" i="13" s="1"/>
  <c r="H52" i="13"/>
  <c r="M51" i="13"/>
  <c r="P51" i="13" s="1"/>
  <c r="L51" i="13"/>
  <c r="K51" i="13"/>
  <c r="J51" i="13"/>
  <c r="I51" i="13"/>
  <c r="O51" i="13" s="1"/>
  <c r="H51" i="13"/>
  <c r="M50" i="13"/>
  <c r="P50" i="13" s="1"/>
  <c r="L50" i="13"/>
  <c r="K50" i="13"/>
  <c r="J50" i="13"/>
  <c r="I50" i="13"/>
  <c r="O50" i="13" s="1"/>
  <c r="H50" i="13"/>
  <c r="M49" i="13"/>
  <c r="P49" i="13" s="1"/>
  <c r="L49" i="13"/>
  <c r="K49" i="13"/>
  <c r="J49" i="13"/>
  <c r="I49" i="13"/>
  <c r="O49" i="13" s="1"/>
  <c r="H49" i="13"/>
  <c r="P48" i="13"/>
  <c r="M48" i="13"/>
  <c r="L48" i="13"/>
  <c r="K48" i="13"/>
  <c r="J48" i="13"/>
  <c r="I48" i="13"/>
  <c r="O48" i="13" s="1"/>
  <c r="H48" i="13"/>
  <c r="P47" i="13"/>
  <c r="M47" i="13"/>
  <c r="L47" i="13"/>
  <c r="K47" i="13"/>
  <c r="J47" i="13"/>
  <c r="I47" i="13"/>
  <c r="O47" i="13" s="1"/>
  <c r="H47" i="13"/>
  <c r="P46" i="13"/>
  <c r="M46" i="13"/>
  <c r="L46" i="13"/>
  <c r="K46" i="13"/>
  <c r="J46" i="13"/>
  <c r="I46" i="13"/>
  <c r="O46" i="13" s="1"/>
  <c r="H46" i="13"/>
  <c r="M45" i="13"/>
  <c r="L45" i="13"/>
  <c r="K45" i="13"/>
  <c r="J45" i="13"/>
  <c r="I45" i="13"/>
  <c r="H45" i="13"/>
  <c r="M44" i="13"/>
  <c r="L44" i="13"/>
  <c r="K44" i="13"/>
  <c r="J44" i="13"/>
  <c r="I44" i="13"/>
  <c r="H44" i="13"/>
  <c r="O43" i="13"/>
  <c r="M43" i="13"/>
  <c r="P43" i="13" s="1"/>
  <c r="L43" i="13"/>
  <c r="K43" i="13"/>
  <c r="J43" i="13"/>
  <c r="I43" i="13"/>
  <c r="H43" i="13"/>
  <c r="M37" i="13"/>
  <c r="L37" i="13"/>
  <c r="K37" i="13"/>
  <c r="J37" i="13"/>
  <c r="I37" i="13"/>
  <c r="H37" i="13"/>
  <c r="M33" i="13"/>
  <c r="L33" i="13"/>
  <c r="K33" i="13"/>
  <c r="J33" i="13"/>
  <c r="I33" i="13"/>
  <c r="H33" i="13"/>
  <c r="G33" i="13"/>
  <c r="F33" i="13"/>
  <c r="E33" i="13"/>
  <c r="M32" i="13"/>
  <c r="L32" i="13"/>
  <c r="K32" i="13"/>
  <c r="J32" i="13"/>
  <c r="I32" i="13"/>
  <c r="H32" i="13"/>
  <c r="G32" i="13"/>
  <c r="F32" i="13"/>
  <c r="E32" i="13"/>
  <c r="D32" i="13"/>
  <c r="C32" i="13"/>
  <c r="B32" i="13"/>
  <c r="P31" i="13"/>
  <c r="O31" i="13"/>
  <c r="P30" i="13"/>
  <c r="O30" i="13"/>
  <c r="P29" i="13"/>
  <c r="O29" i="13"/>
  <c r="P28" i="13"/>
  <c r="O28" i="13"/>
  <c r="P27" i="13"/>
  <c r="O27" i="13"/>
  <c r="P26" i="13"/>
  <c r="O26" i="13"/>
  <c r="P25" i="13"/>
  <c r="O25" i="13"/>
  <c r="P24" i="13"/>
  <c r="O24" i="13"/>
  <c r="P21" i="13"/>
  <c r="O21" i="13"/>
  <c r="L14" i="13"/>
  <c r="L15" i="13" s="1"/>
  <c r="J14" i="13"/>
  <c r="J15" i="13" s="1"/>
  <c r="I14" i="13"/>
  <c r="I15" i="13" s="1"/>
  <c r="M8" i="13"/>
  <c r="M14" i="13" s="1"/>
  <c r="M15" i="13" s="1"/>
  <c r="L8" i="13"/>
  <c r="K8" i="13"/>
  <c r="K14" i="13" s="1"/>
  <c r="K15" i="13" s="1"/>
  <c r="J8" i="13"/>
  <c r="I8" i="13"/>
  <c r="H8" i="13"/>
  <c r="H14" i="13" s="1"/>
  <c r="H15" i="13" s="1"/>
  <c r="G8" i="13"/>
  <c r="G14" i="13" s="1"/>
  <c r="G15" i="13" s="1"/>
  <c r="E8" i="13"/>
  <c r="E14" i="13" s="1"/>
  <c r="E15" i="13" s="1"/>
  <c r="P7" i="13"/>
  <c r="O7" i="13"/>
  <c r="F7" i="13"/>
  <c r="F8" i="13" s="1"/>
  <c r="F14" i="13" s="1"/>
  <c r="F15" i="13" s="1"/>
  <c r="P6" i="13"/>
  <c r="O6" i="13"/>
  <c r="F6" i="13"/>
  <c r="K92" i="11"/>
  <c r="J92" i="11"/>
  <c r="C92" i="11"/>
  <c r="I91" i="11"/>
  <c r="C91" i="11"/>
  <c r="K90" i="11"/>
  <c r="J90" i="11"/>
  <c r="C90" i="11"/>
  <c r="I89" i="11"/>
  <c r="H89" i="11"/>
  <c r="G89" i="11"/>
  <c r="F89" i="11"/>
  <c r="E89" i="11"/>
  <c r="D89" i="11"/>
  <c r="C89" i="11"/>
  <c r="N85" i="11"/>
  <c r="M85" i="11"/>
  <c r="J85" i="11"/>
  <c r="I85" i="11"/>
  <c r="C85" i="11"/>
  <c r="N84" i="11"/>
  <c r="D84" i="11"/>
  <c r="E84" i="11" s="1"/>
  <c r="E92" i="11" s="1"/>
  <c r="M83" i="11"/>
  <c r="L83" i="11"/>
  <c r="K83" i="11"/>
  <c r="G83" i="11"/>
  <c r="H83" i="11" s="1"/>
  <c r="F83" i="11"/>
  <c r="D83" i="11"/>
  <c r="E83" i="11" s="1"/>
  <c r="N82" i="11"/>
  <c r="J82" i="11"/>
  <c r="J84" i="11" s="1"/>
  <c r="I82" i="11"/>
  <c r="I84" i="11" s="1"/>
  <c r="D82" i="11"/>
  <c r="E82" i="11" s="1"/>
  <c r="F82" i="11" s="1"/>
  <c r="G82" i="11" s="1"/>
  <c r="H82" i="11" s="1"/>
  <c r="M81" i="11"/>
  <c r="L81" i="11"/>
  <c r="K81" i="11"/>
  <c r="D81" i="11"/>
  <c r="D91" i="11" s="1"/>
  <c r="M80" i="11"/>
  <c r="L80" i="11"/>
  <c r="L85" i="11" s="1"/>
  <c r="K80" i="11"/>
  <c r="K85" i="11" s="1"/>
  <c r="D80" i="11"/>
  <c r="E80" i="11" s="1"/>
  <c r="M79" i="11"/>
  <c r="M82" i="11" s="1"/>
  <c r="M84" i="11" s="1"/>
  <c r="L79" i="11"/>
  <c r="L82" i="11" s="1"/>
  <c r="L84" i="11" s="1"/>
  <c r="K79" i="11"/>
  <c r="K82" i="11" s="1"/>
  <c r="K84" i="11" s="1"/>
  <c r="D79" i="11"/>
  <c r="E79" i="11" s="1"/>
  <c r="F79" i="11" s="1"/>
  <c r="G79" i="11" s="1"/>
  <c r="H79" i="11" s="1"/>
  <c r="M74" i="11"/>
  <c r="L74" i="11"/>
  <c r="J74" i="11"/>
  <c r="J91" i="11" s="1"/>
  <c r="I74" i="11"/>
  <c r="I92" i="11" s="1"/>
  <c r="G69" i="11"/>
  <c r="F69" i="11"/>
  <c r="E69" i="11"/>
  <c r="D69" i="11"/>
  <c r="C69" i="11"/>
  <c r="N68" i="11"/>
  <c r="N74" i="11" s="1"/>
  <c r="M68" i="11"/>
  <c r="L68" i="11"/>
  <c r="K68" i="11"/>
  <c r="K74" i="11" s="1"/>
  <c r="H68" i="11"/>
  <c r="G68" i="11"/>
  <c r="F68" i="11"/>
  <c r="E68" i="11"/>
  <c r="D68" i="11"/>
  <c r="C68" i="11"/>
  <c r="N59" i="11"/>
  <c r="J59" i="11"/>
  <c r="I59" i="11"/>
  <c r="H59" i="11"/>
  <c r="N58" i="11"/>
  <c r="K58" i="11"/>
  <c r="J58" i="11"/>
  <c r="H58" i="11"/>
  <c r="L56" i="11"/>
  <c r="M51" i="11"/>
  <c r="M59" i="11" s="1"/>
  <c r="L51" i="11"/>
  <c r="L59" i="11" s="1"/>
  <c r="K51" i="11"/>
  <c r="K59" i="11" s="1"/>
  <c r="I51" i="11"/>
  <c r="E51" i="11"/>
  <c r="F51" i="11" s="1"/>
  <c r="G51" i="11" s="1"/>
  <c r="D51" i="11"/>
  <c r="M50" i="11"/>
  <c r="M58" i="11" s="1"/>
  <c r="L50" i="11"/>
  <c r="L58" i="11" s="1"/>
  <c r="K50" i="11"/>
  <c r="I50" i="11"/>
  <c r="I58" i="11" s="1"/>
  <c r="E50" i="11"/>
  <c r="F50" i="11" s="1"/>
  <c r="G50" i="11" s="1"/>
  <c r="D50" i="11"/>
  <c r="M49" i="11"/>
  <c r="L49" i="11"/>
  <c r="K49" i="11"/>
  <c r="I49" i="11"/>
  <c r="E49" i="11"/>
  <c r="F49" i="11" s="1"/>
  <c r="G49" i="11" s="1"/>
  <c r="D49" i="11"/>
  <c r="M48" i="11"/>
  <c r="L48" i="11"/>
  <c r="K48" i="11"/>
  <c r="I48" i="11"/>
  <c r="E48" i="11"/>
  <c r="F48" i="11" s="1"/>
  <c r="G48" i="11" s="1"/>
  <c r="D48" i="11"/>
  <c r="G43" i="11"/>
  <c r="F43" i="11"/>
  <c r="E43" i="11"/>
  <c r="D43" i="11"/>
  <c r="C43" i="11"/>
  <c r="J39" i="11"/>
  <c r="N38" i="11"/>
  <c r="N39" i="11" s="1"/>
  <c r="M38" i="11"/>
  <c r="L38" i="11"/>
  <c r="L39" i="11" s="1"/>
  <c r="L57" i="11" s="1"/>
  <c r="K38" i="11"/>
  <c r="K39" i="11" s="1"/>
  <c r="J38" i="11"/>
  <c r="I38" i="11"/>
  <c r="I39" i="11" s="1"/>
  <c r="H38" i="11"/>
  <c r="H39" i="11" s="1"/>
  <c r="G38" i="11"/>
  <c r="G39" i="11" s="1"/>
  <c r="F38" i="11"/>
  <c r="F39" i="11" s="1"/>
  <c r="G24" i="11"/>
  <c r="E24" i="11"/>
  <c r="H23" i="11"/>
  <c r="G23" i="11"/>
  <c r="F23" i="11"/>
  <c r="E23" i="11"/>
  <c r="D23" i="11"/>
  <c r="C23" i="11"/>
  <c r="L22" i="11"/>
  <c r="G22" i="11"/>
  <c r="F22" i="11"/>
  <c r="E22" i="11"/>
  <c r="D22" i="11"/>
  <c r="C22" i="11"/>
  <c r="K21" i="11"/>
  <c r="I21" i="11"/>
  <c r="G21" i="11"/>
  <c r="F21" i="11"/>
  <c r="E21" i="11"/>
  <c r="D21" i="11"/>
  <c r="C21" i="11"/>
  <c r="N20" i="11"/>
  <c r="M20" i="11"/>
  <c r="L20" i="11"/>
  <c r="K20" i="11"/>
  <c r="J20" i="11"/>
  <c r="I20" i="11"/>
  <c r="H20" i="11"/>
  <c r="L19" i="11"/>
  <c r="L24" i="11" s="1"/>
  <c r="K19" i="11"/>
  <c r="K24" i="11" s="1"/>
  <c r="H19" i="11"/>
  <c r="H24" i="11" s="1"/>
  <c r="G19" i="11"/>
  <c r="F19" i="11"/>
  <c r="F24" i="11" s="1"/>
  <c r="E19" i="11"/>
  <c r="D19" i="11"/>
  <c r="D24" i="11" s="1"/>
  <c r="C19" i="11"/>
  <c r="C24" i="11" s="1"/>
  <c r="J18" i="11"/>
  <c r="J23" i="11" s="1"/>
  <c r="H18" i="11"/>
  <c r="L17" i="11"/>
  <c r="J17" i="11"/>
  <c r="J22" i="11" s="1"/>
  <c r="I17" i="11"/>
  <c r="I22" i="11" s="1"/>
  <c r="H17" i="11"/>
  <c r="H22" i="11" s="1"/>
  <c r="N16" i="11"/>
  <c r="N17" i="11" s="1"/>
  <c r="N22" i="11" s="1"/>
  <c r="M16" i="11"/>
  <c r="L16" i="11"/>
  <c r="K16" i="11"/>
  <c r="K17" i="11" s="1"/>
  <c r="K22" i="11" s="1"/>
  <c r="J16" i="11"/>
  <c r="J19" i="11" s="1"/>
  <c r="J24" i="11" s="1"/>
  <c r="I16" i="11"/>
  <c r="I19" i="11" s="1"/>
  <c r="I24" i="11" s="1"/>
  <c r="H16" i="11"/>
  <c r="H21" i="11" s="1"/>
  <c r="N9" i="11"/>
  <c r="M9" i="11"/>
  <c r="L9" i="11"/>
  <c r="K9" i="11"/>
  <c r="H64" i="10"/>
  <c r="D63" i="10"/>
  <c r="H62" i="10"/>
  <c r="H63" i="10" s="1"/>
  <c r="G62" i="10"/>
  <c r="G63" i="10" s="1"/>
  <c r="F62" i="10"/>
  <c r="F63" i="10" s="1"/>
  <c r="F64" i="10" s="1"/>
  <c r="E62" i="10"/>
  <c r="E63" i="10" s="1"/>
  <c r="D62" i="10"/>
  <c r="C62" i="10"/>
  <c r="C63" i="10" s="1"/>
  <c r="N55" i="10"/>
  <c r="M55" i="10"/>
  <c r="L55" i="10"/>
  <c r="K55" i="10"/>
  <c r="J55" i="10"/>
  <c r="I55" i="10"/>
  <c r="H55" i="10"/>
  <c r="G55" i="10"/>
  <c r="F55" i="10"/>
  <c r="E55" i="10"/>
  <c r="D55" i="10"/>
  <c r="C55" i="10"/>
  <c r="C50" i="10"/>
  <c r="G44" i="10"/>
  <c r="F44" i="10"/>
  <c r="E44" i="10"/>
  <c r="D44" i="10"/>
  <c r="C44" i="10"/>
  <c r="G43" i="10"/>
  <c r="F43" i="10"/>
  <c r="E43" i="10"/>
  <c r="D43" i="10"/>
  <c r="C43" i="10"/>
  <c r="D35" i="10"/>
  <c r="C35" i="10"/>
  <c r="G35" i="10" s="1"/>
  <c r="H34" i="10"/>
  <c r="H50" i="10" s="1"/>
  <c r="C34" i="10"/>
  <c r="L30" i="10"/>
  <c r="J30" i="10"/>
  <c r="I30" i="10"/>
  <c r="I29" i="10" s="1"/>
  <c r="I34" i="10" s="1"/>
  <c r="I50" i="10" s="1"/>
  <c r="H30" i="10"/>
  <c r="H35" i="10" s="1"/>
  <c r="H51" i="10" s="1"/>
  <c r="H29" i="10"/>
  <c r="M28" i="10"/>
  <c r="N30" i="10" s="1"/>
  <c r="K28" i="10"/>
  <c r="M30" i="10" s="1"/>
  <c r="I28" i="10"/>
  <c r="K30" i="10" s="1"/>
  <c r="N27" i="10"/>
  <c r="M27" i="10"/>
  <c r="L27" i="10"/>
  <c r="K27" i="10"/>
  <c r="J27" i="10"/>
  <c r="I27" i="10"/>
  <c r="E22" i="10"/>
  <c r="C22" i="10"/>
  <c r="H21" i="10"/>
  <c r="G21" i="10"/>
  <c r="F21" i="10"/>
  <c r="E21" i="10"/>
  <c r="D21" i="10"/>
  <c r="C21" i="10"/>
  <c r="H20" i="10"/>
  <c r="H22" i="10" s="1"/>
  <c r="G20" i="10"/>
  <c r="G22" i="10" s="1"/>
  <c r="F20" i="10"/>
  <c r="F22" i="10" s="1"/>
  <c r="E20" i="10"/>
  <c r="D20" i="10"/>
  <c r="D22" i="10" s="1"/>
  <c r="C20" i="10"/>
  <c r="H19" i="10"/>
  <c r="G19" i="10"/>
  <c r="F19" i="10"/>
  <c r="E19" i="10"/>
  <c r="D19" i="10"/>
  <c r="C19" i="10"/>
  <c r="N102" i="9"/>
  <c r="M102" i="9"/>
  <c r="L102" i="9"/>
  <c r="K102" i="9"/>
  <c r="J102" i="9"/>
  <c r="I102" i="9"/>
  <c r="H102" i="9"/>
  <c r="G102" i="9"/>
  <c r="F102" i="9"/>
  <c r="E102" i="9"/>
  <c r="D102" i="9"/>
  <c r="C102" i="9"/>
  <c r="M96" i="9"/>
  <c r="M108" i="9" s="1"/>
  <c r="M95" i="9"/>
  <c r="M107" i="9" s="1"/>
  <c r="N88" i="9"/>
  <c r="M88" i="9"/>
  <c r="L88" i="9"/>
  <c r="K88" i="9"/>
  <c r="J88" i="9"/>
  <c r="I88" i="9"/>
  <c r="H88" i="9"/>
  <c r="G88" i="9"/>
  <c r="F88" i="9"/>
  <c r="E88" i="9"/>
  <c r="D88" i="9"/>
  <c r="C88" i="9"/>
  <c r="N87" i="9"/>
  <c r="M87" i="9"/>
  <c r="L87" i="9"/>
  <c r="K87" i="9"/>
  <c r="J87" i="9"/>
  <c r="I87" i="9"/>
  <c r="H87" i="9"/>
  <c r="G87" i="9"/>
  <c r="F87" i="9"/>
  <c r="E87" i="9"/>
  <c r="D87" i="9"/>
  <c r="C87" i="9"/>
  <c r="N86" i="9"/>
  <c r="M86" i="9"/>
  <c r="L86" i="9"/>
  <c r="K86" i="9"/>
  <c r="J86" i="9"/>
  <c r="I86" i="9"/>
  <c r="H86" i="9"/>
  <c r="G86" i="9"/>
  <c r="F86" i="9"/>
  <c r="E86" i="9"/>
  <c r="D86" i="9"/>
  <c r="C86" i="9"/>
  <c r="N85" i="9"/>
  <c r="M85" i="9"/>
  <c r="L85" i="9"/>
  <c r="K85" i="9"/>
  <c r="J85" i="9"/>
  <c r="I85" i="9"/>
  <c r="H85" i="9"/>
  <c r="G85" i="9"/>
  <c r="F85" i="9"/>
  <c r="E85" i="9"/>
  <c r="D85" i="9"/>
  <c r="C85" i="9"/>
  <c r="N79" i="9"/>
  <c r="M79" i="9"/>
  <c r="L79" i="9"/>
  <c r="K79" i="9"/>
  <c r="J79" i="9"/>
  <c r="I79" i="9"/>
  <c r="H79" i="9"/>
  <c r="G79" i="9"/>
  <c r="F79" i="9"/>
  <c r="E79" i="9"/>
  <c r="D79" i="9"/>
  <c r="C79" i="9"/>
  <c r="L64" i="9"/>
  <c r="K64" i="9"/>
  <c r="I64" i="9"/>
  <c r="H64" i="9"/>
  <c r="G64" i="9"/>
  <c r="F64" i="9"/>
  <c r="E64" i="9"/>
  <c r="D64" i="9"/>
  <c r="C64" i="9"/>
  <c r="N63" i="9"/>
  <c r="M63" i="9"/>
  <c r="L63" i="9"/>
  <c r="K63" i="9"/>
  <c r="J63" i="9"/>
  <c r="I63" i="9"/>
  <c r="H63" i="9"/>
  <c r="G63" i="9"/>
  <c r="F63" i="9"/>
  <c r="E63" i="9"/>
  <c r="D63" i="9"/>
  <c r="C63" i="9"/>
  <c r="N62" i="9"/>
  <c r="M62" i="9"/>
  <c r="L62" i="9"/>
  <c r="J62" i="9"/>
  <c r="I62" i="9"/>
  <c r="H62" i="9"/>
  <c r="G62" i="9"/>
  <c r="F62" i="9"/>
  <c r="E62" i="9"/>
  <c r="D62" i="9"/>
  <c r="C62" i="9"/>
  <c r="N61" i="9"/>
  <c r="L61" i="9"/>
  <c r="J61" i="9"/>
  <c r="I61" i="9"/>
  <c r="H61" i="9"/>
  <c r="G61" i="9"/>
  <c r="F61" i="9"/>
  <c r="E61" i="9"/>
  <c r="D61" i="9"/>
  <c r="C61" i="9"/>
  <c r="N55" i="9"/>
  <c r="M55" i="9"/>
  <c r="L55" i="9"/>
  <c r="K55" i="9"/>
  <c r="J55" i="9"/>
  <c r="I55" i="9"/>
  <c r="H55" i="9"/>
  <c r="G55" i="9"/>
  <c r="F55" i="9"/>
  <c r="E55" i="9"/>
  <c r="D55" i="9"/>
  <c r="C55" i="9"/>
  <c r="N45" i="9"/>
  <c r="M45" i="9"/>
  <c r="L45" i="9"/>
  <c r="K45" i="9"/>
  <c r="J45" i="9"/>
  <c r="I45" i="9"/>
  <c r="H45" i="9"/>
  <c r="G45" i="9"/>
  <c r="F45" i="9"/>
  <c r="E45" i="9"/>
  <c r="D45" i="9"/>
  <c r="C45" i="9"/>
  <c r="M35" i="9"/>
  <c r="L35" i="9"/>
  <c r="E35" i="9"/>
  <c r="D35" i="9"/>
  <c r="H34" i="9"/>
  <c r="H35" i="9" s="1"/>
  <c r="G34" i="9"/>
  <c r="G35" i="9" s="1"/>
  <c r="F34" i="9"/>
  <c r="F35" i="9" s="1"/>
  <c r="E34" i="9"/>
  <c r="D34" i="9"/>
  <c r="C34" i="9"/>
  <c r="C35" i="9" s="1"/>
  <c r="N31" i="9"/>
  <c r="N35" i="9" s="1"/>
  <c r="M31" i="9"/>
  <c r="L31" i="9"/>
  <c r="K31" i="9"/>
  <c r="K35" i="9" s="1"/>
  <c r="J31" i="9"/>
  <c r="J35" i="9" s="1"/>
  <c r="I31" i="9"/>
  <c r="I35" i="9" s="1"/>
  <c r="F16" i="9"/>
  <c r="E16" i="9"/>
  <c r="I14" i="9"/>
  <c r="J14" i="9" s="1"/>
  <c r="K14" i="9" s="1"/>
  <c r="L14" i="9" s="1"/>
  <c r="M14" i="9" s="1"/>
  <c r="N14" i="9" s="1"/>
  <c r="I13" i="9"/>
  <c r="J13" i="9" s="1"/>
  <c r="K13" i="9" s="1"/>
  <c r="L13" i="9" s="1"/>
  <c r="M13" i="9" s="1"/>
  <c r="N13" i="9" s="1"/>
  <c r="H12" i="9"/>
  <c r="H16" i="9" s="1"/>
  <c r="G12" i="9"/>
  <c r="I12" i="9" s="1"/>
  <c r="J12" i="9" s="1"/>
  <c r="K12" i="9" s="1"/>
  <c r="L12" i="9" s="1"/>
  <c r="M12" i="9" s="1"/>
  <c r="N12" i="9" s="1"/>
  <c r="F12" i="9"/>
  <c r="E12" i="9"/>
  <c r="D12" i="9"/>
  <c r="D16" i="9" s="1"/>
  <c r="C12" i="9"/>
  <c r="C16" i="9" s="1"/>
  <c r="J11" i="9"/>
  <c r="I11" i="9"/>
  <c r="J148" i="8"/>
  <c r="I148" i="8"/>
  <c r="J142" i="8"/>
  <c r="I142" i="8"/>
  <c r="H142" i="8"/>
  <c r="G142" i="8"/>
  <c r="F142" i="8"/>
  <c r="E142" i="8"/>
  <c r="D142" i="8"/>
  <c r="C142" i="8"/>
  <c r="K134" i="8"/>
  <c r="N133" i="8"/>
  <c r="N134" i="8" s="1"/>
  <c r="M133" i="8"/>
  <c r="M134" i="8" s="1"/>
  <c r="L133" i="8"/>
  <c r="L134" i="8" s="1"/>
  <c r="K133" i="8"/>
  <c r="J133" i="8"/>
  <c r="J134" i="8" s="1"/>
  <c r="I133" i="8"/>
  <c r="I134" i="8" s="1"/>
  <c r="H133" i="8"/>
  <c r="H134" i="8" s="1"/>
  <c r="G133" i="8"/>
  <c r="G134" i="8" s="1"/>
  <c r="F133" i="8"/>
  <c r="F134" i="8" s="1"/>
  <c r="I126" i="8"/>
  <c r="E125" i="8"/>
  <c r="D125" i="8"/>
  <c r="M123" i="8"/>
  <c r="L123" i="8"/>
  <c r="I122" i="8"/>
  <c r="H122" i="8"/>
  <c r="N114" i="8"/>
  <c r="N125" i="8" s="1"/>
  <c r="M114" i="8"/>
  <c r="M125" i="8" s="1"/>
  <c r="L114" i="8"/>
  <c r="L125" i="8" s="1"/>
  <c r="K114" i="8"/>
  <c r="K125" i="8" s="1"/>
  <c r="J114" i="8"/>
  <c r="J125" i="8" s="1"/>
  <c r="J96" i="9" s="1"/>
  <c r="J108" i="9" s="1"/>
  <c r="I114" i="8"/>
  <c r="I125" i="8" s="1"/>
  <c r="I96" i="9" s="1"/>
  <c r="I108" i="9" s="1"/>
  <c r="H114" i="8"/>
  <c r="H125" i="8" s="1"/>
  <c r="G114" i="8"/>
  <c r="G125" i="8" s="1"/>
  <c r="F114" i="8"/>
  <c r="F125" i="8" s="1"/>
  <c r="E114" i="8"/>
  <c r="D114" i="8"/>
  <c r="C114" i="8"/>
  <c r="C125" i="8" s="1"/>
  <c r="N113" i="8"/>
  <c r="N124" i="8" s="1"/>
  <c r="N95" i="9" s="1"/>
  <c r="N107" i="9" s="1"/>
  <c r="M113" i="8"/>
  <c r="M124" i="8" s="1"/>
  <c r="L113" i="8"/>
  <c r="L124" i="8" s="1"/>
  <c r="K113" i="8"/>
  <c r="K124" i="8" s="1"/>
  <c r="J113" i="8"/>
  <c r="J124" i="8" s="1"/>
  <c r="J95" i="9" s="1"/>
  <c r="J107" i="9" s="1"/>
  <c r="I113" i="8"/>
  <c r="I124" i="8" s="1"/>
  <c r="H113" i="8"/>
  <c r="F113" i="8"/>
  <c r="F124" i="8" s="1"/>
  <c r="F147" i="8" s="1"/>
  <c r="E113" i="8"/>
  <c r="E124" i="8" s="1"/>
  <c r="D113" i="8"/>
  <c r="D124" i="8" s="1"/>
  <c r="C113" i="8"/>
  <c r="C124" i="8" s="1"/>
  <c r="N112" i="8"/>
  <c r="N123" i="8" s="1"/>
  <c r="M112" i="8"/>
  <c r="L112" i="8"/>
  <c r="K112" i="8"/>
  <c r="K123" i="8" s="1"/>
  <c r="K94" i="9" s="1"/>
  <c r="K106" i="9" s="1"/>
  <c r="J112" i="8"/>
  <c r="J123" i="8" s="1"/>
  <c r="I112" i="8"/>
  <c r="I123" i="8" s="1"/>
  <c r="H112" i="8"/>
  <c r="H123" i="8" s="1"/>
  <c r="G112" i="8"/>
  <c r="G123" i="8" s="1"/>
  <c r="F112" i="8"/>
  <c r="F123" i="8" s="1"/>
  <c r="E112" i="8"/>
  <c r="E123" i="8" s="1"/>
  <c r="D112" i="8"/>
  <c r="D123" i="8" s="1"/>
  <c r="C112" i="8"/>
  <c r="C123" i="8" s="1"/>
  <c r="N111" i="8"/>
  <c r="N122" i="8" s="1"/>
  <c r="M111" i="8"/>
  <c r="M122" i="8" s="1"/>
  <c r="L111" i="8"/>
  <c r="L122" i="8" s="1"/>
  <c r="K111" i="8"/>
  <c r="K122" i="8" s="1"/>
  <c r="J111" i="8"/>
  <c r="J122" i="8" s="1"/>
  <c r="I111" i="8"/>
  <c r="H111" i="8"/>
  <c r="G111" i="8"/>
  <c r="G122" i="8" s="1"/>
  <c r="F111" i="8"/>
  <c r="F122" i="8" s="1"/>
  <c r="E111" i="8"/>
  <c r="E122" i="8" s="1"/>
  <c r="D111" i="8"/>
  <c r="D122" i="8" s="1"/>
  <c r="C111" i="8"/>
  <c r="C122" i="8" s="1"/>
  <c r="E77" i="8"/>
  <c r="D77" i="8"/>
  <c r="N72" i="8"/>
  <c r="N77" i="8" s="1"/>
  <c r="L72" i="8"/>
  <c r="L77" i="8" s="1"/>
  <c r="K72" i="8"/>
  <c r="J72" i="8"/>
  <c r="J77" i="8" s="1"/>
  <c r="I72" i="8"/>
  <c r="I77" i="8" s="1"/>
  <c r="H72" i="8"/>
  <c r="G72" i="8"/>
  <c r="F72" i="8"/>
  <c r="F77" i="8" s="1"/>
  <c r="E72" i="8"/>
  <c r="D72" i="8"/>
  <c r="C72" i="8"/>
  <c r="C77" i="8" s="1"/>
  <c r="N71" i="8"/>
  <c r="N75" i="8" s="1"/>
  <c r="N76" i="8" s="1"/>
  <c r="L71" i="8"/>
  <c r="L75" i="8" s="1"/>
  <c r="L76" i="8" s="1"/>
  <c r="J71" i="8"/>
  <c r="J75" i="8" s="1"/>
  <c r="I71" i="8"/>
  <c r="I75" i="8" s="1"/>
  <c r="H71" i="8"/>
  <c r="H75" i="8" s="1"/>
  <c r="H76" i="8" s="1"/>
  <c r="G71" i="8"/>
  <c r="G75" i="8" s="1"/>
  <c r="F71" i="8"/>
  <c r="F75" i="8" s="1"/>
  <c r="E71" i="8"/>
  <c r="E75" i="8" s="1"/>
  <c r="D71" i="8"/>
  <c r="D75" i="8" s="1"/>
  <c r="C71" i="8"/>
  <c r="C75" i="8" s="1"/>
  <c r="L66" i="8"/>
  <c r="K66" i="8"/>
  <c r="I66" i="8"/>
  <c r="H66" i="8"/>
  <c r="G66" i="8"/>
  <c r="F66" i="8"/>
  <c r="E66" i="8"/>
  <c r="D66" i="8"/>
  <c r="C66" i="8"/>
  <c r="N65" i="8"/>
  <c r="M65" i="8"/>
  <c r="L65" i="8"/>
  <c r="K65" i="8"/>
  <c r="J65" i="8"/>
  <c r="I65" i="8"/>
  <c r="I69" i="8" s="1"/>
  <c r="H65" i="8"/>
  <c r="H69" i="8" s="1"/>
  <c r="G65" i="8"/>
  <c r="G69" i="8" s="1"/>
  <c r="F65" i="8"/>
  <c r="E65" i="8"/>
  <c r="D65" i="8"/>
  <c r="C65" i="8"/>
  <c r="N64" i="8"/>
  <c r="L64" i="8"/>
  <c r="K64" i="8"/>
  <c r="J64" i="8"/>
  <c r="I64" i="8"/>
  <c r="H64" i="8"/>
  <c r="G64" i="8"/>
  <c r="F64" i="8"/>
  <c r="E64" i="8"/>
  <c r="D64" i="8"/>
  <c r="C64" i="8"/>
  <c r="N63" i="8"/>
  <c r="L63" i="8"/>
  <c r="J63" i="8"/>
  <c r="I63" i="8"/>
  <c r="I67" i="8" s="1"/>
  <c r="H63" i="8"/>
  <c r="H67" i="8" s="1"/>
  <c r="H68" i="8" s="1"/>
  <c r="G63" i="8"/>
  <c r="G67" i="8" s="1"/>
  <c r="F63" i="8"/>
  <c r="F67" i="8" s="1"/>
  <c r="E63" i="8"/>
  <c r="E67" i="8" s="1"/>
  <c r="D63" i="8"/>
  <c r="D67" i="8" s="1"/>
  <c r="C63" i="8"/>
  <c r="N60" i="8"/>
  <c r="L60" i="8"/>
  <c r="K60" i="8"/>
  <c r="J60" i="8"/>
  <c r="I60" i="8"/>
  <c r="H60" i="8"/>
  <c r="G60" i="8"/>
  <c r="F60" i="8"/>
  <c r="E60" i="8"/>
  <c r="D60" i="8"/>
  <c r="C60" i="8"/>
  <c r="J59" i="8"/>
  <c r="I59" i="8"/>
  <c r="J58" i="8"/>
  <c r="I58" i="8"/>
  <c r="M56" i="8"/>
  <c r="J56" i="8"/>
  <c r="O54" i="8"/>
  <c r="M54" i="8"/>
  <c r="M64" i="8" s="1"/>
  <c r="K54" i="8"/>
  <c r="K62" i="9" s="1"/>
  <c r="O53" i="8"/>
  <c r="M53" i="8"/>
  <c r="M63" i="8" s="1"/>
  <c r="K53" i="8"/>
  <c r="K63" i="8" s="1"/>
  <c r="N47" i="8"/>
  <c r="M47" i="8"/>
  <c r="L47" i="8"/>
  <c r="K47" i="8"/>
  <c r="J47" i="8"/>
  <c r="I47" i="8"/>
  <c r="H47" i="8"/>
  <c r="G47" i="8"/>
  <c r="F47" i="8"/>
  <c r="E47" i="8"/>
  <c r="D47" i="8"/>
  <c r="C47" i="8"/>
  <c r="N46" i="8"/>
  <c r="M46" i="8"/>
  <c r="J46" i="8"/>
  <c r="I46" i="8"/>
  <c r="H46" i="8"/>
  <c r="G46" i="8"/>
  <c r="F46" i="8"/>
  <c r="E46" i="8"/>
  <c r="D46" i="8"/>
  <c r="C46" i="8"/>
  <c r="L42" i="8"/>
  <c r="L46" i="8" s="1"/>
  <c r="K42" i="8"/>
  <c r="K46" i="8" s="1"/>
  <c r="J42" i="8"/>
  <c r="I42" i="8"/>
  <c r="I29" i="8"/>
  <c r="H29" i="8"/>
  <c r="G29" i="8"/>
  <c r="F29" i="8"/>
  <c r="E29" i="8"/>
  <c r="D29" i="8"/>
  <c r="C29" i="8"/>
  <c r="N28" i="8"/>
  <c r="M28" i="8"/>
  <c r="L28" i="8"/>
  <c r="K28" i="8"/>
  <c r="J28" i="8"/>
  <c r="I28" i="8"/>
  <c r="K27" i="8"/>
  <c r="K29" i="8" s="1"/>
  <c r="I27" i="8"/>
  <c r="J27" i="8" s="1"/>
  <c r="J29" i="8" s="1"/>
  <c r="E1" i="8"/>
  <c r="N128" i="7"/>
  <c r="M128" i="7"/>
  <c r="L128" i="7"/>
  <c r="K128" i="7"/>
  <c r="I128" i="7"/>
  <c r="H128" i="7"/>
  <c r="G128" i="7"/>
  <c r="F128" i="7"/>
  <c r="E128" i="7"/>
  <c r="D128" i="7"/>
  <c r="C128" i="7"/>
  <c r="N122" i="7"/>
  <c r="M122" i="7"/>
  <c r="L122" i="7"/>
  <c r="K122" i="7"/>
  <c r="J122" i="7"/>
  <c r="I122" i="7"/>
  <c r="H122" i="7"/>
  <c r="G122" i="7"/>
  <c r="F122" i="7"/>
  <c r="N121" i="7"/>
  <c r="M121" i="7"/>
  <c r="L121" i="7"/>
  <c r="K121" i="7"/>
  <c r="J121" i="7"/>
  <c r="I121" i="7"/>
  <c r="H121" i="7"/>
  <c r="G121" i="7"/>
  <c r="F121" i="7"/>
  <c r="J114" i="7"/>
  <c r="I114" i="7"/>
  <c r="M113" i="7"/>
  <c r="L113" i="7"/>
  <c r="K113" i="7"/>
  <c r="J113" i="7"/>
  <c r="I113" i="7"/>
  <c r="I133" i="7" s="1"/>
  <c r="C113" i="7"/>
  <c r="M112" i="7"/>
  <c r="L112" i="7"/>
  <c r="K112" i="7"/>
  <c r="J112" i="7"/>
  <c r="I112" i="7"/>
  <c r="I132" i="7" s="1"/>
  <c r="E112" i="7"/>
  <c r="D112" i="7"/>
  <c r="C112" i="7"/>
  <c r="M111" i="7"/>
  <c r="L111" i="7"/>
  <c r="K111" i="7"/>
  <c r="J111" i="7"/>
  <c r="I111" i="7"/>
  <c r="H111" i="7"/>
  <c r="G111" i="7"/>
  <c r="F111" i="7"/>
  <c r="F131" i="7" s="1"/>
  <c r="E111" i="7"/>
  <c r="D111" i="7"/>
  <c r="D115" i="7" s="1"/>
  <c r="C111" i="7"/>
  <c r="N101" i="7"/>
  <c r="N114" i="7" s="1"/>
  <c r="M101" i="7"/>
  <c r="M114" i="7" s="1"/>
  <c r="L101" i="7"/>
  <c r="L114" i="7" s="1"/>
  <c r="K101" i="7"/>
  <c r="K114" i="7" s="1"/>
  <c r="J101" i="7"/>
  <c r="I101" i="7"/>
  <c r="F101" i="7"/>
  <c r="E101" i="7"/>
  <c r="E114" i="7" s="1"/>
  <c r="C101" i="7"/>
  <c r="D101" i="7" s="1"/>
  <c r="D114" i="7" s="1"/>
  <c r="N100" i="7"/>
  <c r="N113" i="7" s="1"/>
  <c r="E100" i="7"/>
  <c r="D100" i="7"/>
  <c r="D113" i="7" s="1"/>
  <c r="H99" i="7"/>
  <c r="H112" i="7" s="1"/>
  <c r="H132" i="7" s="1"/>
  <c r="G99" i="7"/>
  <c r="F99" i="7"/>
  <c r="E99" i="7"/>
  <c r="D99" i="7"/>
  <c r="H92" i="7"/>
  <c r="G92" i="7"/>
  <c r="F92" i="7"/>
  <c r="E92" i="7"/>
  <c r="D92" i="7"/>
  <c r="C92" i="7"/>
  <c r="N91" i="7"/>
  <c r="M91" i="7"/>
  <c r="L91" i="7"/>
  <c r="K91" i="7"/>
  <c r="J91" i="7"/>
  <c r="J134" i="7" s="1"/>
  <c r="I91" i="7"/>
  <c r="N90" i="7"/>
  <c r="M90" i="7"/>
  <c r="L90" i="7"/>
  <c r="L133" i="7" s="1"/>
  <c r="N89" i="7"/>
  <c r="M89" i="7"/>
  <c r="L89" i="7"/>
  <c r="K89" i="7"/>
  <c r="J89" i="7"/>
  <c r="I89" i="7"/>
  <c r="M88" i="7"/>
  <c r="M131" i="7" s="1"/>
  <c r="J88" i="7"/>
  <c r="J92" i="7" s="1"/>
  <c r="I88" i="7"/>
  <c r="J73" i="7"/>
  <c r="L72" i="7"/>
  <c r="K72" i="7"/>
  <c r="I72" i="7"/>
  <c r="H72" i="7"/>
  <c r="N70" i="7"/>
  <c r="N72" i="7" s="1"/>
  <c r="M70" i="7"/>
  <c r="M72" i="7" s="1"/>
  <c r="L70" i="7"/>
  <c r="K70" i="7"/>
  <c r="J70" i="7"/>
  <c r="J72" i="7" s="1"/>
  <c r="I70" i="7"/>
  <c r="H70" i="7"/>
  <c r="G70" i="7"/>
  <c r="G72" i="7" s="1"/>
  <c r="F70" i="7"/>
  <c r="F72" i="7" s="1"/>
  <c r="E70" i="7"/>
  <c r="D70" i="7"/>
  <c r="C70" i="7"/>
  <c r="C72" i="7" s="1"/>
  <c r="N65" i="7"/>
  <c r="M65" i="7"/>
  <c r="L65" i="7"/>
  <c r="K65" i="7"/>
  <c r="J65" i="7"/>
  <c r="I65" i="7"/>
  <c r="G65" i="7"/>
  <c r="F65" i="7"/>
  <c r="E65" i="7"/>
  <c r="D65" i="7"/>
  <c r="C65" i="7"/>
  <c r="R59" i="7"/>
  <c r="Q59" i="7"/>
  <c r="P59" i="7"/>
  <c r="R58" i="7"/>
  <c r="Q58" i="7"/>
  <c r="P58" i="7"/>
  <c r="R57" i="7"/>
  <c r="Q57" i="7"/>
  <c r="P57" i="7"/>
  <c r="R56" i="7"/>
  <c r="Q56" i="7"/>
  <c r="N47" i="7"/>
  <c r="M47" i="7"/>
  <c r="L47" i="7"/>
  <c r="K47" i="7"/>
  <c r="J47" i="7"/>
  <c r="I47" i="7"/>
  <c r="H47" i="7"/>
  <c r="G47" i="7"/>
  <c r="F47" i="7"/>
  <c r="E47" i="7"/>
  <c r="D47" i="7"/>
  <c r="C47" i="7"/>
  <c r="H29" i="7"/>
  <c r="G29" i="7"/>
  <c r="F29" i="7"/>
  <c r="E29" i="7"/>
  <c r="D29" i="7"/>
  <c r="C29" i="7"/>
  <c r="L28" i="7"/>
  <c r="M28" i="7" s="1"/>
  <c r="N28" i="7" s="1"/>
  <c r="J28" i="7"/>
  <c r="K28" i="7" s="1"/>
  <c r="I28" i="7"/>
  <c r="N27" i="7"/>
  <c r="I27" i="7"/>
  <c r="J27" i="7" s="1"/>
  <c r="K27" i="7" s="1"/>
  <c r="L27" i="7" s="1"/>
  <c r="M27" i="7" s="1"/>
  <c r="L5" i="7"/>
  <c r="K5" i="7"/>
  <c r="G1" i="7"/>
  <c r="N192" i="6"/>
  <c r="I192" i="6"/>
  <c r="D192" i="6"/>
  <c r="N191" i="6"/>
  <c r="J191" i="6"/>
  <c r="I191" i="6"/>
  <c r="M190" i="6"/>
  <c r="L190" i="6"/>
  <c r="K190" i="6"/>
  <c r="D190" i="6"/>
  <c r="C190" i="6"/>
  <c r="N189" i="6"/>
  <c r="M189" i="6"/>
  <c r="M188" i="6" s="1"/>
  <c r="M191" i="6" s="1"/>
  <c r="L189" i="6"/>
  <c r="K189" i="6"/>
  <c r="J189" i="6"/>
  <c r="I189" i="6"/>
  <c r="H189" i="6"/>
  <c r="G189" i="6"/>
  <c r="G188" i="6" s="1"/>
  <c r="G191" i="6" s="1"/>
  <c r="F189" i="6"/>
  <c r="E189" i="6"/>
  <c r="D189" i="6"/>
  <c r="C189" i="6"/>
  <c r="N188" i="6"/>
  <c r="L188" i="6"/>
  <c r="K188" i="6"/>
  <c r="K192" i="6" s="1"/>
  <c r="J188" i="6"/>
  <c r="I188" i="6"/>
  <c r="F188" i="6"/>
  <c r="F191" i="6" s="1"/>
  <c r="E188" i="6"/>
  <c r="E191" i="6" s="1"/>
  <c r="D188" i="6"/>
  <c r="D191" i="6" s="1"/>
  <c r="C188" i="6"/>
  <c r="C192" i="6" s="1"/>
  <c r="N187" i="6"/>
  <c r="N190" i="6" s="1"/>
  <c r="M187" i="6"/>
  <c r="M192" i="6" s="1"/>
  <c r="L187" i="6"/>
  <c r="K187" i="6"/>
  <c r="J187" i="6"/>
  <c r="J192" i="6" s="1"/>
  <c r="I187" i="6"/>
  <c r="I190" i="6" s="1"/>
  <c r="G187" i="6"/>
  <c r="F187" i="6"/>
  <c r="E187" i="6"/>
  <c r="D187" i="6"/>
  <c r="C187" i="6"/>
  <c r="N178" i="6"/>
  <c r="K178" i="6"/>
  <c r="J178" i="6"/>
  <c r="G178" i="6"/>
  <c r="G177" i="6"/>
  <c r="F177" i="6"/>
  <c r="G176" i="6"/>
  <c r="N173" i="6"/>
  <c r="M173" i="6"/>
  <c r="L173" i="6"/>
  <c r="K173" i="6"/>
  <c r="J173" i="6"/>
  <c r="I173" i="6"/>
  <c r="H173" i="6"/>
  <c r="H177" i="6" s="1"/>
  <c r="G173" i="6"/>
  <c r="F173" i="6"/>
  <c r="E173" i="6"/>
  <c r="D173" i="6"/>
  <c r="C173" i="6"/>
  <c r="N165" i="6"/>
  <c r="M165" i="6"/>
  <c r="J165" i="6"/>
  <c r="I165" i="6"/>
  <c r="F165" i="6"/>
  <c r="N163" i="6"/>
  <c r="M163" i="6"/>
  <c r="L163" i="6"/>
  <c r="L165" i="6" s="1"/>
  <c r="K163" i="6"/>
  <c r="K165" i="6" s="1"/>
  <c r="J163" i="6"/>
  <c r="I163" i="6"/>
  <c r="H163" i="6"/>
  <c r="H165" i="6" s="1"/>
  <c r="G163" i="6"/>
  <c r="G165" i="6" s="1"/>
  <c r="F163" i="6"/>
  <c r="N158" i="6"/>
  <c r="K158" i="6"/>
  <c r="I158" i="6"/>
  <c r="G158" i="6"/>
  <c r="N156" i="6"/>
  <c r="M155" i="6"/>
  <c r="M179" i="6" s="1"/>
  <c r="G155" i="6"/>
  <c r="F155" i="6"/>
  <c r="F179" i="6" s="1"/>
  <c r="C155" i="6"/>
  <c r="K154" i="6"/>
  <c r="I154" i="6"/>
  <c r="G154" i="6"/>
  <c r="G156" i="6" s="1"/>
  <c r="F154" i="6"/>
  <c r="N153" i="6"/>
  <c r="N155" i="6" s="1"/>
  <c r="N179" i="6" s="1"/>
  <c r="M153" i="6"/>
  <c r="M158" i="6" s="1"/>
  <c r="L153" i="6"/>
  <c r="L178" i="6" s="1"/>
  <c r="K153" i="6"/>
  <c r="K155" i="6" s="1"/>
  <c r="J153" i="6"/>
  <c r="J158" i="6" s="1"/>
  <c r="I153" i="6"/>
  <c r="I178" i="6" s="1"/>
  <c r="H153" i="6"/>
  <c r="H158" i="6" s="1"/>
  <c r="G153" i="6"/>
  <c r="F153" i="6"/>
  <c r="F178" i="6" s="1"/>
  <c r="E153" i="6"/>
  <c r="E155" i="6" s="1"/>
  <c r="D153" i="6"/>
  <c r="D155" i="6" s="1"/>
  <c r="C153" i="6"/>
  <c r="N152" i="6"/>
  <c r="N177" i="6" s="1"/>
  <c r="M152" i="6"/>
  <c r="L152" i="6"/>
  <c r="K152" i="6"/>
  <c r="J152" i="6"/>
  <c r="I152" i="6"/>
  <c r="H152" i="6"/>
  <c r="G152" i="6"/>
  <c r="F152" i="6"/>
  <c r="E152" i="6"/>
  <c r="D152" i="6"/>
  <c r="C152" i="6"/>
  <c r="N151" i="6"/>
  <c r="N154" i="6" s="1"/>
  <c r="M151" i="6"/>
  <c r="L151" i="6"/>
  <c r="K151" i="6"/>
  <c r="J151" i="6"/>
  <c r="J154" i="6" s="1"/>
  <c r="I151" i="6"/>
  <c r="H151" i="6"/>
  <c r="G151" i="6"/>
  <c r="F151" i="6"/>
  <c r="F176" i="6" s="1"/>
  <c r="E151" i="6"/>
  <c r="D151" i="6"/>
  <c r="C151" i="6"/>
  <c r="C154" i="6" s="1"/>
  <c r="E133" i="6"/>
  <c r="D133" i="6"/>
  <c r="D131" i="6"/>
  <c r="C131" i="6"/>
  <c r="E130" i="6"/>
  <c r="E131" i="6" s="1"/>
  <c r="D130" i="6"/>
  <c r="C130" i="6"/>
  <c r="E129" i="6"/>
  <c r="D129" i="6"/>
  <c r="C129" i="6"/>
  <c r="C128" i="6"/>
  <c r="C127" i="6"/>
  <c r="C126" i="6" s="1"/>
  <c r="C134" i="6" s="1"/>
  <c r="C125" i="6"/>
  <c r="N123" i="6"/>
  <c r="M122" i="6"/>
  <c r="I122" i="6"/>
  <c r="H122" i="6"/>
  <c r="G122" i="6"/>
  <c r="F122" i="6"/>
  <c r="E122" i="6"/>
  <c r="D122" i="6"/>
  <c r="N121" i="6"/>
  <c r="M121" i="6"/>
  <c r="L121" i="6"/>
  <c r="K121" i="6"/>
  <c r="J121" i="6"/>
  <c r="I121" i="6"/>
  <c r="H121" i="6"/>
  <c r="G121" i="6"/>
  <c r="F121" i="6"/>
  <c r="E121" i="6"/>
  <c r="D121" i="6"/>
  <c r="C121" i="6"/>
  <c r="C122" i="6" s="1"/>
  <c r="N118" i="6"/>
  <c r="E128" i="6" s="1"/>
  <c r="I118" i="6"/>
  <c r="I177" i="6" s="1"/>
  <c r="N117" i="6"/>
  <c r="N116" i="6"/>
  <c r="N122" i="6" s="1"/>
  <c r="M116" i="6"/>
  <c r="L116" i="6"/>
  <c r="L122" i="6" s="1"/>
  <c r="J116" i="6"/>
  <c r="J122" i="6" s="1"/>
  <c r="I116" i="6"/>
  <c r="H113" i="6"/>
  <c r="G113" i="6"/>
  <c r="F113" i="6"/>
  <c r="E113" i="6"/>
  <c r="D113" i="6"/>
  <c r="C113" i="6"/>
  <c r="H109" i="6"/>
  <c r="G109" i="6"/>
  <c r="F109" i="6"/>
  <c r="E109" i="6"/>
  <c r="D109" i="6"/>
  <c r="C109" i="6"/>
  <c r="N106" i="6"/>
  <c r="M106" i="6"/>
  <c r="L106" i="6"/>
  <c r="K106" i="6"/>
  <c r="J106" i="6"/>
  <c r="I106" i="6"/>
  <c r="M105" i="6"/>
  <c r="L105" i="6"/>
  <c r="K105" i="6"/>
  <c r="J105" i="6"/>
  <c r="I105" i="6"/>
  <c r="N100" i="6"/>
  <c r="N105" i="6" s="1"/>
  <c r="M100" i="6"/>
  <c r="L91" i="6"/>
  <c r="M90" i="6"/>
  <c r="L90" i="6"/>
  <c r="I90" i="6"/>
  <c r="H90" i="6"/>
  <c r="G90" i="6"/>
  <c r="E90" i="6"/>
  <c r="D90" i="6"/>
  <c r="N88" i="6"/>
  <c r="M88" i="6"/>
  <c r="L88" i="6"/>
  <c r="I88" i="6"/>
  <c r="H88" i="6"/>
  <c r="G88" i="6"/>
  <c r="F88" i="6"/>
  <c r="E88" i="6"/>
  <c r="D88" i="6"/>
  <c r="M87" i="6"/>
  <c r="L87" i="6"/>
  <c r="I87" i="6"/>
  <c r="H87" i="6"/>
  <c r="C87" i="6"/>
  <c r="L86" i="6"/>
  <c r="I86" i="6"/>
  <c r="H86" i="6"/>
  <c r="E86" i="6"/>
  <c r="E91" i="6" s="1"/>
  <c r="D86" i="6"/>
  <c r="C82" i="6"/>
  <c r="N90" i="6" s="1"/>
  <c r="C81" i="6"/>
  <c r="I78" i="6"/>
  <c r="E78" i="6"/>
  <c r="L76" i="6"/>
  <c r="I76" i="6"/>
  <c r="I89" i="6" s="1"/>
  <c r="F76" i="6"/>
  <c r="F89" i="6" s="1"/>
  <c r="N74" i="6"/>
  <c r="N87" i="6" s="1"/>
  <c r="M74" i="6"/>
  <c r="L74" i="6"/>
  <c r="K74" i="6"/>
  <c r="K87" i="6" s="1"/>
  <c r="J74" i="6"/>
  <c r="J87" i="6" s="1"/>
  <c r="I74" i="6"/>
  <c r="H74" i="6"/>
  <c r="G74" i="6"/>
  <c r="G87" i="6" s="1"/>
  <c r="F74" i="6"/>
  <c r="F87" i="6" s="1"/>
  <c r="E74" i="6"/>
  <c r="E87" i="6" s="1"/>
  <c r="D74" i="6"/>
  <c r="D87" i="6" s="1"/>
  <c r="C74" i="6"/>
  <c r="N73" i="6"/>
  <c r="N86" i="6" s="1"/>
  <c r="N91" i="6" s="1"/>
  <c r="M73" i="6"/>
  <c r="M86" i="6" s="1"/>
  <c r="M91" i="6" s="1"/>
  <c r="L73" i="6"/>
  <c r="K73" i="6"/>
  <c r="J73" i="6"/>
  <c r="I73" i="6"/>
  <c r="H73" i="6"/>
  <c r="G73" i="6"/>
  <c r="G76" i="6" s="1"/>
  <c r="G89" i="6" s="1"/>
  <c r="F73" i="6"/>
  <c r="E73" i="6"/>
  <c r="E76" i="6" s="1"/>
  <c r="E89" i="6" s="1"/>
  <c r="D73" i="6"/>
  <c r="C73" i="6"/>
  <c r="N52" i="6"/>
  <c r="M52" i="6"/>
  <c r="L52" i="6"/>
  <c r="K52" i="6"/>
  <c r="J52" i="6"/>
  <c r="I52" i="6"/>
  <c r="H52" i="6"/>
  <c r="G52" i="6"/>
  <c r="F52" i="6"/>
  <c r="E52" i="6"/>
  <c r="D52" i="6"/>
  <c r="C52" i="6"/>
  <c r="N51" i="6"/>
  <c r="M51" i="6"/>
  <c r="L51" i="6"/>
  <c r="K51" i="6"/>
  <c r="J51" i="6"/>
  <c r="I51" i="6"/>
  <c r="H51" i="6"/>
  <c r="G51" i="6"/>
  <c r="F51" i="6"/>
  <c r="E51" i="6"/>
  <c r="D51" i="6"/>
  <c r="C51" i="6"/>
  <c r="N50" i="6"/>
  <c r="M50" i="6"/>
  <c r="L50" i="6"/>
  <c r="K50" i="6"/>
  <c r="J50" i="6"/>
  <c r="I50" i="6"/>
  <c r="H50" i="6"/>
  <c r="G50" i="6"/>
  <c r="F50" i="6"/>
  <c r="E50" i="6"/>
  <c r="D50" i="6"/>
  <c r="C50" i="6"/>
  <c r="E2" i="6"/>
  <c r="J48" i="5"/>
  <c r="I48" i="5"/>
  <c r="H48" i="5"/>
  <c r="G48" i="5"/>
  <c r="F48" i="5"/>
  <c r="E48" i="5"/>
  <c r="C48" i="5"/>
  <c r="B48" i="5"/>
  <c r="J47" i="5"/>
  <c r="I47" i="5"/>
  <c r="H47" i="5"/>
  <c r="G47" i="5"/>
  <c r="F47" i="5"/>
  <c r="E47" i="5"/>
  <c r="D47" i="5"/>
  <c r="C47" i="5"/>
  <c r="B47" i="5"/>
  <c r="J46" i="5"/>
  <c r="I46" i="5"/>
  <c r="H46" i="5"/>
  <c r="G46" i="5"/>
  <c r="F46" i="5"/>
  <c r="E46" i="5"/>
  <c r="D46" i="5"/>
  <c r="C46" i="5"/>
  <c r="B46" i="5"/>
  <c r="H39" i="5"/>
  <c r="G39" i="5"/>
  <c r="D30" i="5"/>
  <c r="D48" i="5" s="1"/>
  <c r="C30" i="5"/>
  <c r="B30" i="5"/>
  <c r="B21" i="5"/>
  <c r="B19" i="5"/>
  <c r="C10" i="5"/>
  <c r="B22" i="5" s="1"/>
  <c r="C9" i="5"/>
  <c r="C8" i="5"/>
  <c r="B20" i="5" s="1"/>
  <c r="G40" i="5" s="1"/>
  <c r="C7" i="5"/>
  <c r="D1" i="5"/>
  <c r="D334" i="4"/>
  <c r="F304" i="4"/>
  <c r="F323" i="4" s="1"/>
  <c r="K294" i="4"/>
  <c r="J294" i="4"/>
  <c r="I294" i="4"/>
  <c r="H294" i="4"/>
  <c r="G294" i="4"/>
  <c r="F294" i="4"/>
  <c r="E294" i="4"/>
  <c r="D294" i="4"/>
  <c r="C294" i="4"/>
  <c r="F293" i="4"/>
  <c r="G292" i="4"/>
  <c r="E292" i="4"/>
  <c r="K275" i="4"/>
  <c r="J275" i="4"/>
  <c r="I275" i="4"/>
  <c r="H275" i="4"/>
  <c r="G275" i="4"/>
  <c r="F275" i="4"/>
  <c r="E275" i="4"/>
  <c r="D275" i="4"/>
  <c r="C275" i="4"/>
  <c r="K274" i="4"/>
  <c r="J274" i="4"/>
  <c r="I274" i="4"/>
  <c r="H274" i="4"/>
  <c r="G274" i="4"/>
  <c r="F274" i="4"/>
  <c r="E274" i="4"/>
  <c r="D274" i="4"/>
  <c r="C274" i="4"/>
  <c r="K273" i="4"/>
  <c r="J273" i="4"/>
  <c r="I273" i="4"/>
  <c r="H273" i="4"/>
  <c r="G273" i="4"/>
  <c r="F273" i="4"/>
  <c r="E273" i="4"/>
  <c r="D273" i="4"/>
  <c r="C273" i="4"/>
  <c r="K271" i="4"/>
  <c r="J271" i="4"/>
  <c r="I271" i="4"/>
  <c r="H271" i="4"/>
  <c r="G271" i="4"/>
  <c r="F271" i="4"/>
  <c r="E271" i="4"/>
  <c r="D271" i="4"/>
  <c r="C271" i="4"/>
  <c r="K270" i="4"/>
  <c r="J270" i="4"/>
  <c r="I270" i="4"/>
  <c r="H270" i="4"/>
  <c r="G270" i="4"/>
  <c r="F270" i="4"/>
  <c r="E270" i="4"/>
  <c r="D270" i="4"/>
  <c r="C270" i="4"/>
  <c r="K267" i="4"/>
  <c r="J267" i="4"/>
  <c r="I267" i="4"/>
  <c r="H267" i="4"/>
  <c r="G267" i="4"/>
  <c r="F267" i="4"/>
  <c r="E267" i="4"/>
  <c r="D267" i="4"/>
  <c r="C267" i="4"/>
  <c r="K262" i="4"/>
  <c r="J262" i="4"/>
  <c r="I262" i="4"/>
  <c r="H262" i="4"/>
  <c r="G262" i="4"/>
  <c r="F262" i="4"/>
  <c r="E262" i="4"/>
  <c r="D262" i="4"/>
  <c r="C262" i="4"/>
  <c r="K261" i="4"/>
  <c r="J261" i="4"/>
  <c r="I261" i="4"/>
  <c r="H261" i="4"/>
  <c r="G261" i="4"/>
  <c r="F261" i="4"/>
  <c r="E261" i="4"/>
  <c r="D261" i="4"/>
  <c r="C261" i="4"/>
  <c r="P218" i="4"/>
  <c r="P217" i="4"/>
  <c r="O217" i="4"/>
  <c r="N217" i="4"/>
  <c r="P216" i="4"/>
  <c r="V213" i="4"/>
  <c r="U213" i="4"/>
  <c r="T213" i="4"/>
  <c r="S213" i="4"/>
  <c r="Q213" i="4"/>
  <c r="D202" i="4"/>
  <c r="D201" i="4"/>
  <c r="P200" i="4"/>
  <c r="O200" i="4"/>
  <c r="N200" i="4"/>
  <c r="P199" i="4"/>
  <c r="O199" i="4"/>
  <c r="N199" i="4"/>
  <c r="R197" i="4"/>
  <c r="R213" i="4" s="1"/>
  <c r="Q197" i="4"/>
  <c r="E189" i="4"/>
  <c r="D189" i="4"/>
  <c r="C189" i="4"/>
  <c r="V173" i="4"/>
  <c r="U173" i="4"/>
  <c r="T173" i="4"/>
  <c r="S173" i="4"/>
  <c r="R173" i="4"/>
  <c r="Q173" i="4"/>
  <c r="P173" i="4"/>
  <c r="O173" i="4"/>
  <c r="N173" i="4"/>
  <c r="K173" i="4"/>
  <c r="J173" i="4"/>
  <c r="I173" i="4"/>
  <c r="H173" i="4"/>
  <c r="G173" i="4"/>
  <c r="F173" i="4"/>
  <c r="E173" i="4"/>
  <c r="D173" i="4"/>
  <c r="C173" i="4"/>
  <c r="R158" i="4"/>
  <c r="Q158" i="4"/>
  <c r="H158" i="4"/>
  <c r="G158" i="4"/>
  <c r="G293" i="4" s="1"/>
  <c r="F158" i="4"/>
  <c r="G157" i="4"/>
  <c r="G296" i="4" s="1"/>
  <c r="F157" i="4"/>
  <c r="F296" i="4" s="1"/>
  <c r="S156" i="4"/>
  <c r="H156" i="4"/>
  <c r="H301" i="4" s="1"/>
  <c r="G156" i="4"/>
  <c r="U153" i="4"/>
  <c r="R153" i="4"/>
  <c r="R149" i="4" s="1"/>
  <c r="Q153" i="4"/>
  <c r="Q149" i="4" s="1"/>
  <c r="O153" i="4"/>
  <c r="K153" i="4"/>
  <c r="J153" i="4"/>
  <c r="J292" i="4" s="1"/>
  <c r="I153" i="4"/>
  <c r="I292" i="4" s="1"/>
  <c r="H153" i="4"/>
  <c r="G153" i="4"/>
  <c r="F153" i="4"/>
  <c r="F292" i="4" s="1"/>
  <c r="E153" i="4"/>
  <c r="P153" i="4" s="1"/>
  <c r="P149" i="4" s="1"/>
  <c r="D153" i="4"/>
  <c r="D292" i="4" s="1"/>
  <c r="C153" i="4"/>
  <c r="V152" i="4"/>
  <c r="U152" i="4"/>
  <c r="T152" i="4"/>
  <c r="S152" i="4"/>
  <c r="R152" i="4"/>
  <c r="Q152" i="4"/>
  <c r="P152" i="4"/>
  <c r="O152" i="4"/>
  <c r="N152" i="4"/>
  <c r="K152" i="4"/>
  <c r="K297" i="4" s="1"/>
  <c r="K333" i="4" s="1"/>
  <c r="K337" i="4" s="1"/>
  <c r="J152" i="4"/>
  <c r="J297" i="4" s="1"/>
  <c r="J333" i="4" s="1"/>
  <c r="I152" i="4"/>
  <c r="I297" i="4" s="1"/>
  <c r="I333" i="4" s="1"/>
  <c r="H152" i="4"/>
  <c r="H297" i="4" s="1"/>
  <c r="H333" i="4" s="1"/>
  <c r="G152" i="4"/>
  <c r="G297" i="4" s="1"/>
  <c r="G333" i="4" s="1"/>
  <c r="F152" i="4"/>
  <c r="F297" i="4" s="1"/>
  <c r="F333" i="4" s="1"/>
  <c r="F337" i="4" s="1"/>
  <c r="E152" i="4"/>
  <c r="E297" i="4" s="1"/>
  <c r="E333" i="4" s="1"/>
  <c r="E337" i="4" s="1"/>
  <c r="D152" i="4"/>
  <c r="D297" i="4" s="1"/>
  <c r="D333" i="4" s="1"/>
  <c r="D337" i="4" s="1"/>
  <c r="C152" i="4"/>
  <c r="C297" i="4" s="1"/>
  <c r="C333" i="4" s="1"/>
  <c r="V151" i="4"/>
  <c r="U151" i="4"/>
  <c r="T151" i="4"/>
  <c r="S151" i="4"/>
  <c r="R151" i="4"/>
  <c r="Q151" i="4"/>
  <c r="P151" i="4"/>
  <c r="O151" i="4"/>
  <c r="N151" i="4"/>
  <c r="K151" i="4"/>
  <c r="K298" i="4" s="1"/>
  <c r="K334" i="4" s="1"/>
  <c r="J151" i="4"/>
  <c r="J298" i="4" s="1"/>
  <c r="J334" i="4" s="1"/>
  <c r="I151" i="4"/>
  <c r="I298" i="4" s="1"/>
  <c r="I334" i="4" s="1"/>
  <c r="H151" i="4"/>
  <c r="H298" i="4" s="1"/>
  <c r="H334" i="4" s="1"/>
  <c r="G151" i="4"/>
  <c r="G298" i="4" s="1"/>
  <c r="G334" i="4" s="1"/>
  <c r="F151" i="4"/>
  <c r="F298" i="4" s="1"/>
  <c r="F334" i="4" s="1"/>
  <c r="E151" i="4"/>
  <c r="E298" i="4" s="1"/>
  <c r="E334" i="4" s="1"/>
  <c r="D151" i="4"/>
  <c r="D298" i="4" s="1"/>
  <c r="C151" i="4"/>
  <c r="C298" i="4" s="1"/>
  <c r="C334" i="4" s="1"/>
  <c r="V150" i="4"/>
  <c r="U150" i="4"/>
  <c r="U149" i="4" s="1"/>
  <c r="T150" i="4"/>
  <c r="S150" i="4"/>
  <c r="R150" i="4"/>
  <c r="Q150" i="4"/>
  <c r="P150" i="4"/>
  <c r="O150" i="4"/>
  <c r="N150" i="4"/>
  <c r="K150" i="4"/>
  <c r="K304" i="4" s="1"/>
  <c r="K323" i="4" s="1"/>
  <c r="J150" i="4"/>
  <c r="J304" i="4" s="1"/>
  <c r="J323" i="4" s="1"/>
  <c r="I150" i="4"/>
  <c r="I304" i="4" s="1"/>
  <c r="I323" i="4" s="1"/>
  <c r="H150" i="4"/>
  <c r="H304" i="4" s="1"/>
  <c r="H323" i="4" s="1"/>
  <c r="G150" i="4"/>
  <c r="G304" i="4" s="1"/>
  <c r="G323" i="4" s="1"/>
  <c r="F150" i="4"/>
  <c r="E150" i="4"/>
  <c r="E304" i="4" s="1"/>
  <c r="E323" i="4" s="1"/>
  <c r="D150" i="4"/>
  <c r="D304" i="4" s="1"/>
  <c r="D323" i="4" s="1"/>
  <c r="C150" i="4"/>
  <c r="C304" i="4" s="1"/>
  <c r="C323" i="4" s="1"/>
  <c r="O149" i="4"/>
  <c r="O181" i="4" s="1"/>
  <c r="K149" i="4"/>
  <c r="J149" i="4"/>
  <c r="I149" i="4"/>
  <c r="I181" i="4" s="1"/>
  <c r="H149" i="4"/>
  <c r="H181" i="4" s="1"/>
  <c r="G149" i="4"/>
  <c r="G181" i="4" s="1"/>
  <c r="F149" i="4"/>
  <c r="F181" i="4" s="1"/>
  <c r="E149" i="4"/>
  <c r="E181" i="4" s="1"/>
  <c r="D149" i="4"/>
  <c r="C149" i="4"/>
  <c r="AA147" i="4"/>
  <c r="U143" i="4"/>
  <c r="S143" i="4"/>
  <c r="P143" i="4"/>
  <c r="K143" i="4"/>
  <c r="V143" i="4" s="1"/>
  <c r="J143" i="4"/>
  <c r="I143" i="4"/>
  <c r="T143" i="4" s="1"/>
  <c r="H143" i="4"/>
  <c r="G143" i="4"/>
  <c r="R143" i="4" s="1"/>
  <c r="F143" i="4"/>
  <c r="Q143" i="4" s="1"/>
  <c r="E143" i="4"/>
  <c r="K142" i="4"/>
  <c r="V142" i="4" s="1"/>
  <c r="V172" i="4" s="1"/>
  <c r="J142" i="4"/>
  <c r="I142" i="4"/>
  <c r="I172" i="4" s="1"/>
  <c r="H142" i="4"/>
  <c r="G142" i="4"/>
  <c r="G172" i="4" s="1"/>
  <c r="F142" i="4"/>
  <c r="E142" i="4"/>
  <c r="E172" i="4" s="1"/>
  <c r="I141" i="4"/>
  <c r="I140" i="4"/>
  <c r="R137" i="4"/>
  <c r="R133" i="4" s="1"/>
  <c r="Q137" i="4"/>
  <c r="O137" i="4"/>
  <c r="K137" i="4"/>
  <c r="V137" i="4" s="1"/>
  <c r="J137" i="4"/>
  <c r="U137" i="4" s="1"/>
  <c r="I137" i="4"/>
  <c r="T137" i="4" s="1"/>
  <c r="H137" i="4"/>
  <c r="G137" i="4"/>
  <c r="F137" i="4"/>
  <c r="E137" i="4"/>
  <c r="P137" i="4" s="1"/>
  <c r="D137" i="4"/>
  <c r="C137" i="4"/>
  <c r="N137" i="4" s="1"/>
  <c r="V136" i="4"/>
  <c r="U136" i="4"/>
  <c r="T136" i="4"/>
  <c r="T133" i="4" s="1"/>
  <c r="S136" i="4"/>
  <c r="R136" i="4"/>
  <c r="Q136" i="4"/>
  <c r="P136" i="4"/>
  <c r="O136" i="4"/>
  <c r="N136" i="4"/>
  <c r="K136" i="4"/>
  <c r="J136" i="4"/>
  <c r="I136" i="4"/>
  <c r="H136" i="4"/>
  <c r="G136" i="4"/>
  <c r="F136" i="4"/>
  <c r="E136" i="4"/>
  <c r="D136" i="4"/>
  <c r="C136" i="4"/>
  <c r="V135" i="4"/>
  <c r="U135" i="4"/>
  <c r="T135" i="4"/>
  <c r="S135" i="4"/>
  <c r="R135" i="4"/>
  <c r="Q135" i="4"/>
  <c r="P135" i="4"/>
  <c r="O135" i="4"/>
  <c r="O133" i="4" s="1"/>
  <c r="N135" i="4"/>
  <c r="N133" i="4" s="1"/>
  <c r="K135" i="4"/>
  <c r="J135" i="4"/>
  <c r="I135" i="4"/>
  <c r="H135" i="4"/>
  <c r="G135" i="4"/>
  <c r="F135" i="4"/>
  <c r="E135" i="4"/>
  <c r="D135" i="4"/>
  <c r="D49" i="4" s="1"/>
  <c r="D237" i="4" s="1"/>
  <c r="C135" i="4"/>
  <c r="V134" i="4"/>
  <c r="U134" i="4"/>
  <c r="T134" i="4"/>
  <c r="S134" i="4"/>
  <c r="R134" i="4"/>
  <c r="Q134" i="4"/>
  <c r="Q133" i="4" s="1"/>
  <c r="P134" i="4"/>
  <c r="O134" i="4"/>
  <c r="N134" i="4"/>
  <c r="K134" i="4"/>
  <c r="J134" i="4"/>
  <c r="I134" i="4"/>
  <c r="H134" i="4"/>
  <c r="G134" i="4"/>
  <c r="F134" i="4"/>
  <c r="F48" i="4" s="1"/>
  <c r="E134" i="4"/>
  <c r="D134" i="4"/>
  <c r="C134" i="4"/>
  <c r="K133" i="4"/>
  <c r="J133" i="4"/>
  <c r="I133" i="4"/>
  <c r="I67" i="4" s="1"/>
  <c r="H133" i="4"/>
  <c r="H67" i="4" s="1"/>
  <c r="G133" i="4"/>
  <c r="F133" i="4"/>
  <c r="E133" i="4"/>
  <c r="D133" i="4"/>
  <c r="C133" i="4"/>
  <c r="T131" i="4"/>
  <c r="S131" i="4"/>
  <c r="Q131" i="4"/>
  <c r="K131" i="4"/>
  <c r="V131" i="4" s="1"/>
  <c r="J131" i="4"/>
  <c r="U131" i="4" s="1"/>
  <c r="U127" i="4" s="1"/>
  <c r="I131" i="4"/>
  <c r="H131" i="4"/>
  <c r="G131" i="4"/>
  <c r="R131" i="4" s="1"/>
  <c r="F131" i="4"/>
  <c r="E131" i="4"/>
  <c r="P131" i="4" s="1"/>
  <c r="D131" i="4"/>
  <c r="O131" i="4" s="1"/>
  <c r="C131" i="4"/>
  <c r="N131" i="4" s="1"/>
  <c r="V130" i="4"/>
  <c r="V127" i="4" s="1"/>
  <c r="U130" i="4"/>
  <c r="T130" i="4"/>
  <c r="S130" i="4"/>
  <c r="R130" i="4"/>
  <c r="Q130" i="4"/>
  <c r="P130" i="4"/>
  <c r="O130" i="4"/>
  <c r="N130" i="4"/>
  <c r="N127" i="4" s="1"/>
  <c r="K130" i="4"/>
  <c r="J130" i="4"/>
  <c r="I130" i="4"/>
  <c r="H130" i="4"/>
  <c r="G130" i="4"/>
  <c r="F130" i="4"/>
  <c r="E130" i="4"/>
  <c r="D130" i="4"/>
  <c r="D46" i="4" s="1"/>
  <c r="C130" i="4"/>
  <c r="V129" i="4"/>
  <c r="U129" i="4"/>
  <c r="T129" i="4"/>
  <c r="S129" i="4"/>
  <c r="R129" i="4"/>
  <c r="Q129" i="4"/>
  <c r="Q127" i="4" s="1"/>
  <c r="Q174" i="4" s="1"/>
  <c r="P129" i="4"/>
  <c r="P127" i="4" s="1"/>
  <c r="O129" i="4"/>
  <c r="N129" i="4"/>
  <c r="K129" i="4"/>
  <c r="J129" i="4"/>
  <c r="I129" i="4"/>
  <c r="H129" i="4"/>
  <c r="G129" i="4"/>
  <c r="F129" i="4"/>
  <c r="F49" i="4" s="1"/>
  <c r="F237" i="4" s="1"/>
  <c r="E129" i="4"/>
  <c r="D129" i="4"/>
  <c r="C129" i="4"/>
  <c r="V128" i="4"/>
  <c r="U128" i="4"/>
  <c r="T128" i="4"/>
  <c r="S128" i="4"/>
  <c r="S127" i="4" s="1"/>
  <c r="R128" i="4"/>
  <c r="R127" i="4" s="1"/>
  <c r="Q128" i="4"/>
  <c r="P128" i="4"/>
  <c r="O128" i="4"/>
  <c r="N128" i="4"/>
  <c r="K128" i="4"/>
  <c r="J128" i="4"/>
  <c r="I128" i="4"/>
  <c r="H128" i="4"/>
  <c r="H48" i="4" s="1"/>
  <c r="G128" i="4"/>
  <c r="F128" i="4"/>
  <c r="E128" i="4"/>
  <c r="D128" i="4"/>
  <c r="C128" i="4"/>
  <c r="T127" i="4"/>
  <c r="K127" i="4"/>
  <c r="K174" i="4" s="1"/>
  <c r="J127" i="4"/>
  <c r="I127" i="4"/>
  <c r="H127" i="4"/>
  <c r="G127" i="4"/>
  <c r="G174" i="4" s="1"/>
  <c r="F127" i="4"/>
  <c r="F174" i="4" s="1"/>
  <c r="E127" i="4"/>
  <c r="D127" i="4"/>
  <c r="D174" i="4" s="1"/>
  <c r="C127" i="4"/>
  <c r="C67" i="4" s="1"/>
  <c r="S125" i="4"/>
  <c r="N125" i="4"/>
  <c r="I125" i="4"/>
  <c r="T125" i="4" s="1"/>
  <c r="H125" i="4"/>
  <c r="G125" i="4"/>
  <c r="R125" i="4" s="1"/>
  <c r="F125" i="4"/>
  <c r="Q125" i="4" s="1"/>
  <c r="E125" i="4"/>
  <c r="P125" i="4" s="1"/>
  <c r="D125" i="4"/>
  <c r="C125" i="4"/>
  <c r="P124" i="4"/>
  <c r="O124" i="4"/>
  <c r="G124" i="4"/>
  <c r="G122" i="4" s="1"/>
  <c r="E124" i="4"/>
  <c r="D124" i="4"/>
  <c r="C124" i="4"/>
  <c r="N124" i="4" s="1"/>
  <c r="K123" i="4"/>
  <c r="I123" i="4"/>
  <c r="H123" i="4"/>
  <c r="G123" i="4"/>
  <c r="F123" i="4"/>
  <c r="E123" i="4"/>
  <c r="D123" i="4"/>
  <c r="C123" i="4"/>
  <c r="C122" i="4"/>
  <c r="C170" i="4" s="1"/>
  <c r="N108" i="4"/>
  <c r="E108" i="4"/>
  <c r="D108" i="4"/>
  <c r="C108" i="4"/>
  <c r="E107" i="4"/>
  <c r="D107" i="4"/>
  <c r="C107" i="4"/>
  <c r="U104" i="4"/>
  <c r="K104" i="4"/>
  <c r="V104" i="4" s="1"/>
  <c r="J104" i="4"/>
  <c r="G104" i="4"/>
  <c r="R104" i="4" s="1"/>
  <c r="U103" i="4"/>
  <c r="J103" i="4"/>
  <c r="G103" i="4"/>
  <c r="R103" i="4" s="1"/>
  <c r="F103" i="4"/>
  <c r="Q103" i="4" s="1"/>
  <c r="H102" i="4"/>
  <c r="S102" i="4" s="1"/>
  <c r="K101" i="4"/>
  <c r="J101" i="4"/>
  <c r="I101" i="4"/>
  <c r="H101" i="4"/>
  <c r="S101" i="4" s="1"/>
  <c r="G101" i="4"/>
  <c r="F101" i="4"/>
  <c r="E101" i="4"/>
  <c r="D101" i="4"/>
  <c r="C101" i="4"/>
  <c r="K99" i="4"/>
  <c r="J99" i="4"/>
  <c r="I99" i="4"/>
  <c r="T99" i="4" s="1"/>
  <c r="H99" i="4"/>
  <c r="G99" i="4"/>
  <c r="F99" i="4"/>
  <c r="E99" i="4"/>
  <c r="D99" i="4"/>
  <c r="C99" i="4"/>
  <c r="C96" i="4"/>
  <c r="N96" i="4" s="1"/>
  <c r="Q95" i="4"/>
  <c r="G95" i="4"/>
  <c r="R95" i="4" s="1"/>
  <c r="F95" i="4"/>
  <c r="K93" i="4"/>
  <c r="J93" i="4"/>
  <c r="I93" i="4"/>
  <c r="H93" i="4"/>
  <c r="G93" i="4"/>
  <c r="F93" i="4"/>
  <c r="Q93" i="4" s="1"/>
  <c r="E93" i="4"/>
  <c r="D93" i="4"/>
  <c r="C93" i="4"/>
  <c r="K91" i="4"/>
  <c r="J91" i="4"/>
  <c r="I91" i="4"/>
  <c r="H91" i="4"/>
  <c r="G91" i="4"/>
  <c r="F91" i="4"/>
  <c r="E91" i="4"/>
  <c r="D91" i="4"/>
  <c r="C91" i="4"/>
  <c r="I88" i="4"/>
  <c r="T88" i="4" s="1"/>
  <c r="F88" i="4"/>
  <c r="R87" i="4"/>
  <c r="G87" i="4"/>
  <c r="K86" i="4"/>
  <c r="J86" i="4"/>
  <c r="I86" i="4"/>
  <c r="H86" i="4"/>
  <c r="G86" i="4"/>
  <c r="F86" i="4"/>
  <c r="E86" i="4"/>
  <c r="D86" i="4"/>
  <c r="C86" i="4"/>
  <c r="K85" i="4"/>
  <c r="J85" i="4"/>
  <c r="I85" i="4"/>
  <c r="H85" i="4"/>
  <c r="G85" i="4"/>
  <c r="F85" i="4"/>
  <c r="E85" i="4"/>
  <c r="D85" i="4"/>
  <c r="O85" i="4" s="1"/>
  <c r="C85" i="4"/>
  <c r="J84" i="4"/>
  <c r="C84" i="4"/>
  <c r="K83" i="4"/>
  <c r="J83" i="4"/>
  <c r="I83" i="4"/>
  <c r="H83" i="4"/>
  <c r="G83" i="4"/>
  <c r="F83" i="4"/>
  <c r="E83" i="4"/>
  <c r="D83" i="4"/>
  <c r="C83" i="4"/>
  <c r="V80" i="4"/>
  <c r="K80" i="4"/>
  <c r="AG9" i="15" s="1"/>
  <c r="BE9" i="15" s="1"/>
  <c r="I80" i="4"/>
  <c r="H80" i="4"/>
  <c r="AD9" i="15" s="1"/>
  <c r="BB9" i="15" s="1"/>
  <c r="G80" i="4"/>
  <c r="F80" i="4"/>
  <c r="D80" i="4"/>
  <c r="Z9" i="15" s="1"/>
  <c r="AX9" i="15" s="1"/>
  <c r="C80" i="4"/>
  <c r="Y9" i="15" s="1"/>
  <c r="AW9" i="15" s="1"/>
  <c r="K79" i="4"/>
  <c r="J79" i="4"/>
  <c r="AF8" i="15" s="1"/>
  <c r="BD8" i="15" s="1"/>
  <c r="C79" i="4"/>
  <c r="K78" i="4"/>
  <c r="AG7" i="15" s="1"/>
  <c r="BE7" i="15" s="1"/>
  <c r="J78" i="4"/>
  <c r="AF7" i="15" s="1"/>
  <c r="BD7" i="15" s="1"/>
  <c r="I78" i="4"/>
  <c r="AE7" i="15" s="1"/>
  <c r="BC7" i="15" s="1"/>
  <c r="H78" i="4"/>
  <c r="G78" i="4"/>
  <c r="AC7" i="15" s="1"/>
  <c r="BA7" i="15" s="1"/>
  <c r="F78" i="4"/>
  <c r="AB7" i="15" s="1"/>
  <c r="AZ7" i="15" s="1"/>
  <c r="E78" i="4"/>
  <c r="AA7" i="15" s="1"/>
  <c r="AY7" i="15" s="1"/>
  <c r="D78" i="4"/>
  <c r="Z7" i="15" s="1"/>
  <c r="AX7" i="15" s="1"/>
  <c r="C78" i="4"/>
  <c r="Y7" i="15" s="1"/>
  <c r="AW7" i="15" s="1"/>
  <c r="K77" i="4"/>
  <c r="J77" i="4"/>
  <c r="J113" i="4" s="1"/>
  <c r="J50" i="4" s="1"/>
  <c r="I77" i="4"/>
  <c r="I113" i="4" s="1"/>
  <c r="H77" i="4"/>
  <c r="G77" i="4"/>
  <c r="F77" i="4"/>
  <c r="F113" i="4" s="1"/>
  <c r="F50" i="4" s="1"/>
  <c r="E77" i="4"/>
  <c r="D77" i="4"/>
  <c r="D113" i="4" s="1"/>
  <c r="D50" i="4" s="1"/>
  <c r="C77" i="4"/>
  <c r="K76" i="4"/>
  <c r="AG6" i="15" s="1"/>
  <c r="BE6" i="15" s="1"/>
  <c r="F76" i="4"/>
  <c r="AB6" i="15" s="1"/>
  <c r="AZ6" i="15" s="1"/>
  <c r="E76" i="4"/>
  <c r="AA6" i="15" s="1"/>
  <c r="AY6" i="15" s="1"/>
  <c r="D76" i="4"/>
  <c r="Z6" i="15" s="1"/>
  <c r="AX6" i="15" s="1"/>
  <c r="C76" i="4"/>
  <c r="Y6" i="15" s="1"/>
  <c r="AW6" i="15" s="1"/>
  <c r="D75" i="4"/>
  <c r="C75" i="4"/>
  <c r="Y5" i="15" s="1"/>
  <c r="AW5" i="15" s="1"/>
  <c r="Q67" i="4"/>
  <c r="G67" i="4"/>
  <c r="F67" i="4"/>
  <c r="E67" i="4"/>
  <c r="D67" i="4"/>
  <c r="C65" i="4"/>
  <c r="V54" i="4"/>
  <c r="U54" i="4"/>
  <c r="T54" i="4"/>
  <c r="S54" i="4"/>
  <c r="R54" i="4"/>
  <c r="Q54" i="4"/>
  <c r="P54" i="4"/>
  <c r="O54" i="4"/>
  <c r="N54" i="4"/>
  <c r="V53" i="4"/>
  <c r="U53" i="4"/>
  <c r="T53" i="4"/>
  <c r="S53" i="4"/>
  <c r="R53" i="4"/>
  <c r="Q53" i="4"/>
  <c r="P53" i="4"/>
  <c r="O53" i="4"/>
  <c r="N53" i="4"/>
  <c r="I50" i="4"/>
  <c r="T50" i="4" s="1"/>
  <c r="V49" i="4"/>
  <c r="U49" i="4"/>
  <c r="T49" i="4"/>
  <c r="S49" i="4"/>
  <c r="R49" i="4"/>
  <c r="Q49" i="4"/>
  <c r="P49" i="4"/>
  <c r="O49" i="4"/>
  <c r="N49" i="4"/>
  <c r="K49" i="4"/>
  <c r="K237" i="4" s="1"/>
  <c r="J49" i="4"/>
  <c r="J237" i="4" s="1"/>
  <c r="I49" i="4"/>
  <c r="I237" i="4" s="1"/>
  <c r="H49" i="4"/>
  <c r="H237" i="4" s="1"/>
  <c r="G49" i="4"/>
  <c r="G237" i="4" s="1"/>
  <c r="E49" i="4"/>
  <c r="E237" i="4" s="1"/>
  <c r="C49" i="4"/>
  <c r="C237" i="4" s="1"/>
  <c r="V48" i="4"/>
  <c r="U48" i="4"/>
  <c r="T48" i="4"/>
  <c r="S48" i="4"/>
  <c r="R48" i="4"/>
  <c r="Q48" i="4"/>
  <c r="P48" i="4"/>
  <c r="O48" i="4"/>
  <c r="N48" i="4"/>
  <c r="K48" i="4"/>
  <c r="J48" i="4"/>
  <c r="I48" i="4"/>
  <c r="G48" i="4"/>
  <c r="E48" i="4"/>
  <c r="D48" i="4"/>
  <c r="C48" i="4"/>
  <c r="Q47" i="4"/>
  <c r="K47" i="4"/>
  <c r="K231" i="4" s="1"/>
  <c r="K260" i="4" s="1"/>
  <c r="I47" i="4"/>
  <c r="I231" i="4" s="1"/>
  <c r="I260" i="4" s="1"/>
  <c r="G47" i="4"/>
  <c r="F47" i="4"/>
  <c r="F231" i="4" s="1"/>
  <c r="F260" i="4" s="1"/>
  <c r="E47" i="4"/>
  <c r="E231" i="4" s="1"/>
  <c r="E260" i="4" s="1"/>
  <c r="D47" i="4"/>
  <c r="C47" i="4"/>
  <c r="Q46" i="4"/>
  <c r="K46" i="4"/>
  <c r="I46" i="4"/>
  <c r="H46" i="4"/>
  <c r="G46" i="4"/>
  <c r="F46" i="4"/>
  <c r="E46" i="4"/>
  <c r="C46" i="4"/>
  <c r="V45" i="4"/>
  <c r="U45" i="4"/>
  <c r="T45" i="4"/>
  <c r="S45" i="4"/>
  <c r="R45" i="4"/>
  <c r="Q45" i="4"/>
  <c r="P45" i="4"/>
  <c r="O45" i="4"/>
  <c r="N45" i="4"/>
  <c r="V42" i="4"/>
  <c r="U42" i="4"/>
  <c r="T42" i="4"/>
  <c r="S42" i="4"/>
  <c r="R42" i="4"/>
  <c r="Q42" i="4"/>
  <c r="P42" i="4"/>
  <c r="O42" i="4"/>
  <c r="N42" i="4"/>
  <c r="K34" i="4"/>
  <c r="J34" i="4"/>
  <c r="I34" i="4"/>
  <c r="H34" i="4"/>
  <c r="G34" i="4"/>
  <c r="F34" i="4"/>
  <c r="E34" i="4"/>
  <c r="D34" i="4"/>
  <c r="C34" i="4"/>
  <c r="K32" i="4"/>
  <c r="J32" i="4"/>
  <c r="I32" i="4"/>
  <c r="H32" i="4"/>
  <c r="G32" i="4"/>
  <c r="F32" i="4"/>
  <c r="E32" i="4"/>
  <c r="D32" i="4"/>
  <c r="C32" i="4"/>
  <c r="K31" i="4"/>
  <c r="J31" i="4"/>
  <c r="I31" i="4"/>
  <c r="H31" i="4"/>
  <c r="G31" i="4"/>
  <c r="F31" i="4"/>
  <c r="E31" i="4"/>
  <c r="D31" i="4"/>
  <c r="C31" i="4"/>
  <c r="K30" i="4"/>
  <c r="J30" i="4"/>
  <c r="I30" i="4"/>
  <c r="H30" i="4"/>
  <c r="G30" i="4"/>
  <c r="F30" i="4"/>
  <c r="E30" i="4"/>
  <c r="D30" i="4"/>
  <c r="C30" i="4"/>
  <c r="K29" i="4"/>
  <c r="J29" i="4"/>
  <c r="I29" i="4"/>
  <c r="H29" i="4"/>
  <c r="G29" i="4"/>
  <c r="F29" i="4"/>
  <c r="E29" i="4"/>
  <c r="D29" i="4"/>
  <c r="C29" i="4"/>
  <c r="K25" i="4"/>
  <c r="J25" i="4"/>
  <c r="I25" i="4"/>
  <c r="H25" i="4"/>
  <c r="G25" i="4"/>
  <c r="F25" i="4"/>
  <c r="E25" i="4"/>
  <c r="D25" i="4"/>
  <c r="C25" i="4"/>
  <c r="K24" i="4"/>
  <c r="J24" i="4"/>
  <c r="I24" i="4"/>
  <c r="H24" i="4"/>
  <c r="G24" i="4"/>
  <c r="F24" i="4"/>
  <c r="E24" i="4"/>
  <c r="D24" i="4"/>
  <c r="C24" i="4"/>
  <c r="K23" i="4"/>
  <c r="J23" i="4"/>
  <c r="I23" i="4"/>
  <c r="H23" i="4"/>
  <c r="G23" i="4"/>
  <c r="F23" i="4"/>
  <c r="E23" i="4"/>
  <c r="D23" i="4"/>
  <c r="C23" i="4"/>
  <c r="K22" i="4"/>
  <c r="J22" i="4"/>
  <c r="I22" i="4"/>
  <c r="H22" i="4"/>
  <c r="G22" i="4"/>
  <c r="F22" i="4"/>
  <c r="E22" i="4"/>
  <c r="D22" i="4"/>
  <c r="C22" i="4"/>
  <c r="K11" i="4"/>
  <c r="J11" i="4"/>
  <c r="U86" i="4" s="1"/>
  <c r="I11" i="4"/>
  <c r="T141" i="4" s="1"/>
  <c r="H11" i="4"/>
  <c r="S86" i="4" s="1"/>
  <c r="G11" i="4"/>
  <c r="F11" i="4"/>
  <c r="E11" i="4"/>
  <c r="D11" i="4"/>
  <c r="O78" i="4" s="1"/>
  <c r="C11" i="4"/>
  <c r="Q157" i="4" s="1"/>
  <c r="K10" i="4"/>
  <c r="J10" i="4"/>
  <c r="U84" i="4" s="1"/>
  <c r="I10" i="4"/>
  <c r="H10" i="4"/>
  <c r="G10" i="4"/>
  <c r="R123" i="4" s="1"/>
  <c r="F10" i="4"/>
  <c r="Q123" i="4" s="1"/>
  <c r="E10" i="4"/>
  <c r="D10" i="4"/>
  <c r="O123" i="4" s="1"/>
  <c r="C10" i="4"/>
  <c r="N76" i="4" s="1"/>
  <c r="K9" i="4"/>
  <c r="V85" i="4" s="1"/>
  <c r="J9" i="4"/>
  <c r="I9" i="4"/>
  <c r="T77" i="4" s="1"/>
  <c r="H9" i="4"/>
  <c r="G9" i="4"/>
  <c r="R101" i="4" s="1"/>
  <c r="F9" i="4"/>
  <c r="E9" i="4"/>
  <c r="P107" i="4" s="1"/>
  <c r="D9" i="4"/>
  <c r="O99" i="4" s="1"/>
  <c r="C9" i="4"/>
  <c r="N85" i="4" s="1"/>
  <c r="K5" i="4"/>
  <c r="J5" i="4"/>
  <c r="I5" i="4"/>
  <c r="H5" i="4"/>
  <c r="G5" i="4"/>
  <c r="F5" i="4"/>
  <c r="E5" i="4"/>
  <c r="D5" i="4"/>
  <c r="C5" i="4"/>
  <c r="K4" i="4"/>
  <c r="J4" i="4"/>
  <c r="I4" i="4"/>
  <c r="H4" i="4"/>
  <c r="G4" i="4"/>
  <c r="F4" i="4"/>
  <c r="E4" i="4"/>
  <c r="D4" i="4"/>
  <c r="C4" i="4"/>
  <c r="K3" i="4"/>
  <c r="J3" i="4"/>
  <c r="I3" i="4"/>
  <c r="H3" i="4"/>
  <c r="G3" i="4"/>
  <c r="F3" i="4"/>
  <c r="E3" i="4"/>
  <c r="D3" i="4"/>
  <c r="C3" i="4"/>
  <c r="V76" i="4" l="1"/>
  <c r="AW70" i="15"/>
  <c r="C40" i="16"/>
  <c r="AY70" i="15"/>
  <c r="E40" i="16"/>
  <c r="G41" i="16"/>
  <c r="BA76" i="15"/>
  <c r="V79" i="4"/>
  <c r="AG8" i="15"/>
  <c r="BE8" i="15" s="1"/>
  <c r="K43" i="16"/>
  <c r="BE79" i="15"/>
  <c r="AZ70" i="15"/>
  <c r="F40" i="16"/>
  <c r="S78" i="4"/>
  <c r="AD7" i="15"/>
  <c r="BB7" i="15" s="1"/>
  <c r="U79" i="4"/>
  <c r="N80" i="4"/>
  <c r="I234" i="4"/>
  <c r="I263" i="4" s="1"/>
  <c r="BC76" i="15"/>
  <c r="I41" i="16"/>
  <c r="C43" i="16"/>
  <c r="AW79" i="15"/>
  <c r="S80" i="4"/>
  <c r="BE70" i="15"/>
  <c r="K40" i="16"/>
  <c r="BD76" i="15"/>
  <c r="J41" i="16"/>
  <c r="D43" i="16"/>
  <c r="AX79" i="15"/>
  <c r="C39" i="16"/>
  <c r="AW69" i="15"/>
  <c r="AW76" i="15"/>
  <c r="C41" i="16"/>
  <c r="BE76" i="15"/>
  <c r="K41" i="16"/>
  <c r="Q80" i="4"/>
  <c r="AB9" i="15"/>
  <c r="AZ9" i="15" s="1"/>
  <c r="D111" i="4"/>
  <c r="Z5" i="15"/>
  <c r="AX5" i="15" s="1"/>
  <c r="AX76" i="15"/>
  <c r="D41" i="16"/>
  <c r="R78" i="4"/>
  <c r="R80" i="4"/>
  <c r="AC9" i="15"/>
  <c r="BA9" i="15" s="1"/>
  <c r="AY76" i="15"/>
  <c r="E41" i="16"/>
  <c r="N79" i="4"/>
  <c r="Y8" i="15"/>
  <c r="AW8" i="15" s="1"/>
  <c r="H43" i="16"/>
  <c r="BB79" i="15"/>
  <c r="AX70" i="15"/>
  <c r="D40" i="16"/>
  <c r="F41" i="16"/>
  <c r="AZ76" i="15"/>
  <c r="BD80" i="15"/>
  <c r="J42" i="16"/>
  <c r="T80" i="4"/>
  <c r="AE9" i="15"/>
  <c r="BC9" i="15" s="1"/>
  <c r="E26" i="1"/>
  <c r="K26" i="1"/>
  <c r="D234" i="4"/>
  <c r="D263" i="4" s="1"/>
  <c r="O50" i="4"/>
  <c r="F332" i="4"/>
  <c r="F266" i="4"/>
  <c r="R122" i="4"/>
  <c r="N86" i="4"/>
  <c r="S91" i="4"/>
  <c r="S77" i="4"/>
  <c r="S113" i="4" s="1"/>
  <c r="S99" i="4"/>
  <c r="S85" i="4"/>
  <c r="Q78" i="4"/>
  <c r="Q86" i="4"/>
  <c r="T47" i="4"/>
  <c r="T46" i="4" s="1"/>
  <c r="J332" i="4"/>
  <c r="J266" i="4"/>
  <c r="H113" i="4"/>
  <c r="H50" i="4" s="1"/>
  <c r="P78" i="4"/>
  <c r="T83" i="4"/>
  <c r="O86" i="4"/>
  <c r="T86" i="4"/>
  <c r="N93" i="4"/>
  <c r="V93" i="4"/>
  <c r="T101" i="4"/>
  <c r="P123" i="4"/>
  <c r="P122" i="4" s="1"/>
  <c r="S67" i="4"/>
  <c r="R142" i="4"/>
  <c r="R172" i="4" s="1"/>
  <c r="I337" i="4"/>
  <c r="J174" i="4"/>
  <c r="J67" i="4"/>
  <c r="G231" i="4"/>
  <c r="G260" i="4" s="1"/>
  <c r="R47" i="4"/>
  <c r="R46" i="4" s="1"/>
  <c r="K332" i="4"/>
  <c r="K266" i="4"/>
  <c r="O76" i="4"/>
  <c r="U83" i="4"/>
  <c r="T85" i="4"/>
  <c r="T113" i="4" s="1"/>
  <c r="P86" i="4"/>
  <c r="N91" i="4"/>
  <c r="V91" i="4"/>
  <c r="P93" i="4"/>
  <c r="U101" i="4"/>
  <c r="T174" i="4"/>
  <c r="T67" i="4"/>
  <c r="P133" i="4"/>
  <c r="P174" i="4" s="1"/>
  <c r="D266" i="4"/>
  <c r="D332" i="4"/>
  <c r="V133" i="4"/>
  <c r="H47" i="4"/>
  <c r="S137" i="4"/>
  <c r="S133" i="4" s="1"/>
  <c r="S174" i="4" s="1"/>
  <c r="V86" i="4"/>
  <c r="U99" i="4"/>
  <c r="U85" i="4"/>
  <c r="U93" i="4"/>
  <c r="U142" i="4"/>
  <c r="U172" i="4" s="1"/>
  <c r="J46" i="4"/>
  <c r="C332" i="4"/>
  <c r="C266" i="4"/>
  <c r="J234" i="4"/>
  <c r="J263" i="4" s="1"/>
  <c r="U50" i="4"/>
  <c r="O80" i="4"/>
  <c r="N83" i="4"/>
  <c r="V83" i="4"/>
  <c r="O91" i="4"/>
  <c r="T91" i="4"/>
  <c r="N99" i="4"/>
  <c r="N101" i="4"/>
  <c r="V101" i="4"/>
  <c r="R174" i="4"/>
  <c r="R67" i="4"/>
  <c r="J47" i="4"/>
  <c r="E332" i="4"/>
  <c r="E266" i="4"/>
  <c r="C113" i="4"/>
  <c r="C50" i="4" s="1"/>
  <c r="N77" i="4"/>
  <c r="N113" i="4" s="1"/>
  <c r="K113" i="4"/>
  <c r="K50" i="4" s="1"/>
  <c r="V77" i="4"/>
  <c r="V113" i="4" s="1"/>
  <c r="R83" i="4"/>
  <c r="R86" i="4"/>
  <c r="Q88" i="4"/>
  <c r="P91" i="4"/>
  <c r="U91" i="4"/>
  <c r="P99" i="4"/>
  <c r="S123" i="4"/>
  <c r="G170" i="4"/>
  <c r="G65" i="4"/>
  <c r="T140" i="4"/>
  <c r="V67" i="4"/>
  <c r="V174" i="4"/>
  <c r="R181" i="4"/>
  <c r="O107" i="4"/>
  <c r="O93" i="4"/>
  <c r="O75" i="4"/>
  <c r="O101" i="4"/>
  <c r="O83" i="4"/>
  <c r="O77" i="4"/>
  <c r="T78" i="4"/>
  <c r="P83" i="4"/>
  <c r="S83" i="4"/>
  <c r="R93" i="4"/>
  <c r="Q99" i="4"/>
  <c r="V99" i="4"/>
  <c r="P101" i="4"/>
  <c r="O127" i="4"/>
  <c r="H172" i="4"/>
  <c r="S142" i="4"/>
  <c r="S172" i="4" s="1"/>
  <c r="C181" i="4"/>
  <c r="K181" i="4"/>
  <c r="R77" i="4"/>
  <c r="R113" i="4" s="1"/>
  <c r="D122" i="4"/>
  <c r="O125" i="4"/>
  <c r="O122" i="4" s="1"/>
  <c r="N174" i="4"/>
  <c r="N67" i="4"/>
  <c r="C231" i="4"/>
  <c r="C260" i="4" s="1"/>
  <c r="N47" i="4"/>
  <c r="N46" i="4" s="1"/>
  <c r="P47" i="4"/>
  <c r="P46" i="4" s="1"/>
  <c r="N75" i="4"/>
  <c r="P76" i="4"/>
  <c r="P77" i="4"/>
  <c r="U77" i="4"/>
  <c r="U113" i="4" s="1"/>
  <c r="U78" i="4"/>
  <c r="N84" i="4"/>
  <c r="P85" i="4"/>
  <c r="E113" i="4"/>
  <c r="E50" i="4" s="1"/>
  <c r="R91" i="4"/>
  <c r="S93" i="4"/>
  <c r="R99" i="4"/>
  <c r="N107" i="4"/>
  <c r="N106" i="4" s="1"/>
  <c r="N169" i="4" s="1"/>
  <c r="D106" i="4"/>
  <c r="D169" i="4" s="1"/>
  <c r="O108" i="4"/>
  <c r="V123" i="4"/>
  <c r="R85" i="4"/>
  <c r="Q142" i="4"/>
  <c r="Q172" i="4" s="1"/>
  <c r="Q101" i="4"/>
  <c r="Q83" i="4"/>
  <c r="Q91" i="4"/>
  <c r="Q77" i="4"/>
  <c r="D231" i="4"/>
  <c r="D260" i="4" s="1"/>
  <c r="O47" i="4"/>
  <c r="O46" i="4" s="1"/>
  <c r="Q76" i="4"/>
  <c r="F234" i="4"/>
  <c r="F263" i="4" s="1"/>
  <c r="Q50" i="4"/>
  <c r="N78" i="4"/>
  <c r="N114" i="4" s="1"/>
  <c r="V78" i="4"/>
  <c r="Q85" i="4"/>
  <c r="T93" i="4"/>
  <c r="E106" i="4"/>
  <c r="E169" i="4" s="1"/>
  <c r="P108" i="4"/>
  <c r="P106" i="4" s="1"/>
  <c r="P169" i="4" s="1"/>
  <c r="N123" i="4"/>
  <c r="N122" i="4" s="1"/>
  <c r="U133" i="4"/>
  <c r="U67" i="4" s="1"/>
  <c r="U181" i="4"/>
  <c r="P181" i="4"/>
  <c r="Q181" i="4"/>
  <c r="D181" i="4"/>
  <c r="T123" i="4"/>
  <c r="R124" i="4"/>
  <c r="J172" i="4"/>
  <c r="T142" i="4"/>
  <c r="T172" i="4" s="1"/>
  <c r="C74" i="4"/>
  <c r="C106" i="4"/>
  <c r="C169" i="4" s="1"/>
  <c r="C111" i="4"/>
  <c r="G113" i="4"/>
  <c r="G50" i="4" s="1"/>
  <c r="E122" i="4"/>
  <c r="E174" i="4"/>
  <c r="I139" i="4"/>
  <c r="I66" i="4" s="1"/>
  <c r="J337" i="4"/>
  <c r="H292" i="4"/>
  <c r="S153" i="4"/>
  <c r="G301" i="4"/>
  <c r="R156" i="4"/>
  <c r="G155" i="4"/>
  <c r="G180" i="4" s="1"/>
  <c r="G182" i="4" s="1"/>
  <c r="C174" i="4"/>
  <c r="C337" i="4"/>
  <c r="K14" i="7"/>
  <c r="K119" i="7" s="1"/>
  <c r="I14" i="8"/>
  <c r="K131" i="8" s="1"/>
  <c r="I15" i="6"/>
  <c r="K162" i="6" s="1"/>
  <c r="K13" i="7"/>
  <c r="I14" i="6"/>
  <c r="K161" i="6" s="1"/>
  <c r="I13" i="8"/>
  <c r="F112" i="7"/>
  <c r="G101" i="7"/>
  <c r="F114" i="7"/>
  <c r="F134" i="7" s="1"/>
  <c r="C87" i="4" s="1"/>
  <c r="N87" i="4" s="1"/>
  <c r="N115" i="4" s="1"/>
  <c r="N55" i="4" s="1"/>
  <c r="J64" i="9"/>
  <c r="J66" i="8"/>
  <c r="J67" i="8" s="1"/>
  <c r="G332" i="4"/>
  <c r="G266" i="4"/>
  <c r="K67" i="4"/>
  <c r="I171" i="4"/>
  <c r="K172" i="4"/>
  <c r="L13" i="7"/>
  <c r="J13" i="8"/>
  <c r="J14" i="6"/>
  <c r="L161" i="6" s="1"/>
  <c r="V47" i="4"/>
  <c r="V46" i="4" s="1"/>
  <c r="H332" i="4"/>
  <c r="H266" i="4"/>
  <c r="H174" i="4"/>
  <c r="F172" i="4"/>
  <c r="P142" i="4"/>
  <c r="P172" i="4" s="1"/>
  <c r="S149" i="4"/>
  <c r="C292" i="4"/>
  <c r="N153" i="4"/>
  <c r="N149" i="4" s="1"/>
  <c r="K292" i="4"/>
  <c r="V153" i="4"/>
  <c r="V149" i="4" s="1"/>
  <c r="H293" i="4"/>
  <c r="S158" i="4"/>
  <c r="I332" i="4"/>
  <c r="I266" i="4"/>
  <c r="I174" i="4"/>
  <c r="G308" i="4"/>
  <c r="D41" i="5"/>
  <c r="C41" i="5"/>
  <c r="J41" i="5"/>
  <c r="B41" i="5"/>
  <c r="H41" i="5"/>
  <c r="G41" i="5"/>
  <c r="I41" i="5"/>
  <c r="E41" i="5"/>
  <c r="L29" i="10"/>
  <c r="L34" i="10" s="1"/>
  <c r="L50" i="10" s="1"/>
  <c r="L52" i="10" s="1"/>
  <c r="L35" i="10"/>
  <c r="L51" i="10" s="1"/>
  <c r="T153" i="4"/>
  <c r="T149" i="4" s="1"/>
  <c r="H155" i="4"/>
  <c r="H180" i="4" s="1"/>
  <c r="H182" i="4" s="1"/>
  <c r="J181" i="4"/>
  <c r="F39" i="5"/>
  <c r="E39" i="5"/>
  <c r="D39" i="5"/>
  <c r="I39" i="5"/>
  <c r="C39" i="5"/>
  <c r="B39" i="5"/>
  <c r="J39" i="5"/>
  <c r="F41" i="5"/>
  <c r="H322" i="4"/>
  <c r="H326" i="4"/>
  <c r="L78" i="7"/>
  <c r="G337" i="4"/>
  <c r="H337" i="4"/>
  <c r="R157" i="4"/>
  <c r="P201" i="4"/>
  <c r="L89" i="6"/>
  <c r="L78" i="6"/>
  <c r="I91" i="6"/>
  <c r="K179" i="6"/>
  <c r="H79" i="4" s="1"/>
  <c r="AD8" i="15" s="1"/>
  <c r="BB8" i="15" s="1"/>
  <c r="K116" i="6"/>
  <c r="H176" i="6"/>
  <c r="C78" i="7"/>
  <c r="G112" i="7"/>
  <c r="G132" i="7" s="1"/>
  <c r="J81" i="14"/>
  <c r="J88" i="14" s="1"/>
  <c r="I73" i="14"/>
  <c r="H73" i="14"/>
  <c r="G73" i="14"/>
  <c r="B40" i="5"/>
  <c r="J86" i="6"/>
  <c r="J78" i="6"/>
  <c r="J76" i="6"/>
  <c r="J89" i="6" s="1"/>
  <c r="C156" i="6"/>
  <c r="C76" i="7"/>
  <c r="H78" i="7" s="1"/>
  <c r="F40" i="5"/>
  <c r="C86" i="6"/>
  <c r="K86" i="6"/>
  <c r="K91" i="6" s="1"/>
  <c r="C76" i="6"/>
  <c r="C89" i="6" s="1"/>
  <c r="M78" i="7"/>
  <c r="J145" i="8"/>
  <c r="J93" i="9"/>
  <c r="J105" i="9" s="1"/>
  <c r="J126" i="8"/>
  <c r="J127" i="8" s="1"/>
  <c r="F146" i="8"/>
  <c r="C94" i="4" s="1"/>
  <c r="N94" i="4" s="1"/>
  <c r="F94" i="9"/>
  <c r="F106" i="9" s="1"/>
  <c r="C102" i="4" s="1"/>
  <c r="N102" i="4" s="1"/>
  <c r="N94" i="9"/>
  <c r="N106" i="9" s="1"/>
  <c r="K102" i="4" s="1"/>
  <c r="V102" i="4" s="1"/>
  <c r="K95" i="9"/>
  <c r="K107" i="9" s="1"/>
  <c r="H104" i="4" s="1"/>
  <c r="S104" i="4" s="1"/>
  <c r="G148" i="8"/>
  <c r="D95" i="4" s="1"/>
  <c r="O95" i="4" s="1"/>
  <c r="G96" i="9"/>
  <c r="G108" i="9" s="1"/>
  <c r="D103" i="4" s="1"/>
  <c r="O103" i="4" s="1"/>
  <c r="H145" i="8"/>
  <c r="H93" i="9"/>
  <c r="H105" i="9" s="1"/>
  <c r="H188" i="6"/>
  <c r="H191" i="6" s="1"/>
  <c r="H187" i="6"/>
  <c r="F78" i="7"/>
  <c r="N78" i="7"/>
  <c r="I131" i="7"/>
  <c r="I92" i="7"/>
  <c r="F100" i="7"/>
  <c r="E113" i="7"/>
  <c r="D34" i="10"/>
  <c r="D50" i="10" s="1"/>
  <c r="D51" i="10"/>
  <c r="J113" i="13"/>
  <c r="K142" i="8"/>
  <c r="K146" i="8" s="1"/>
  <c r="H94" i="4" s="1"/>
  <c r="S94" i="4" s="1"/>
  <c r="S114" i="4" s="1"/>
  <c r="E40" i="5"/>
  <c r="D40" i="5"/>
  <c r="C40" i="5"/>
  <c r="H40" i="5"/>
  <c r="I40" i="5"/>
  <c r="E192" i="6"/>
  <c r="E190" i="6"/>
  <c r="L191" i="6"/>
  <c r="L192" i="6"/>
  <c r="G78" i="7"/>
  <c r="J40" i="5"/>
  <c r="F78" i="6"/>
  <c r="F86" i="6"/>
  <c r="N76" i="6"/>
  <c r="N89" i="6" s="1"/>
  <c r="K76" i="6"/>
  <c r="K89" i="6" s="1"/>
  <c r="N176" i="6"/>
  <c r="E127" i="6"/>
  <c r="E126" i="6" s="1"/>
  <c r="E134" i="6" s="1"/>
  <c r="F192" i="6"/>
  <c r="F190" i="6"/>
  <c r="I73" i="7"/>
  <c r="I78" i="7"/>
  <c r="M94" i="9"/>
  <c r="M106" i="9" s="1"/>
  <c r="J102" i="4" s="1"/>
  <c r="U102" i="4" s="1"/>
  <c r="D76" i="6"/>
  <c r="D89" i="6" s="1"/>
  <c r="D91" i="6" s="1"/>
  <c r="M76" i="6"/>
  <c r="M89" i="6" s="1"/>
  <c r="M78" i="6"/>
  <c r="J155" i="6"/>
  <c r="J179" i="6" s="1"/>
  <c r="G79" i="4" s="1"/>
  <c r="AC8" i="15" s="1"/>
  <c r="BA8" i="15" s="1"/>
  <c r="G192" i="6"/>
  <c r="N134" i="7"/>
  <c r="K87" i="4" s="1"/>
  <c r="V87" i="4" s="1"/>
  <c r="E115" i="7"/>
  <c r="M115" i="7"/>
  <c r="M66" i="8"/>
  <c r="N56" i="8"/>
  <c r="M64" i="9"/>
  <c r="I68" i="8"/>
  <c r="C126" i="8"/>
  <c r="K93" i="9"/>
  <c r="K105" i="9" s="1"/>
  <c r="K126" i="8"/>
  <c r="G146" i="8"/>
  <c r="D94" i="4" s="1"/>
  <c r="O94" i="4" s="1"/>
  <c r="O114" i="4" s="1"/>
  <c r="G94" i="9"/>
  <c r="G106" i="9" s="1"/>
  <c r="D102" i="4" s="1"/>
  <c r="O102" i="4" s="1"/>
  <c r="L95" i="9"/>
  <c r="L107" i="9" s="1"/>
  <c r="I104" i="4" s="1"/>
  <c r="T104" i="4" s="1"/>
  <c r="H148" i="8"/>
  <c r="E95" i="4" s="1"/>
  <c r="P95" i="4" s="1"/>
  <c r="H96" i="9"/>
  <c r="H108" i="9" s="1"/>
  <c r="E103" i="4" s="1"/>
  <c r="P103" i="4" s="1"/>
  <c r="I145" i="8"/>
  <c r="I93" i="9"/>
  <c r="I105" i="9" s="1"/>
  <c r="G86" i="6"/>
  <c r="G91" i="6" s="1"/>
  <c r="I117" i="6"/>
  <c r="N88" i="7"/>
  <c r="M133" i="7"/>
  <c r="J88" i="4" s="1"/>
  <c r="U88" i="4" s="1"/>
  <c r="M92" i="7"/>
  <c r="L27" i="8"/>
  <c r="L94" i="9"/>
  <c r="L106" i="9" s="1"/>
  <c r="I102" i="4" s="1"/>
  <c r="T102" i="4" s="1"/>
  <c r="J16" i="9"/>
  <c r="K11" i="9"/>
  <c r="H76" i="6"/>
  <c r="H89" i="6" s="1"/>
  <c r="H91" i="6" s="1"/>
  <c r="G179" i="6"/>
  <c r="D79" i="4" s="1"/>
  <c r="Z8" i="15" s="1"/>
  <c r="AX8" i="15" s="1"/>
  <c r="E156" i="6"/>
  <c r="E154" i="6"/>
  <c r="M154" i="6"/>
  <c r="J190" i="6"/>
  <c r="J78" i="7"/>
  <c r="I134" i="7"/>
  <c r="F87" i="4" s="1"/>
  <c r="Q87" i="4" s="1"/>
  <c r="F93" i="9"/>
  <c r="F105" i="9" s="1"/>
  <c r="F126" i="8"/>
  <c r="F127" i="8" s="1"/>
  <c r="F145" i="8"/>
  <c r="N93" i="9"/>
  <c r="N105" i="9" s="1"/>
  <c r="N126" i="8"/>
  <c r="J146" i="8"/>
  <c r="G94" i="4" s="1"/>
  <c r="R94" i="4" s="1"/>
  <c r="R114" i="4" s="1"/>
  <c r="J94" i="9"/>
  <c r="J106" i="9" s="1"/>
  <c r="G102" i="4" s="1"/>
  <c r="R102" i="4" s="1"/>
  <c r="K96" i="9"/>
  <c r="K108" i="9" s="1"/>
  <c r="H103" i="4" s="1"/>
  <c r="S103" i="4" s="1"/>
  <c r="K35" i="10"/>
  <c r="K51" i="10" s="1"/>
  <c r="K29" i="10"/>
  <c r="K34" i="10" s="1"/>
  <c r="K50" i="10" s="1"/>
  <c r="K52" i="10" s="1"/>
  <c r="G78" i="6"/>
  <c r="L117" i="6"/>
  <c r="L176" i="6" s="1"/>
  <c r="L118" i="6"/>
  <c r="L177" i="6" s="1"/>
  <c r="I76" i="4" s="1"/>
  <c r="AE6" i="15" s="1"/>
  <c r="BC6" i="15" s="1"/>
  <c r="F180" i="6"/>
  <c r="K132" i="7"/>
  <c r="N99" i="7"/>
  <c r="K88" i="7"/>
  <c r="I115" i="7"/>
  <c r="I76" i="8"/>
  <c r="G145" i="8"/>
  <c r="G93" i="9"/>
  <c r="G105" i="9" s="1"/>
  <c r="G113" i="8"/>
  <c r="G124" i="8" s="1"/>
  <c r="H124" i="8"/>
  <c r="L96" i="9"/>
  <c r="L108" i="9" s="1"/>
  <c r="I103" i="4" s="1"/>
  <c r="T103" i="4" s="1"/>
  <c r="G64" i="10"/>
  <c r="M118" i="6"/>
  <c r="M177" i="6" s="1"/>
  <c r="J76" i="4" s="1"/>
  <c r="AF6" i="15" s="1"/>
  <c r="BD6" i="15" s="1"/>
  <c r="F156" i="6"/>
  <c r="F181" i="6" s="1"/>
  <c r="M178" i="6"/>
  <c r="J80" i="4" s="1"/>
  <c r="AF9" i="15" s="1"/>
  <c r="BD9" i="15" s="1"/>
  <c r="L132" i="7"/>
  <c r="L88" i="7"/>
  <c r="K134" i="7"/>
  <c r="H87" i="4" s="1"/>
  <c r="S87" i="4" s="1"/>
  <c r="J115" i="7"/>
  <c r="I147" i="8"/>
  <c r="F96" i="4" s="1"/>
  <c r="Q96" i="4" s="1"/>
  <c r="I95" i="9"/>
  <c r="I107" i="9" s="1"/>
  <c r="F104" i="4" s="1"/>
  <c r="Q104" i="4" s="1"/>
  <c r="F95" i="9"/>
  <c r="F107" i="9" s="1"/>
  <c r="C104" i="4" s="1"/>
  <c r="N104" i="4" s="1"/>
  <c r="M75" i="14"/>
  <c r="M89" i="14" s="1"/>
  <c r="L75" i="14"/>
  <c r="J88" i="6"/>
  <c r="J90" i="6"/>
  <c r="J118" i="6"/>
  <c r="D154" i="6"/>
  <c r="D156" i="6" s="1"/>
  <c r="L154" i="6"/>
  <c r="H155" i="6"/>
  <c r="H179" i="6" s="1"/>
  <c r="E79" i="4" s="1"/>
  <c r="AA8" i="15" s="1"/>
  <c r="AY8" i="15" s="1"/>
  <c r="L158" i="6"/>
  <c r="H178" i="6"/>
  <c r="E80" i="4" s="1"/>
  <c r="AA9" i="15" s="1"/>
  <c r="AY9" i="15" s="1"/>
  <c r="G190" i="6"/>
  <c r="C191" i="6"/>
  <c r="K191" i="6"/>
  <c r="M132" i="7"/>
  <c r="M135" i="7" s="1"/>
  <c r="L134" i="7"/>
  <c r="I87" i="4" s="1"/>
  <c r="T87" i="4" s="1"/>
  <c r="K133" i="7"/>
  <c r="H88" i="4" s="1"/>
  <c r="S88" i="4" s="1"/>
  <c r="K67" i="8"/>
  <c r="M69" i="8"/>
  <c r="K69" i="8"/>
  <c r="G77" i="8"/>
  <c r="D126" i="8"/>
  <c r="L93" i="9"/>
  <c r="L105" i="9" s="1"/>
  <c r="L126" i="8"/>
  <c r="H146" i="8"/>
  <c r="E94" i="4" s="1"/>
  <c r="P94" i="4" s="1"/>
  <c r="H94" i="9"/>
  <c r="H106" i="9" s="1"/>
  <c r="E102" i="4" s="1"/>
  <c r="P102" i="4" s="1"/>
  <c r="F57" i="11"/>
  <c r="C141" i="4" s="1"/>
  <c r="N141" i="4" s="1"/>
  <c r="F56" i="11"/>
  <c r="C140" i="4" s="1"/>
  <c r="N57" i="11"/>
  <c r="K141" i="4" s="1"/>
  <c r="V141" i="4" s="1"/>
  <c r="N56" i="11"/>
  <c r="K140" i="4" s="1"/>
  <c r="C88" i="6"/>
  <c r="K88" i="6"/>
  <c r="C90" i="6"/>
  <c r="K90" i="6"/>
  <c r="I155" i="6"/>
  <c r="I179" i="6" s="1"/>
  <c r="F79" i="4" s="1"/>
  <c r="AB8" i="15" s="1"/>
  <c r="AZ8" i="15" s="1"/>
  <c r="M134" i="7"/>
  <c r="J87" i="4" s="1"/>
  <c r="M67" i="8"/>
  <c r="C67" i="8"/>
  <c r="L67" i="8"/>
  <c r="N69" i="8"/>
  <c r="L69" i="8"/>
  <c r="J76" i="8"/>
  <c r="H77" i="8"/>
  <c r="E126" i="8"/>
  <c r="M93" i="9"/>
  <c r="M105" i="9" s="1"/>
  <c r="M126" i="8"/>
  <c r="I146" i="8"/>
  <c r="F94" i="4" s="1"/>
  <c r="Q94" i="4" s="1"/>
  <c r="I94" i="9"/>
  <c r="I106" i="9" s="1"/>
  <c r="F102" i="4" s="1"/>
  <c r="Q102" i="4" s="1"/>
  <c r="J147" i="8"/>
  <c r="G96" i="4" s="1"/>
  <c r="R96" i="4" s="1"/>
  <c r="I16" i="9"/>
  <c r="J29" i="10"/>
  <c r="J34" i="10" s="1"/>
  <c r="J50" i="10" s="1"/>
  <c r="J52" i="10" s="1"/>
  <c r="J35" i="10"/>
  <c r="J51" i="10" s="1"/>
  <c r="G57" i="11"/>
  <c r="D141" i="4" s="1"/>
  <c r="O141" i="4" s="1"/>
  <c r="G56" i="11"/>
  <c r="D140" i="4" s="1"/>
  <c r="J57" i="11"/>
  <c r="G141" i="4" s="1"/>
  <c r="R141" i="4" s="1"/>
  <c r="J56" i="11"/>
  <c r="G140" i="4" s="1"/>
  <c r="F90" i="6"/>
  <c r="H154" i="6"/>
  <c r="H156" i="6" s="1"/>
  <c r="L155" i="6"/>
  <c r="L179" i="6" s="1"/>
  <c r="I79" i="4" s="1"/>
  <c r="AE8" i="15" s="1"/>
  <c r="BC8" i="15" s="1"/>
  <c r="N133" i="7"/>
  <c r="K88" i="4" s="1"/>
  <c r="V88" i="4" s="1"/>
  <c r="G131" i="7"/>
  <c r="C114" i="7"/>
  <c r="C115" i="7" s="1"/>
  <c r="K77" i="8"/>
  <c r="M29" i="10"/>
  <c r="M34" i="10" s="1"/>
  <c r="M50" i="10" s="1"/>
  <c r="M35" i="10"/>
  <c r="M51" i="10" s="1"/>
  <c r="K113" i="13"/>
  <c r="L142" i="8"/>
  <c r="L145" i="8" s="1"/>
  <c r="O106" i="13"/>
  <c r="I114" i="13"/>
  <c r="O114" i="13" s="1"/>
  <c r="J128" i="7"/>
  <c r="J132" i="7" s="1"/>
  <c r="H131" i="7"/>
  <c r="J69" i="8"/>
  <c r="F148" i="8"/>
  <c r="C95" i="4" s="1"/>
  <c r="N95" i="4" s="1"/>
  <c r="F96" i="9"/>
  <c r="F108" i="9" s="1"/>
  <c r="C103" i="4" s="1"/>
  <c r="N103" i="4" s="1"/>
  <c r="N96" i="9"/>
  <c r="N108" i="9" s="1"/>
  <c r="K103" i="4" s="1"/>
  <c r="V103" i="4" s="1"/>
  <c r="G34" i="10"/>
  <c r="G50" i="10" s="1"/>
  <c r="G51" i="10"/>
  <c r="K56" i="11"/>
  <c r="H140" i="4" s="1"/>
  <c r="K57" i="11"/>
  <c r="H141" i="4" s="1"/>
  <c r="S141" i="4" s="1"/>
  <c r="I112" i="13"/>
  <c r="O112" i="13" s="1"/>
  <c r="O104" i="13"/>
  <c r="I109" i="13"/>
  <c r="M72" i="8"/>
  <c r="G16" i="9"/>
  <c r="C18" i="9"/>
  <c r="N29" i="10"/>
  <c r="N34" i="10" s="1"/>
  <c r="N50" i="10" s="1"/>
  <c r="N35" i="10"/>
  <c r="N51" i="10" s="1"/>
  <c r="I35" i="10"/>
  <c r="I51" i="10" s="1"/>
  <c r="I52" i="10" s="1"/>
  <c r="H57" i="11"/>
  <c r="E141" i="4" s="1"/>
  <c r="P141" i="4" s="1"/>
  <c r="H56" i="11"/>
  <c r="E140" i="4" s="1"/>
  <c r="K91" i="11"/>
  <c r="H157" i="4" s="1"/>
  <c r="K89" i="11"/>
  <c r="J112" i="13"/>
  <c r="J109" i="13"/>
  <c r="H79" i="14"/>
  <c r="H86" i="14" s="1"/>
  <c r="H18" i="14"/>
  <c r="J82" i="14"/>
  <c r="J89" i="14" s="1"/>
  <c r="J31" i="14"/>
  <c r="M60" i="8"/>
  <c r="K61" i="9"/>
  <c r="I57" i="11"/>
  <c r="F141" i="4" s="1"/>
  <c r="Q141" i="4" s="1"/>
  <c r="I56" i="11"/>
  <c r="F140" i="4" s="1"/>
  <c r="F80" i="11"/>
  <c r="E90" i="11"/>
  <c r="E85" i="11"/>
  <c r="K109" i="13"/>
  <c r="J79" i="14"/>
  <c r="J86" i="14" s="1"/>
  <c r="J28" i="14"/>
  <c r="K82" i="14"/>
  <c r="K89" i="14" s="1"/>
  <c r="K31" i="14"/>
  <c r="G19" i="14"/>
  <c r="G32" i="14"/>
  <c r="G31" i="14"/>
  <c r="G80" i="14"/>
  <c r="G87" i="14" s="1"/>
  <c r="K71" i="8"/>
  <c r="K75" i="8" s="1"/>
  <c r="K76" i="8" s="1"/>
  <c r="L18" i="11"/>
  <c r="L23" i="11" s="1"/>
  <c r="I124" i="4" s="1"/>
  <c r="T124" i="4" s="1"/>
  <c r="L82" i="14"/>
  <c r="L89" i="14" s="1"/>
  <c r="H80" i="14"/>
  <c r="H87" i="14" s="1"/>
  <c r="M61" i="9"/>
  <c r="H52" i="10"/>
  <c r="M17" i="11"/>
  <c r="M22" i="11" s="1"/>
  <c r="J123" i="4" s="1"/>
  <c r="M18" i="11"/>
  <c r="M23" i="11" s="1"/>
  <c r="J124" i="4" s="1"/>
  <c r="U124" i="4" s="1"/>
  <c r="M21" i="11"/>
  <c r="M19" i="11"/>
  <c r="M24" i="11" s="1"/>
  <c r="J125" i="4" s="1"/>
  <c r="U125" i="4" s="1"/>
  <c r="N92" i="11"/>
  <c r="K158" i="4" s="1"/>
  <c r="N90" i="11"/>
  <c r="K156" i="4" s="1"/>
  <c r="L91" i="11"/>
  <c r="I157" i="4" s="1"/>
  <c r="L89" i="11"/>
  <c r="L92" i="11"/>
  <c r="I158" i="4" s="1"/>
  <c r="L90" i="11"/>
  <c r="I156" i="4" s="1"/>
  <c r="M109" i="13"/>
  <c r="H32" i="14"/>
  <c r="G33" i="14"/>
  <c r="M71" i="8"/>
  <c r="M75" i="8" s="1"/>
  <c r="M76" i="8" s="1"/>
  <c r="N18" i="11"/>
  <c r="N23" i="11" s="1"/>
  <c r="K124" i="4" s="1"/>
  <c r="N21" i="11"/>
  <c r="N19" i="11"/>
  <c r="N24" i="11" s="1"/>
  <c r="K125" i="4" s="1"/>
  <c r="V125" i="4" s="1"/>
  <c r="F59" i="11"/>
  <c r="C143" i="4" s="1"/>
  <c r="N143" i="4" s="1"/>
  <c r="F58" i="11"/>
  <c r="C142" i="4" s="1"/>
  <c r="M91" i="11"/>
  <c r="J157" i="4" s="1"/>
  <c r="M89" i="11"/>
  <c r="M92" i="11"/>
  <c r="J158" i="4" s="1"/>
  <c r="M90" i="11"/>
  <c r="J156" i="4" s="1"/>
  <c r="F84" i="11"/>
  <c r="N89" i="11"/>
  <c r="N91" i="11"/>
  <c r="K157" i="4" s="1"/>
  <c r="O105" i="13"/>
  <c r="I113" i="13"/>
  <c r="O113" i="13" s="1"/>
  <c r="G34" i="14"/>
  <c r="K63" i="14"/>
  <c r="L64" i="14"/>
  <c r="L66" i="14"/>
  <c r="L59" i="14"/>
  <c r="M72" i="14"/>
  <c r="L72" i="14"/>
  <c r="L79" i="14" s="1"/>
  <c r="L86" i="14" s="1"/>
  <c r="J74" i="14"/>
  <c r="K74" i="14" s="1"/>
  <c r="K81" i="14" s="1"/>
  <c r="K88" i="14" s="1"/>
  <c r="I81" i="14"/>
  <c r="I88" i="14" s="1"/>
  <c r="G59" i="11"/>
  <c r="D143" i="4" s="1"/>
  <c r="O143" i="4" s="1"/>
  <c r="G58" i="11"/>
  <c r="D142" i="4" s="1"/>
  <c r="I115" i="13"/>
  <c r="O115" i="13" s="1"/>
  <c r="H34" i="14"/>
  <c r="G23" i="14"/>
  <c r="G35" i="14"/>
  <c r="K79" i="14"/>
  <c r="K86" i="14" s="1"/>
  <c r="I18" i="11"/>
  <c r="I23" i="11" s="1"/>
  <c r="F124" i="4" s="1"/>
  <c r="J21" i="11"/>
  <c r="D85" i="11"/>
  <c r="D90" i="11"/>
  <c r="D92" i="11"/>
  <c r="L94" i="13"/>
  <c r="L105" i="13" s="1"/>
  <c r="M112" i="13"/>
  <c r="P112" i="13" s="1"/>
  <c r="K59" i="14"/>
  <c r="M39" i="11"/>
  <c r="J23" i="14"/>
  <c r="J29" i="14"/>
  <c r="J35" i="14"/>
  <c r="E35" i="10"/>
  <c r="C51" i="10"/>
  <c r="C52" i="10" s="1"/>
  <c r="K18" i="11"/>
  <c r="K23" i="11" s="1"/>
  <c r="H124" i="4" s="1"/>
  <c r="S124" i="4" s="1"/>
  <c r="L21" i="11"/>
  <c r="E81" i="11"/>
  <c r="J89" i="11"/>
  <c r="O94" i="13"/>
  <c r="M105" i="13"/>
  <c r="M115" i="13"/>
  <c r="P115" i="13" s="1"/>
  <c r="K23" i="14"/>
  <c r="G28" i="14"/>
  <c r="F35" i="10"/>
  <c r="P94" i="13"/>
  <c r="L23" i="14"/>
  <c r="L31" i="14"/>
  <c r="I95" i="13"/>
  <c r="P104" i="13"/>
  <c r="P106" i="13"/>
  <c r="G59" i="14"/>
  <c r="I90" i="11"/>
  <c r="F156" i="4" s="1"/>
  <c r="J32" i="14"/>
  <c r="H59" i="14"/>
  <c r="F42" i="16" l="1"/>
  <c r="AZ80" i="15"/>
  <c r="E43" i="16"/>
  <c r="AY79" i="15"/>
  <c r="BC70" i="15"/>
  <c r="I40" i="16"/>
  <c r="G42" i="16"/>
  <c r="BA80" i="15"/>
  <c r="AW80" i="15"/>
  <c r="C42" i="16"/>
  <c r="C78" i="16" s="1"/>
  <c r="BE80" i="15"/>
  <c r="K42" i="16"/>
  <c r="H42" i="16"/>
  <c r="BB80" i="15"/>
  <c r="I42" i="16"/>
  <c r="BC80" i="15"/>
  <c r="J43" i="16"/>
  <c r="BD79" i="15"/>
  <c r="D39" i="16"/>
  <c r="AX69" i="15"/>
  <c r="AX60" i="15"/>
  <c r="AX61" i="15" s="1"/>
  <c r="AX63" i="15" s="1"/>
  <c r="AW60" i="15"/>
  <c r="AW61" i="15" s="1"/>
  <c r="AW63" i="15" s="1"/>
  <c r="E42" i="16"/>
  <c r="AY80" i="15"/>
  <c r="H41" i="16"/>
  <c r="BB76" i="15"/>
  <c r="BD70" i="15"/>
  <c r="J40" i="16"/>
  <c r="D42" i="16"/>
  <c r="AX80" i="15"/>
  <c r="F43" i="16"/>
  <c r="AZ79" i="15"/>
  <c r="G43" i="16"/>
  <c r="BA79" i="15"/>
  <c r="BC79" i="15"/>
  <c r="I43" i="16"/>
  <c r="O170" i="4"/>
  <c r="O65" i="4"/>
  <c r="T181" i="4"/>
  <c r="P79" i="4"/>
  <c r="J231" i="4"/>
  <c r="J260" i="4" s="1"/>
  <c r="U47" i="4"/>
  <c r="U46" i="4" s="1"/>
  <c r="P105" i="13"/>
  <c r="M113" i="13"/>
  <c r="P113" i="13" s="1"/>
  <c r="N142" i="8"/>
  <c r="I301" i="4"/>
  <c r="T156" i="4"/>
  <c r="I155" i="4"/>
  <c r="N52" i="10"/>
  <c r="H171" i="4"/>
  <c r="S140" i="4"/>
  <c r="H139" i="4"/>
  <c r="H66" i="4" s="1"/>
  <c r="M52" i="10"/>
  <c r="C171" i="4"/>
  <c r="C139" i="4"/>
  <c r="C66" i="4" s="1"/>
  <c r="N140" i="4"/>
  <c r="U76" i="4"/>
  <c r="L148" i="8"/>
  <c r="I95" i="4" s="1"/>
  <c r="T95" i="4" s="1"/>
  <c r="K131" i="7"/>
  <c r="K115" i="7"/>
  <c r="N98" i="7"/>
  <c r="K92" i="7"/>
  <c r="N127" i="8"/>
  <c r="L146" i="8"/>
  <c r="I94" i="4" s="1"/>
  <c r="G115" i="4"/>
  <c r="G55" i="4" s="1"/>
  <c r="R79" i="4"/>
  <c r="R115" i="4" s="1"/>
  <c r="R55" i="4" s="1"/>
  <c r="F91" i="6"/>
  <c r="J109" i="9"/>
  <c r="G100" i="4"/>
  <c r="K78" i="6"/>
  <c r="I127" i="8"/>
  <c r="G180" i="6"/>
  <c r="G181" i="6" s="1"/>
  <c r="D13" i="8"/>
  <c r="D14" i="6"/>
  <c r="F161" i="6" s="1"/>
  <c r="F13" i="7"/>
  <c r="J15" i="8"/>
  <c r="L132" i="8" s="1"/>
  <c r="L137" i="8" s="1"/>
  <c r="L15" i="7"/>
  <c r="L120" i="7" s="1"/>
  <c r="J16" i="6"/>
  <c r="G314" i="4"/>
  <c r="R155" i="4"/>
  <c r="N65" i="4"/>
  <c r="N170" i="4"/>
  <c r="N111" i="4"/>
  <c r="N74" i="4"/>
  <c r="D170" i="4"/>
  <c r="D65" i="4"/>
  <c r="O174" i="4"/>
  <c r="Q198" i="4" s="1"/>
  <c r="Q214" i="4" s="1"/>
  <c r="O67" i="4"/>
  <c r="L109" i="9"/>
  <c r="I100" i="4"/>
  <c r="S181" i="4"/>
  <c r="E170" i="4"/>
  <c r="E65" i="4"/>
  <c r="F92" i="11"/>
  <c r="C158" i="4" s="1"/>
  <c r="G84" i="11"/>
  <c r="I293" i="4"/>
  <c r="T158" i="4"/>
  <c r="U123" i="4"/>
  <c r="U122" i="4" s="1"/>
  <c r="J122" i="4"/>
  <c r="E84" i="4"/>
  <c r="F115" i="4"/>
  <c r="F55" i="4" s="1"/>
  <c r="Q79" i="4"/>
  <c r="Q115" i="4" s="1"/>
  <c r="Q55" i="4" s="1"/>
  <c r="J177" i="6"/>
  <c r="G76" i="4" s="1"/>
  <c r="AC6" i="15" s="1"/>
  <c r="BA6" i="15" s="1"/>
  <c r="D128" i="6"/>
  <c r="J117" i="6"/>
  <c r="H147" i="8"/>
  <c r="E96" i="4" s="1"/>
  <c r="P96" i="4" s="1"/>
  <c r="H95" i="9"/>
  <c r="H107" i="9" s="1"/>
  <c r="E104" i="4" s="1"/>
  <c r="P104" i="4" s="1"/>
  <c r="N112" i="7"/>
  <c r="N132" i="7" s="1"/>
  <c r="N109" i="9"/>
  <c r="K100" i="4"/>
  <c r="I109" i="9"/>
  <c r="F100" i="4"/>
  <c r="K127" i="8"/>
  <c r="J133" i="7"/>
  <c r="G88" i="4" s="1"/>
  <c r="K14" i="8"/>
  <c r="M131" i="8" s="1"/>
  <c r="M14" i="7"/>
  <c r="M119" i="7" s="1"/>
  <c r="K15" i="6"/>
  <c r="M162" i="6" s="1"/>
  <c r="H192" i="6"/>
  <c r="H190" i="6"/>
  <c r="K147" i="8"/>
  <c r="H96" i="4" s="1"/>
  <c r="S96" i="4" s="1"/>
  <c r="J149" i="8"/>
  <c r="J150" i="8" s="1"/>
  <c r="G92" i="4"/>
  <c r="E13" i="8"/>
  <c r="G13" i="7"/>
  <c r="E14" i="6"/>
  <c r="G161" i="6" s="1"/>
  <c r="D15" i="8"/>
  <c r="F132" i="8" s="1"/>
  <c r="F15" i="7"/>
  <c r="F120" i="7" s="1"/>
  <c r="D16" i="6"/>
  <c r="G322" i="4"/>
  <c r="G326" i="4"/>
  <c r="I122" i="4"/>
  <c r="K234" i="4"/>
  <c r="K263" i="4" s="1"/>
  <c r="V50" i="4"/>
  <c r="R198" i="4"/>
  <c r="R214" i="4" s="1"/>
  <c r="D114" i="4"/>
  <c r="D51" i="4" s="1"/>
  <c r="T198" i="4"/>
  <c r="T214" i="4" s="1"/>
  <c r="U174" i="4"/>
  <c r="U198" i="4" s="1"/>
  <c r="U214" i="4" s="1"/>
  <c r="P67" i="4"/>
  <c r="L180" i="6"/>
  <c r="L182" i="6" s="1"/>
  <c r="I75" i="4"/>
  <c r="AE5" i="15" s="1"/>
  <c r="BC5" i="15" s="1"/>
  <c r="R170" i="4"/>
  <c r="R194" i="4" s="1"/>
  <c r="R210" i="4" s="1"/>
  <c r="R65" i="4"/>
  <c r="D172" i="4"/>
  <c r="O142" i="4"/>
  <c r="O172" i="4" s="1"/>
  <c r="V196" i="4" s="1"/>
  <c r="V212" i="4" s="1"/>
  <c r="D40" i="4"/>
  <c r="J301" i="4"/>
  <c r="J155" i="4"/>
  <c r="U156" i="4"/>
  <c r="V124" i="4"/>
  <c r="K122" i="4"/>
  <c r="G52" i="10"/>
  <c r="N62" i="10" s="1"/>
  <c r="K108" i="4" s="1"/>
  <c r="V108" i="4" s="1"/>
  <c r="G171" i="4"/>
  <c r="R140" i="4"/>
  <c r="G139" i="4"/>
  <c r="G66" i="4" s="1"/>
  <c r="G147" i="8"/>
  <c r="D96" i="4" s="1"/>
  <c r="O96" i="4" s="1"/>
  <c r="G95" i="9"/>
  <c r="G107" i="9" s="1"/>
  <c r="D104" i="4" s="1"/>
  <c r="O104" i="4" s="1"/>
  <c r="F149" i="8"/>
  <c r="F150" i="8" s="1"/>
  <c r="C92" i="4"/>
  <c r="L29" i="8"/>
  <c r="M27" i="8"/>
  <c r="I149" i="8"/>
  <c r="I150" i="8" s="1"/>
  <c r="F92" i="4"/>
  <c r="K109" i="9"/>
  <c r="H100" i="4"/>
  <c r="M136" i="7"/>
  <c r="L14" i="8"/>
  <c r="N131" i="8" s="1"/>
  <c r="N14" i="7"/>
  <c r="L15" i="6"/>
  <c r="N162" i="6" s="1"/>
  <c r="J14" i="8"/>
  <c r="L131" i="8" s="1"/>
  <c r="L14" i="7"/>
  <c r="L119" i="7" s="1"/>
  <c r="L123" i="7" s="1"/>
  <c r="J15" i="6"/>
  <c r="L162" i="6" s="1"/>
  <c r="D52" i="10"/>
  <c r="C78" i="6"/>
  <c r="J91" i="6"/>
  <c r="K13" i="8"/>
  <c r="M13" i="7"/>
  <c r="K14" i="6"/>
  <c r="M161" i="6" s="1"/>
  <c r="L15" i="8"/>
  <c r="N132" i="8" s="1"/>
  <c r="N137" i="8" s="1"/>
  <c r="L16" i="6"/>
  <c r="N15" i="7"/>
  <c r="N120" i="7" s="1"/>
  <c r="H101" i="7"/>
  <c r="H114" i="7" s="1"/>
  <c r="H134" i="7" s="1"/>
  <c r="E87" i="4" s="1"/>
  <c r="P87" i="4" s="1"/>
  <c r="G114" i="7"/>
  <c r="G134" i="7" s="1"/>
  <c r="D87" i="4" s="1"/>
  <c r="O87" i="4" s="1"/>
  <c r="C115" i="4"/>
  <c r="C55" i="4" s="1"/>
  <c r="C166" i="4"/>
  <c r="C175" i="4" s="1"/>
  <c r="C177" i="4" s="1"/>
  <c r="Q196" i="4"/>
  <c r="Q212" i="4" s="1"/>
  <c r="O111" i="4"/>
  <c r="T139" i="4"/>
  <c r="T66" i="4" s="1"/>
  <c r="T171" i="4"/>
  <c r="U196" i="4"/>
  <c r="U212" i="4" s="1"/>
  <c r="H296" i="4"/>
  <c r="S157" i="4"/>
  <c r="S155" i="4" s="1"/>
  <c r="S180" i="4" s="1"/>
  <c r="S182" i="4" s="1"/>
  <c r="J61" i="10"/>
  <c r="D100" i="4"/>
  <c r="K148" i="8"/>
  <c r="H95" i="4" s="1"/>
  <c r="S95" i="4" s="1"/>
  <c r="K145" i="8"/>
  <c r="N180" i="6"/>
  <c r="K75" i="4"/>
  <c r="AG5" i="15" s="1"/>
  <c r="BE5" i="15" s="1"/>
  <c r="J131" i="7"/>
  <c r="E14" i="8"/>
  <c r="G131" i="8" s="1"/>
  <c r="G14" i="7"/>
  <c r="G119" i="7" s="1"/>
  <c r="E15" i="6"/>
  <c r="G162" i="6" s="1"/>
  <c r="D78" i="6"/>
  <c r="C91" i="6"/>
  <c r="D14" i="8"/>
  <c r="F131" i="8" s="1"/>
  <c r="F135" i="8" s="1"/>
  <c r="F14" i="7"/>
  <c r="F119" i="7" s="1"/>
  <c r="F123" i="7" s="1"/>
  <c r="D15" i="6"/>
  <c r="F162" i="6" s="1"/>
  <c r="F13" i="8"/>
  <c r="H13" i="7"/>
  <c r="F14" i="6"/>
  <c r="H161" i="6" s="1"/>
  <c r="E15" i="8"/>
  <c r="G132" i="8" s="1"/>
  <c r="G137" i="8" s="1"/>
  <c r="E16" i="6"/>
  <c r="G15" i="7"/>
  <c r="G120" i="7" s="1"/>
  <c r="V181" i="4"/>
  <c r="H160" i="4"/>
  <c r="F132" i="7"/>
  <c r="H308" i="4"/>
  <c r="E114" i="4"/>
  <c r="E51" i="4" s="1"/>
  <c r="T196" i="4"/>
  <c r="T212" i="4" s="1"/>
  <c r="C234" i="4"/>
  <c r="C263" i="4" s="1"/>
  <c r="N50" i="4"/>
  <c r="H231" i="4"/>
  <c r="H260" i="4" s="1"/>
  <c r="S47" i="4"/>
  <c r="S46" i="4" s="1"/>
  <c r="P170" i="4"/>
  <c r="P65" i="4"/>
  <c r="C114" i="4"/>
  <c r="C51" i="4" s="1"/>
  <c r="H114" i="4"/>
  <c r="H51" i="4" s="1"/>
  <c r="E91" i="11"/>
  <c r="F81" i="11"/>
  <c r="I296" i="4"/>
  <c r="T157" i="4"/>
  <c r="M77" i="8"/>
  <c r="F301" i="4"/>
  <c r="Q156" i="4"/>
  <c r="Q155" i="4" s="1"/>
  <c r="F155" i="4"/>
  <c r="F51" i="10"/>
  <c r="F34" i="10"/>
  <c r="F50" i="10" s="1"/>
  <c r="F52" i="10" s="1"/>
  <c r="M74" i="14"/>
  <c r="M81" i="14" s="1"/>
  <c r="M88" i="14" s="1"/>
  <c r="L74" i="14"/>
  <c r="L81" i="14" s="1"/>
  <c r="L88" i="14" s="1"/>
  <c r="K301" i="4"/>
  <c r="K155" i="4"/>
  <c r="V156" i="4"/>
  <c r="E139" i="4"/>
  <c r="E66" i="4" s="1"/>
  <c r="E171" i="4"/>
  <c r="P140" i="4"/>
  <c r="D84" i="4"/>
  <c r="D171" i="4"/>
  <c r="D139" i="4"/>
  <c r="D66" i="4" s="1"/>
  <c r="O140" i="4"/>
  <c r="P80" i="4"/>
  <c r="L131" i="7"/>
  <c r="L115" i="7"/>
  <c r="L92" i="7"/>
  <c r="G149" i="8"/>
  <c r="D92" i="4"/>
  <c r="F109" i="9"/>
  <c r="C100" i="4"/>
  <c r="O79" i="4"/>
  <c r="O115" i="4" s="1"/>
  <c r="O55" i="4" s="1"/>
  <c r="D115" i="4"/>
  <c r="D55" i="4" s="1"/>
  <c r="F14" i="8"/>
  <c r="H131" i="8" s="1"/>
  <c r="F15" i="6"/>
  <c r="H162" i="6" s="1"/>
  <c r="H14" i="7"/>
  <c r="H119" i="7" s="1"/>
  <c r="G100" i="7"/>
  <c r="F113" i="7"/>
  <c r="F133" i="7" s="1"/>
  <c r="C88" i="4" s="1"/>
  <c r="H109" i="9"/>
  <c r="E100" i="4"/>
  <c r="L156" i="6"/>
  <c r="L181" i="6" s="1"/>
  <c r="H14" i="8"/>
  <c r="J131" i="8" s="1"/>
  <c r="J14" i="7"/>
  <c r="J119" i="7" s="1"/>
  <c r="H15" i="6"/>
  <c r="J162" i="6" s="1"/>
  <c r="H180" i="6"/>
  <c r="H181" i="6" s="1"/>
  <c r="E75" i="4"/>
  <c r="AA5" i="15" s="1"/>
  <c r="AY5" i="15" s="1"/>
  <c r="G13" i="8"/>
  <c r="I13" i="7"/>
  <c r="G14" i="6"/>
  <c r="I161" i="6" s="1"/>
  <c r="H78" i="6"/>
  <c r="I79" i="6" s="1"/>
  <c r="F15" i="8"/>
  <c r="H132" i="8" s="1"/>
  <c r="H137" i="8" s="1"/>
  <c r="F16" i="6"/>
  <c r="H15" i="7"/>
  <c r="H120" i="7" s="1"/>
  <c r="G234" i="4"/>
  <c r="G263" i="4" s="1"/>
  <c r="R50" i="4"/>
  <c r="O106" i="4"/>
  <c r="O169" i="4" s="1"/>
  <c r="G114" i="4"/>
  <c r="G51" i="4" s="1"/>
  <c r="Q114" i="4"/>
  <c r="E51" i="10"/>
  <c r="E34" i="10"/>
  <c r="E50" i="10" s="1"/>
  <c r="T79" i="4"/>
  <c r="T115" i="4" s="1"/>
  <c r="T55" i="4" s="1"/>
  <c r="I115" i="4"/>
  <c r="I55" i="4" s="1"/>
  <c r="I123" i="6"/>
  <c r="I176" i="6"/>
  <c r="I156" i="6"/>
  <c r="L13" i="8"/>
  <c r="L14" i="6"/>
  <c r="N161" i="6" s="1"/>
  <c r="N13" i="7"/>
  <c r="H234" i="4"/>
  <c r="H263" i="4" s="1"/>
  <c r="S50" i="4"/>
  <c r="F122" i="4"/>
  <c r="Q124" i="4"/>
  <c r="Q122" i="4" s="1"/>
  <c r="U157" i="4"/>
  <c r="J296" i="4"/>
  <c r="K293" i="4"/>
  <c r="K308" i="4" s="1"/>
  <c r="V158" i="4"/>
  <c r="G38" i="14"/>
  <c r="G36" i="14"/>
  <c r="G80" i="11"/>
  <c r="F90" i="11"/>
  <c r="C156" i="4" s="1"/>
  <c r="F85" i="11"/>
  <c r="H19" i="14"/>
  <c r="H30" i="14"/>
  <c r="H31" i="14"/>
  <c r="H29" i="14"/>
  <c r="H23" i="14"/>
  <c r="H35" i="14"/>
  <c r="I92" i="4"/>
  <c r="M127" i="8"/>
  <c r="G126" i="8"/>
  <c r="G127" i="8" s="1"/>
  <c r="T76" i="4"/>
  <c r="L147" i="8"/>
  <c r="I96" i="4" s="1"/>
  <c r="G14" i="8"/>
  <c r="I131" i="8" s="1"/>
  <c r="I135" i="8" s="1"/>
  <c r="G15" i="6"/>
  <c r="I162" i="6" s="1"/>
  <c r="I14" i="7"/>
  <c r="I119" i="7" s="1"/>
  <c r="H126" i="8"/>
  <c r="H127" i="8" s="1"/>
  <c r="K122" i="6"/>
  <c r="K118" i="6"/>
  <c r="K177" i="6" s="1"/>
  <c r="H76" i="4" s="1"/>
  <c r="AD6" i="15" s="1"/>
  <c r="BB6" i="15" s="1"/>
  <c r="K117" i="6"/>
  <c r="H13" i="8"/>
  <c r="J13" i="7"/>
  <c r="H14" i="6"/>
  <c r="J161" i="6" s="1"/>
  <c r="I15" i="7"/>
  <c r="I120" i="7" s="1"/>
  <c r="G16" i="6"/>
  <c r="G15" i="8"/>
  <c r="I132" i="8" s="1"/>
  <c r="N181" i="4"/>
  <c r="G160" i="4"/>
  <c r="C40" i="4"/>
  <c r="E234" i="4"/>
  <c r="E263" i="4" s="1"/>
  <c r="P50" i="4"/>
  <c r="P113" i="4"/>
  <c r="O113" i="4"/>
  <c r="S122" i="4"/>
  <c r="K296" i="4"/>
  <c r="V157" i="4"/>
  <c r="U87" i="4"/>
  <c r="U82" i="4" s="1"/>
  <c r="U167" i="4" s="1"/>
  <c r="J82" i="4"/>
  <c r="J167" i="4" s="1"/>
  <c r="N66" i="8"/>
  <c r="N67" i="8" s="1"/>
  <c r="N64" i="9"/>
  <c r="I15" i="8"/>
  <c r="K132" i="8" s="1"/>
  <c r="K137" i="8" s="1"/>
  <c r="K15" i="7"/>
  <c r="K120" i="7" s="1"/>
  <c r="K123" i="7" s="1"/>
  <c r="I16" i="6"/>
  <c r="M57" i="11"/>
  <c r="J141" i="4" s="1"/>
  <c r="U141" i="4" s="1"/>
  <c r="M56" i="11"/>
  <c r="J140" i="4" s="1"/>
  <c r="J293" i="4"/>
  <c r="J308" i="4" s="1"/>
  <c r="U158" i="4"/>
  <c r="L113" i="13"/>
  <c r="M142" i="8"/>
  <c r="P72" i="14"/>
  <c r="M79" i="14"/>
  <c r="M86" i="14" s="1"/>
  <c r="N142" i="4"/>
  <c r="N172" i="4" s="1"/>
  <c r="C172" i="4"/>
  <c r="L109" i="13"/>
  <c r="F171" i="4"/>
  <c r="Q140" i="4"/>
  <c r="F139" i="4"/>
  <c r="F66" i="4" s="1"/>
  <c r="H28" i="14"/>
  <c r="M109" i="9"/>
  <c r="J100" i="4"/>
  <c r="K171" i="4"/>
  <c r="K139" i="4"/>
  <c r="K66" i="4" s="1"/>
  <c r="V140" i="4"/>
  <c r="L127" i="8"/>
  <c r="U80" i="4"/>
  <c r="L123" i="6"/>
  <c r="K16" i="9"/>
  <c r="L11" i="9"/>
  <c r="N92" i="7"/>
  <c r="N78" i="6"/>
  <c r="H33" i="14"/>
  <c r="I135" i="7"/>
  <c r="I136" i="7" s="1"/>
  <c r="F84" i="4"/>
  <c r="E92" i="4"/>
  <c r="M117" i="6"/>
  <c r="I80" i="14"/>
  <c r="I87" i="14" s="1"/>
  <c r="J73" i="14"/>
  <c r="O73" i="14"/>
  <c r="S79" i="4"/>
  <c r="S115" i="4" s="1"/>
  <c r="S55" i="4" s="1"/>
  <c r="H115" i="4"/>
  <c r="H55" i="4" s="1"/>
  <c r="H15" i="8"/>
  <c r="J132" i="8" s="1"/>
  <c r="J137" i="8" s="1"/>
  <c r="J15" i="7"/>
  <c r="J120" i="7" s="1"/>
  <c r="H16" i="6"/>
  <c r="K15" i="8"/>
  <c r="M132" i="8" s="1"/>
  <c r="M137" i="8" s="1"/>
  <c r="M15" i="7"/>
  <c r="M120" i="7" s="1"/>
  <c r="K16" i="6"/>
  <c r="K78" i="7"/>
  <c r="L164" i="6"/>
  <c r="L166" i="6"/>
  <c r="K164" i="6"/>
  <c r="K166" i="6" s="1"/>
  <c r="T122" i="4"/>
  <c r="Q113" i="4"/>
  <c r="V122" i="4"/>
  <c r="S196" i="4"/>
  <c r="S212" i="4" s="1"/>
  <c r="D74" i="4"/>
  <c r="H122" i="4"/>
  <c r="F114" i="4"/>
  <c r="F51" i="4" s="1"/>
  <c r="P114" i="4"/>
  <c r="K39" i="16" l="1"/>
  <c r="K78" i="16" s="1"/>
  <c r="BE69" i="15"/>
  <c r="BE60" i="15"/>
  <c r="BE61" i="15" s="1"/>
  <c r="BE63" i="15" s="1"/>
  <c r="BC69" i="15"/>
  <c r="I39" i="16"/>
  <c r="I78" i="16" s="1"/>
  <c r="BC60" i="15"/>
  <c r="BC61" i="15" s="1"/>
  <c r="BC63" i="15" s="1"/>
  <c r="D78" i="16"/>
  <c r="H40" i="16"/>
  <c r="BB70" i="15"/>
  <c r="G236" i="4"/>
  <c r="F19" i="15"/>
  <c r="Q20" i="15" s="1"/>
  <c r="H236" i="4"/>
  <c r="G19" i="15"/>
  <c r="R20" i="15" s="1"/>
  <c r="D236" i="4"/>
  <c r="D331" i="4" s="1"/>
  <c r="C19" i="15"/>
  <c r="N20" i="15" s="1"/>
  <c r="I236" i="4"/>
  <c r="I265" i="4" s="1"/>
  <c r="H19" i="15"/>
  <c r="S20" i="15" s="1"/>
  <c r="E39" i="16"/>
  <c r="E78" i="16" s="1"/>
  <c r="AY69" i="15"/>
  <c r="AY60" i="15"/>
  <c r="AY61" i="15" s="1"/>
  <c r="AY63" i="15" s="1"/>
  <c r="C236" i="4"/>
  <c r="C331" i="4" s="1"/>
  <c r="B19" i="15"/>
  <c r="M20" i="15" s="1"/>
  <c r="BA70" i="15"/>
  <c r="G40" i="16"/>
  <c r="F236" i="4"/>
  <c r="F265" i="4" s="1"/>
  <c r="E19" i="15"/>
  <c r="P20" i="15" s="1"/>
  <c r="K314" i="4"/>
  <c r="G52" i="4"/>
  <c r="F15" i="15" s="1"/>
  <c r="Q16" i="15" s="1"/>
  <c r="R51" i="4"/>
  <c r="O92" i="4"/>
  <c r="O90" i="4" s="1"/>
  <c r="D90" i="4"/>
  <c r="J135" i="7"/>
  <c r="J136" i="7" s="1"/>
  <c r="G84" i="4"/>
  <c r="J180" i="4"/>
  <c r="J182" i="4" s="1"/>
  <c r="J160" i="4"/>
  <c r="P92" i="4"/>
  <c r="P90" i="4" s="1"/>
  <c r="E90" i="4"/>
  <c r="E168" i="4" s="1"/>
  <c r="L16" i="9"/>
  <c r="M11" i="9"/>
  <c r="U140" i="4"/>
  <c r="J171" i="4"/>
  <c r="J139" i="4"/>
  <c r="J66" i="4" s="1"/>
  <c r="S170" i="4"/>
  <c r="S194" i="4" s="1"/>
  <c r="S210" i="4" s="1"/>
  <c r="S65" i="4"/>
  <c r="K176" i="6"/>
  <c r="K156" i="6"/>
  <c r="T96" i="4"/>
  <c r="I331" i="4"/>
  <c r="H123" i="7"/>
  <c r="G150" i="8"/>
  <c r="K326" i="4"/>
  <c r="K322" i="4"/>
  <c r="V75" i="4"/>
  <c r="K74" i="4"/>
  <c r="M29" i="8"/>
  <c r="N27" i="8"/>
  <c r="N29" i="8" s="1"/>
  <c r="J326" i="4"/>
  <c r="J322" i="4"/>
  <c r="Q100" i="4"/>
  <c r="Q98" i="4" s="1"/>
  <c r="F98" i="4"/>
  <c r="I62" i="10"/>
  <c r="F108" i="4" s="1"/>
  <c r="J170" i="4"/>
  <c r="J65" i="4"/>
  <c r="S160" i="4"/>
  <c r="K135" i="7"/>
  <c r="K136" i="7" s="1"/>
  <c r="H84" i="4"/>
  <c r="H112" i="4" s="1"/>
  <c r="H43" i="4" s="1"/>
  <c r="N145" i="8"/>
  <c r="N146" i="8"/>
  <c r="K94" i="4" s="1"/>
  <c r="N148" i="8"/>
  <c r="K95" i="4" s="1"/>
  <c r="N147" i="8"/>
  <c r="K96" i="4" s="1"/>
  <c r="P115" i="4"/>
  <c r="P55" i="4" s="1"/>
  <c r="F170" i="4"/>
  <c r="F65" i="4"/>
  <c r="G113" i="7"/>
  <c r="H100" i="7"/>
  <c r="H113" i="7" s="1"/>
  <c r="H149" i="8"/>
  <c r="H150" i="8" s="1"/>
  <c r="J98" i="4"/>
  <c r="U100" i="4"/>
  <c r="U98" i="4" s="1"/>
  <c r="K123" i="6"/>
  <c r="J123" i="7"/>
  <c r="O84" i="4"/>
  <c r="D112" i="4"/>
  <c r="D43" i="4" s="1"/>
  <c r="D59" i="4" s="1"/>
  <c r="N182" i="6"/>
  <c r="N181" i="6"/>
  <c r="O74" i="4"/>
  <c r="R171" i="4"/>
  <c r="R195" i="4" s="1"/>
  <c r="R211" i="4" s="1"/>
  <c r="R139" i="4"/>
  <c r="R66" i="4" s="1"/>
  <c r="D41" i="4"/>
  <c r="C5" i="15" s="1"/>
  <c r="N6" i="15" s="1"/>
  <c r="O40" i="4"/>
  <c r="F137" i="8"/>
  <c r="J176" i="6"/>
  <c r="D127" i="6"/>
  <c r="D126" i="6" s="1"/>
  <c r="D134" i="6" s="1"/>
  <c r="J123" i="6"/>
  <c r="J156" i="6"/>
  <c r="U170" i="4"/>
  <c r="U194" i="4" s="1"/>
  <c r="U210" i="4" s="1"/>
  <c r="U65" i="4"/>
  <c r="F164" i="6"/>
  <c r="F166" i="6" s="1"/>
  <c r="E115" i="4"/>
  <c r="E55" i="4" s="1"/>
  <c r="K62" i="10"/>
  <c r="H108" i="4" s="1"/>
  <c r="J314" i="4"/>
  <c r="C52" i="4"/>
  <c r="B15" i="15" s="1"/>
  <c r="M16" i="15" s="1"/>
  <c r="N51" i="4"/>
  <c r="T195" i="4"/>
  <c r="T211" i="4" s="1"/>
  <c r="I322" i="4"/>
  <c r="I326" i="4"/>
  <c r="F52" i="4"/>
  <c r="Q51" i="4"/>
  <c r="V170" i="4"/>
  <c r="V194" i="4" s="1"/>
  <c r="V210" i="4" s="1"/>
  <c r="V65" i="4"/>
  <c r="H331" i="4"/>
  <c r="H265" i="4"/>
  <c r="F82" i="4"/>
  <c r="F167" i="4" s="1"/>
  <c r="F112" i="4"/>
  <c r="F43" i="4" s="1"/>
  <c r="Q84" i="4"/>
  <c r="I137" i="8"/>
  <c r="S76" i="4"/>
  <c r="E52" i="10"/>
  <c r="J135" i="8"/>
  <c r="H135" i="8"/>
  <c r="P51" i="4"/>
  <c r="E52" i="4"/>
  <c r="D15" i="15" s="1"/>
  <c r="O16" i="15" s="1"/>
  <c r="K149" i="8"/>
  <c r="K150" i="8" s="1"/>
  <c r="H92" i="4"/>
  <c r="N135" i="8"/>
  <c r="N92" i="4"/>
  <c r="C112" i="4"/>
  <c r="C43" i="4" s="1"/>
  <c r="C57" i="4" s="1"/>
  <c r="C58" i="4" s="1"/>
  <c r="C90" i="4"/>
  <c r="I170" i="4"/>
  <c r="I65" i="4"/>
  <c r="G164" i="6"/>
  <c r="G166" i="6" s="1"/>
  <c r="K98" i="4"/>
  <c r="V100" i="4"/>
  <c r="V98" i="4" s="1"/>
  <c r="T100" i="4"/>
  <c r="T98" i="4" s="1"/>
  <c r="I98" i="4"/>
  <c r="R180" i="4"/>
  <c r="R182" i="4" s="1"/>
  <c r="R160" i="4"/>
  <c r="G331" i="4"/>
  <c r="G265" i="4"/>
  <c r="M61" i="10"/>
  <c r="S139" i="4"/>
  <c r="S66" i="4" s="1"/>
  <c r="S171" i="4"/>
  <c r="K180" i="4"/>
  <c r="K182" i="4" s="1"/>
  <c r="K160" i="4"/>
  <c r="I164" i="6"/>
  <c r="I166" i="6"/>
  <c r="L135" i="7"/>
  <c r="L136" i="7" s="1"/>
  <c r="I84" i="4"/>
  <c r="P171" i="4"/>
  <c r="P139" i="4"/>
  <c r="P66" i="4" s="1"/>
  <c r="G81" i="11"/>
  <c r="F91" i="11"/>
  <c r="C157" i="4" s="1"/>
  <c r="H314" i="4"/>
  <c r="L62" i="10"/>
  <c r="I108" i="4" s="1"/>
  <c r="T108" i="4" s="1"/>
  <c r="L61" i="10"/>
  <c r="J62" i="10"/>
  <c r="G108" i="4" s="1"/>
  <c r="R108" i="4" s="1"/>
  <c r="I61" i="10"/>
  <c r="K61" i="10"/>
  <c r="R76" i="4"/>
  <c r="G112" i="4"/>
  <c r="G43" i="4" s="1"/>
  <c r="I308" i="4"/>
  <c r="T94" i="4"/>
  <c r="T114" i="4" s="1"/>
  <c r="I114" i="4"/>
  <c r="I51" i="4" s="1"/>
  <c r="M62" i="10"/>
  <c r="J108" i="4" s="1"/>
  <c r="U108" i="4" s="1"/>
  <c r="M164" i="6"/>
  <c r="M166" i="6" s="1"/>
  <c r="M168" i="6" s="1"/>
  <c r="N166" i="6"/>
  <c r="N164" i="6"/>
  <c r="M145" i="8"/>
  <c r="M146" i="8"/>
  <c r="J94" i="4" s="1"/>
  <c r="M147" i="8"/>
  <c r="J96" i="4" s="1"/>
  <c r="M148" i="8"/>
  <c r="J95" i="4" s="1"/>
  <c r="H36" i="14"/>
  <c r="H38" i="14"/>
  <c r="P100" i="4"/>
  <c r="P98" i="4" s="1"/>
  <c r="E98" i="4"/>
  <c r="F115" i="7"/>
  <c r="H164" i="6"/>
  <c r="H166" i="6" s="1"/>
  <c r="H168" i="6" s="1"/>
  <c r="O100" i="4"/>
  <c r="O98" i="4" s="1"/>
  <c r="D98" i="4"/>
  <c r="S100" i="4"/>
  <c r="S98" i="4" s="1"/>
  <c r="H98" i="4"/>
  <c r="K170" i="4"/>
  <c r="K65" i="4"/>
  <c r="O51" i="4"/>
  <c r="D52" i="4"/>
  <c r="C15" i="15" s="1"/>
  <c r="N16" i="15" s="1"/>
  <c r="G92" i="11"/>
  <c r="D158" i="4" s="1"/>
  <c r="H84" i="11"/>
  <c r="H92" i="11" s="1"/>
  <c r="E158" i="4" s="1"/>
  <c r="N166" i="4"/>
  <c r="H170" i="4"/>
  <c r="H65" i="4"/>
  <c r="T170" i="4"/>
  <c r="T194" i="4" s="1"/>
  <c r="T210" i="4" s="1"/>
  <c r="T65" i="4"/>
  <c r="K73" i="14"/>
  <c r="J80" i="14"/>
  <c r="J87" i="14" s="1"/>
  <c r="Q171" i="4"/>
  <c r="Q139" i="4"/>
  <c r="Q66" i="4" s="1"/>
  <c r="J164" i="6"/>
  <c r="J166" i="6" s="1"/>
  <c r="J168" i="6" s="1"/>
  <c r="I123" i="7"/>
  <c r="I90" i="4"/>
  <c r="I168" i="4" s="1"/>
  <c r="T92" i="4"/>
  <c r="T90" i="4" s="1"/>
  <c r="T168" i="4" s="1"/>
  <c r="I181" i="6"/>
  <c r="C98" i="4"/>
  <c r="N100" i="4"/>
  <c r="N98" i="4" s="1"/>
  <c r="F180" i="4"/>
  <c r="F182" i="4" s="1"/>
  <c r="F160" i="4"/>
  <c r="F135" i="7"/>
  <c r="G123" i="7"/>
  <c r="G109" i="9"/>
  <c r="J79" i="6"/>
  <c r="M135" i="8"/>
  <c r="F331" i="4"/>
  <c r="C293" i="4"/>
  <c r="N158" i="4"/>
  <c r="R196" i="4"/>
  <c r="R212" i="4" s="1"/>
  <c r="N171" i="4"/>
  <c r="N139" i="4"/>
  <c r="N66" i="4" s="1"/>
  <c r="I160" i="4"/>
  <c r="I180" i="4"/>
  <c r="I182" i="4" s="1"/>
  <c r="V198" i="4"/>
  <c r="V214" i="4" s="1"/>
  <c r="M176" i="6"/>
  <c r="M156" i="6"/>
  <c r="M123" i="6"/>
  <c r="H80" i="11"/>
  <c r="G90" i="11"/>
  <c r="D156" i="4" s="1"/>
  <c r="G85" i="11"/>
  <c r="F322" i="4"/>
  <c r="F326" i="4"/>
  <c r="F308" i="4"/>
  <c r="L135" i="8"/>
  <c r="T75" i="4"/>
  <c r="I74" i="4"/>
  <c r="D166" i="4"/>
  <c r="V171" i="4"/>
  <c r="V195" i="4" s="1"/>
  <c r="V211" i="4" s="1"/>
  <c r="V139" i="4"/>
  <c r="V66" i="4" s="1"/>
  <c r="C59" i="4"/>
  <c r="C60" i="4" s="1"/>
  <c r="C41" i="4"/>
  <c r="B5" i="15" s="1"/>
  <c r="M6" i="15" s="1"/>
  <c r="N40" i="4"/>
  <c r="L149" i="8"/>
  <c r="L150" i="8" s="1"/>
  <c r="C301" i="4"/>
  <c r="C155" i="4"/>
  <c r="N156" i="4"/>
  <c r="Q65" i="4"/>
  <c r="Q170" i="4"/>
  <c r="Q194" i="4" s="1"/>
  <c r="Q210" i="4" s="1"/>
  <c r="I180" i="6"/>
  <c r="I182" i="6" s="1"/>
  <c r="F75" i="4"/>
  <c r="AB5" i="15" s="1"/>
  <c r="AZ5" i="15" s="1"/>
  <c r="E111" i="4"/>
  <c r="E40" i="4" s="1"/>
  <c r="E74" i="4"/>
  <c r="P75" i="4"/>
  <c r="N88" i="4"/>
  <c r="C116" i="4"/>
  <c r="C54" i="4" s="1"/>
  <c r="O171" i="4"/>
  <c r="O139" i="4"/>
  <c r="O66" i="4" s="1"/>
  <c r="V155" i="4"/>
  <c r="Q180" i="4"/>
  <c r="Q182" i="4" s="1"/>
  <c r="Q160" i="4"/>
  <c r="S51" i="4"/>
  <c r="H52" i="4"/>
  <c r="G15" i="15" s="1"/>
  <c r="R16" i="15" s="1"/>
  <c r="G135" i="8"/>
  <c r="J63" i="10"/>
  <c r="J64" i="10" s="1"/>
  <c r="G107" i="4"/>
  <c r="Q92" i="4"/>
  <c r="Q90" i="4" s="1"/>
  <c r="Q168" i="4" s="1"/>
  <c r="F90" i="4"/>
  <c r="F168" i="4" s="1"/>
  <c r="N61" i="10"/>
  <c r="U155" i="4"/>
  <c r="K135" i="8"/>
  <c r="R92" i="4"/>
  <c r="R90" i="4" s="1"/>
  <c r="G90" i="4"/>
  <c r="R88" i="4"/>
  <c r="R116" i="4" s="1"/>
  <c r="G116" i="4"/>
  <c r="G54" i="4" s="1"/>
  <c r="P84" i="4"/>
  <c r="E112" i="4"/>
  <c r="E43" i="4" s="1"/>
  <c r="C82" i="4"/>
  <c r="R100" i="4"/>
  <c r="R98" i="4" s="1"/>
  <c r="G98" i="4"/>
  <c r="N119" i="7"/>
  <c r="N123" i="7" s="1"/>
  <c r="N111" i="7"/>
  <c r="T155" i="4"/>
  <c r="S198" i="4"/>
  <c r="S214" i="4" s="1"/>
  <c r="C53" i="4" l="1"/>
  <c r="B16" i="15" s="1"/>
  <c r="M17" i="15" s="1"/>
  <c r="C265" i="4"/>
  <c r="D265" i="4"/>
  <c r="D60" i="4"/>
  <c r="D14" i="16"/>
  <c r="E236" i="4"/>
  <c r="E265" i="4" s="1"/>
  <c r="D19" i="15"/>
  <c r="O20" i="15" s="1"/>
  <c r="C42" i="4"/>
  <c r="B6" i="15" s="1"/>
  <c r="M7" i="15" s="1"/>
  <c r="B8" i="16" s="1"/>
  <c r="C7" i="16"/>
  <c r="H17" i="16"/>
  <c r="AP20" i="15"/>
  <c r="G17" i="16"/>
  <c r="AO20" i="15"/>
  <c r="C239" i="4"/>
  <c r="B18" i="15"/>
  <c r="M19" i="15" s="1"/>
  <c r="C240" i="4"/>
  <c r="C269" i="4" s="1"/>
  <c r="D42" i="4"/>
  <c r="C6" i="15" s="1"/>
  <c r="N7" i="15" s="1"/>
  <c r="C8" i="16" s="1"/>
  <c r="F14" i="16"/>
  <c r="F39" i="16"/>
  <c r="F78" i="16" s="1"/>
  <c r="AZ69" i="15"/>
  <c r="AZ60" i="15"/>
  <c r="AZ61" i="15" s="1"/>
  <c r="AZ63" i="15" s="1"/>
  <c r="H53" i="4"/>
  <c r="B14" i="16"/>
  <c r="AJ20" i="15"/>
  <c r="B17" i="16"/>
  <c r="AK20" i="15"/>
  <c r="C17" i="16"/>
  <c r="AN20" i="15"/>
  <c r="F17" i="16"/>
  <c r="AJ6" i="15"/>
  <c r="B7" i="16"/>
  <c r="AM20" i="15"/>
  <c r="E17" i="16"/>
  <c r="G14" i="16"/>
  <c r="G239" i="4"/>
  <c r="G342" i="4" s="1"/>
  <c r="F18" i="15"/>
  <c r="Q19" i="15" s="1"/>
  <c r="C14" i="16"/>
  <c r="F53" i="4"/>
  <c r="E15" i="15"/>
  <c r="P16" i="15" s="1"/>
  <c r="L168" i="6"/>
  <c r="K168" i="6"/>
  <c r="H44" i="4"/>
  <c r="G8" i="15" s="1"/>
  <c r="R9" i="15" s="1"/>
  <c r="S43" i="4"/>
  <c r="C326" i="4"/>
  <c r="C322" i="4"/>
  <c r="N168" i="6"/>
  <c r="N115" i="7"/>
  <c r="N131" i="7"/>
  <c r="O166" i="4"/>
  <c r="G235" i="4"/>
  <c r="G264" i="4" s="1"/>
  <c r="R52" i="4"/>
  <c r="F111" i="4"/>
  <c r="F40" i="4" s="1"/>
  <c r="F74" i="4"/>
  <c r="Q75" i="4"/>
  <c r="F336" i="4"/>
  <c r="F335" i="4"/>
  <c r="D235" i="4"/>
  <c r="D264" i="4" s="1"/>
  <c r="O52" i="4"/>
  <c r="K63" i="10"/>
  <c r="K64" i="10" s="1"/>
  <c r="H107" i="4"/>
  <c r="H81" i="11"/>
  <c r="H91" i="11" s="1"/>
  <c r="E157" i="4" s="1"/>
  <c r="G91" i="11"/>
  <c r="D157" i="4" s="1"/>
  <c r="E235" i="4"/>
  <c r="E264" i="4" s="1"/>
  <c r="P52" i="4"/>
  <c r="V96" i="4"/>
  <c r="V116" i="4" s="1"/>
  <c r="K116" i="4"/>
  <c r="K54" i="4" s="1"/>
  <c r="G53" i="4"/>
  <c r="T180" i="4"/>
  <c r="T182" i="4" s="1"/>
  <c r="T160" i="4"/>
  <c r="F314" i="4"/>
  <c r="G44" i="4"/>
  <c r="F8" i="15" s="1"/>
  <c r="Q9" i="15" s="1"/>
  <c r="R43" i="4"/>
  <c r="H90" i="4"/>
  <c r="H168" i="4" s="1"/>
  <c r="S92" i="4"/>
  <c r="S90" i="4" s="1"/>
  <c r="S168" i="4" s="1"/>
  <c r="J180" i="6"/>
  <c r="J182" i="6" s="1"/>
  <c r="G75" i="4"/>
  <c r="AC5" i="15" s="1"/>
  <c r="BA5" i="15" s="1"/>
  <c r="K180" i="6"/>
  <c r="K182" i="6" s="1"/>
  <c r="H75" i="4"/>
  <c r="AD5" i="15" s="1"/>
  <c r="BB5" i="15" s="1"/>
  <c r="E59" i="4"/>
  <c r="E60" i="4" s="1"/>
  <c r="E41" i="4"/>
  <c r="D5" i="15" s="1"/>
  <c r="O6" i="15" s="1"/>
  <c r="P40" i="4"/>
  <c r="O158" i="4"/>
  <c r="D293" i="4"/>
  <c r="C296" i="4"/>
  <c r="N157" i="4"/>
  <c r="N155" i="4" s="1"/>
  <c r="H336" i="4"/>
  <c r="H335" i="4"/>
  <c r="P168" i="4"/>
  <c r="G106" i="4"/>
  <c r="G169" i="4" s="1"/>
  <c r="R107" i="4"/>
  <c r="R106" i="4" s="1"/>
  <c r="R169" i="4" s="1"/>
  <c r="R193" i="4" s="1"/>
  <c r="R209" i="4" s="1"/>
  <c r="V180" i="4"/>
  <c r="V182" i="4" s="1"/>
  <c r="V160" i="4"/>
  <c r="G168" i="4"/>
  <c r="C229" i="4"/>
  <c r="N41" i="4"/>
  <c r="Q195" i="4"/>
  <c r="Q211" i="4" s="1"/>
  <c r="D53" i="4"/>
  <c r="U95" i="4"/>
  <c r="U115" i="4" s="1"/>
  <c r="U55" i="4" s="1"/>
  <c r="J115" i="4"/>
  <c r="J55" i="4" s="1"/>
  <c r="I63" i="10"/>
  <c r="I64" i="10" s="1"/>
  <c r="F107" i="4"/>
  <c r="S112" i="4"/>
  <c r="D229" i="4"/>
  <c r="O41" i="4"/>
  <c r="V95" i="4"/>
  <c r="V115" i="4" s="1"/>
  <c r="V55" i="4" s="1"/>
  <c r="K115" i="4"/>
  <c r="K55" i="4" s="1"/>
  <c r="Q108" i="4"/>
  <c r="Q116" i="4" s="1"/>
  <c r="F116" i="4"/>
  <c r="F54" i="4" s="1"/>
  <c r="C336" i="4"/>
  <c r="C335" i="4"/>
  <c r="I336" i="4"/>
  <c r="I335" i="4"/>
  <c r="E293" i="4"/>
  <c r="P158" i="4"/>
  <c r="I166" i="4"/>
  <c r="O156" i="4"/>
  <c r="D301" i="4"/>
  <c r="U96" i="4"/>
  <c r="U116" i="4" s="1"/>
  <c r="J116" i="4"/>
  <c r="J54" i="4" s="1"/>
  <c r="I52" i="4"/>
  <c r="H15" i="15" s="1"/>
  <c r="S16" i="15" s="1"/>
  <c r="T51" i="4"/>
  <c r="C168" i="4"/>
  <c r="E53" i="4"/>
  <c r="C235" i="4"/>
  <c r="C264" i="4" s="1"/>
  <c r="N52" i="4"/>
  <c r="O43" i="4"/>
  <c r="O57" i="4" s="1"/>
  <c r="D44" i="4"/>
  <c r="C8" i="15" s="1"/>
  <c r="N9" i="15" s="1"/>
  <c r="V94" i="4"/>
  <c r="V114" i="4" s="1"/>
  <c r="K114" i="4"/>
  <c r="K51" i="4" s="1"/>
  <c r="K166" i="4"/>
  <c r="G82" i="4"/>
  <c r="G167" i="4" s="1"/>
  <c r="R84" i="4"/>
  <c r="R82" i="4" s="1"/>
  <c r="R167" i="4" s="1"/>
  <c r="D335" i="4"/>
  <c r="D336" i="4"/>
  <c r="I168" i="6"/>
  <c r="G335" i="4"/>
  <c r="G336" i="4"/>
  <c r="R168" i="4"/>
  <c r="R192" i="4" s="1"/>
  <c r="R208" i="4" s="1"/>
  <c r="C167" i="4"/>
  <c r="C110" i="4"/>
  <c r="H235" i="4"/>
  <c r="H264" i="4" s="1"/>
  <c r="S52" i="4"/>
  <c r="C342" i="4"/>
  <c r="C268" i="4"/>
  <c r="H90" i="11"/>
  <c r="E156" i="4" s="1"/>
  <c r="H85" i="11"/>
  <c r="T192" i="4"/>
  <c r="T208" i="4" s="1"/>
  <c r="M73" i="14"/>
  <c r="L73" i="14"/>
  <c r="L80" i="14" s="1"/>
  <c r="L87" i="14" s="1"/>
  <c r="K80" i="14"/>
  <c r="K87" i="14" s="1"/>
  <c r="F136" i="7"/>
  <c r="U94" i="4"/>
  <c r="U114" i="4" s="1"/>
  <c r="J114" i="4"/>
  <c r="J51" i="4" s="1"/>
  <c r="L63" i="10"/>
  <c r="L64" i="10" s="1"/>
  <c r="I107" i="4"/>
  <c r="T84" i="4"/>
  <c r="I82" i="4"/>
  <c r="I167" i="4" s="1"/>
  <c r="I112" i="4"/>
  <c r="I43" i="4" s="1"/>
  <c r="S195" i="4"/>
  <c r="S211" i="4" s="1"/>
  <c r="N43" i="4"/>
  <c r="N59" i="4" s="1"/>
  <c r="N60" i="4" s="1"/>
  <c r="C44" i="4"/>
  <c r="Q112" i="4"/>
  <c r="Q82" i="4"/>
  <c r="Q167" i="4" s="1"/>
  <c r="H133" i="7"/>
  <c r="H115" i="7"/>
  <c r="N149" i="8"/>
  <c r="N150" i="8" s="1"/>
  <c r="K92" i="4"/>
  <c r="I116" i="4"/>
  <c r="I54" i="4" s="1"/>
  <c r="U171" i="4"/>
  <c r="U195" i="4" s="1"/>
  <c r="U211" i="4" s="1"/>
  <c r="U139" i="4"/>
  <c r="U66" i="4" s="1"/>
  <c r="P112" i="4"/>
  <c r="E166" i="4"/>
  <c r="C308" i="4"/>
  <c r="U180" i="4"/>
  <c r="U182" i="4" s="1"/>
  <c r="U160" i="4"/>
  <c r="N116" i="4"/>
  <c r="N82" i="4"/>
  <c r="T74" i="4"/>
  <c r="M149" i="8"/>
  <c r="M150" i="8" s="1"/>
  <c r="J92" i="4"/>
  <c r="N90" i="4"/>
  <c r="N168" i="4" s="1"/>
  <c r="N112" i="4"/>
  <c r="F44" i="4"/>
  <c r="E8" i="15" s="1"/>
  <c r="P9" i="15" s="1"/>
  <c r="Q43" i="4"/>
  <c r="Q52" i="4"/>
  <c r="F235" i="4"/>
  <c r="F264" i="4" s="1"/>
  <c r="O112" i="4"/>
  <c r="G133" i="7"/>
  <c r="G115" i="7"/>
  <c r="S84" i="4"/>
  <c r="S82" i="4" s="1"/>
  <c r="S167" i="4" s="1"/>
  <c r="H82" i="4"/>
  <c r="H167" i="4" s="1"/>
  <c r="V74" i="4"/>
  <c r="T116" i="4"/>
  <c r="N11" i="9"/>
  <c r="N16" i="9" s="1"/>
  <c r="M16" i="9"/>
  <c r="D168" i="4"/>
  <c r="M180" i="6"/>
  <c r="M182" i="6" s="1"/>
  <c r="J75" i="4"/>
  <c r="AF5" i="15" s="1"/>
  <c r="BD5" i="15" s="1"/>
  <c r="E44" i="4"/>
  <c r="D8" i="15" s="1"/>
  <c r="O9" i="15" s="1"/>
  <c r="P43" i="4"/>
  <c r="N63" i="10"/>
  <c r="N64" i="10" s="1"/>
  <c r="K107" i="4"/>
  <c r="P111" i="4"/>
  <c r="P74" i="4"/>
  <c r="C180" i="4"/>
  <c r="C182" i="4" s="1"/>
  <c r="C160" i="4"/>
  <c r="M181" i="6"/>
  <c r="I314" i="4"/>
  <c r="M63" i="10"/>
  <c r="M64" i="10" s="1"/>
  <c r="J107" i="4"/>
  <c r="S108" i="4"/>
  <c r="S116" i="4" s="1"/>
  <c r="H116" i="4"/>
  <c r="H54" i="4" s="1"/>
  <c r="O168" i="4"/>
  <c r="Q192" i="4" s="1"/>
  <c r="Q208" i="4" s="1"/>
  <c r="B15" i="16" l="1"/>
  <c r="AJ16" i="15"/>
  <c r="E331" i="4"/>
  <c r="C320" i="4"/>
  <c r="AK6" i="15"/>
  <c r="C26" i="16" s="1"/>
  <c r="H239" i="4"/>
  <c r="H342" i="4" s="1"/>
  <c r="G18" i="15"/>
  <c r="R19" i="15" s="1"/>
  <c r="D240" i="4"/>
  <c r="C16" i="15"/>
  <c r="N17" i="15" s="1"/>
  <c r="F240" i="4"/>
  <c r="E16" i="15"/>
  <c r="P17" i="15" s="1"/>
  <c r="E15" i="16" s="1"/>
  <c r="E33" i="16"/>
  <c r="AZ94" i="15"/>
  <c r="C33" i="16"/>
  <c r="AX94" i="15"/>
  <c r="AX83" i="15"/>
  <c r="C45" i="4"/>
  <c r="B8" i="15"/>
  <c r="M9" i="15" s="1"/>
  <c r="F239" i="4"/>
  <c r="F342" i="4" s="1"/>
  <c r="E18" i="15"/>
  <c r="P19" i="15" s="1"/>
  <c r="N57" i="4"/>
  <c r="N58" i="4" s="1"/>
  <c r="G268" i="4"/>
  <c r="G9" i="16"/>
  <c r="B16" i="16"/>
  <c r="AJ19" i="15"/>
  <c r="J39" i="16"/>
  <c r="J78" i="16" s="1"/>
  <c r="BD69" i="15"/>
  <c r="BD60" i="15"/>
  <c r="BD61" i="15" s="1"/>
  <c r="BD63" i="15" s="1"/>
  <c r="I239" i="4"/>
  <c r="H18" i="15"/>
  <c r="S19" i="15" s="1"/>
  <c r="H14" i="16"/>
  <c r="J236" i="4"/>
  <c r="I19" i="15"/>
  <c r="T20" i="15" s="1"/>
  <c r="F9" i="16"/>
  <c r="H45" i="4"/>
  <c r="G9" i="15" s="1"/>
  <c r="R10" i="15" s="1"/>
  <c r="G10" i="16" s="1"/>
  <c r="B33" i="16"/>
  <c r="AW94" i="15"/>
  <c r="D9" i="16"/>
  <c r="E9" i="16"/>
  <c r="C9" i="16"/>
  <c r="I53" i="4"/>
  <c r="K236" i="4"/>
  <c r="J19" i="15"/>
  <c r="U20" i="15" s="1"/>
  <c r="H39" i="16"/>
  <c r="H78" i="16" s="1"/>
  <c r="BB69" i="15"/>
  <c r="BB60" i="15"/>
  <c r="BB61" i="15" s="1"/>
  <c r="BB63" i="15" s="1"/>
  <c r="F16" i="16"/>
  <c r="AN19" i="15"/>
  <c r="B26" i="16"/>
  <c r="AW83" i="15"/>
  <c r="G33" i="16"/>
  <c r="BB94" i="15"/>
  <c r="B31" i="16"/>
  <c r="AW90" i="15"/>
  <c r="AL20" i="15"/>
  <c r="D17" i="16"/>
  <c r="J239" i="4"/>
  <c r="I18" i="15"/>
  <c r="T19" i="15" s="1"/>
  <c r="H33" i="16"/>
  <c r="BC94" i="15"/>
  <c r="D7" i="16"/>
  <c r="G240" i="4"/>
  <c r="G269" i="4" s="1"/>
  <c r="F16" i="15"/>
  <c r="Q17" i="15" s="1"/>
  <c r="F33" i="16"/>
  <c r="BA94" i="15"/>
  <c r="G39" i="16"/>
  <c r="G78" i="16" s="1"/>
  <c r="BA69" i="15"/>
  <c r="BA60" i="15"/>
  <c r="BA61" i="15" s="1"/>
  <c r="BA63" i="15" s="1"/>
  <c r="H240" i="4"/>
  <c r="G16" i="15"/>
  <c r="R17" i="15" s="1"/>
  <c r="E240" i="4"/>
  <c r="E320" i="4" s="1"/>
  <c r="D16" i="15"/>
  <c r="O17" i="15" s="1"/>
  <c r="E42" i="4"/>
  <c r="D6" i="15" s="1"/>
  <c r="O7" i="15" s="1"/>
  <c r="D8" i="16" s="1"/>
  <c r="K239" i="4"/>
  <c r="J18" i="15"/>
  <c r="U19" i="15" s="1"/>
  <c r="E14" i="16"/>
  <c r="AM16" i="15"/>
  <c r="N180" i="4"/>
  <c r="N182" i="4" s="1"/>
  <c r="N160" i="4"/>
  <c r="E230" i="4"/>
  <c r="E259" i="4" s="1"/>
  <c r="P44" i="4"/>
  <c r="C258" i="4"/>
  <c r="P59" i="4"/>
  <c r="P60" i="4" s="1"/>
  <c r="P57" i="4"/>
  <c r="P58" i="4" s="1"/>
  <c r="D296" i="4"/>
  <c r="O157" i="4"/>
  <c r="R112" i="4"/>
  <c r="E45" i="4"/>
  <c r="D9" i="15" s="1"/>
  <c r="O10" i="15" s="1"/>
  <c r="D10" i="16" s="1"/>
  <c r="C314" i="4"/>
  <c r="V92" i="4"/>
  <c r="V90" i="4" s="1"/>
  <c r="V168" i="4" s="1"/>
  <c r="V192" i="4" s="1"/>
  <c r="V208" i="4" s="1"/>
  <c r="K90" i="4"/>
  <c r="K168" i="4" s="1"/>
  <c r="J268" i="4"/>
  <c r="J342" i="4"/>
  <c r="F106" i="4"/>
  <c r="F169" i="4" s="1"/>
  <c r="Q107" i="4"/>
  <c r="Q106" i="4" s="1"/>
  <c r="Q169" i="4" s="1"/>
  <c r="Q193" i="4" s="1"/>
  <c r="Q209" i="4" s="1"/>
  <c r="E229" i="4"/>
  <c r="P41" i="4"/>
  <c r="G111" i="4"/>
  <c r="G40" i="4" s="1"/>
  <c r="G74" i="4"/>
  <c r="R75" i="4"/>
  <c r="P157" i="4"/>
  <c r="E296" i="4"/>
  <c r="Q111" i="4"/>
  <c r="Q74" i="4"/>
  <c r="N135" i="7"/>
  <c r="K84" i="4"/>
  <c r="P156" i="4"/>
  <c r="E301" i="4"/>
  <c r="E155" i="4"/>
  <c r="U92" i="4"/>
  <c r="J90" i="4"/>
  <c r="J168" i="4" s="1"/>
  <c r="J112" i="4"/>
  <c r="J43" i="4" s="1"/>
  <c r="U75" i="4"/>
  <c r="J111" i="4"/>
  <c r="J40" i="4" s="1"/>
  <c r="J74" i="4"/>
  <c r="T166" i="4"/>
  <c r="C230" i="4"/>
  <c r="C259" i="4" s="1"/>
  <c r="N44" i="4"/>
  <c r="D326" i="4"/>
  <c r="D322" i="4"/>
  <c r="F59" i="4"/>
  <c r="F60" i="4" s="1"/>
  <c r="F57" i="4"/>
  <c r="F58" i="4" s="1"/>
  <c r="F41" i="4"/>
  <c r="E5" i="15" s="1"/>
  <c r="P6" i="15" s="1"/>
  <c r="Q40" i="4"/>
  <c r="F230" i="4"/>
  <c r="F259" i="4" s="1"/>
  <c r="Q44" i="4"/>
  <c r="E88" i="4"/>
  <c r="H135" i="7"/>
  <c r="H136" i="7" s="1"/>
  <c r="K52" i="4"/>
  <c r="J15" i="15" s="1"/>
  <c r="U16" i="15" s="1"/>
  <c r="V51" i="4"/>
  <c r="K53" i="4"/>
  <c r="O155" i="4"/>
  <c r="K331" i="4"/>
  <c r="K265" i="4"/>
  <c r="G320" i="4"/>
  <c r="I342" i="4"/>
  <c r="I268" i="4"/>
  <c r="C118" i="4"/>
  <c r="C64" i="4"/>
  <c r="C69" i="4" s="1"/>
  <c r="C70" i="4" s="1"/>
  <c r="K181" i="6"/>
  <c r="E243" i="4"/>
  <c r="F166" i="4"/>
  <c r="F175" i="4" s="1"/>
  <c r="D88" i="4"/>
  <c r="G135" i="7"/>
  <c r="G136" i="7" s="1"/>
  <c r="I44" i="4"/>
  <c r="H8" i="15" s="1"/>
  <c r="S9" i="15" s="1"/>
  <c r="T43" i="4"/>
  <c r="D155" i="4"/>
  <c r="E308" i="4"/>
  <c r="D269" i="4"/>
  <c r="D320" i="4"/>
  <c r="D308" i="4"/>
  <c r="K342" i="4"/>
  <c r="K268" i="4"/>
  <c r="V166" i="4"/>
  <c r="S107" i="4"/>
  <c r="S106" i="4" s="1"/>
  <c r="S169" i="4" s="1"/>
  <c r="S193" i="4" s="1"/>
  <c r="S209" i="4" s="1"/>
  <c r="H106" i="4"/>
  <c r="H169" i="4" s="1"/>
  <c r="H268" i="4"/>
  <c r="S192" i="4"/>
  <c r="S208" i="4" s="1"/>
  <c r="F45" i="4"/>
  <c r="E9" i="15" s="1"/>
  <c r="P10" i="15" s="1"/>
  <c r="E10" i="16" s="1"/>
  <c r="P166" i="4"/>
  <c r="J181" i="6"/>
  <c r="D230" i="4"/>
  <c r="D259" i="4" s="1"/>
  <c r="O44" i="4"/>
  <c r="I110" i="4"/>
  <c r="G230" i="4"/>
  <c r="G259" i="4" s="1"/>
  <c r="R44" i="4"/>
  <c r="T107" i="4"/>
  <c r="I106" i="4"/>
  <c r="I169" i="4" s="1"/>
  <c r="I111" i="4"/>
  <c r="I40" i="4" s="1"/>
  <c r="O59" i="4"/>
  <c r="O60" i="4" s="1"/>
  <c r="J52" i="4"/>
  <c r="I15" i="15" s="1"/>
  <c r="T16" i="15" s="1"/>
  <c r="U51" i="4"/>
  <c r="E335" i="4"/>
  <c r="E336" i="4"/>
  <c r="N136" i="7"/>
  <c r="J265" i="4"/>
  <c r="J331" i="4"/>
  <c r="U107" i="4"/>
  <c r="U106" i="4" s="1"/>
  <c r="U169" i="4" s="1"/>
  <c r="U193" i="4" s="1"/>
  <c r="U209" i="4" s="1"/>
  <c r="J106" i="4"/>
  <c r="J169" i="4" s="1"/>
  <c r="V107" i="4"/>
  <c r="K106" i="4"/>
  <c r="K169" i="4" s="1"/>
  <c r="K111" i="4"/>
  <c r="K40" i="4" s="1"/>
  <c r="N167" i="4"/>
  <c r="N175" i="4" s="1"/>
  <c r="N177" i="4" s="1"/>
  <c r="N110" i="4"/>
  <c r="T82" i="4"/>
  <c r="T167" i="4" s="1"/>
  <c r="T112" i="4"/>
  <c r="P73" i="14"/>
  <c r="M80" i="14"/>
  <c r="M87" i="14" s="1"/>
  <c r="D45" i="4"/>
  <c r="I235" i="4"/>
  <c r="I264" i="4" s="1"/>
  <c r="T52" i="4"/>
  <c r="I175" i="4"/>
  <c r="D258" i="4"/>
  <c r="S75" i="4"/>
  <c r="H111" i="4"/>
  <c r="H40" i="4" s="1"/>
  <c r="H74" i="4"/>
  <c r="G45" i="4"/>
  <c r="F9" i="15" s="1"/>
  <c r="Q10" i="15" s="1"/>
  <c r="F10" i="16" s="1"/>
  <c r="H230" i="4"/>
  <c r="H259" i="4" s="1"/>
  <c r="S44" i="4"/>
  <c r="E269" i="4" l="1"/>
  <c r="F42" i="4"/>
  <c r="F268" i="4"/>
  <c r="O58" i="4"/>
  <c r="AR20" i="15"/>
  <c r="J17" i="16"/>
  <c r="D15" i="16"/>
  <c r="AL16" i="15"/>
  <c r="I16" i="16"/>
  <c r="AQ19" i="15"/>
  <c r="B32" i="16"/>
  <c r="AW93" i="15"/>
  <c r="B9" i="16"/>
  <c r="D243" i="4"/>
  <c r="D325" i="4" s="1"/>
  <c r="C9" i="15"/>
  <c r="N10" i="15" s="1"/>
  <c r="F15" i="16"/>
  <c r="AN16" i="15"/>
  <c r="I240" i="4"/>
  <c r="H16" i="15"/>
  <c r="S17" i="15" s="1"/>
  <c r="C243" i="4"/>
  <c r="B9" i="15"/>
  <c r="M10" i="15" s="1"/>
  <c r="B10" i="16" s="1"/>
  <c r="G15" i="16"/>
  <c r="AO16" i="15"/>
  <c r="F32" i="16"/>
  <c r="BA93" i="15"/>
  <c r="H16" i="16"/>
  <c r="AP19" i="15"/>
  <c r="AO7" i="15"/>
  <c r="F269" i="4"/>
  <c r="F320" i="4"/>
  <c r="I14" i="16"/>
  <c r="K240" i="4"/>
  <c r="K269" i="4" s="1"/>
  <c r="J16" i="15"/>
  <c r="U17" i="15" s="1"/>
  <c r="J15" i="16" s="1"/>
  <c r="E7" i="16"/>
  <c r="E31" i="16"/>
  <c r="AZ90" i="15"/>
  <c r="H320" i="4"/>
  <c r="H269" i="4"/>
  <c r="D33" i="16"/>
  <c r="AY94" i="15"/>
  <c r="C15" i="16"/>
  <c r="AK16" i="15"/>
  <c r="F243" i="4"/>
  <c r="F272" i="4" s="1"/>
  <c r="E6" i="15"/>
  <c r="P7" i="15" s="1"/>
  <c r="E8" i="16" s="1"/>
  <c r="AL6" i="15"/>
  <c r="AM7" i="15"/>
  <c r="AN7" i="15"/>
  <c r="H9" i="16"/>
  <c r="D347" i="4"/>
  <c r="J14" i="16"/>
  <c r="J16" i="16"/>
  <c r="AR19" i="15"/>
  <c r="G16" i="16"/>
  <c r="AO19" i="15"/>
  <c r="C347" i="4"/>
  <c r="AL7" i="15"/>
  <c r="AQ20" i="15"/>
  <c r="I17" i="16"/>
  <c r="E16" i="16"/>
  <c r="AM19" i="15"/>
  <c r="E321" i="4"/>
  <c r="E324" i="4" s="1"/>
  <c r="E272" i="4"/>
  <c r="Q59" i="4"/>
  <c r="Q60" i="4" s="1"/>
  <c r="Q57" i="4"/>
  <c r="Q58" i="4" s="1"/>
  <c r="G59" i="4"/>
  <c r="G60" i="4" s="1"/>
  <c r="G57" i="4"/>
  <c r="G58" i="4" s="1"/>
  <c r="G41" i="4"/>
  <c r="F5" i="15" s="1"/>
  <c r="Q6" i="15" s="1"/>
  <c r="R40" i="4"/>
  <c r="H166" i="4"/>
  <c r="H175" i="4" s="1"/>
  <c r="H110" i="4"/>
  <c r="J335" i="4"/>
  <c r="J336" i="4"/>
  <c r="O88" i="4"/>
  <c r="D116" i="4"/>
  <c r="D54" i="4" s="1"/>
  <c r="C18" i="15" s="1"/>
  <c r="N19" i="15" s="1"/>
  <c r="D82" i="4"/>
  <c r="K336" i="4"/>
  <c r="K335" i="4"/>
  <c r="F229" i="4"/>
  <c r="Q41" i="4"/>
  <c r="U90" i="4"/>
  <c r="U168" i="4" s="1"/>
  <c r="U192" i="4" s="1"/>
  <c r="U208" i="4" s="1"/>
  <c r="U112" i="4"/>
  <c r="C248" i="4"/>
  <c r="I177" i="4"/>
  <c r="J235" i="4"/>
  <c r="J264" i="4" s="1"/>
  <c r="U52" i="4"/>
  <c r="N64" i="4"/>
  <c r="N69" i="4" s="1"/>
  <c r="N70" i="4" s="1"/>
  <c r="N118" i="4"/>
  <c r="E314" i="4"/>
  <c r="O180" i="4"/>
  <c r="O182" i="4" s="1"/>
  <c r="O160" i="4"/>
  <c r="F325" i="4"/>
  <c r="E180" i="4"/>
  <c r="E182" i="4" s="1"/>
  <c r="E160" i="4"/>
  <c r="E248" i="4"/>
  <c r="E258" i="4"/>
  <c r="E347" i="4"/>
  <c r="S111" i="4"/>
  <c r="S74" i="4"/>
  <c r="D272" i="4"/>
  <c r="I57" i="4"/>
  <c r="I58" i="4" s="1"/>
  <c r="T40" i="4"/>
  <c r="I41" i="4"/>
  <c r="H5" i="15" s="1"/>
  <c r="S6" i="15" s="1"/>
  <c r="I59" i="4"/>
  <c r="I60" i="4" s="1"/>
  <c r="D180" i="4"/>
  <c r="D182" i="4" s="1"/>
  <c r="D160" i="4"/>
  <c r="T190" i="4"/>
  <c r="E326" i="4"/>
  <c r="E322" i="4"/>
  <c r="I230" i="4"/>
  <c r="I259" i="4" s="1"/>
  <c r="T44" i="4"/>
  <c r="G110" i="4"/>
  <c r="G166" i="4"/>
  <c r="G175" i="4" s="1"/>
  <c r="H41" i="4"/>
  <c r="G5" i="15" s="1"/>
  <c r="R6" i="15" s="1"/>
  <c r="S40" i="4"/>
  <c r="H59" i="4"/>
  <c r="H60" i="4" s="1"/>
  <c r="H57" i="4"/>
  <c r="H58" i="4" s="1"/>
  <c r="K235" i="4"/>
  <c r="K264" i="4" s="1"/>
  <c r="V52" i="4"/>
  <c r="K41" i="4"/>
  <c r="J5" i="15" s="1"/>
  <c r="U6" i="15" s="1"/>
  <c r="V40" i="4"/>
  <c r="D314" i="4"/>
  <c r="E325" i="4"/>
  <c r="J166" i="4"/>
  <c r="J175" i="4" s="1"/>
  <c r="J110" i="4"/>
  <c r="P155" i="4"/>
  <c r="F177" i="4"/>
  <c r="D248" i="4"/>
  <c r="T106" i="4"/>
  <c r="T169" i="4" s="1"/>
  <c r="T193" i="4" s="1"/>
  <c r="T209" i="4" s="1"/>
  <c r="T111" i="4"/>
  <c r="I118" i="4"/>
  <c r="I64" i="4"/>
  <c r="I69" i="4" s="1"/>
  <c r="I70" i="4" s="1"/>
  <c r="V190" i="4"/>
  <c r="I45" i="4"/>
  <c r="H9" i="15" s="1"/>
  <c r="S10" i="15" s="1"/>
  <c r="H10" i="16" s="1"/>
  <c r="P88" i="4"/>
  <c r="E116" i="4"/>
  <c r="E54" i="4" s="1"/>
  <c r="D18" i="15" s="1"/>
  <c r="O19" i="15" s="1"/>
  <c r="O22" i="15" s="1"/>
  <c r="E82" i="4"/>
  <c r="J57" i="4"/>
  <c r="J58" i="4" s="1"/>
  <c r="J59" i="4"/>
  <c r="J60" i="4" s="1"/>
  <c r="U40" i="4"/>
  <c r="J41" i="4"/>
  <c r="I5" i="15" s="1"/>
  <c r="T6" i="15" s="1"/>
  <c r="V84" i="4"/>
  <c r="K82" i="4"/>
  <c r="K112" i="4"/>
  <c r="K43" i="4" s="1"/>
  <c r="K57" i="4" s="1"/>
  <c r="K58" i="4" s="1"/>
  <c r="V106" i="4"/>
  <c r="V169" i="4" s="1"/>
  <c r="V193" i="4" s="1"/>
  <c r="V209" i="4" s="1"/>
  <c r="V111" i="4"/>
  <c r="J53" i="4"/>
  <c r="F110" i="4"/>
  <c r="U111" i="4"/>
  <c r="U74" i="4"/>
  <c r="R111" i="4"/>
  <c r="R74" i="4"/>
  <c r="J44" i="4"/>
  <c r="I8" i="15" s="1"/>
  <c r="T9" i="15" s="1"/>
  <c r="U43" i="4"/>
  <c r="J45" i="4"/>
  <c r="I9" i="15" s="1"/>
  <c r="T10" i="15" s="1"/>
  <c r="I10" i="16" s="1"/>
  <c r="Q166" i="4"/>
  <c r="Q110" i="4"/>
  <c r="D321" i="4" l="1"/>
  <c r="D324" i="4" s="1"/>
  <c r="K320" i="4"/>
  <c r="F321" i="4"/>
  <c r="F324" i="4" s="1"/>
  <c r="G42" i="4"/>
  <c r="D27" i="16"/>
  <c r="AY84" i="15"/>
  <c r="J32" i="16"/>
  <c r="BE93" i="15"/>
  <c r="E27" i="16"/>
  <c r="AZ84" i="15"/>
  <c r="I269" i="4"/>
  <c r="I320" i="4"/>
  <c r="D26" i="16"/>
  <c r="AY83" i="15"/>
  <c r="F31" i="16"/>
  <c r="BA90" i="15"/>
  <c r="G7" i="16"/>
  <c r="C16" i="16"/>
  <c r="AK19" i="15"/>
  <c r="G32" i="16"/>
  <c r="BB93" i="15"/>
  <c r="I32" i="16"/>
  <c r="BD93" i="15"/>
  <c r="K59" i="4"/>
  <c r="K60" i="4" s="1"/>
  <c r="I7" i="16"/>
  <c r="AR16" i="15"/>
  <c r="G31" i="16"/>
  <c r="BB90" i="15"/>
  <c r="C10" i="16"/>
  <c r="AK7" i="15"/>
  <c r="N22" i="15"/>
  <c r="G243" i="4"/>
  <c r="G321" i="4" s="1"/>
  <c r="G324" i="4" s="1"/>
  <c r="F6" i="15"/>
  <c r="Q7" i="15" s="1"/>
  <c r="F8" i="16" s="1"/>
  <c r="E32" i="16"/>
  <c r="AZ93" i="15"/>
  <c r="C31" i="16"/>
  <c r="AX90" i="15"/>
  <c r="D31" i="16"/>
  <c r="AY90" i="15"/>
  <c r="K42" i="4"/>
  <c r="J6" i="15" s="1"/>
  <c r="U7" i="15" s="1"/>
  <c r="J8" i="16" s="1"/>
  <c r="F7" i="16"/>
  <c r="F20" i="16" s="1"/>
  <c r="AP7" i="15"/>
  <c r="P22" i="15"/>
  <c r="M22" i="15"/>
  <c r="J7" i="16"/>
  <c r="I9" i="16"/>
  <c r="AQ7" i="15"/>
  <c r="H42" i="4"/>
  <c r="AM6" i="15"/>
  <c r="G27" i="16"/>
  <c r="BB84" i="15"/>
  <c r="C321" i="4"/>
  <c r="C324" i="4" s="1"/>
  <c r="C272" i="4"/>
  <c r="C276" i="4" s="1"/>
  <c r="C325" i="4"/>
  <c r="C247" i="4"/>
  <c r="AJ7" i="15"/>
  <c r="D16" i="16"/>
  <c r="D20" i="16" s="1"/>
  <c r="AL19" i="15"/>
  <c r="H7" i="16"/>
  <c r="J240" i="4"/>
  <c r="I16" i="15"/>
  <c r="T17" i="15" s="1"/>
  <c r="I42" i="4"/>
  <c r="I33" i="16"/>
  <c r="BD94" i="15"/>
  <c r="F27" i="16"/>
  <c r="BA84" i="15"/>
  <c r="E20" i="16"/>
  <c r="H32" i="16"/>
  <c r="BC93" i="15"/>
  <c r="H15" i="16"/>
  <c r="AP16" i="15"/>
  <c r="B20" i="16"/>
  <c r="J33" i="16"/>
  <c r="BE94" i="15"/>
  <c r="P116" i="4"/>
  <c r="P82" i="4"/>
  <c r="J177" i="4"/>
  <c r="S166" i="4"/>
  <c r="S110" i="4"/>
  <c r="D239" i="4"/>
  <c r="D57" i="4"/>
  <c r="D58" i="4" s="1"/>
  <c r="J229" i="4"/>
  <c r="U41" i="4"/>
  <c r="J320" i="4"/>
  <c r="J269" i="4"/>
  <c r="J230" i="4"/>
  <c r="J259" i="4" s="1"/>
  <c r="U44" i="4"/>
  <c r="U166" i="4"/>
  <c r="U110" i="4"/>
  <c r="J42" i="4"/>
  <c r="S57" i="4"/>
  <c r="S58" i="4" s="1"/>
  <c r="S59" i="4"/>
  <c r="S60" i="4" s="1"/>
  <c r="G177" i="4"/>
  <c r="Q175" i="4"/>
  <c r="Q190" i="4"/>
  <c r="V206" i="4"/>
  <c r="H229" i="4"/>
  <c r="S41" i="4"/>
  <c r="G118" i="4"/>
  <c r="G64" i="4"/>
  <c r="G69" i="4" s="1"/>
  <c r="G70" i="4" s="1"/>
  <c r="T175" i="4"/>
  <c r="I229" i="4"/>
  <c r="T41" i="4"/>
  <c r="F347" i="4"/>
  <c r="F247" i="4"/>
  <c r="F258" i="4"/>
  <c r="F276" i="4" s="1"/>
  <c r="F280" i="4" s="1"/>
  <c r="F248" i="4"/>
  <c r="R59" i="4"/>
  <c r="R60" i="4" s="1"/>
  <c r="R57" i="4"/>
  <c r="R58" i="4" s="1"/>
  <c r="T206" i="4"/>
  <c r="T57" i="4"/>
  <c r="T58" i="4" s="1"/>
  <c r="T59" i="4"/>
  <c r="T60" i="4" s="1"/>
  <c r="F118" i="4"/>
  <c r="F64" i="4"/>
  <c r="F69" i="4" s="1"/>
  <c r="F70" i="4" s="1"/>
  <c r="J118" i="4"/>
  <c r="J64" i="4"/>
  <c r="J69" i="4" s="1"/>
  <c r="J70" i="4" s="1"/>
  <c r="D167" i="4"/>
  <c r="D175" i="4" s="1"/>
  <c r="D110" i="4"/>
  <c r="U57" i="4"/>
  <c r="U58" i="4" s="1"/>
  <c r="U59" i="4"/>
  <c r="U60" i="4" s="1"/>
  <c r="T110" i="4"/>
  <c r="O116" i="4"/>
  <c r="O82" i="4"/>
  <c r="V43" i="4"/>
  <c r="V59" i="4" s="1"/>
  <c r="V60" i="4" s="1"/>
  <c r="K44" i="4"/>
  <c r="E167" i="4"/>
  <c r="E175" i="4" s="1"/>
  <c r="E110" i="4"/>
  <c r="H118" i="4"/>
  <c r="H64" i="4"/>
  <c r="H69" i="4" s="1"/>
  <c r="H70" i="4" s="1"/>
  <c r="G229" i="4"/>
  <c r="R41" i="4"/>
  <c r="V112" i="4"/>
  <c r="V82" i="4"/>
  <c r="R166" i="4"/>
  <c r="R110" i="4"/>
  <c r="Q118" i="4"/>
  <c r="Q64" i="4"/>
  <c r="Q69" i="4" s="1"/>
  <c r="Q70" i="4" s="1"/>
  <c r="C280" i="4"/>
  <c r="K167" i="4"/>
  <c r="K175" i="4" s="1"/>
  <c r="K110" i="4"/>
  <c r="E239" i="4"/>
  <c r="E57" i="4"/>
  <c r="E58" i="4" s="1"/>
  <c r="P180" i="4"/>
  <c r="P182" i="4" s="1"/>
  <c r="P160" i="4"/>
  <c r="K229" i="4"/>
  <c r="V41" i="4"/>
  <c r="H177" i="4"/>
  <c r="H176" i="4"/>
  <c r="C279" i="4" l="1"/>
  <c r="C281" i="4"/>
  <c r="Q22" i="15"/>
  <c r="AN6" i="15"/>
  <c r="F26" i="16" s="1"/>
  <c r="J243" i="4"/>
  <c r="J325" i="4" s="1"/>
  <c r="I6" i="15"/>
  <c r="T7" i="15" s="1"/>
  <c r="AR6" i="15"/>
  <c r="D32" i="16"/>
  <c r="AY93" i="15"/>
  <c r="C27" i="16"/>
  <c r="AX84" i="15"/>
  <c r="G325" i="4"/>
  <c r="H31" i="16"/>
  <c r="BC90" i="15"/>
  <c r="E26" i="16"/>
  <c r="AZ83" i="15"/>
  <c r="C20" i="16"/>
  <c r="G272" i="4"/>
  <c r="I243" i="4"/>
  <c r="H6" i="15"/>
  <c r="S7" i="15" s="1"/>
  <c r="B27" i="16"/>
  <c r="AW84" i="15"/>
  <c r="H243" i="4"/>
  <c r="G6" i="15"/>
  <c r="R7" i="15" s="1"/>
  <c r="H27" i="16"/>
  <c r="BC84" i="15"/>
  <c r="F281" i="4"/>
  <c r="K45" i="4"/>
  <c r="J8" i="15"/>
  <c r="U9" i="15" s="1"/>
  <c r="I15" i="16"/>
  <c r="AQ16" i="15"/>
  <c r="C309" i="4"/>
  <c r="C250" i="4"/>
  <c r="C313" i="4"/>
  <c r="C315" i="4" s="1"/>
  <c r="N220" i="4"/>
  <c r="N221" i="4" s="1"/>
  <c r="C252" i="4"/>
  <c r="C251" i="4"/>
  <c r="I27" i="16"/>
  <c r="BD84" i="15"/>
  <c r="F279" i="4"/>
  <c r="G176" i="4"/>
  <c r="D177" i="4"/>
  <c r="H178" i="4" s="1"/>
  <c r="BA83" i="15"/>
  <c r="J31" i="16"/>
  <c r="BE90" i="15"/>
  <c r="C32" i="16"/>
  <c r="AX93" i="15"/>
  <c r="E118" i="4"/>
  <c r="E64" i="4"/>
  <c r="E69" i="4" s="1"/>
  <c r="E70" i="4" s="1"/>
  <c r="S118" i="4"/>
  <c r="S64" i="4"/>
  <c r="S69" i="4" s="1"/>
  <c r="S70" i="4" s="1"/>
  <c r="G347" i="4"/>
  <c r="G258" i="4"/>
  <c r="G276" i="4" s="1"/>
  <c r="G280" i="4" s="1"/>
  <c r="G247" i="4"/>
  <c r="G248" i="4"/>
  <c r="K258" i="4"/>
  <c r="R175" i="4"/>
  <c r="R190" i="4"/>
  <c r="I347" i="4"/>
  <c r="I247" i="4"/>
  <c r="I258" i="4"/>
  <c r="I248" i="4"/>
  <c r="E177" i="4"/>
  <c r="E176" i="4"/>
  <c r="K230" i="4"/>
  <c r="K259" i="4" s="1"/>
  <c r="V44" i="4"/>
  <c r="D64" i="4"/>
  <c r="D69" i="4" s="1"/>
  <c r="D70" i="4" s="1"/>
  <c r="D118" i="4"/>
  <c r="Q206" i="4"/>
  <c r="U118" i="4"/>
  <c r="U64" i="4"/>
  <c r="U69" i="4" s="1"/>
  <c r="U70" i="4" s="1"/>
  <c r="J176" i="4"/>
  <c r="F313" i="4"/>
  <c r="F315" i="4" s="1"/>
  <c r="F348" i="4" s="1"/>
  <c r="F309" i="4"/>
  <c r="F251" i="4"/>
  <c r="F252" i="4"/>
  <c r="F250" i="4"/>
  <c r="H248" i="4"/>
  <c r="H347" i="4"/>
  <c r="H258" i="4"/>
  <c r="J347" i="4"/>
  <c r="J258" i="4"/>
  <c r="J248" i="4"/>
  <c r="J247" i="4"/>
  <c r="J252" i="4" s="1"/>
  <c r="T118" i="4"/>
  <c r="T64" i="4"/>
  <c r="T69" i="4" s="1"/>
  <c r="T70" i="4" s="1"/>
  <c r="T177" i="4"/>
  <c r="S190" i="4"/>
  <c r="S175" i="4"/>
  <c r="G281" i="4"/>
  <c r="G279" i="4"/>
  <c r="Q177" i="4"/>
  <c r="K118" i="4"/>
  <c r="K64" i="4"/>
  <c r="K69" i="4" s="1"/>
  <c r="K70" i="4" s="1"/>
  <c r="K177" i="4"/>
  <c r="K176" i="4"/>
  <c r="V167" i="4"/>
  <c r="V110" i="4"/>
  <c r="V57" i="4"/>
  <c r="V58" i="4" s="1"/>
  <c r="O167" i="4"/>
  <c r="O110" i="4"/>
  <c r="E342" i="4"/>
  <c r="E268" i="4"/>
  <c r="E247" i="4"/>
  <c r="I176" i="4"/>
  <c r="F176" i="4"/>
  <c r="U190" i="4"/>
  <c r="U175" i="4"/>
  <c r="P167" i="4"/>
  <c r="P175" i="4" s="1"/>
  <c r="P110" i="4"/>
  <c r="R118" i="4"/>
  <c r="R64" i="4"/>
  <c r="R69" i="4" s="1"/>
  <c r="R70" i="4" s="1"/>
  <c r="G178" i="4"/>
  <c r="D342" i="4"/>
  <c r="D268" i="4"/>
  <c r="D247" i="4"/>
  <c r="D251" i="4" s="1"/>
  <c r="J272" i="4" l="1"/>
  <c r="J321" i="4"/>
  <c r="J324" i="4" s="1"/>
  <c r="I31" i="16"/>
  <c r="BD90" i="15"/>
  <c r="H325" i="4"/>
  <c r="H272" i="4"/>
  <c r="H321" i="4"/>
  <c r="H324" i="4" s="1"/>
  <c r="J26" i="16"/>
  <c r="BE83" i="15"/>
  <c r="J9" i="16"/>
  <c r="I8" i="16"/>
  <c r="I20" i="16" s="1"/>
  <c r="T22" i="15"/>
  <c r="AQ6" i="15"/>
  <c r="K243" i="4"/>
  <c r="J9" i="15"/>
  <c r="U10" i="15" s="1"/>
  <c r="AR7" i="15" s="1"/>
  <c r="H8" i="16"/>
  <c r="H20" i="16" s="1"/>
  <c r="S22" i="15"/>
  <c r="AP6" i="15"/>
  <c r="H247" i="4"/>
  <c r="I325" i="4"/>
  <c r="I272" i="4"/>
  <c r="I276" i="4" s="1"/>
  <c r="I280" i="4" s="1"/>
  <c r="I321" i="4"/>
  <c r="I324" i="4" s="1"/>
  <c r="C316" i="4"/>
  <c r="C348" i="4"/>
  <c r="C343" i="4"/>
  <c r="C338" i="4"/>
  <c r="G8" i="16"/>
  <c r="G20" i="16" s="1"/>
  <c r="AO6" i="15"/>
  <c r="R22" i="15"/>
  <c r="C327" i="4"/>
  <c r="J281" i="4"/>
  <c r="R177" i="4"/>
  <c r="U200" i="4"/>
  <c r="U206" i="4"/>
  <c r="U215" i="4" s="1"/>
  <c r="V191" i="4"/>
  <c r="V175" i="4"/>
  <c r="J313" i="4"/>
  <c r="J315" i="4" s="1"/>
  <c r="J348" i="4" s="1"/>
  <c r="J309" i="4"/>
  <c r="J251" i="4"/>
  <c r="J250" i="4"/>
  <c r="P118" i="4"/>
  <c r="P64" i="4"/>
  <c r="P69" i="4" s="1"/>
  <c r="P70" i="4" s="1"/>
  <c r="E276" i="4"/>
  <c r="E279" i="4" s="1"/>
  <c r="E178" i="4"/>
  <c r="G313" i="4"/>
  <c r="G315" i="4" s="1"/>
  <c r="G309" i="4"/>
  <c r="G251" i="4"/>
  <c r="G252" i="4"/>
  <c r="G250" i="4"/>
  <c r="P177" i="4"/>
  <c r="U177" i="4"/>
  <c r="K178" i="4"/>
  <c r="S177" i="4"/>
  <c r="J276" i="4"/>
  <c r="J280" i="4" s="1"/>
  <c r="K248" i="4"/>
  <c r="P220" i="4"/>
  <c r="P221" i="4" s="1"/>
  <c r="E313" i="4"/>
  <c r="E315" i="4" s="1"/>
  <c r="E343" i="4" s="1"/>
  <c r="E250" i="4"/>
  <c r="E309" i="4"/>
  <c r="E251" i="4"/>
  <c r="R206" i="4"/>
  <c r="R200" i="4"/>
  <c r="V64" i="4"/>
  <c r="V69" i="4" s="1"/>
  <c r="V70" i="4" s="1"/>
  <c r="V118" i="4"/>
  <c r="D313" i="4"/>
  <c r="D315" i="4" s="1"/>
  <c r="O220" i="4"/>
  <c r="O221" i="4" s="1"/>
  <c r="D250" i="4"/>
  <c r="D309" i="4"/>
  <c r="F178" i="4"/>
  <c r="I178" i="4"/>
  <c r="S206" i="4"/>
  <c r="F316" i="4"/>
  <c r="F338" i="4"/>
  <c r="F343" i="4"/>
  <c r="F327" i="4"/>
  <c r="K347" i="4"/>
  <c r="G348" i="4"/>
  <c r="U191" i="4"/>
  <c r="U207" i="4" s="1"/>
  <c r="S191" i="4"/>
  <c r="S207" i="4" s="1"/>
  <c r="O175" i="4"/>
  <c r="R176" i="4" s="1"/>
  <c r="R191" i="4"/>
  <c r="R207" i="4" s="1"/>
  <c r="Q191" i="4"/>
  <c r="T191" i="4"/>
  <c r="D276" i="4"/>
  <c r="D279" i="4" s="1"/>
  <c r="D343" i="4"/>
  <c r="D252" i="4"/>
  <c r="E252" i="4"/>
  <c r="O118" i="4"/>
  <c r="O64" i="4"/>
  <c r="O69" i="4" s="1"/>
  <c r="O70" i="4" s="1"/>
  <c r="H313" i="4"/>
  <c r="H315" i="4" s="1"/>
  <c r="H348" i="4" s="1"/>
  <c r="H309" i="4"/>
  <c r="H251" i="4"/>
  <c r="H250" i="4"/>
  <c r="H252" i="4"/>
  <c r="I313" i="4"/>
  <c r="I315" i="4" s="1"/>
  <c r="I348" i="4" s="1"/>
  <c r="I309" i="4"/>
  <c r="I251" i="4"/>
  <c r="I252" i="4"/>
  <c r="I250" i="4"/>
  <c r="J178" i="4"/>
  <c r="J27" i="16" l="1"/>
  <c r="BE84" i="15"/>
  <c r="K272" i="4"/>
  <c r="K321" i="4"/>
  <c r="K324" i="4" s="1"/>
  <c r="K325" i="4"/>
  <c r="G26" i="16"/>
  <c r="BB83" i="15"/>
  <c r="I281" i="4"/>
  <c r="I279" i="4"/>
  <c r="I26" i="16"/>
  <c r="BD83" i="15"/>
  <c r="J279" i="4"/>
  <c r="H276" i="4"/>
  <c r="K247" i="4"/>
  <c r="K309" i="4" s="1"/>
  <c r="H26" i="16"/>
  <c r="BC83" i="15"/>
  <c r="J10" i="16"/>
  <c r="U22" i="15"/>
  <c r="D281" i="4"/>
  <c r="P176" i="4"/>
  <c r="J327" i="4"/>
  <c r="J20" i="16"/>
  <c r="K313" i="4"/>
  <c r="K315" i="4" s="1"/>
  <c r="R215" i="4"/>
  <c r="E280" i="4"/>
  <c r="V177" i="4"/>
  <c r="V176" i="4"/>
  <c r="Q207" i="4"/>
  <c r="Q215" i="4" s="1"/>
  <c r="Q200" i="4"/>
  <c r="Q199" i="4"/>
  <c r="Q201" i="4" s="1"/>
  <c r="U216" i="4"/>
  <c r="U217" i="4"/>
  <c r="U218" i="4" s="1"/>
  <c r="U220" i="4"/>
  <c r="U221" i="4" s="1"/>
  <c r="E281" i="4"/>
  <c r="S199" i="4"/>
  <c r="S201" i="4" s="1"/>
  <c r="D338" i="4"/>
  <c r="D348" i="4"/>
  <c r="D327" i="4"/>
  <c r="D316" i="4"/>
  <c r="S176" i="4"/>
  <c r="V207" i="4"/>
  <c r="V215" i="4" s="1"/>
  <c r="V200" i="4"/>
  <c r="V199" i="4"/>
  <c r="V201" i="4" s="1"/>
  <c r="R199" i="4"/>
  <c r="R201" i="4" s="1"/>
  <c r="J316" i="4"/>
  <c r="J343" i="4"/>
  <c r="J338" i="4"/>
  <c r="H316" i="4"/>
  <c r="H338" i="4"/>
  <c r="H343" i="4"/>
  <c r="H327" i="4"/>
  <c r="D280" i="4"/>
  <c r="S215" i="4"/>
  <c r="O177" i="4"/>
  <c r="T176" i="4"/>
  <c r="Q176" i="4"/>
  <c r="I338" i="4"/>
  <c r="I316" i="4"/>
  <c r="I343" i="4"/>
  <c r="I327" i="4"/>
  <c r="T207" i="4"/>
  <c r="T215" i="4" s="1"/>
  <c r="T199" i="4"/>
  <c r="T201" i="4" s="1"/>
  <c r="T200" i="4"/>
  <c r="S200" i="4"/>
  <c r="E338" i="4"/>
  <c r="E327" i="4"/>
  <c r="E348" i="4"/>
  <c r="E316" i="4"/>
  <c r="U176" i="4"/>
  <c r="G316" i="4"/>
  <c r="G338" i="4"/>
  <c r="G343" i="4"/>
  <c r="G327" i="4"/>
  <c r="U199" i="4"/>
  <c r="U201" i="4" s="1"/>
  <c r="V178" i="4" l="1"/>
  <c r="H280" i="4"/>
  <c r="H281" i="4"/>
  <c r="K276" i="4"/>
  <c r="K280" i="4" s="1"/>
  <c r="K252" i="4"/>
  <c r="K250" i="4"/>
  <c r="H279" i="4"/>
  <c r="K251" i="4"/>
  <c r="K316" i="4"/>
  <c r="K343" i="4"/>
  <c r="K338" i="4"/>
  <c r="K327" i="4"/>
  <c r="Q178" i="4"/>
  <c r="T178" i="4"/>
  <c r="U178" i="4"/>
  <c r="S178" i="4"/>
  <c r="R216" i="4"/>
  <c r="R217" i="4"/>
  <c r="R218" i="4" s="1"/>
  <c r="R220" i="4"/>
  <c r="R221" i="4" s="1"/>
  <c r="T220" i="4"/>
  <c r="T221" i="4" s="1"/>
  <c r="T217" i="4"/>
  <c r="T218" i="4" s="1"/>
  <c r="T216" i="4"/>
  <c r="R178" i="4"/>
  <c r="V220" i="4"/>
  <c r="V221" i="4" s="1"/>
  <c r="V216" i="4"/>
  <c r="V217" i="4"/>
  <c r="V218" i="4" s="1"/>
  <c r="S220" i="4"/>
  <c r="S221" i="4" s="1"/>
  <c r="S217" i="4"/>
  <c r="S218" i="4" s="1"/>
  <c r="S216" i="4"/>
  <c r="K348" i="4"/>
  <c r="P178" i="4"/>
  <c r="Q216" i="4"/>
  <c r="Q220" i="4"/>
  <c r="Q221" i="4" s="1"/>
  <c r="Q217" i="4"/>
  <c r="Q218" i="4" s="1"/>
  <c r="K281" i="4" l="1"/>
  <c r="K279" i="4"/>
  <c r="K350" i="4"/>
  <c r="K81" i="1" l="1"/>
  <c r="E81" i="1"/>
  <c r="K85" i="1"/>
  <c r="K84" i="1"/>
  <c r="K80" i="1"/>
  <c r="E80" i="1"/>
  <c r="E83" i="1"/>
  <c r="E85" i="1"/>
  <c r="E84" i="1"/>
  <c r="E78" i="1"/>
  <c r="K78" i="1"/>
  <c r="K76" i="1"/>
  <c r="K75" i="1"/>
  <c r="K74" i="1"/>
  <c r="K72" i="1"/>
  <c r="K71" i="1"/>
  <c r="K70" i="1"/>
  <c r="E74" i="1"/>
  <c r="E76" i="1"/>
  <c r="E75" i="1"/>
  <c r="E72" i="1"/>
  <c r="E71" i="1"/>
  <c r="E70" i="1"/>
  <c r="S450" i="2"/>
  <c r="R450" i="2"/>
  <c r="Q450" i="2"/>
  <c r="P450" i="2"/>
  <c r="O450" i="2"/>
  <c r="N450" i="2"/>
  <c r="M450" i="2"/>
  <c r="L450" i="2"/>
  <c r="K450" i="2"/>
  <c r="J450" i="2"/>
  <c r="I450" i="2"/>
  <c r="H450" i="2"/>
  <c r="G450" i="2"/>
  <c r="F450" i="2"/>
  <c r="E450" i="2"/>
  <c r="D450" i="2"/>
  <c r="S413" i="2"/>
  <c r="R413" i="2"/>
  <c r="Q413" i="2"/>
  <c r="P413" i="2"/>
  <c r="O413" i="2"/>
  <c r="N413" i="2"/>
  <c r="M413" i="2"/>
  <c r="L413" i="2"/>
  <c r="K413" i="2"/>
  <c r="J413" i="2"/>
  <c r="I413" i="2"/>
  <c r="H413" i="2"/>
  <c r="G413" i="2"/>
  <c r="F413" i="2"/>
  <c r="E413" i="2"/>
  <c r="D413" i="2"/>
  <c r="S376" i="2"/>
  <c r="R376" i="2"/>
  <c r="Q376" i="2"/>
  <c r="P376" i="2"/>
  <c r="O376" i="2"/>
  <c r="N376" i="2"/>
  <c r="M376" i="2"/>
  <c r="L376" i="2"/>
  <c r="K376" i="2"/>
  <c r="J376" i="2"/>
  <c r="I376" i="2"/>
  <c r="H376" i="2"/>
  <c r="G376" i="2"/>
  <c r="F376" i="2"/>
  <c r="E376" i="2"/>
  <c r="D376" i="2"/>
  <c r="S339" i="2"/>
  <c r="R339" i="2"/>
  <c r="Q339" i="2"/>
  <c r="P339" i="2"/>
  <c r="O339" i="2"/>
  <c r="N339" i="2"/>
  <c r="M339" i="2"/>
  <c r="L339" i="2"/>
  <c r="K339" i="2"/>
  <c r="J339" i="2"/>
  <c r="I339" i="2"/>
  <c r="H339" i="2"/>
  <c r="G339" i="2"/>
  <c r="F339" i="2"/>
  <c r="E339" i="2"/>
  <c r="D339" i="2"/>
  <c r="S302" i="2"/>
  <c r="R302" i="2"/>
  <c r="Q302" i="2"/>
  <c r="P302" i="2"/>
  <c r="O302" i="2"/>
  <c r="N302" i="2"/>
  <c r="M302" i="2"/>
  <c r="L302" i="2"/>
  <c r="K302" i="2"/>
  <c r="J302" i="2"/>
  <c r="I302" i="2"/>
  <c r="H302" i="2"/>
  <c r="G302" i="2"/>
  <c r="F302" i="2"/>
  <c r="E302" i="2"/>
  <c r="D302" i="2"/>
  <c r="S265" i="2"/>
  <c r="R265" i="2"/>
  <c r="Q265" i="2"/>
  <c r="P265" i="2"/>
  <c r="O265" i="2"/>
  <c r="N265" i="2"/>
  <c r="M265" i="2"/>
  <c r="L265" i="2"/>
  <c r="K265" i="2"/>
  <c r="J265" i="2"/>
  <c r="I265" i="2"/>
  <c r="H265" i="2"/>
  <c r="G265" i="2"/>
  <c r="F265" i="2"/>
  <c r="E265" i="2"/>
  <c r="D265" i="2"/>
  <c r="S228" i="2"/>
  <c r="R228" i="2"/>
  <c r="Q228" i="2"/>
  <c r="P228" i="2"/>
  <c r="O228" i="2"/>
  <c r="N228" i="2"/>
  <c r="M228" i="2"/>
  <c r="L228" i="2"/>
  <c r="K228" i="2"/>
  <c r="J228" i="2"/>
  <c r="I228" i="2"/>
  <c r="H228" i="2"/>
  <c r="G228" i="2"/>
  <c r="F228" i="2"/>
  <c r="E228" i="2"/>
  <c r="D228" i="2"/>
  <c r="S191" i="2"/>
  <c r="R191" i="2"/>
  <c r="Q191" i="2"/>
  <c r="P191" i="2"/>
  <c r="O191" i="2"/>
  <c r="N191" i="2"/>
  <c r="M191" i="2"/>
  <c r="L191" i="2"/>
  <c r="K191" i="2"/>
  <c r="J191" i="2"/>
  <c r="I191" i="2"/>
  <c r="H191" i="2"/>
  <c r="G191" i="2"/>
  <c r="F191" i="2"/>
  <c r="E191" i="2"/>
  <c r="D191" i="2"/>
  <c r="S154" i="2"/>
  <c r="R154" i="2"/>
  <c r="Q154" i="2"/>
  <c r="P154" i="2"/>
  <c r="O154" i="2"/>
  <c r="N154" i="2"/>
  <c r="M154" i="2"/>
  <c r="L154" i="2"/>
  <c r="K154" i="2"/>
  <c r="J154" i="2"/>
  <c r="I154" i="2"/>
  <c r="H154" i="2"/>
  <c r="G154" i="2"/>
  <c r="F154" i="2"/>
  <c r="E154" i="2"/>
  <c r="D154" i="2"/>
  <c r="S117" i="2"/>
  <c r="R117" i="2"/>
  <c r="Q117" i="2"/>
  <c r="P117" i="2"/>
  <c r="O117" i="2"/>
  <c r="N117" i="2"/>
  <c r="M117" i="2"/>
  <c r="L117" i="2"/>
  <c r="K117" i="2"/>
  <c r="J117" i="2"/>
  <c r="I117" i="2"/>
  <c r="H117" i="2"/>
  <c r="G117" i="2"/>
  <c r="F117" i="2"/>
  <c r="E117" i="2"/>
  <c r="D11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tc={A6CEED93-CF1B-4923-97E4-26F3CE852824}</author>
    <author>BARBUSSE Stéphane</author>
    <author>tc={8FE32E7B-2368-4746-8F6B-431BB2934B36}</author>
    <author>tc={08781AB7-E094-41B7-83FD-88CF85BEDA40}</author>
    <author>tc={0B7F0BAB-9A63-4271-B837-0762F783FE56}</author>
    <author>tc={69B5D4AD-D0A9-43D6-95EA-E5CCC09F7838}</author>
    <author>tc={3D72CC9D-D2CC-4EB8-9BB6-A406E148C80A}</author>
    <author>tc={5C761A0D-F2B5-4D2F-B2E4-DBE794E4E5D4}</author>
    <author>tc={1AA99BAD-C7AA-4D88-A840-65A7D824047F}</author>
    <author>tc={9E443871-4686-40DB-9549-E9EE354799BA}</author>
  </authors>
  <commentList>
    <comment ref="G8" authorId="0" shapeId="0" xr:uid="{A6CEED93-CF1B-4923-97E4-26F3CE8528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base 100 en 2021</t>
      </text>
    </comment>
    <comment ref="F10" authorId="1" shapeId="0" xr:uid="{1CEECF3E-A671-4F1F-86D0-3095C9F0D30A}">
      <text>
        <r>
          <rPr>
            <b/>
            <sz val="9"/>
            <color indexed="81"/>
            <rFont val="Tahoma"/>
            <family val="2"/>
          </rPr>
          <t>BARBUSSE Stéphane:</t>
        </r>
        <r>
          <rPr>
            <sz val="9"/>
            <color indexed="81"/>
            <rFont val="Tahoma"/>
            <family val="2"/>
          </rPr>
          <t xml:space="preserve">
inclue le vélo
sans = 984,4</t>
        </r>
      </text>
    </comment>
    <comment ref="K10" authorId="1" shapeId="0" xr:uid="{B4DB0B01-942E-4DDF-9672-E6FD0E40513E}">
      <text>
        <r>
          <rPr>
            <b/>
            <sz val="9"/>
            <color indexed="81"/>
            <rFont val="Tahoma"/>
            <family val="2"/>
          </rPr>
          <t>BARBUSSE Stéphane:</t>
        </r>
        <r>
          <rPr>
            <sz val="9"/>
            <color indexed="81"/>
            <rFont val="Tahoma"/>
            <family val="2"/>
          </rPr>
          <t xml:space="preserve">
inclue bien le vélo</t>
        </r>
      </text>
    </comment>
    <comment ref="L10" authorId="1" shapeId="0" xr:uid="{C61063E6-AE18-496D-812E-031D768B33A8}">
      <text>
        <r>
          <rPr>
            <b/>
            <sz val="9"/>
            <color indexed="81"/>
            <rFont val="Tahoma"/>
            <family val="2"/>
          </rPr>
          <t xml:space="preserve">BARBUSSE Stéphane:
</t>
        </r>
        <r>
          <rPr>
            <sz val="9"/>
            <color indexed="81"/>
            <rFont val="Tahoma"/>
            <family val="2"/>
          </rPr>
          <t>inclue le vélo
986,9 sans</t>
        </r>
      </text>
    </comment>
    <comment ref="C15" authorId="2" shapeId="0" xr:uid="{8FE32E7B-2368-4746-8F6B-431BB2934B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Données hors VUL</t>
      </text>
    </comment>
    <comment ref="F15" authorId="3" shapeId="0" xr:uid="{08781AB7-E094-41B7-83FD-88CF85BED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Données hors VUL
</t>
      </text>
    </comment>
    <comment ref="L15" authorId="4" shapeId="0" xr:uid="{0B7F0BAB-9A63-4271-B837-0762F783FE5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Données hors VUL</t>
      </text>
    </comment>
    <comment ref="E33" authorId="5" shapeId="0" xr:uid="{69B5D4AD-D0A9-43D6-95EA-E5CCC09F78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point de référence en 2015 se situe à ~ 17,9 cf Feuille Trafic, cellule B100</t>
      </text>
    </comment>
    <comment ref="E36" authorId="6" shapeId="0" xr:uid="{3D72CC9D-D2CC-4EB8-9BB6-A406E148C8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avec réf 1 en 2015 également</t>
      </text>
    </comment>
    <comment ref="E44" authorId="7" shapeId="0" xr:uid="{5C761A0D-F2B5-4D2F-B2E4-DBE794E4E5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 1 en eff. nrj en 2015 puis 0,90 en 2030
et 0,40 en 2050</t>
      </text>
    </comment>
    <comment ref="E45" authorId="8" shapeId="0" xr:uid="{1AA99BAD-C7AA-4D88-A840-65A7D82404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réf 1 à 2015</t>
      </text>
    </comment>
    <comment ref="E46" authorId="9" shapeId="0" xr:uid="{9E443871-4686-40DB-9549-E9EE354799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base 100 de conso est en 2019</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BARBUSSE Stéphane</author>
    <author>tc={D13BF037-1309-45E8-A52B-AD0244B6C857}</author>
  </authors>
  <commentList>
    <comment ref="F132" authorId="0" shapeId="0" xr:uid="{F5D7FDC5-2945-4573-AE30-3114EED9D46B}">
      <text>
        <r>
          <rPr>
            <b/>
            <sz val="9"/>
            <color indexed="81"/>
            <rFont val="Tahoma"/>
            <family val="2"/>
          </rPr>
          <t>BARBUSSE Stéphane:</t>
        </r>
        <r>
          <rPr>
            <sz val="9"/>
            <color indexed="81"/>
            <rFont val="Tahoma"/>
            <family val="2"/>
          </rPr>
          <t xml:space="preserve">
inclue le vélo
sans = 984,4</t>
        </r>
      </text>
    </comment>
    <comment ref="M154" authorId="1" shapeId="0" xr:uid="{D13BF037-1309-45E8-A52B-AD0244B6C85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Données hors VUL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Frédéric PINTO DA ROCHA</author>
  </authors>
  <commentList>
    <comment ref="B14" authorId="0" shapeId="0" xr:uid="{52D8B14F-7AD3-4CDE-9FC1-FDBFC084F53E}">
      <text>
        <r>
          <rPr>
            <b/>
            <sz val="9"/>
            <color indexed="81"/>
            <rFont val="Tahoma"/>
            <family val="2"/>
          </rPr>
          <t>Frédéric PINTO DA ROCHA:</t>
        </r>
        <r>
          <rPr>
            <sz val="9"/>
            <color indexed="81"/>
            <rFont val="Tahoma"/>
            <family val="2"/>
          </rPr>
          <t xml:space="preserve">
Partie renouvelable du réseau de gaz + métha ?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31C237-A102-414A-AF35-0C3A1B21FFF1}"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A3F6197-EE6C-4534-A571-0B23B020156F}" name="WorksheetConnection_Comparaison Transports SNBC3 Run1 _ Transitions2050.xlsx!Tableau1" type="102" refreshedVersion="8" minRefreshableVersion="5">
    <extLst>
      <ext xmlns:x15="http://schemas.microsoft.com/office/spreadsheetml/2010/11/main" uri="{DE250136-89BD-433C-8126-D09CA5730AF9}">
        <x15:connection id="Tableau1">
          <x15:rangePr sourceName="_xlcn.WorksheetConnection_ComparaisonTransportsSNBC3Run1_Transitions2050.xlsxTableau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<sst xmlns="http://schemas.openxmlformats.org/spreadsheetml/2006/main" count="7332" uniqueCount="1017">
  <si>
    <t xml:space="preserve">Paramètres Entrées </t>
  </si>
  <si>
    <t>RUN1 AMS</t>
  </si>
  <si>
    <t>S1</t>
  </si>
  <si>
    <t>S2</t>
  </si>
  <si>
    <t>S3</t>
  </si>
  <si>
    <t>DGEC SNBC3</t>
  </si>
  <si>
    <t>S4</t>
  </si>
  <si>
    <t>ADEME Transitions2050</t>
  </si>
  <si>
    <t>Soutes maritimes</t>
  </si>
  <si>
    <t>Maîtrise de la demande</t>
  </si>
  <si>
    <t>Remplissage</t>
  </si>
  <si>
    <t>PL</t>
  </si>
  <si>
    <t>VUL</t>
  </si>
  <si>
    <t>Efficacité Energétique</t>
  </si>
  <si>
    <t>% immat VP Elec</t>
  </si>
  <si>
    <t>% immat VP VHR</t>
  </si>
  <si>
    <t>% immat VUL Elec</t>
  </si>
  <si>
    <t>% immat PL Elec</t>
  </si>
  <si>
    <t>% immat PL Gaz</t>
  </si>
  <si>
    <t>% immat PL Diesel</t>
  </si>
  <si>
    <t>dont électricité</t>
  </si>
  <si>
    <t>Incorporation Biocarburants / E-fuels</t>
  </si>
  <si>
    <t>Puits Carbone</t>
  </si>
  <si>
    <t>Bilans énergétiques - Projections AMS</t>
  </si>
  <si>
    <t>Périmètre</t>
  </si>
  <si>
    <t>France Métropolitaine</t>
  </si>
  <si>
    <t>Puits technologiques : provisoirement le CCS énergie seulement, si on ne change pas la comptabilité</t>
  </si>
  <si>
    <t>Unité</t>
  </si>
  <si>
    <t>TWh PCI</t>
  </si>
  <si>
    <t>Bilan 2019</t>
  </si>
  <si>
    <t>TWh</t>
  </si>
  <si>
    <t>Charbon</t>
  </si>
  <si>
    <t>Pétrole brut</t>
  </si>
  <si>
    <t>Produits pétroliers raffinés</t>
  </si>
  <si>
    <t>Gaz naturel</t>
  </si>
  <si>
    <t>Nucléaire</t>
  </si>
  <si>
    <t>EnR électriques</t>
  </si>
  <si>
    <t>EnR thermiques et déchets</t>
  </si>
  <si>
    <t>Électricité</t>
  </si>
  <si>
    <t>Chaleur vendue</t>
  </si>
  <si>
    <t>Hydrogène</t>
  </si>
  <si>
    <t>Total</t>
  </si>
  <si>
    <t>Biomasse solide</t>
  </si>
  <si>
    <t>Déchets</t>
  </si>
  <si>
    <t>Biocarburants</t>
  </si>
  <si>
    <t>Gaz renouvelable</t>
  </si>
  <si>
    <t>Chaleur de l'environnement</t>
  </si>
  <si>
    <t>Solaire thermique et géothermie</t>
  </si>
  <si>
    <t>Production d'énergie primaire</t>
  </si>
  <si>
    <t>Importations</t>
  </si>
  <si>
    <t>Exportations</t>
  </si>
  <si>
    <t>Soutes maritimes internationales</t>
  </si>
  <si>
    <t>Soutes aériennes internationales</t>
  </si>
  <si>
    <t>Variations de stocks (+ = déstockage, - = stockage)</t>
  </si>
  <si>
    <t>Total approvisionnement / consommation primaire</t>
  </si>
  <si>
    <t>Écart statistique</t>
  </si>
  <si>
    <t>Production d'électricité</t>
  </si>
  <si>
    <t>Production de chaleur</t>
  </si>
  <si>
    <t>Production de gaz renouvelable</t>
  </si>
  <si>
    <t>Production de gaz de synthèse</t>
  </si>
  <si>
    <t>Raffinage de pétrole</t>
  </si>
  <si>
    <t>Production de biocarburants</t>
  </si>
  <si>
    <t>Production d'e-fuels</t>
  </si>
  <si>
    <t>Production d'hydrogène</t>
  </si>
  <si>
    <t>Autres transformations, transferts</t>
  </si>
  <si>
    <t>Usages internes de la branche énergie</t>
  </si>
  <si>
    <t>Pertes de transport et de distribution</t>
  </si>
  <si>
    <t>Consommation nette de la branche énergie</t>
  </si>
  <si>
    <t>Industrie</t>
  </si>
  <si>
    <t>Transport</t>
  </si>
  <si>
    <t>Résidentiel</t>
  </si>
  <si>
    <t>Tertiaire</t>
  </si>
  <si>
    <t>Agriculture</t>
  </si>
  <si>
    <t>Puits technologiques</t>
  </si>
  <si>
    <t>Consommation finale énergétique</t>
  </si>
  <si>
    <t>Consommation finale non énergétique</t>
  </si>
  <si>
    <t>Consommation finale</t>
  </si>
  <si>
    <t>Bilan 2020</t>
  </si>
  <si>
    <t>Bilan 2023</t>
  </si>
  <si>
    <t>Bilan 2025</t>
  </si>
  <si>
    <t>Bilan 2028</t>
  </si>
  <si>
    <t>Bilan 2030</t>
  </si>
  <si>
    <t>Bilan 2033</t>
  </si>
  <si>
    <t>Bilan 2035</t>
  </si>
  <si>
    <t>Bilan 2038</t>
  </si>
  <si>
    <t>Bilan 2040</t>
  </si>
  <si>
    <t>Bilan 2045</t>
  </si>
  <si>
    <t>Bilan 2050</t>
  </si>
  <si>
    <t>Périmètre :</t>
  </si>
  <si>
    <t xml:space="preserve">Scénario : </t>
  </si>
  <si>
    <t>AMS</t>
  </si>
  <si>
    <t>Calculé</t>
  </si>
  <si>
    <t>SECTEN</t>
  </si>
  <si>
    <t>Emissions de GES [MtCO2e]</t>
  </si>
  <si>
    <t>Emissions liées à la combustion d'énergie</t>
  </si>
  <si>
    <t>Transports (hors soutes)</t>
  </si>
  <si>
    <t>Soutes</t>
  </si>
  <si>
    <t>Transports (yc soutes)</t>
  </si>
  <si>
    <t>Secteur de l'énergie</t>
  </si>
  <si>
    <t>Emissions GES énergie (hors soutes)</t>
  </si>
  <si>
    <t>Emissions GES énergie (soutes incluses)</t>
  </si>
  <si>
    <t>Emissions non énergétiques (process et sols)</t>
  </si>
  <si>
    <t>Agriculture (hors énergie)</t>
  </si>
  <si>
    <t>dont CH4</t>
  </si>
  <si>
    <t>dont N2O</t>
  </si>
  <si>
    <t>dont CO2 (hors énergie)</t>
  </si>
  <si>
    <t>Industrie (hors énergie et gaz fluorés)</t>
  </si>
  <si>
    <t>Gaz fluorés</t>
  </si>
  <si>
    <t>Emissions GES non énergétiques</t>
  </si>
  <si>
    <t>Emissions totales par secteur</t>
  </si>
  <si>
    <t>Emissions GES totales (hors soutes)</t>
  </si>
  <si>
    <t>Emissions GES totales (avec soutes)</t>
  </si>
  <si>
    <t>Puits naturels et technologiques [MtCO2e]</t>
  </si>
  <si>
    <t>Puits naturels</t>
  </si>
  <si>
    <t>Forêts</t>
  </si>
  <si>
    <t>Terres cultivées</t>
  </si>
  <si>
    <t>Prairies</t>
  </si>
  <si>
    <t>Zones humides</t>
  </si>
  <si>
    <t>Zones artificialisées</t>
  </si>
  <si>
    <t>Autres terres</t>
  </si>
  <si>
    <t>Produits bois</t>
  </si>
  <si>
    <t>Barrages</t>
  </si>
  <si>
    <t>Total UTCATF</t>
  </si>
  <si>
    <t>Puits technolo-giques et CCS</t>
  </si>
  <si>
    <t>CCS</t>
  </si>
  <si>
    <t xml:space="preserve">  dont CCS industrie</t>
  </si>
  <si>
    <t xml:space="preserve">  dont CCS énergie</t>
  </si>
  <si>
    <t>BECCS</t>
  </si>
  <si>
    <t>DACCS</t>
  </si>
  <si>
    <t>Total puits technologiques et CCS</t>
  </si>
  <si>
    <t>Total puits naturels et technologiques</t>
  </si>
  <si>
    <t>Bilan net des émissions</t>
  </si>
  <si>
    <t>Bilan net, hors soutes</t>
  </si>
  <si>
    <t>Bilan net, soutes incluses</t>
  </si>
  <si>
    <t>Données de sorties Transports</t>
  </si>
  <si>
    <t>dont Gaz</t>
  </si>
  <si>
    <t>dont Prod Pétrolier</t>
  </si>
  <si>
    <t>dont biocarbt</t>
  </si>
  <si>
    <t>dont  H2</t>
  </si>
  <si>
    <t>dont Gaz renouvelable</t>
  </si>
  <si>
    <t xml:space="preserve"> dont naturel</t>
  </si>
  <si>
    <t>Emissions GES Transport (part Energ) hors soute</t>
  </si>
  <si>
    <t>Emissions GES Transport (part Energ)  soutes</t>
  </si>
  <si>
    <t>PIB</t>
  </si>
  <si>
    <t>Population (Mhab Métropole)</t>
  </si>
  <si>
    <t>ADEME  : source : INSEE, 2017, scénario fécondité basse, espérance de vie centrale et migration centrale</t>
  </si>
  <si>
    <r>
      <t xml:space="preserve">PIB (croissance du PIB - </t>
    </r>
    <r>
      <rPr>
        <i/>
        <sz val="11"/>
        <color rgb="FFFF0000"/>
        <rFont val="Calibri"/>
        <family val="2"/>
        <scheme val="minor"/>
      </rPr>
      <t>réf 1 en 2018 pr DGEC</t>
    </r>
    <r>
      <rPr>
        <sz val="11"/>
        <color theme="1"/>
        <rFont val="Calibri"/>
        <family val="2"/>
        <scheme val="minor"/>
      </rPr>
      <t>)</t>
    </r>
  </si>
  <si>
    <t>Taux de bio (taux d'incorporation en énergie)</t>
  </si>
  <si>
    <t>essence</t>
  </si>
  <si>
    <t>Métropole + vols vers les Drom</t>
  </si>
  <si>
    <t>gazole</t>
  </si>
  <si>
    <t>GNV</t>
  </si>
  <si>
    <t>FE avec taux de bio (taux d'incorporation en énergie)</t>
  </si>
  <si>
    <t>reprise de la feuille FE et bio</t>
  </si>
  <si>
    <t>Taux d’incorporation des biocarburants dans l’essence (routier)</t>
  </si>
  <si>
    <t>Taux d’incorporation des biocarburants dans le diesel (routier)</t>
  </si>
  <si>
    <t>Taux d’incorporation du gaz renouvelable dans le gaz (GNV routier)</t>
  </si>
  <si>
    <t>4 - Demande d'énergie finale des transports</t>
  </si>
  <si>
    <t>Mtep</t>
  </si>
  <si>
    <t>4 - GES</t>
  </si>
  <si>
    <t>MtCO2e</t>
  </si>
  <si>
    <t>4.1 Trafics</t>
  </si>
  <si>
    <t>Passagers (Gpkm)</t>
  </si>
  <si>
    <t xml:space="preserve">  Voitures</t>
  </si>
  <si>
    <t xml:space="preserve">  Bus et autocars</t>
  </si>
  <si>
    <t xml:space="preserve">  Ferroviaire</t>
  </si>
  <si>
    <t xml:space="preserve">  Aérien domestique</t>
  </si>
  <si>
    <t>Marchandises Gtkm)</t>
  </si>
  <si>
    <t xml:space="preserve">  Poids lourds</t>
  </si>
  <si>
    <t xml:space="preserve">  VUL</t>
  </si>
  <si>
    <t xml:space="preserve">  Fluvial</t>
  </si>
  <si>
    <t xml:space="preserve">  Voitures   Gvkm</t>
  </si>
  <si>
    <t>y compris vols vers DROM</t>
  </si>
  <si>
    <t xml:space="preserve">4.2 Demande d'énergie finale par énergie </t>
  </si>
  <si>
    <t>4.2 Demande de ges</t>
  </si>
  <si>
    <t>Mt CO2eq</t>
  </si>
  <si>
    <t>Essence (yc carb subst)</t>
  </si>
  <si>
    <t xml:space="preserve">   dont essence fossile</t>
  </si>
  <si>
    <t xml:space="preserve">   dont bio-essence</t>
  </si>
  <si>
    <t>Gazole (yc carb subst)</t>
  </si>
  <si>
    <t xml:space="preserve">   dont gazole fossile</t>
  </si>
  <si>
    <t xml:space="preserve">   dont bio-gazole</t>
  </si>
  <si>
    <t>Carburéacteurs autres que H2 (yc vols vers DROM)</t>
  </si>
  <si>
    <t>Carburéacteurs autres que H2</t>
  </si>
  <si>
    <t xml:space="preserve">   dont kérosène fossile</t>
  </si>
  <si>
    <t xml:space="preserve">   dont biocarburants durables pour l'aéronautique</t>
  </si>
  <si>
    <t xml:space="preserve">   dont PtL pour l'aéronautique</t>
  </si>
  <si>
    <t>GPL</t>
  </si>
  <si>
    <t>GNV (dont bio-GNV)</t>
  </si>
  <si>
    <t xml:space="preserve">  dont GNV fossile </t>
  </si>
  <si>
    <t xml:space="preserve">  dont bio-GNV</t>
  </si>
  <si>
    <t>Electricité</t>
  </si>
  <si>
    <t>H2</t>
  </si>
  <si>
    <t>Réduction / 2018</t>
  </si>
  <si>
    <t>Total hors élec et H2</t>
  </si>
  <si>
    <t>Réduction / 2020</t>
  </si>
  <si>
    <t>4.3 Demande d'énergie finale par infrastructure</t>
  </si>
  <si>
    <t>Routier</t>
  </si>
  <si>
    <t>Ferroviaire</t>
  </si>
  <si>
    <t>Fluvial et plaisance</t>
  </si>
  <si>
    <t>Aérien domestique</t>
  </si>
  <si>
    <t>4.4 Transports routiers</t>
  </si>
  <si>
    <t>Voitures particulières</t>
  </si>
  <si>
    <t>Essence (yc carb. subst.)</t>
  </si>
  <si>
    <t>Gazole (yc carb. subs)</t>
  </si>
  <si>
    <t>Poids lourds</t>
  </si>
  <si>
    <t>Bus et autocars</t>
  </si>
  <si>
    <t>2 roues</t>
  </si>
  <si>
    <t>Total modes routiers</t>
  </si>
  <si>
    <t>4.5 Autres modes</t>
  </si>
  <si>
    <t>(métropole + 50% des vols vers outre-mer)</t>
  </si>
  <si>
    <t>Transports ferrés (ferroviaire et transports urbains électriques)</t>
  </si>
  <si>
    <t>Aérien métropole (carburéacteurs et H2)</t>
  </si>
  <si>
    <t>Aérien métropole (carburéacteurs)</t>
  </si>
  <si>
    <t>PtL</t>
  </si>
  <si>
    <t>Kérosène fossile</t>
  </si>
  <si>
    <t>Aérien vols vers outre-mer et intra outre-mer  (carburéacteurs et H2)</t>
  </si>
  <si>
    <t>Aérien vols vers outre-mer et intra outre-mer  (carburéacteurs)</t>
  </si>
  <si>
    <t>Navigation métropole</t>
  </si>
  <si>
    <t>GNR fluvial</t>
  </si>
  <si>
    <t>GNV fluvial</t>
  </si>
  <si>
    <t>Essence maritime plaisance</t>
  </si>
  <si>
    <t>Electricité maritime plaisance</t>
  </si>
  <si>
    <t>4.6 Soutes internationales</t>
  </si>
  <si>
    <t>Soutes aériennes internationales (carburéacteurs)</t>
  </si>
  <si>
    <t>Soutes aériennes (carburéacteurs)</t>
  </si>
  <si>
    <t xml:space="preserve">Soutes maritimes internationales   </t>
  </si>
  <si>
    <t>GNL bio</t>
  </si>
  <si>
    <t>GNL fossile</t>
  </si>
  <si>
    <t>Fioul fossile</t>
  </si>
  <si>
    <t>Total soutes</t>
  </si>
  <si>
    <t>Agrégation</t>
  </si>
  <si>
    <t>Secteur</t>
  </si>
  <si>
    <t>VP</t>
  </si>
  <si>
    <t>PL&amp;BC</t>
  </si>
  <si>
    <t>2RM</t>
  </si>
  <si>
    <t>Fer</t>
  </si>
  <si>
    <t>Fluvial</t>
  </si>
  <si>
    <t>Plaisance, autres navigations</t>
  </si>
  <si>
    <t>Maritime domestique dont pêche</t>
  </si>
  <si>
    <t>Aérien</t>
  </si>
  <si>
    <t xml:space="preserve">  total métropole + vols DROM</t>
  </si>
  <si>
    <t xml:space="preserve">  dont total métropole hors </t>
  </si>
  <si>
    <t>Soutes aériennes</t>
  </si>
  <si>
    <t>TEP : source CCTN - périmètre métropole hors aérien Dom-Com mais avec soutes maritimes internationales</t>
  </si>
  <si>
    <t>observé</t>
  </si>
  <si>
    <t>Redressé sur métropole Citepa (approx)</t>
  </si>
  <si>
    <t xml:space="preserve">Métropole </t>
  </si>
  <si>
    <t>Proxy 2020</t>
  </si>
  <si>
    <t>PL (y.c. bus et cars)</t>
  </si>
  <si>
    <t>Deux roues</t>
  </si>
  <si>
    <t>Transport ferroviaire</t>
  </si>
  <si>
    <t>Transport fluvial de marchandises</t>
  </si>
  <si>
    <t>Transport autres navigations</t>
  </si>
  <si>
    <t>Transport maritime domestique</t>
  </si>
  <si>
    <t>Aérien hors Dom-Com</t>
  </si>
  <si>
    <t>Transport aérien français</t>
  </si>
  <si>
    <t xml:space="preserve">  total</t>
  </si>
  <si>
    <t>Total routier dont :</t>
  </si>
  <si>
    <t xml:space="preserve">  total routier</t>
  </si>
  <si>
    <t>Redressé sur KP Citepa (approx)</t>
  </si>
  <si>
    <t>Intérieur</t>
  </si>
  <si>
    <t>total hors aérien (inclut ETS)</t>
  </si>
  <si>
    <t>Contenu GES par Mtep</t>
  </si>
  <si>
    <t>Réduction du contenu GES par Mtep</t>
  </si>
  <si>
    <t xml:space="preserve">Bilan énergie métropole + vols vers DROM </t>
  </si>
  <si>
    <t>Ensemble</t>
  </si>
  <si>
    <t>Brut</t>
  </si>
  <si>
    <t>Essence</t>
  </si>
  <si>
    <t>Diesel</t>
  </si>
  <si>
    <t>Kérosène</t>
  </si>
  <si>
    <t>Fioul Lourd</t>
  </si>
  <si>
    <t>Fioul autres</t>
  </si>
  <si>
    <t>Gaz Naturel</t>
  </si>
  <si>
    <t>Gaz Renouvelable</t>
  </si>
  <si>
    <t>Biomasse Solide</t>
  </si>
  <si>
    <t>Chaleur issue de l'environnement</t>
  </si>
  <si>
    <t>Chaleur Vendue</t>
  </si>
  <si>
    <t>Energies renouvelables Electriques</t>
  </si>
  <si>
    <t>TOTAL</t>
  </si>
  <si>
    <t>% biocarburants et biogaz incorporés</t>
  </si>
  <si>
    <t xml:space="preserve">% élec  </t>
  </si>
  <si>
    <t>% élec, H2, PtL et bio énergies</t>
  </si>
  <si>
    <t xml:space="preserve">Bilan énergie métropole hors vols vers DROM </t>
  </si>
  <si>
    <t>Soutes internationales</t>
  </si>
  <si>
    <t>Total énergies y compris soutes internationales</t>
  </si>
  <si>
    <t>Consommation d'énergie hors soutes internationales</t>
  </si>
  <si>
    <t>Consommation des soutes internationales</t>
  </si>
  <si>
    <t>Consommation totale</t>
  </si>
  <si>
    <t>% des soutes internationales</t>
  </si>
  <si>
    <t>Total bio-énergies y compris soutes internationales</t>
  </si>
  <si>
    <t>Gaz renouvelable hors soutes internationales</t>
  </si>
  <si>
    <t>Biocarburants hors soutes internationales</t>
  </si>
  <si>
    <t>Gaz renouvelable soutes internationales</t>
  </si>
  <si>
    <t>Biocarburants - soutes internationales</t>
  </si>
  <si>
    <t>Total bio-énergies</t>
  </si>
  <si>
    <t>dont hors soutes internationales</t>
  </si>
  <si>
    <t>dont soutes internationales</t>
  </si>
  <si>
    <t>%bio-énergies</t>
  </si>
  <si>
    <t>Total H2 et PtL y compris soutes internationales</t>
  </si>
  <si>
    <t>H2 hors soutes internationales</t>
  </si>
  <si>
    <t>PtL hors soutes internationales</t>
  </si>
  <si>
    <t>H2 soutes internationales</t>
  </si>
  <si>
    <t>PtL soutes internationales</t>
  </si>
  <si>
    <t>Total H2 et PtL</t>
  </si>
  <si>
    <t>% H2 et PtL</t>
  </si>
  <si>
    <t>Total électricité</t>
  </si>
  <si>
    <t>%</t>
  </si>
  <si>
    <t>Total fossile y compris soutes internationales</t>
  </si>
  <si>
    <t>Fossile</t>
  </si>
  <si>
    <t>1 tep</t>
  </si>
  <si>
    <t>GJ</t>
  </si>
  <si>
    <t>MWh</t>
  </si>
  <si>
    <t>1/ Sur produits fossiles</t>
  </si>
  <si>
    <t>FE sur produits fossile</t>
  </si>
  <si>
    <t>FE (tCO2/tep)</t>
  </si>
  <si>
    <t>FE (kgCO2/kWh)</t>
  </si>
  <si>
    <t xml:space="preserve">Essence  </t>
  </si>
  <si>
    <t xml:space="preserve">Diesel  </t>
  </si>
  <si>
    <t>Energie par udp</t>
  </si>
  <si>
    <t>kWh/L</t>
  </si>
  <si>
    <t>Gazole</t>
  </si>
  <si>
    <t>kWh/kg</t>
  </si>
  <si>
    <t>FE du fossile</t>
  </si>
  <si>
    <t>FE par udp</t>
  </si>
  <si>
    <t>kgCO2/L</t>
  </si>
  <si>
    <t>kgCO2/kg</t>
  </si>
  <si>
    <t>2/ Part de bio-énergies</t>
  </si>
  <si>
    <t>Taux de bio dans les carburants terrestres (taux d'incorporation en énergie)</t>
  </si>
  <si>
    <t>Taux d’incorporation des biocarburants dans l’essence</t>
  </si>
  <si>
    <t>Taux d’incorporation des biocarburants dans le diesel</t>
  </si>
  <si>
    <t>Taux d’incorporation du gaz renouvelable dans le gaz</t>
  </si>
  <si>
    <t>Pas de PtL dans les carburants terrestres</t>
  </si>
  <si>
    <t>Taux de biocarburants, PtL, H2 dans les carburants aériens et maritimes : cf onglets afférents</t>
  </si>
  <si>
    <t>4/ FE par udp en intégrant les bioénergies</t>
  </si>
  <si>
    <t>Essence  (kgCO2/L)</t>
  </si>
  <si>
    <t>Gazole (kg CO2/L)</t>
  </si>
  <si>
    <t>GNV (kg CO2/kg)</t>
  </si>
  <si>
    <t>3/ FE par Mtep  en intégrant les bioénergies</t>
  </si>
  <si>
    <t>FE du fossile sans intégration des parts de bio et avec contenu élec à 0 (pour calcul de l'évolution des émissions des véh neufs)</t>
  </si>
  <si>
    <t>FE des carburants avec intégration des parts de bio et avec facteur émissions de l'élec nul (pour calcul roulant)</t>
  </si>
  <si>
    <t>-</t>
  </si>
  <si>
    <t>SC</t>
  </si>
  <si>
    <t>I) Hypothèses sur les parts des énergies et consos des véh neufs</t>
  </si>
  <si>
    <t>A) Parcs roulants et immatriculations des VP</t>
  </si>
  <si>
    <t>Parcs et immatriculations VP</t>
  </si>
  <si>
    <t>Ensemble VP</t>
  </si>
  <si>
    <t>Immatriculations VP</t>
  </si>
  <si>
    <t>parc : niveau de parc du modèle FIT utilisé pour la modélisation (ne coïncide pas exactement avec les parcs CCTN)</t>
  </si>
  <si>
    <t>Kilométrage moyen des véhicules immatriculés en France</t>
  </si>
  <si>
    <t>Voitures pavillon français</t>
  </si>
  <si>
    <t>Diesel (y compris hybrides)</t>
  </si>
  <si>
    <t>Essence et autres énergie</t>
  </si>
  <si>
    <t>B) Part de marché des énergies au sein des immatriculations</t>
  </si>
  <si>
    <t>Evolutions des parts de marché des énergies dans les immatriculations annuelles de véhicules particuliers, scénario AME</t>
  </si>
  <si>
    <t>observé (provisoire)</t>
  </si>
  <si>
    <t>projeté</t>
  </si>
  <si>
    <t>Thermiques</t>
  </si>
  <si>
    <t xml:space="preserve">  dont Essence</t>
  </si>
  <si>
    <t xml:space="preserve">  dont Diesel</t>
  </si>
  <si>
    <t>Electrique</t>
  </si>
  <si>
    <t>Hybride rechargeable</t>
  </si>
  <si>
    <t xml:space="preserve">  % diesel au sein des thermiques</t>
  </si>
  <si>
    <t>total VE+VHR</t>
  </si>
  <si>
    <t>check</t>
  </si>
  <si>
    <t>C) Consommations des VP (véhicules neufs)</t>
  </si>
  <si>
    <t>Evolution des consommations unitaires des véhicules particuliers neufs</t>
  </si>
  <si>
    <t>Essence (l/100 km)</t>
  </si>
  <si>
    <t>Diesel (l/100 km)</t>
  </si>
  <si>
    <t>GPL (kWh/100km)</t>
  </si>
  <si>
    <t>VE (kWh/100 km)</t>
  </si>
  <si>
    <t>hypothèse</t>
  </si>
  <si>
    <t>Tous les VHR sont des essences rechargeables</t>
  </si>
  <si>
    <t>% de circulation en mode électrique</t>
  </si>
  <si>
    <t>gCO2 théorique NEDC</t>
  </si>
  <si>
    <t>Calcul gCO2/véh-km neufs (hors % bio et élec) en réel</t>
  </si>
  <si>
    <t>gCO2/véh-km</t>
  </si>
  <si>
    <t>VHR</t>
  </si>
  <si>
    <t>En moyenne</t>
  </si>
  <si>
    <t>Ratio WLTP/NEDC</t>
  </si>
  <si>
    <t>Ratio réel/WLTP</t>
  </si>
  <si>
    <t>Calcul gCO2/véh-km neufs (hors % bio et élec) en théorique WLTP</t>
  </si>
  <si>
    <t>II) Parts des énergies et consommations du parc roulant</t>
  </si>
  <si>
    <t>Les chiffrages du parc roulant se déduisent des hypothèses qui précèdent</t>
  </si>
  <si>
    <t>B1) Parts de marché des énergies sur le parc roulant (sur nbr de véh du parc roulant puis sur les km parcourus par le parc roulant)</t>
  </si>
  <si>
    <t>% diesel</t>
  </si>
  <si>
    <t>Parts de marché des énergies au sein du parc roulant (en nb de véh)</t>
  </si>
  <si>
    <t>%diesel</t>
  </si>
  <si>
    <t>Parts de marché des énergies au sein des VP-km</t>
  </si>
  <si>
    <t>Thermique</t>
  </si>
  <si>
    <t>Tableau : Structure du roulant</t>
  </si>
  <si>
    <t>VE</t>
  </si>
  <si>
    <t>B2) Les consommations du parc roulant</t>
  </si>
  <si>
    <t>III) Agrégations énergie et GES</t>
  </si>
  <si>
    <t>A) Evolution des intensités énergétiques et des intensités d'émissions de gaz à effet de serre</t>
  </si>
  <si>
    <t>Intensités énergétiques</t>
  </si>
  <si>
    <t>kWh/100km</t>
  </si>
  <si>
    <t>consommation d'hydrogène en entrée de PAC : le double des consommations aval</t>
  </si>
  <si>
    <t>Intensités GES</t>
  </si>
  <si>
    <t>(intègrent les évolutions de parts des biocarburants)</t>
  </si>
  <si>
    <t>gCO2/km</t>
  </si>
  <si>
    <t>par rapport / 2018</t>
  </si>
  <si>
    <t>B) Evolution des consommations énergétiques en volume (en Mtep) par type d'énergie</t>
  </si>
  <si>
    <t>Trafic</t>
  </si>
  <si>
    <t>Mtep VP</t>
  </si>
  <si>
    <t>Variation / 2018</t>
  </si>
  <si>
    <t>Hypothèses d'évolution différenciée des consos dans le roulant (LD/CD)</t>
  </si>
  <si>
    <t>consos VE sur LD</t>
  </si>
  <si>
    <t>consos sur CD</t>
  </si>
  <si>
    <t>moyenne</t>
  </si>
  <si>
    <t>ratio LD/CD</t>
  </si>
  <si>
    <t>ratio CD/moyenne</t>
  </si>
  <si>
    <t>Moyenne</t>
  </si>
  <si>
    <t>FE du fossile sans intégration des parts de bio et avec contenu élec à 0 (pour calcul de l'évolution des émissions théoriques des véh neufs)</t>
  </si>
  <si>
    <t>VUL-AME 2021</t>
  </si>
  <si>
    <t>I) Données sur les parts des énergies et consos des véh neufs</t>
  </si>
  <si>
    <t>A) Circulations, parcs roulants et immatriculations des VUL</t>
  </si>
  <si>
    <t>Parc et immatriculations</t>
  </si>
  <si>
    <t>Parc VUL</t>
  </si>
  <si>
    <t>Immatriculations VUL</t>
  </si>
  <si>
    <t>Véhicules utilitaires légers pavillon français</t>
  </si>
  <si>
    <t>Essence et autres énergies</t>
  </si>
  <si>
    <t>B) Parts de marchés des énergies</t>
  </si>
  <si>
    <t>véhicules neufs</t>
  </si>
  <si>
    <t>Evolutions des parts de marché des énergies dans les immatriculations annuelles</t>
  </si>
  <si>
    <t>Thermique (très majoritairement diesel)</t>
  </si>
  <si>
    <t>NB: GNV: la part observée est de 0,1% des immat; le GNV n'est pas pris en compte dans la modélisation</t>
  </si>
  <si>
    <t>NB: l'essence décolle (de 1,4% en 2015 à 3,7% en 2018 dans les immat) et pourrait poursuivre sa croissance; pour simplifier on assimile cependant les thermiques à des véhicules diesel</t>
  </si>
  <si>
    <t>C) Consommations des VUL</t>
  </si>
  <si>
    <t>Thermique (l/100km)</t>
  </si>
  <si>
    <t>GNV (kg/100km)</t>
  </si>
  <si>
    <t>Electrique (kWh/100km)</t>
  </si>
  <si>
    <t>Emissions théoriques observées pour le neuf (NEDC)</t>
  </si>
  <si>
    <t>NEDC</t>
  </si>
  <si>
    <t>WLTP</t>
  </si>
  <si>
    <t>Majoration réel/WLTP</t>
  </si>
  <si>
    <t>Calcul émissions GES immat</t>
  </si>
  <si>
    <t>VUL moyen</t>
  </si>
  <si>
    <t>Baisse par rapport à 2020</t>
  </si>
  <si>
    <t>Emissions théoriques projetées pour le neuf (NEDC)</t>
  </si>
  <si>
    <t>Ratio</t>
  </si>
  <si>
    <t>Théorique NEDC</t>
  </si>
  <si>
    <t>Traduction dans le parc roulant</t>
  </si>
  <si>
    <t>B) Parts de marché des énergies sur le parc roulant</t>
  </si>
  <si>
    <t>Evolution des parts de marché des énergie parc roulant</t>
  </si>
  <si>
    <t>Diesel (l/100km)</t>
  </si>
  <si>
    <t>C) Consommations du roulant</t>
  </si>
  <si>
    <t>Gaz (kg/100km)</t>
  </si>
  <si>
    <t>H2 (kg/100km)</t>
  </si>
  <si>
    <t>Intensité énergétique</t>
  </si>
  <si>
    <t>du parc roulant</t>
  </si>
  <si>
    <t xml:space="preserve">Diesel </t>
  </si>
  <si>
    <t>Gaz</t>
  </si>
  <si>
    <t xml:space="preserve">H2 </t>
  </si>
  <si>
    <t>Moyenne (kWh/100km)</t>
  </si>
  <si>
    <t>Intensité carbone</t>
  </si>
  <si>
    <t>Moyenne (gCO2/km)</t>
  </si>
  <si>
    <t>FE des carburants avec intégration des parts de bio et avec un contenu de l'élec nul</t>
  </si>
  <si>
    <t xml:space="preserve">  </t>
  </si>
  <si>
    <t>A) Circulations, parcs roulants et immatriculations des PL</t>
  </si>
  <si>
    <t>Parc et immatriculation des PL immatriculés en France (camions + tracteurs routiers)</t>
  </si>
  <si>
    <t>Parc de camions (milliers)</t>
  </si>
  <si>
    <t>Immatriculations (milliers par an)</t>
  </si>
  <si>
    <t>Poids lourds pavillon français</t>
  </si>
  <si>
    <t>B) Part de marchés des énergies</t>
  </si>
  <si>
    <t>total élec+H2</t>
  </si>
  <si>
    <t>C) Consommations des PL</t>
  </si>
  <si>
    <t>Evolution des consommations unitaires des PL neufs</t>
  </si>
  <si>
    <t>Diesel (L/100km)</t>
  </si>
  <si>
    <t>baisse / 2020 diesel</t>
  </si>
  <si>
    <t>baisse / 2020 gaz</t>
  </si>
  <si>
    <t>baisse / 2020 élec</t>
  </si>
  <si>
    <t>ratio GNV/diesel</t>
  </si>
  <si>
    <t>kWh/véh-km</t>
  </si>
  <si>
    <t>La traduction du roulant découle de ce qui précède</t>
  </si>
  <si>
    <t>Evolution du parc roulant (PL)</t>
  </si>
  <si>
    <t>Evolution du parc roulant de PL par type d’énergie</t>
  </si>
  <si>
    <t>parc roulant</t>
  </si>
  <si>
    <t>Consos unitaires du parc roulant (en L)</t>
  </si>
  <si>
    <t>H2 (kWh/100km)</t>
  </si>
  <si>
    <t>Consos unitaires du parc roulant (en kWh/100km)</t>
  </si>
  <si>
    <t>III) Consommations en volume énergie et GES</t>
  </si>
  <si>
    <t>Diesel (kWh/100km)</t>
  </si>
  <si>
    <t>Gaz (kWh/100km)</t>
  </si>
  <si>
    <t>variation / 2018</t>
  </si>
  <si>
    <t>Ratio GNV/diesel</t>
  </si>
  <si>
    <t>Bus et cars</t>
  </si>
  <si>
    <t>AME 2021</t>
  </si>
  <si>
    <t>A) Parcs roulants et immatriculations des autobus et autocars</t>
  </si>
  <si>
    <t>Evolution du parc et des immatriculations d’autobus et de cars</t>
  </si>
  <si>
    <t>Parc (milliers)</t>
  </si>
  <si>
    <t>Immatriculations (milliers)</t>
  </si>
  <si>
    <t xml:space="preserve">  dont autobus</t>
  </si>
  <si>
    <t xml:space="preserve">  dont autocars</t>
  </si>
  <si>
    <t>durée de vie</t>
  </si>
  <si>
    <t>% bus dans les immat</t>
  </si>
  <si>
    <t>Evolution du kilométrage moyen</t>
  </si>
  <si>
    <t>Autobus et autocars pavillon français</t>
  </si>
  <si>
    <t>A1) Evolution des parts de marché des immatriculations</t>
  </si>
  <si>
    <t>dont autobus</t>
  </si>
  <si>
    <t>Parts de marché des énergies dans les immatriculations annuelles d'autobus, scénario AME</t>
  </si>
  <si>
    <t>Parts de marché des énergies dans les immatriculations annuelles d’autocars, scénario AME</t>
  </si>
  <si>
    <t>autobus et autocars</t>
  </si>
  <si>
    <t>Parts de marché des énergies dans les immatriculations annuelles d'autobus et d’autocars, scénario AME</t>
  </si>
  <si>
    <t>(*) : on suppose que les autobus hybrides sont des hybrides électriques-diesel non rechargeables</t>
  </si>
  <si>
    <t>B) Consommations des bus et cars</t>
  </si>
  <si>
    <t>II) Parts de marché des énergies et consommations  sur le parc roulant</t>
  </si>
  <si>
    <t>A2) Evolution des parts de marché des énergies du parc roulant</t>
  </si>
  <si>
    <t>Parts de marché des énergies dans les parcs roulants d'autobus et d’autocars</t>
  </si>
  <si>
    <t>kWh/100 km</t>
  </si>
  <si>
    <t>Gazole (kWh/100km)</t>
  </si>
  <si>
    <t>GNV (kWh/100km)</t>
  </si>
  <si>
    <t>III) Parts de marché des énergies et consommations  sur le parc roulant</t>
  </si>
  <si>
    <t>1) Deux roues motorisés</t>
  </si>
  <si>
    <t>Cyclos</t>
  </si>
  <si>
    <t>Motos</t>
  </si>
  <si>
    <t>Essence (et gazole)</t>
  </si>
  <si>
    <t>cyclos + motos</t>
  </si>
  <si>
    <t>Mix énergétique</t>
  </si>
  <si>
    <t>(moyennes motos, motocyclettes)</t>
  </si>
  <si>
    <t>% des immatriculations</t>
  </si>
  <si>
    <t>% essence</t>
  </si>
  <si>
    <t>% électricité</t>
  </si>
  <si>
    <t>passage roulant - essence</t>
  </si>
  <si>
    <t>passage roulant - élec</t>
  </si>
  <si>
    <t>% du parc roulant</t>
  </si>
  <si>
    <t>efficacité énergétique essence</t>
  </si>
  <si>
    <t>efficacité énergétique électricité</t>
  </si>
  <si>
    <t>Gains d'efficacité énergétique</t>
  </si>
  <si>
    <t>Efficacité essence</t>
  </si>
  <si>
    <t>Efficacité électricité</t>
  </si>
  <si>
    <t>Efficacité énergétique des deux roues motorisés (en indice)</t>
  </si>
  <si>
    <t>2RM - essence</t>
  </si>
  <si>
    <t>2RM - électricité</t>
  </si>
  <si>
    <t>2RM - ensemble</t>
  </si>
  <si>
    <t>Trafics 2RM</t>
  </si>
  <si>
    <t>Somme</t>
  </si>
  <si>
    <t>Le ferroviaire</t>
  </si>
  <si>
    <t>sncf 2050</t>
  </si>
  <si>
    <t>Mix fer</t>
  </si>
  <si>
    <t>% énergie trains au gazole</t>
  </si>
  <si>
    <t>% énergie électricité</t>
  </si>
  <si>
    <t>% énergie H2</t>
  </si>
  <si>
    <t>Consommation d'énergie des transports ferrés (ferroviaire et transports urbains électriques) (Mtep)</t>
  </si>
  <si>
    <t>Transports ferroviaires SNCF</t>
  </si>
  <si>
    <t xml:space="preserve">  Gazole</t>
  </si>
  <si>
    <t xml:space="preserve">  Electricité</t>
  </si>
  <si>
    <t xml:space="preserve">  H2</t>
  </si>
  <si>
    <t>Transports urbains de voyageurs fonctionnant à l'électricité</t>
  </si>
  <si>
    <t>Ferroviaire après 2022 : retour aux consommations de 2017 (avant les deux années perturbées par les grèves) à partir de 2022, puis stabilité des consommations malgré hausse du trafic (gains d'efficacité énergétique, optimisation des taux de remplissage)</t>
  </si>
  <si>
    <t>TCU électrifiés (métros, tramways) : stabilité des consommations</t>
  </si>
  <si>
    <t>3) Le fluvial et maritime domestique</t>
  </si>
  <si>
    <t>Evolution trafic fluvial</t>
  </si>
  <si>
    <t>Trafic fluvial</t>
  </si>
  <si>
    <t>Indice trafic fluvial</t>
  </si>
  <si>
    <t>Indice d'efficacité énergétique</t>
  </si>
  <si>
    <t>Consommation d'énergie dans le transport fluvial et la plaisance (Mtep)</t>
  </si>
  <si>
    <t>transport fluvial : évolution comme le trafic fluvial ; efficacité énergétique stable ; maintien du gazole comme carburant exclusif (ou quasi-exclusif)</t>
  </si>
  <si>
    <t>plaisance essence : stabilité des consommations (même trend de stabilité que sur la période récente)</t>
  </si>
  <si>
    <t>4) Maritime (soutes internationales uniquement)</t>
  </si>
  <si>
    <t>Croissance du trafic</t>
  </si>
  <si>
    <t>Indicateur d'efficacité énergétique</t>
  </si>
  <si>
    <t>Consommation d'énergie dans les soutes maritimes (Mtep)</t>
  </si>
  <si>
    <t>Mix avec ventilation bio / pas bio</t>
  </si>
  <si>
    <t>Gaz naturel liquéfié</t>
  </si>
  <si>
    <t>dont GNL bio</t>
  </si>
  <si>
    <t>dont GNL fossile</t>
  </si>
  <si>
    <t>Fioul (ou autres carburants liquides yc biocarb)</t>
  </si>
  <si>
    <t>dont bio</t>
  </si>
  <si>
    <t>dont fossile</t>
  </si>
  <si>
    <t>soit taux de bio en moyenne</t>
  </si>
  <si>
    <t>Consommation d'énergie dans les soutes maritimes avec ventilation selon le mix (Mtep)</t>
  </si>
  <si>
    <t>Taux de croissance des trafics (scénario médian)</t>
  </si>
  <si>
    <t>Intérieur métropole</t>
  </si>
  <si>
    <t>Outre-mer</t>
  </si>
  <si>
    <t>International</t>
  </si>
  <si>
    <t>Trafics intérieur métropole (Mds PKT)</t>
  </si>
  <si>
    <t>dont Métropole-Corse</t>
  </si>
  <si>
    <t>Métropole-OM &amp; intra OM</t>
  </si>
  <si>
    <t>International France (1 sens)</t>
  </si>
  <si>
    <t>"Total"_France (2 sens intérieur + 1 sens international)</t>
  </si>
  <si>
    <t>Format : tous les départs France (dans les 2 sens pour l'intérieur France et dans un seul sens pour l'international)</t>
  </si>
  <si>
    <t>Evolution des trafics en base 100 en 2019</t>
  </si>
  <si>
    <t>Trafics métropole</t>
  </si>
  <si>
    <t>Trafics Dom-Com</t>
  </si>
  <si>
    <t>Trafics international</t>
  </si>
  <si>
    <t>TCAM d’évolution des consos unitaires</t>
  </si>
  <si>
    <t>TCAM moyen</t>
  </si>
  <si>
    <t>Conso unitaire</t>
  </si>
  <si>
    <t>Evolution des consos unitaires en base 100</t>
  </si>
  <si>
    <t>Evolution des consos totales en Mtep</t>
  </si>
  <si>
    <t>var 2050/2019</t>
  </si>
  <si>
    <t>var 2050/2030</t>
  </si>
  <si>
    <t>Métropole</t>
  </si>
  <si>
    <t>Dom-Com</t>
  </si>
  <si>
    <t xml:space="preserve">TOTAL   </t>
  </si>
  <si>
    <t>dont intérieur France</t>
  </si>
  <si>
    <t>dont trafics vers l’international</t>
  </si>
  <si>
    <t>soit total</t>
  </si>
  <si>
    <t>Biocarburants (kt)</t>
  </si>
  <si>
    <t>PtL (kt)</t>
  </si>
  <si>
    <t>H2 (kt)</t>
  </si>
  <si>
    <t>kérosène fossile (kt)</t>
  </si>
  <si>
    <t>Consommation totale (kt)</t>
  </si>
  <si>
    <t>International France</t>
  </si>
  <si>
    <t>Trafics ajustés sur CCTN rebasage 2019</t>
  </si>
  <si>
    <t>Pop</t>
  </si>
  <si>
    <t>en millions hab</t>
  </si>
  <si>
    <t>France entière</t>
  </si>
  <si>
    <t>évol pop métropole</t>
  </si>
  <si>
    <t>Croissance PIB</t>
  </si>
  <si>
    <t>PIB/hab</t>
  </si>
  <si>
    <t>SMPT/hab</t>
  </si>
  <si>
    <t>1/ Voyageurs</t>
  </si>
  <si>
    <t>point clé</t>
  </si>
  <si>
    <t>Trafics passagers (Mds voy-km)</t>
  </si>
  <si>
    <t>projections</t>
  </si>
  <si>
    <t>évol 2030/2019</t>
  </si>
  <si>
    <t>évol 2050/2019</t>
  </si>
  <si>
    <t xml:space="preserve">  dont LD</t>
  </si>
  <si>
    <t xml:space="preserve">  dont CD</t>
  </si>
  <si>
    <t>TC</t>
  </si>
  <si>
    <t xml:space="preserve">  dont ferrés</t>
  </si>
  <si>
    <t xml:space="preserve">  dont bus et cars</t>
  </si>
  <si>
    <t>Vélo</t>
  </si>
  <si>
    <t>dont hors vélo (périmètre CCTN)</t>
  </si>
  <si>
    <t>(1) : vélo : absence de statistiques CCTN; niveau théorique</t>
  </si>
  <si>
    <t>Hypothèse:</t>
  </si>
  <si>
    <t>Evolution du trafic total (base 2018)</t>
  </si>
  <si>
    <t>télétravail 50% des gens 40% du temps</t>
  </si>
  <si>
    <t>Trafics passagers (%)</t>
  </si>
  <si>
    <t>majoration de parts par rapport à 2019</t>
  </si>
  <si>
    <t>% modale TC dans les transports terrestres de voyageurs (calcul sur total hors vélo)</t>
  </si>
  <si>
    <t>(1) : le vélo n'étant pas estimé dans la CCTN, « l'observé » 2015-2018 correspond à l'estimation CGDD issue de la dernière ENTD et intégré dans la SNBC 2 et supposé fixe sur 2015-2018</t>
  </si>
  <si>
    <t>2/ Marchandises</t>
  </si>
  <si>
    <t>Total marchandises hors VUL (Mds t-km)</t>
  </si>
  <si>
    <t>Routier PL</t>
  </si>
  <si>
    <t>Ensemble (hors VUL)</t>
  </si>
  <si>
    <t>Routier VUL</t>
  </si>
  <si>
    <t>Ensemble (avec VUL)</t>
  </si>
  <si>
    <t>Hypothèse :</t>
  </si>
  <si>
    <t>élas de 0,4 jusqu'en 2030 puis 0</t>
  </si>
  <si>
    <t>Total marchandises (% modales)</t>
  </si>
  <si>
    <t>Evolution circulation VUL</t>
  </si>
  <si>
    <t>rappel AME21</t>
  </si>
  <si>
    <t>3/ Bilan de la circulation</t>
  </si>
  <si>
    <t>Taux d'occupations</t>
  </si>
  <si>
    <t>Taux d'occupation</t>
  </si>
  <si>
    <t>Taux d'occupation des PL</t>
  </si>
  <si>
    <t>Variation des taux d'occupation VUL et bus et cars</t>
  </si>
  <si>
    <t>B&amp;C</t>
  </si>
  <si>
    <t>Bilan de la circulation (Mds véh-km)</t>
  </si>
  <si>
    <t>Evolution de la circulation</t>
  </si>
  <si>
    <t>Trafics métropole: modélisations Modev pour transports terrestres et DGAC pour aérien</t>
  </si>
  <si>
    <t xml:space="preserve">baisse de trafic 2018/2020 (hors trafic aérien) :  </t>
  </si>
  <si>
    <t xml:space="preserve">baisse de trafic air métropole 2018/2020 :  </t>
  </si>
  <si>
    <t>cf infra</t>
  </si>
  <si>
    <t>covid</t>
  </si>
  <si>
    <t>Vélo (1)</t>
  </si>
  <si>
    <t xml:space="preserve">baisse de trafic entre 2018 et 2020 :  </t>
  </si>
  <si>
    <t>Total marchandises hors VUL (% modales)</t>
  </si>
  <si>
    <t>Taux d'occupation des VP</t>
  </si>
  <si>
    <t>Ratio entre tkm et véh-km VUL</t>
  </si>
  <si>
    <t>Taux d'occupation B&amp;C</t>
  </si>
  <si>
    <t xml:space="preserve"> </t>
  </si>
  <si>
    <t>Le fichier d'hypothèse Run1 AMS précise hors VUL (avec des valeurs non existantes pour VUL ???)</t>
  </si>
  <si>
    <t>Contrôle</t>
  </si>
  <si>
    <t>nc</t>
  </si>
  <si>
    <t>Parc VP</t>
  </si>
  <si>
    <t>Immat VP</t>
  </si>
  <si>
    <t>Immatriculations, parcs et usages véhicules</t>
  </si>
  <si>
    <t>% immat VUL GNV</t>
  </si>
  <si>
    <t>% immat VUL H2</t>
  </si>
  <si>
    <t>% immat PL H2</t>
  </si>
  <si>
    <t>Taux biocarburants dans l’essence</t>
  </si>
  <si>
    <t>Taux biocarburants dans le diesel</t>
  </si>
  <si>
    <t>Taux gaz renouvelable dans le gaz</t>
  </si>
  <si>
    <t xml:space="preserve">% immat VP Therm </t>
  </si>
  <si>
    <t>Structure des immatriculations par vecteurs énergétiques</t>
  </si>
  <si>
    <t>% Mix Energie VP Therm</t>
  </si>
  <si>
    <t>% Mix Energie VP VHR</t>
  </si>
  <si>
    <t>% Mix Energie VP Elec</t>
  </si>
  <si>
    <t>% Mix Energie VUL Therm</t>
  </si>
  <si>
    <t>% Mix Energie VUL GNV</t>
  </si>
  <si>
    <t>% Mix Energie VUL Elec</t>
  </si>
  <si>
    <t>% Mix Energie VUL H2</t>
  </si>
  <si>
    <t>% Mix Energie PL Diesel</t>
  </si>
  <si>
    <t>% Mix Energie PL Gaz</t>
  </si>
  <si>
    <t>% Mix Energie PL Elec</t>
  </si>
  <si>
    <t>% Mix Energie PL H2</t>
  </si>
  <si>
    <t>Intensité Carbone (mix Energie - ie mix parc roulant)</t>
  </si>
  <si>
    <t>gain VP th</t>
  </si>
  <si>
    <t>gain VUL th</t>
  </si>
  <si>
    <t>gain PL th</t>
  </si>
  <si>
    <t>gain VP elec</t>
  </si>
  <si>
    <t>gain VUL elec</t>
  </si>
  <si>
    <t>gain PL elec</t>
  </si>
  <si>
    <t>(pas d'élts sur consos véh. thermique &gt; 2030 pour DGEC,  pour ADEME = S1 et S2 prévoit des micro-véhicules</t>
  </si>
  <si>
    <t>% immat VUL Diesel/Ess</t>
  </si>
  <si>
    <t>% immat VUL VHR</t>
  </si>
  <si>
    <t xml:space="preserve"> dont technologique + CCS</t>
  </si>
  <si>
    <t>les données ci-contre en colonne C et H correspondent aux variations p/r l'année 2015 dans les feuilles VP, VUL et PL</t>
  </si>
  <si>
    <t>gain fluvial</t>
  </si>
  <si>
    <t>gain maritime</t>
  </si>
  <si>
    <t>gain affiché pour AMS en relatif au conso unitaire 2019 / Données ADEME présentées = réf à 2015</t>
  </si>
  <si>
    <t>1,3%/an en moyenne selon SNBC 2020, hypothèses initi, PIB varient selon scénario cf Feuilleton Macro-économique ; données colonnes D-G et I-L issues du tableau 1 du feuilleton avec base 100 = PIB 2021</t>
  </si>
  <si>
    <t>}</t>
  </si>
  <si>
    <t>Pas de GNV pour les VUL pour l'AMS</t>
  </si>
  <si>
    <t>A documenter si ces gains intégrent la pénétration des modes alternatifs aux carb conventionnels,  
données ademe présentées = moyenne des gains thermiques = minore les gains pour le fluvial. Maritime pour nous = soutes internationales</t>
  </si>
  <si>
    <t>La marche n'est pas documentée dans les Runs DGEC (à la différence du vélo même si ce dernier est hors CCTN cf série historique).  Généralement cette mobilité se trouve incluse dans les postes transport en commun (bus&amp;cars, modes ferrés)</t>
  </si>
  <si>
    <t>Pas de part modale pour les VUL côté Run DGEC ??? Est ce intégré aux PL ? Est-ce que les GTkm seront complétés avec VUL ? (cf onglet AME 2021)</t>
  </si>
  <si>
    <t>Comparaison à faire en variation à 2015 plutôt qu'en valeur (ADEME 10 pers bus et 24 autocar)</t>
  </si>
  <si>
    <r>
      <rPr>
        <b/>
        <sz val="11"/>
        <color rgb="FFFF0000"/>
        <rFont val="Calibri"/>
        <family val="2"/>
        <scheme val="minor"/>
      </rPr>
      <t xml:space="preserve">/!\ pour </t>
    </r>
    <r>
      <rPr>
        <sz val="11"/>
        <color theme="1"/>
        <rFont val="Calibri"/>
        <family val="2"/>
        <scheme val="minor"/>
      </rPr>
      <t>DGEC = rempl° personnes, pour ADEME on est en rempl° marchandises avec 2 catégories (petit/grand VUL)</t>
    </r>
  </si>
  <si>
    <t>Départ Sankey (Demande Energétique par vecteur)</t>
  </si>
  <si>
    <t>Subst . Essence</t>
  </si>
  <si>
    <t>Subst. Diesel</t>
  </si>
  <si>
    <t>Kéro</t>
  </si>
  <si>
    <t>Kéro SAF</t>
  </si>
  <si>
    <t>Kéro PtL</t>
  </si>
  <si>
    <t>BioGNV</t>
  </si>
  <si>
    <t>En Mtep</t>
  </si>
  <si>
    <t>En TWh</t>
  </si>
  <si>
    <t>Arrivée Sankey (demande par mode de transports)</t>
  </si>
  <si>
    <t>Essence tot</t>
  </si>
  <si>
    <t>Diesel tot</t>
  </si>
  <si>
    <t>Elec</t>
  </si>
  <si>
    <t>Poids-Lourds</t>
  </si>
  <si>
    <t>Bus et Cars</t>
  </si>
  <si>
    <t>Aérien métropole</t>
  </si>
  <si>
    <t>Navig</t>
  </si>
  <si>
    <t>Diesel (GNR)</t>
  </si>
  <si>
    <t>GNL (GNV)</t>
  </si>
  <si>
    <t>Subst GNL</t>
  </si>
  <si>
    <t>Fioul</t>
  </si>
  <si>
    <t>Aérien DROM &amp; IntraOutreMer</t>
  </si>
  <si>
    <t>Soutes Aériennes</t>
  </si>
  <si>
    <t>TOTAL Métropole</t>
  </si>
  <si>
    <t>Total métropole + aérien DROM</t>
  </si>
  <si>
    <t>TOTAL yc Soutes</t>
  </si>
  <si>
    <t>Périmètre Métropole + aérien DROM/intraDROM</t>
  </si>
  <si>
    <t>Total Demande Energie Transport</t>
  </si>
  <si>
    <t>2018</t>
  </si>
  <si>
    <t>2019</t>
  </si>
  <si>
    <t>2020</t>
  </si>
  <si>
    <t>2025</t>
  </si>
  <si>
    <t>2030</t>
  </si>
  <si>
    <t>2035</t>
  </si>
  <si>
    <t>2040</t>
  </si>
  <si>
    <t>2045</t>
  </si>
  <si>
    <t>2050</t>
  </si>
  <si>
    <t>Nœud</t>
  </si>
  <si>
    <t>Essence total</t>
  </si>
  <si>
    <t>Diesel total</t>
  </si>
  <si>
    <t>GNV total</t>
  </si>
  <si>
    <t>Sortie contrôle (métro+aérien DROM)</t>
  </si>
  <si>
    <t>Données Sources</t>
  </si>
  <si>
    <t>Données Sources et Cibles</t>
  </si>
  <si>
    <t>Voir si nécessaire pour Sankey ?</t>
  </si>
  <si>
    <t>Données Cibles</t>
  </si>
  <si>
    <t>Catégories</t>
  </si>
  <si>
    <t>Vecteurs</t>
  </si>
  <si>
    <t>Donnees socio-économique</t>
  </si>
  <si>
    <t>Référence(s)</t>
  </si>
  <si>
    <t>ADEME</t>
  </si>
  <si>
    <t>DGEC</t>
  </si>
  <si>
    <t xml:space="preserve"> 1 (2018)</t>
  </si>
  <si>
    <t>1 (2021)</t>
  </si>
  <si>
    <r>
      <t xml:space="preserve">Années considérées 
</t>
    </r>
    <r>
      <rPr>
        <sz val="11"/>
        <color theme="1"/>
        <rFont val="Calibri"/>
        <family val="2"/>
        <scheme val="minor"/>
      </rPr>
      <t>(sauf mention contraitre entre parenthèse)</t>
    </r>
  </si>
  <si>
    <t>Demande mobilité Voyageur Métropole [Gpkm]</t>
  </si>
  <si>
    <t>Aérien DROM et International [Gpkm]</t>
  </si>
  <si>
    <t>Demande marchandises Métropole [Gtkm]</t>
  </si>
  <si>
    <t>Auto [pers/veh]</t>
  </si>
  <si>
    <t>bus  [pers/veh]</t>
  </si>
  <si>
    <t>cars  [pers/veh]</t>
  </si>
  <si>
    <t>PL [t/veh]</t>
  </si>
  <si>
    <r>
      <t xml:space="preserve">VUL [t/veh ADEME ; </t>
    </r>
    <r>
      <rPr>
        <sz val="11"/>
        <color rgb="FFFF0000"/>
        <rFont val="Calibri"/>
        <family val="2"/>
        <scheme val="minor"/>
      </rPr>
      <t>pers/veh pour DGEC</t>
    </r>
    <r>
      <rPr>
        <sz val="11"/>
        <color theme="1"/>
        <rFont val="Calibri"/>
        <family val="2"/>
        <scheme val="minor"/>
      </rPr>
      <t>]</t>
    </r>
  </si>
  <si>
    <t>7,3% (2018)</t>
  </si>
  <si>
    <t>0,1% (2018)</t>
  </si>
  <si>
    <t>6,97% (2018)</t>
  </si>
  <si>
    <t>(2019)</t>
  </si>
  <si>
    <t>-44Mt/an (2017)</t>
  </si>
  <si>
    <t>%VE</t>
  </si>
  <si>
    <t>%VHR</t>
  </si>
  <si>
    <t>immat VE</t>
  </si>
  <si>
    <t>immat VHR</t>
  </si>
  <si>
    <t>immats</t>
  </si>
  <si>
    <t>Hypothèse 0,5t/VUL du SGPE - powerpoint du 13/02/2023</t>
  </si>
  <si>
    <t>Run 1Bis AMS</t>
  </si>
  <si>
    <t xml:space="preserve">  dont e-GNV</t>
  </si>
  <si>
    <t>e-GNL</t>
  </si>
  <si>
    <t>Diesel bio</t>
  </si>
  <si>
    <t>e-diesel</t>
  </si>
  <si>
    <t>PtL e-fuel &amp; e-GNV(*)</t>
  </si>
  <si>
    <t>(*) dont e-fuels</t>
  </si>
  <si>
    <t>(*) dont e-méthane</t>
  </si>
  <si>
    <t>PtL &amp; e-GNV</t>
  </si>
  <si>
    <t>(*) dont PtL liquides</t>
  </si>
  <si>
    <t>kérosène fossile</t>
  </si>
  <si>
    <t>fioul lourd fossile</t>
  </si>
  <si>
    <t>GNL fossile maritime</t>
  </si>
  <si>
    <t>PtL - air et mer</t>
  </si>
  <si>
    <t>PtL comprend du e-kerosene; du e-diesel pour soutes maritime; un petit peu de e-GNL</t>
  </si>
  <si>
    <t>bio GNL maritime</t>
  </si>
  <si>
    <t>biokérosène + (très marginalement un petit peu de biodiesel des soutes maritimes)</t>
  </si>
  <si>
    <t>20TWh</t>
  </si>
  <si>
    <t>Bilan biocarburants et e-fuels</t>
  </si>
  <si>
    <t>Domestique - bioessence</t>
  </si>
  <si>
    <t>Domestique - biogazole</t>
  </si>
  <si>
    <t>Domestique bio-GNV</t>
  </si>
  <si>
    <t>Domestique e-GNV</t>
  </si>
  <si>
    <t>Domestique - biocarburants aéronautiques</t>
  </si>
  <si>
    <t>Domestique e-carburants aéronautiques</t>
  </si>
  <si>
    <t>Soutes bio-carburants aéonautique</t>
  </si>
  <si>
    <t>Soutes e-carburants aéonautique</t>
  </si>
  <si>
    <t>Soutes bio-carburants maritimes</t>
  </si>
  <si>
    <t>Soutes e-carburants maritimes</t>
  </si>
  <si>
    <t>Total biocarburants</t>
  </si>
  <si>
    <t>Total e-carburants</t>
  </si>
  <si>
    <t>Twh</t>
  </si>
  <si>
    <t>Domestique</t>
  </si>
  <si>
    <t>moins de bio et e-fuels mer en 2030</t>
  </si>
  <si>
    <t xml:space="preserve">  dont soutes internationales</t>
  </si>
  <si>
    <t>fongibilité avec e-fuels</t>
  </si>
  <si>
    <t xml:space="preserve"> dont soutes internationales</t>
  </si>
  <si>
    <t>fongibilité avec biocarb</t>
  </si>
  <si>
    <t xml:space="preserve">Bilan biocarburants </t>
  </si>
  <si>
    <t>Bio-essence</t>
  </si>
  <si>
    <t>Bio-gazole</t>
  </si>
  <si>
    <t>Bio-GNV</t>
  </si>
  <si>
    <t>Biocarburants aéronautiques domestiques</t>
  </si>
  <si>
    <t>Biocarburants aéronautiques internationaux</t>
  </si>
  <si>
    <t>Biocarburants maritimes internationaux</t>
  </si>
  <si>
    <t>efuels</t>
  </si>
  <si>
    <t>Taux d’incorporation  AMS 23</t>
  </si>
  <si>
    <t>pour aérien et mer : voir onglets affrents</t>
  </si>
  <si>
    <t>dont méthane de synthèse</t>
  </si>
  <si>
    <t>dont biogaz</t>
  </si>
  <si>
    <t>Evolutions des parts de marché des énergies dans les immatriculations annuelles de véhicules particuliers</t>
  </si>
  <si>
    <t>baisse émissions parc à comparer avec règlement UE CO2 PL :</t>
  </si>
  <si>
    <t>Emissions moyennes véhicules neufs :</t>
  </si>
  <si>
    <t>Baisse d'émissions à comparer avec les objectifs UE</t>
  </si>
  <si>
    <t>Emissions moyennes véhicules neufs</t>
  </si>
  <si>
    <t>Gazole (L/100km)</t>
  </si>
  <si>
    <t>Electrique (kWh/10km)</t>
  </si>
  <si>
    <t>transport fluvial : évolution comme le trafic fluvial</t>
  </si>
  <si>
    <t>Indicateur d'efficacité énergétique global</t>
  </si>
  <si>
    <t>Ensemble des 2 effets</t>
  </si>
  <si>
    <t>dont fioul fossile</t>
  </si>
  <si>
    <t>dont bio-fioul</t>
  </si>
  <si>
    <t>dont bio-GNL</t>
  </si>
  <si>
    <t>e-fuels</t>
  </si>
  <si>
    <t>dont egazole</t>
  </si>
  <si>
    <t>dont emethanol</t>
  </si>
  <si>
    <t>dont eGNL</t>
  </si>
  <si>
    <t>dont eNH3</t>
  </si>
  <si>
    <t>% non fossile (mais sans pondération pour passer à l'intensité énergétique)</t>
  </si>
  <si>
    <t>objectif</t>
  </si>
  <si>
    <t>total fioul</t>
  </si>
  <si>
    <t>total GNL</t>
  </si>
  <si>
    <t>emethanol</t>
  </si>
  <si>
    <t>Totalité</t>
  </si>
  <si>
    <t>dont e-carbu</t>
  </si>
  <si>
    <t>dont liquides</t>
  </si>
  <si>
    <t>dont gnl/nh3</t>
  </si>
  <si>
    <t>Run 1 bis</t>
  </si>
  <si>
    <t>Taux d'incorporation en énergie de carburants aériens durables</t>
  </si>
  <si>
    <t>Taux d'incorporation</t>
  </si>
  <si>
    <t>dont biocarburants avancés</t>
  </si>
  <si>
    <t>dont RFNBO</t>
  </si>
  <si>
    <t>Biocarburants aériens (en %)</t>
  </si>
  <si>
    <t>Plafonnement post-2035</t>
  </si>
  <si>
    <t>Plafond à 30%</t>
  </si>
  <si>
    <t>Conso unitaire domestique</t>
  </si>
  <si>
    <t>Conso unitaire international</t>
  </si>
  <si>
    <t>var 2030/2019</t>
  </si>
  <si>
    <t>évol pop métropole / 2019</t>
  </si>
  <si>
    <t>Croissance PIB/2018</t>
  </si>
  <si>
    <t>PIB/2019</t>
  </si>
  <si>
    <t>élas</t>
  </si>
  <si>
    <t>évol mob/tete</t>
  </si>
  <si>
    <t>Evolution circulation PL</t>
  </si>
  <si>
    <t>élas /PIB</t>
  </si>
  <si>
    <t>comme pop</t>
  </si>
  <si>
    <t>Taux de chargement des PL</t>
  </si>
  <si>
    <t>run 1 bis</t>
  </si>
  <si>
    <t xml:space="preserve">run 1 </t>
  </si>
  <si>
    <t>Evolution de la circulation VP</t>
  </si>
  <si>
    <t>run 1</t>
  </si>
  <si>
    <t>Bilans énergétiques - Projections AME</t>
  </si>
  <si>
    <t>France Continentale</t>
  </si>
  <si>
    <t>Carburants synthétiques</t>
  </si>
  <si>
    <t>Gaz synthétique</t>
  </si>
  <si>
    <t>Bilan 2043</t>
  </si>
  <si>
    <t>France Kyoto</t>
  </si>
  <si>
    <t>DROM</t>
  </si>
  <si>
    <t>Date de prise en compte</t>
  </si>
  <si>
    <t>Production d'électricité, par vecteur - France Continentale</t>
  </si>
  <si>
    <t>Périmètre géographique : FR Continentale</t>
  </si>
  <si>
    <t>Unité : TWh</t>
  </si>
  <si>
    <t>Produits pétroliers</t>
  </si>
  <si>
    <t>Gaz réseau</t>
  </si>
  <si>
    <t xml:space="preserve">  dont méthanisation hors réseau</t>
  </si>
  <si>
    <t xml:space="preserve">  dont solaire</t>
  </si>
  <si>
    <t xml:space="preserve">  dont hydraulique</t>
  </si>
  <si>
    <t xml:space="preserve">  dont éolien terrestre</t>
  </si>
  <si>
    <t xml:space="preserve">  dont éolien en mer</t>
  </si>
  <si>
    <t>Toutes énergies</t>
  </si>
  <si>
    <t>CORSE</t>
  </si>
  <si>
    <r>
      <t xml:space="preserve">Production de chaleur et de froid </t>
    </r>
    <r>
      <rPr>
        <b/>
        <i/>
        <u/>
        <sz val="12"/>
        <color theme="0"/>
        <rFont val="Calibri"/>
        <family val="2"/>
        <scheme val="minor"/>
      </rPr>
      <t>pour les réseaux de chaleur</t>
    </r>
  </si>
  <si>
    <t>Chaleur fatale</t>
  </si>
  <si>
    <r>
      <t xml:space="preserve">Production de chaleur et de froid </t>
    </r>
    <r>
      <rPr>
        <b/>
        <i/>
        <u/>
        <sz val="12"/>
        <color theme="0"/>
        <rFont val="Calibri"/>
        <family val="2"/>
        <scheme val="minor"/>
      </rPr>
      <t>hors réseau de chaleur</t>
    </r>
  </si>
  <si>
    <t>Production totale de chaleur vendue</t>
  </si>
  <si>
    <t>Recalibré</t>
  </si>
  <si>
    <t>geseind</t>
  </si>
  <si>
    <t>geseres</t>
  </si>
  <si>
    <t>geseter</t>
  </si>
  <si>
    <t>gesetra</t>
  </si>
  <si>
    <t>gesetrasout</t>
  </si>
  <si>
    <t>gesetratot</t>
  </si>
  <si>
    <t>geseagr</t>
  </si>
  <si>
    <t>geseptech</t>
  </si>
  <si>
    <t>geseener</t>
  </si>
  <si>
    <t>gesetot</t>
  </si>
  <si>
    <t>gesetotsout</t>
  </si>
  <si>
    <t>gesneagr</t>
  </si>
  <si>
    <t>gesneagrch4</t>
  </si>
  <si>
    <t>gesneagrn2o</t>
  </si>
  <si>
    <t>gesneagrco2</t>
  </si>
  <si>
    <t>gesneind</t>
  </si>
  <si>
    <t>gesneraff</t>
  </si>
  <si>
    <t>gesnedech</t>
  </si>
  <si>
    <t>geshfc</t>
  </si>
  <si>
    <t>gesnetot</t>
  </si>
  <si>
    <t>gestotind</t>
  </si>
  <si>
    <t>gestotres</t>
  </si>
  <si>
    <t>gestotter</t>
  </si>
  <si>
    <t>gestottra</t>
  </si>
  <si>
    <t>gestottratot</t>
  </si>
  <si>
    <t>gestotagr</t>
  </si>
  <si>
    <t>gestotptech</t>
  </si>
  <si>
    <t>gestotener</t>
  </si>
  <si>
    <t>gestotdech</t>
  </si>
  <si>
    <t>gestot</t>
  </si>
  <si>
    <t>gestotsout</t>
  </si>
  <si>
    <t>wellfor</t>
  </si>
  <si>
    <t>welltcu</t>
  </si>
  <si>
    <t>wellpra</t>
  </si>
  <si>
    <t>wellhum</t>
  </si>
  <si>
    <t>wellart</t>
  </si>
  <si>
    <t>welloth</t>
  </si>
  <si>
    <t>wellbois</t>
  </si>
  <si>
    <t>wellbar</t>
  </si>
  <si>
    <t>wellnat</t>
  </si>
  <si>
    <t>wellccs</t>
  </si>
  <si>
    <t>wellccsind</t>
  </si>
  <si>
    <t>wellccsener</t>
  </si>
  <si>
    <t>wellbeccs</t>
  </si>
  <si>
    <t>welldaccs</t>
  </si>
  <si>
    <t>wellptech</t>
  </si>
  <si>
    <t>welltot</t>
  </si>
  <si>
    <t>gesnet</t>
  </si>
  <si>
    <t>gesnetsout</t>
  </si>
  <si>
    <t>Aérien DROM [Gpkm]</t>
  </si>
  <si>
    <t>Aérien Métropole [Gpkm]</t>
  </si>
  <si>
    <t>nouveau par rapport à Run 1 dans cette comparaison</t>
  </si>
  <si>
    <t>Aérien International [Gpkm]</t>
  </si>
  <si>
    <r>
      <t>Soutes maritimes (</t>
    </r>
    <r>
      <rPr>
        <sz val="11"/>
        <color rgb="FFFF0000"/>
        <rFont val="Calibri"/>
        <family val="2"/>
        <scheme val="minor"/>
      </rPr>
      <t>en variation 2015)</t>
    </r>
  </si>
  <si>
    <t>part modale</t>
  </si>
  <si>
    <t>En violet éléments calculés ADEME STM</t>
  </si>
  <si>
    <t>sans évolution du paramètre pour le Run1 bis p/r le Run 1</t>
  </si>
  <si>
    <t>dont Carbts synthètique</t>
  </si>
  <si>
    <t>dont Gaz synthètique</t>
  </si>
  <si>
    <t>gain aérien M°</t>
  </si>
  <si>
    <t>gain aérien international</t>
  </si>
  <si>
    <t>nd</t>
  </si>
  <si>
    <t>Marchandises VUL en [GTkm]</t>
  </si>
  <si>
    <t>Toujours pas de données sur GTkm marchandises pour le VUL dans le run1 bis</t>
  </si>
  <si>
    <t>Conso énergétique TWh hors soute horsDROM = Métropole</t>
  </si>
  <si>
    <t>Twh2050</t>
  </si>
  <si>
    <t>TWh2050</t>
  </si>
  <si>
    <t>Total Kyoto TWH2050</t>
  </si>
  <si>
    <t>Biocarbt</t>
  </si>
  <si>
    <t>Biocarbt total</t>
  </si>
  <si>
    <t>Gaz renouv totl</t>
  </si>
  <si>
    <t>Twh 2050</t>
  </si>
  <si>
    <t>PtL total</t>
  </si>
  <si>
    <t>H2 total</t>
  </si>
  <si>
    <t>Bilan Demande Energie détaillée par vecteur</t>
  </si>
  <si>
    <t>bio-essence</t>
  </si>
  <si>
    <t>bio-gazole</t>
  </si>
  <si>
    <t>bio-gnv</t>
  </si>
  <si>
    <t>biokéro domestique</t>
  </si>
  <si>
    <t>biokéro international</t>
  </si>
  <si>
    <t>biokéro DROM</t>
  </si>
  <si>
    <t>e-GNV</t>
  </si>
  <si>
    <t>e-kero domestique</t>
  </si>
  <si>
    <t>e-kero DROM</t>
  </si>
  <si>
    <t>e-kero international</t>
  </si>
  <si>
    <t>non ventilé</t>
  </si>
  <si>
    <t>proposition à faire pour adapter le biokéro ci-dessus</t>
  </si>
  <si>
    <t>manque le bioGNV pour Non routier</t>
  </si>
  <si>
    <t>inclue déjà le PtL</t>
  </si>
  <si>
    <t>biofioul maritime (soutes)</t>
  </si>
  <si>
    <t>manque le biogazole non routier</t>
  </si>
  <si>
    <t>16,0  (2018)</t>
  </si>
  <si>
    <t>174,6 (2018)</t>
  </si>
  <si>
    <t>35,8 (2018)</t>
  </si>
  <si>
    <t>Usage</t>
  </si>
  <si>
    <t>Aérien Métropole</t>
  </si>
  <si>
    <t>Aérien DROM</t>
  </si>
  <si>
    <t>Automobile</t>
  </si>
  <si>
    <t>Marche</t>
  </si>
  <si>
    <t>Bus &amp; Cars</t>
  </si>
  <si>
    <t>Train (yc métro.tram)</t>
  </si>
  <si>
    <t>Aérien Métropoole</t>
  </si>
  <si>
    <t>Train Marchandises</t>
  </si>
  <si>
    <t>Run1bis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</si>
</sst>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7">
    <numFmt numFmtId="43" formatCode="_-* #,##0.00_-;\-* #,##0.00_-;_-* &quot;-&quot;??_-;_-@_-"/>
    <numFmt numFmtId="164" formatCode="#,##0_ ;\-#,##0\ "/>
    <numFmt numFmtId="165" formatCode="0.0"/>
    <numFmt numFmtId="166" formatCode="0.000"/>
    <numFmt numFmtId="167" formatCode="0.0%"/>
    <numFmt numFmtId="168" formatCode="&quot; &quot;#,##0.00&quot; &quot;;&quot;-&quot;#,##0.00&quot; &quot;;&quot; -&quot;00&quot; &quot;;&quot; &quot;@&quot; &quot;"/>
    <numFmt numFmtId="169" formatCode="#,##0.0"/>
    <numFmt numFmtId="170" formatCode="&quot; &quot;#,##0.0&quot; &quot;;&quot;-&quot;#,##0.0&quot; &quot;;&quot; -&quot;00&quot; &quot;;&quot; &quot;@&quot; &quot;"/>
    <numFmt numFmtId="171" formatCode="[$-40C]mmm\-yy;@"/>
    <numFmt numFmtId="172" formatCode="&quot; &quot;#,##0.00&quot; &quot;;&quot;-&quot;#,##0.00&quot; &quot;;&quot; -&quot;00.0&quot; &quot;;&quot; &quot;@&quot; &quot;"/>
    <numFmt numFmtId="173" formatCode="#,##0.000"/>
    <numFmt numFmtId="174" formatCode="&quot; &quot;#,##0&quot; &quot;;&quot;-&quot;#,##0&quot; &quot;;&quot; -&quot;00&quot; &quot;;&quot; &quot;@&quot; &quot;"/>
    <numFmt numFmtId="175" formatCode="&quot; &quot;#,##0.0000&quot; &quot;;&quot;-&quot;#,##0.0000&quot; &quot;;&quot; -&quot;00.00&quot; &quot;;&quot; &quot;@&quot; &quot;"/>
    <numFmt numFmtId="176" formatCode="\ General"/>
    <numFmt numFmtId="177" formatCode="&quot; &quot;#,##0.000&quot; &quot;;&quot;-&quot;#,##0.000&quot; &quot;;&quot; -&quot;00.0&quot; &quot;;&quot; &quot;@&quot; &quot;"/>
    <numFmt numFmtId="178" formatCode="_-* #,##0_-;\-* #,##0_-;_-* &quot;-&quot;??_-;_-@_-"/>
    <numFmt numFmtId="179" formatCode="_-* #,##0.0_-;\-* #,##0.0_-;_-* &quot;-&quot;??_-;_-@_-"/>
    <numFmt numFmtId="180" formatCode="0&quot; &quot;%"/>
    <numFmt numFmtId="181" formatCode="_-* #,##0.0\ _€_-;\-* #,##0.0\ _€_-;_-* &quot;-&quot;?\ _€_-;_-@_-"/>
    <numFmt numFmtId="182" formatCode="0\ %"/>
    <numFmt numFmtId="183" formatCode="\ #,##0.00\ ;\-#,##0.00\ ;&quot; -&quot;00\ ;\ @\ "/>
    <numFmt numFmtId="184" formatCode="\ #,##0.0\ ;\-#,##0.0\ ;&quot; -&quot;00\ ;\ @\ "/>
    <numFmt numFmtId="185" formatCode="[$-40C]General"/>
    <numFmt numFmtId="186" formatCode="\ #,##0.00\ ;\-#,##0.00\ ;&quot; -&quot;00.0\ ;\ @\ "/>
    <numFmt numFmtId="187" formatCode="_-* #,##0.00_-;\-* #,##0.00_-;_-* \-??_-;_-@_-"/>
    <numFmt numFmtId="188" formatCode="\ #,##0\ ;\-#,##0\ ;&quot; -&quot;00\ ;\ @\ "/>
    <numFmt numFmtId="189" formatCode="0.00\ %"/>
    <numFmt numFmtId="190" formatCode="\ #,##0.0000\ ;\-#,##0.0000\ ;&quot; -&quot;00.00\ ;\ @\ "/>
    <numFmt numFmtId="191" formatCode="\ #,##0.000\ ;\-#,##0.000\ ;&quot; -&quot;00.0\ ;\ @\ "/>
    <numFmt numFmtId="192" formatCode="_-* #,##0.00\ _€_-;\-* #,##0.00\ _€_-;_-* \-?\ _€_-;_-@_-"/>
    <numFmt numFmtId="193" formatCode="_-* #,##0.00\ _€_-;\-* #,##0.00\ _€_-;_-* \-??\ _€_-;_-@_-"/>
    <numFmt numFmtId="194" formatCode="_-* #,##0_-;\-* #,##0_-;_-* \-??_-;_-@_-"/>
    <numFmt numFmtId="195" formatCode="_-* #,##0.0_-;\-* #,##0.0_-;_-* \-??_-;_-@_-"/>
    <numFmt numFmtId="196" formatCode="_-* #,##0.0\ _€_-;\-* #,##0.0\ _€_-;_-* \-?\ _€_-;_-@_-"/>
    <numFmt numFmtId="197" formatCode="0.000%"/>
    <numFmt numFmtId="198" formatCode="#,##0.0_ ;\-#,##0.0\ "/>
    <numFmt numFmtId="199" formatCode="_-* #,##0.000_-;\-* #,##0.000_-;_-* &quot;-&quot;??_-;_-@_-"/>
  </numFmts>
  <fonts count="18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0"/>
      <name val="Arial"/>
      <family val="2"/>
    </font>
    <font>
      <sz val="11"/>
      <color rgb="FFFFFFFF"/>
      <name val="Verdana"/>
      <family val="2"/>
      <charset val="1"/>
    </font>
    <font>
      <b/>
      <sz val="14"/>
      <color rgb="FFFFFFFF"/>
      <name val="Verdana"/>
      <family val="2"/>
      <charset val="1"/>
    </font>
    <font>
      <b/>
      <sz val="12"/>
      <color rgb="FF000000"/>
      <name val="Verdana"/>
      <family val="2"/>
      <charset val="1"/>
    </font>
    <font>
      <sz val="12"/>
      <color rgb="FF000000"/>
      <name val="Verdana"/>
      <family val="2"/>
      <charset val="1"/>
    </font>
    <font>
      <sz val="12"/>
      <color rgb="FFFF0000"/>
      <name val="Verdana"/>
      <family val="2"/>
      <charset val="1"/>
    </font>
    <font>
      <b/>
      <sz val="11"/>
      <color rgb="FFFFFFFF"/>
      <name val="Verdana"/>
      <family val="2"/>
      <charset val="1"/>
    </font>
    <font>
      <b/>
      <sz val="10"/>
      <name val="Verdana"/>
      <family val="2"/>
      <charset val="1"/>
    </font>
    <font>
      <b/>
      <sz val="10"/>
      <color rgb="FF000000"/>
      <name val="Verdana"/>
      <family val="2"/>
      <charset val="1"/>
    </font>
    <font>
      <b/>
      <sz val="9"/>
      <color rgb="FF000000"/>
      <name val="Verdana"/>
      <family val="2"/>
      <charset val="1"/>
    </font>
    <font>
      <sz val="10"/>
      <color rgb="FF000000"/>
      <name val="Verdana"/>
      <family val="2"/>
      <charset val="1"/>
    </font>
    <font>
      <sz val="10"/>
      <name val="Verdana"/>
      <family val="2"/>
      <charset val="1"/>
    </font>
    <font>
      <sz val="11"/>
      <color rgb="FFFF0000"/>
      <name val="Verdana"/>
      <family val="2"/>
      <charset val="1"/>
    </font>
    <font>
      <b/>
      <sz val="11"/>
      <color rgb="FF000000"/>
      <name val="Verdana"/>
      <family val="2"/>
      <charset val="1"/>
    </font>
    <font>
      <i/>
      <sz val="11"/>
      <color rgb="FF000000"/>
      <name val="Verdana"/>
      <family val="2"/>
      <charset val="1"/>
    </font>
    <font>
      <sz val="11"/>
      <name val="Verdana"/>
      <family val="2"/>
      <charset val="1"/>
    </font>
    <font>
      <b/>
      <sz val="11"/>
      <name val="Verdana"/>
      <family val="2"/>
      <charset val="1"/>
    </font>
    <font>
      <i/>
      <sz val="11"/>
      <name val="Verdana"/>
      <family val="2"/>
      <charset val="1"/>
    </font>
    <font>
      <b/>
      <sz val="11"/>
      <color rgb="FFFF0000"/>
      <name val="Verdana"/>
      <family val="2"/>
      <charset val="1"/>
    </font>
    <font>
      <i/>
      <sz val="11"/>
      <color rgb="FFFF0000"/>
      <name val="Calibri"/>
      <family val="2"/>
      <scheme val="minor"/>
    </font>
    <font>
      <sz val="11"/>
      <color rgb="FF000000"/>
      <name val="Calibri"/>
      <family val="2"/>
    </font>
    <font>
      <sz val="10"/>
      <color rgb="FF000000"/>
      <name val="Calibri"/>
      <family val="2"/>
    </font>
    <font>
      <sz val="10"/>
      <name val="Times New Roman"/>
      <family val="1"/>
    </font>
    <font>
      <sz val="10"/>
      <name val="Calibri"/>
      <family val="2"/>
      <scheme val="minor"/>
    </font>
    <font>
      <b/>
      <sz val="16"/>
      <color theme="0"/>
      <name val="Calibri"/>
      <family val="2"/>
      <scheme val="minor"/>
    </font>
    <font>
      <i/>
      <sz val="10"/>
      <color theme="0"/>
      <name val="Calibri"/>
      <family val="2"/>
      <scheme val="minor"/>
    </font>
    <font>
      <b/>
      <i/>
      <sz val="14"/>
      <color theme="0"/>
      <name val="Calibri"/>
      <family val="2"/>
      <scheme val="minor"/>
    </font>
    <font>
      <sz val="10"/>
      <color theme="0"/>
      <name val="Calibri"/>
      <family val="2"/>
      <scheme val="minor"/>
    </font>
    <font>
      <b/>
      <sz val="10"/>
      <name val="Calibri"/>
      <family val="2"/>
      <scheme val="minor"/>
    </font>
    <font>
      <b/>
      <sz val="16"/>
      <name val="Calibri"/>
      <family val="2"/>
      <scheme val="minor"/>
    </font>
    <font>
      <i/>
      <sz val="10"/>
      <name val="Calibri"/>
      <family val="2"/>
      <scheme val="minor"/>
    </font>
    <font>
      <b/>
      <sz val="12"/>
      <name val="Calibri"/>
      <family val="2"/>
      <scheme val="minor"/>
    </font>
    <font>
      <sz val="10"/>
      <color theme="1"/>
      <name val="Calibri"/>
      <family val="2"/>
      <scheme val="minor"/>
    </font>
    <font>
      <sz val="10"/>
      <color rgb="FFFF33CC"/>
      <name val="Calibri"/>
      <family val="2"/>
      <scheme val="minor"/>
    </font>
    <font>
      <b/>
      <sz val="10"/>
      <color theme="1"/>
      <name val="Calibri"/>
      <family val="2"/>
      <scheme val="minor"/>
    </font>
    <font>
      <b/>
      <sz val="11"/>
      <color rgb="FF000000"/>
      <name val="Calibri"/>
      <family val="2"/>
    </font>
    <font>
      <b/>
      <sz val="11"/>
      <name val="Calibri"/>
      <family val="2"/>
    </font>
    <font>
      <sz val="11"/>
      <name val="Calibri"/>
      <family val="2"/>
    </font>
    <font>
      <sz val="10"/>
      <color rgb="FFC00000"/>
      <name val="Calibri"/>
      <family val="2"/>
      <scheme val="minor"/>
    </font>
    <font>
      <sz val="10"/>
      <color rgb="FFFF0000"/>
      <name val="Calibri"/>
      <family val="2"/>
      <scheme val="minor"/>
    </font>
    <font>
      <sz val="11"/>
      <color rgb="FFFF0000"/>
      <name val="Calibri"/>
      <family val="2"/>
    </font>
    <font>
      <i/>
      <sz val="11"/>
      <color theme="1" tint="0.499984740745262"/>
      <name val="Calibri"/>
      <family val="2"/>
      <scheme val="minor"/>
    </font>
    <font>
      <b/>
      <sz val="9"/>
      <name val="Trebuchet MS"/>
      <family val="2"/>
    </font>
    <font>
      <b/>
      <sz val="10"/>
      <color rgb="FF000000"/>
      <name val="Calibri"/>
      <family val="2"/>
    </font>
    <font>
      <sz val="9"/>
      <color rgb="FF000000"/>
      <name val="Calibri"/>
      <family val="2"/>
    </font>
    <font>
      <b/>
      <sz val="11"/>
      <color theme="0"/>
      <name val="Trebuchet MS"/>
      <family val="2"/>
    </font>
    <font>
      <b/>
      <sz val="8"/>
      <color theme="0"/>
      <name val="Trebuchet MS"/>
      <family val="2"/>
    </font>
    <font>
      <sz val="8"/>
      <name val="Trebuchet MS"/>
      <family val="2"/>
    </font>
    <font>
      <i/>
      <sz val="10"/>
      <color rgb="FF000000"/>
      <name val="Calibri"/>
      <family val="2"/>
    </font>
    <font>
      <b/>
      <sz val="8"/>
      <name val="Trebuchet MS"/>
      <family val="2"/>
    </font>
    <font>
      <b/>
      <u/>
      <sz val="10"/>
      <color rgb="FF000000"/>
      <name val="Calibri"/>
      <family val="2"/>
    </font>
    <font>
      <sz val="11"/>
      <name val="Calibri"/>
      <family val="2"/>
      <scheme val="minor"/>
    </font>
    <font>
      <b/>
      <sz val="11"/>
      <name val="Calibri"/>
      <family val="2"/>
      <scheme val="minor"/>
    </font>
    <font>
      <sz val="11"/>
      <color rgb="FF000000"/>
      <name val="Calibri1"/>
    </font>
    <font>
      <b/>
      <u/>
      <sz val="11"/>
      <name val="Calibri"/>
      <family val="2"/>
      <scheme val="minor"/>
    </font>
    <font>
      <i/>
      <sz val="11"/>
      <name val="Calibri"/>
      <family val="2"/>
      <scheme val="minor"/>
    </font>
    <font>
      <b/>
      <sz val="11"/>
      <color indexed="8"/>
      <name val="Arial"/>
      <family val="2"/>
    </font>
    <font>
      <b/>
      <sz val="11"/>
      <name val="Arial"/>
      <family val="2"/>
    </font>
    <font>
      <sz val="11"/>
      <color theme="5" tint="-0.249977111117893"/>
      <name val="Calibri"/>
      <family val="2"/>
      <scheme val="minor"/>
    </font>
    <font>
      <i/>
      <sz val="11"/>
      <color theme="2" tint="-0.499984740745262"/>
      <name val="Calibri"/>
      <family val="2"/>
      <scheme val="minor"/>
    </font>
    <font>
      <sz val="11"/>
      <color rgb="FF000000"/>
      <name val="Calibri"/>
      <family val="2"/>
      <scheme val="minor"/>
    </font>
    <font>
      <b/>
      <sz val="11"/>
      <color rgb="FF000000"/>
      <name val="Calibri"/>
      <family val="2"/>
      <scheme val="minor"/>
    </font>
    <font>
      <b/>
      <u/>
      <sz val="11"/>
      <color rgb="FF000000"/>
      <name val="Calibri"/>
      <family val="2"/>
      <scheme val="minor"/>
    </font>
    <font>
      <i/>
      <sz val="11"/>
      <color rgb="FF000000"/>
      <name val="Calibri"/>
      <family val="2"/>
      <scheme val="minor"/>
    </font>
    <font>
      <sz val="8"/>
      <color indexed="8"/>
      <name val="Arial"/>
      <family val="2"/>
    </font>
    <font>
      <b/>
      <sz val="8"/>
      <name val="Arial"/>
      <family val="2"/>
    </font>
    <font>
      <sz val="11"/>
      <color rgb="FF548235"/>
      <name val="Calibri"/>
      <family val="2"/>
      <scheme val="minor"/>
    </font>
    <font>
      <sz val="11"/>
      <color rgb="FF800000"/>
      <name val="Calibri"/>
      <family val="2"/>
      <scheme val="minor"/>
    </font>
    <font>
      <sz val="11"/>
      <color rgb="FFB85C00"/>
      <name val="Calibri"/>
      <family val="2"/>
      <scheme val="minor"/>
    </font>
    <font>
      <sz val="11"/>
      <color rgb="FF00B050"/>
      <name val="Calibri"/>
      <family val="2"/>
      <scheme val="minor"/>
    </font>
    <font>
      <b/>
      <sz val="11"/>
      <color rgb="FFFFFFFF"/>
      <name val="Calibri"/>
      <family val="2"/>
      <scheme val="minor"/>
    </font>
    <font>
      <b/>
      <sz val="11"/>
      <color theme="5"/>
      <name val="Calibri"/>
      <family val="2"/>
      <scheme val="minor"/>
    </font>
    <font>
      <sz val="11"/>
      <color theme="5"/>
      <name val="Calibri"/>
      <family val="2"/>
      <scheme val="minor"/>
    </font>
    <font>
      <b/>
      <sz val="8"/>
      <color indexed="8"/>
      <name val="Arial"/>
      <family val="2"/>
    </font>
    <font>
      <sz val="8"/>
      <name val="Arial"/>
      <family val="2"/>
    </font>
    <font>
      <sz val="8"/>
      <color rgb="FF000000"/>
      <name val="Calibri"/>
      <family val="2"/>
      <scheme val="minor"/>
    </font>
    <font>
      <sz val="8"/>
      <color theme="1"/>
      <name val="Calibri"/>
      <family val="2"/>
      <scheme val="minor"/>
    </font>
    <font>
      <b/>
      <sz val="8"/>
      <color theme="1"/>
      <name val="Calibri"/>
      <family val="2"/>
      <scheme val="minor"/>
    </font>
    <font>
      <b/>
      <sz val="11"/>
      <color indexed="8"/>
      <name val="Calibri"/>
      <family val="2"/>
      <scheme val="minor"/>
    </font>
    <font>
      <sz val="11"/>
      <color indexed="8"/>
      <name val="Calibri"/>
      <family val="2"/>
      <scheme val="minor"/>
    </font>
    <font>
      <sz val="11"/>
      <color theme="9"/>
      <name val="Calibri"/>
      <family val="2"/>
      <scheme val="minor"/>
    </font>
    <font>
      <sz val="10"/>
      <color rgb="FF000000"/>
      <name val="Calibri"/>
      <family val="2"/>
      <scheme val="minor"/>
    </font>
    <font>
      <b/>
      <sz val="10"/>
      <color rgb="FF000000"/>
      <name val="Calibri"/>
      <family val="2"/>
      <scheme val="minor"/>
    </font>
    <font>
      <i/>
      <sz val="11"/>
      <color rgb="FF000000"/>
      <name val="Calibri"/>
      <family val="2"/>
    </font>
    <font>
      <sz val="10"/>
      <color rgb="FF000000"/>
      <name val="Arial1"/>
    </font>
    <font>
      <b/>
      <sz val="14"/>
      <name val="Calibri"/>
      <family val="2"/>
      <scheme val="minor"/>
    </font>
    <font>
      <sz val="14"/>
      <name val="Calibri"/>
      <family val="2"/>
      <scheme val="minor"/>
    </font>
    <font>
      <b/>
      <sz val="11"/>
      <color rgb="FF000000"/>
      <name val="Calibri"/>
      <family val="2"/>
      <charset val="1"/>
    </font>
    <font>
      <i/>
      <sz val="11"/>
      <color rgb="FF000000"/>
      <name val="Calibri"/>
      <family val="2"/>
      <charset val="1"/>
    </font>
    <font>
      <i/>
      <sz val="8"/>
      <color theme="5" tint="-0.249977111117893"/>
      <name val="Calibri"/>
      <family val="2"/>
      <scheme val="minor"/>
    </font>
    <font>
      <i/>
      <sz val="11"/>
      <color theme="5" tint="-0.249977111117893"/>
      <name val="Calibri"/>
      <family val="2"/>
      <scheme val="minor"/>
    </font>
    <font>
      <b/>
      <sz val="11"/>
      <color rgb="FFFF0000"/>
      <name val="Calibri"/>
      <family val="2"/>
      <scheme val="minor"/>
    </font>
    <font>
      <sz val="11"/>
      <color rgb="FF7030A0"/>
      <name val="Calibri"/>
      <family val="2"/>
      <scheme val="minor"/>
    </font>
    <font>
      <sz val="9"/>
      <color rgb="FF7030A0"/>
      <name val="Calibri"/>
      <family val="2"/>
      <scheme val="minor"/>
    </font>
    <font>
      <sz val="8"/>
      <color rgb="FF7030A0"/>
      <name val="Calibri"/>
      <family val="2"/>
      <scheme val="minor"/>
    </font>
    <font>
      <sz val="14"/>
      <color rgb="FFFF0000"/>
      <name val="Calibri"/>
      <family val="2"/>
    </font>
    <font>
      <sz val="14"/>
      <color rgb="FFFF0000"/>
      <name val="Calibri"/>
      <family val="2"/>
      <scheme val="minor"/>
    </font>
    <font>
      <i/>
      <sz val="11"/>
      <color theme="1"/>
      <name val="Calibri"/>
      <family val="2"/>
      <scheme val="minor"/>
    </font>
    <font>
      <sz val="11"/>
      <color rgb="FF7030A0"/>
      <name val="Calibri"/>
      <family val="2"/>
    </font>
    <font>
      <u/>
      <sz val="11"/>
      <color rgb="FFFF0000"/>
      <name val="Calibri"/>
      <family val="2"/>
      <scheme val="minor"/>
    </font>
    <font>
      <sz val="11"/>
      <color theme="0"/>
      <name val="Calibri"/>
      <family val="2"/>
      <scheme val="minor"/>
    </font>
    <font>
      <sz val="11"/>
      <color rgb="FF000000"/>
      <name val="Calibri"/>
      <family val="2"/>
      <charset val="1"/>
    </font>
    <font>
      <sz val="10"/>
      <color rgb="FF000000"/>
      <name val="Calibri"/>
      <family val="2"/>
      <charset val="1"/>
    </font>
    <font>
      <sz val="10"/>
      <name val="Times New Roman"/>
      <family val="1"/>
      <charset val="1"/>
    </font>
    <font>
      <sz val="10"/>
      <name val="Calibri"/>
      <family val="2"/>
      <charset val="1"/>
    </font>
    <font>
      <b/>
      <sz val="16"/>
      <color rgb="FFFFFFFF"/>
      <name val="Calibri"/>
      <family val="2"/>
      <charset val="1"/>
    </font>
    <font>
      <i/>
      <sz val="10"/>
      <color rgb="FFFFFFFF"/>
      <name val="Calibri"/>
      <family val="2"/>
      <charset val="1"/>
    </font>
    <font>
      <b/>
      <i/>
      <sz val="14"/>
      <color rgb="FFFFFFFF"/>
      <name val="Calibri"/>
      <family val="2"/>
      <charset val="1"/>
    </font>
    <font>
      <sz val="10"/>
      <color rgb="FFFFFFFF"/>
      <name val="Calibri"/>
      <family val="2"/>
      <charset val="1"/>
    </font>
    <font>
      <b/>
      <sz val="10"/>
      <name val="Calibri"/>
      <family val="2"/>
      <charset val="1"/>
    </font>
    <font>
      <b/>
      <sz val="16"/>
      <name val="Calibri"/>
      <family val="2"/>
      <charset val="1"/>
    </font>
    <font>
      <i/>
      <sz val="10"/>
      <name val="Calibri"/>
      <family val="2"/>
      <charset val="1"/>
    </font>
    <font>
      <b/>
      <sz val="12"/>
      <name val="Calibri"/>
      <family val="2"/>
      <charset val="1"/>
    </font>
    <font>
      <sz val="10"/>
      <color rgb="FFFF33CC"/>
      <name val="Calibri"/>
      <family val="2"/>
      <charset val="1"/>
    </font>
    <font>
      <b/>
      <sz val="10"/>
      <color rgb="FF000000"/>
      <name val="Calibri"/>
      <family val="2"/>
      <charset val="1"/>
    </font>
    <font>
      <b/>
      <sz val="11"/>
      <name val="Calibri"/>
      <family val="2"/>
      <charset val="1"/>
    </font>
    <font>
      <sz val="11"/>
      <name val="Calibri"/>
      <family val="2"/>
      <charset val="1"/>
    </font>
    <font>
      <sz val="10"/>
      <color rgb="FFC00000"/>
      <name val="Calibri"/>
      <family val="2"/>
      <charset val="1"/>
    </font>
    <font>
      <sz val="10"/>
      <color rgb="FFFF0000"/>
      <name val="Calibri"/>
      <family val="2"/>
      <charset val="1"/>
    </font>
    <font>
      <sz val="11"/>
      <color rgb="FFFF0000"/>
      <name val="Calibri"/>
      <family val="2"/>
      <charset val="1"/>
    </font>
    <font>
      <b/>
      <sz val="9"/>
      <name val="Trebuchet MS"/>
      <family val="2"/>
      <charset val="1"/>
    </font>
    <font>
      <sz val="9"/>
      <color rgb="FF000000"/>
      <name val="Calibri"/>
      <family val="2"/>
      <charset val="1"/>
    </font>
    <font>
      <sz val="10"/>
      <name val="Arial"/>
      <family val="2"/>
      <charset val="1"/>
    </font>
    <font>
      <b/>
      <sz val="11"/>
      <color rgb="FFFFFFFF"/>
      <name val="Trebuchet MS"/>
      <family val="2"/>
      <charset val="1"/>
    </font>
    <font>
      <b/>
      <sz val="8"/>
      <color rgb="FFFFFFFF"/>
      <name val="Trebuchet MS"/>
      <family val="2"/>
      <charset val="1"/>
    </font>
    <font>
      <sz val="8"/>
      <name val="Trebuchet MS"/>
      <family val="2"/>
      <charset val="1"/>
    </font>
    <font>
      <i/>
      <sz val="10"/>
      <color rgb="FF000000"/>
      <name val="Calibri"/>
      <family val="2"/>
      <charset val="1"/>
    </font>
    <font>
      <b/>
      <sz val="8"/>
      <name val="Trebuchet MS"/>
      <family val="2"/>
      <charset val="1"/>
    </font>
    <font>
      <b/>
      <sz val="16"/>
      <color rgb="FF000000"/>
      <name val="Calibri"/>
      <family val="2"/>
      <charset val="1"/>
    </font>
    <font>
      <b/>
      <u/>
      <sz val="10"/>
      <color rgb="FF000000"/>
      <name val="Calibri"/>
      <family val="2"/>
      <charset val="1"/>
    </font>
    <font>
      <b/>
      <u/>
      <sz val="11"/>
      <name val="Calibri"/>
      <family val="2"/>
      <charset val="1"/>
    </font>
    <font>
      <i/>
      <sz val="11"/>
      <name val="Calibri"/>
      <family val="2"/>
      <charset val="1"/>
    </font>
    <font>
      <b/>
      <sz val="11"/>
      <color rgb="FFFFFFFF"/>
      <name val="Calibri"/>
      <family val="2"/>
      <charset val="1"/>
    </font>
    <font>
      <b/>
      <sz val="11"/>
      <color rgb="FF000000"/>
      <name val="Arial"/>
      <family val="2"/>
      <charset val="1"/>
    </font>
    <font>
      <b/>
      <sz val="11"/>
      <name val="Arial"/>
      <family val="2"/>
      <charset val="1"/>
    </font>
    <font>
      <sz val="11"/>
      <color rgb="FFC55A11"/>
      <name val="Calibri"/>
      <family val="2"/>
      <charset val="1"/>
    </font>
    <font>
      <i/>
      <sz val="11"/>
      <color rgb="FF767171"/>
      <name val="Calibri"/>
      <family val="2"/>
      <charset val="1"/>
    </font>
    <font>
      <b/>
      <u/>
      <sz val="11"/>
      <color rgb="FF000000"/>
      <name val="Calibri"/>
      <family val="2"/>
      <charset val="1"/>
    </font>
    <font>
      <sz val="8"/>
      <color rgb="FF000000"/>
      <name val="Arial"/>
      <family val="2"/>
      <charset val="1"/>
    </font>
    <font>
      <b/>
      <sz val="8"/>
      <name val="Arial"/>
      <family val="2"/>
      <charset val="1"/>
    </font>
    <font>
      <sz val="11"/>
      <color rgb="FF548235"/>
      <name val="Calibri"/>
      <family val="2"/>
      <charset val="1"/>
    </font>
    <font>
      <sz val="11"/>
      <color rgb="FF800000"/>
      <name val="Calibri"/>
      <family val="2"/>
      <charset val="1"/>
    </font>
    <font>
      <sz val="11"/>
      <color rgb="FFB85C00"/>
      <name val="Calibri"/>
      <family val="2"/>
      <charset val="1"/>
    </font>
    <font>
      <sz val="11"/>
      <color rgb="FF00B050"/>
      <name val="Calibri"/>
      <family val="2"/>
      <charset val="1"/>
    </font>
    <font>
      <b/>
      <sz val="11"/>
      <color rgb="FFED7D31"/>
      <name val="Calibri"/>
      <family val="2"/>
      <charset val="1"/>
    </font>
    <font>
      <sz val="11"/>
      <color rgb="FFED7D31"/>
      <name val="Calibri"/>
      <family val="2"/>
      <charset val="1"/>
    </font>
    <font>
      <b/>
      <sz val="8"/>
      <color rgb="FF000000"/>
      <name val="Arial"/>
      <family val="2"/>
      <charset val="1"/>
    </font>
    <font>
      <sz val="8"/>
      <name val="Arial"/>
      <family val="2"/>
      <charset val="1"/>
    </font>
    <font>
      <sz val="8"/>
      <color rgb="FF000000"/>
      <name val="Calibri"/>
      <family val="2"/>
      <charset val="1"/>
    </font>
    <font>
      <b/>
      <sz val="8"/>
      <color rgb="FF000000"/>
      <name val="Calibri"/>
      <family val="2"/>
      <charset val="1"/>
    </font>
    <font>
      <sz val="11"/>
      <color rgb="FF70AD47"/>
      <name val="Calibri"/>
      <family val="2"/>
      <charset val="1"/>
    </font>
    <font>
      <i/>
      <sz val="11"/>
      <color rgb="FFFF0000"/>
      <name val="Calibri"/>
      <family val="2"/>
      <charset val="1"/>
    </font>
    <font>
      <sz val="10"/>
      <color rgb="FF333333"/>
      <name val="Calibri"/>
      <family val="2"/>
      <charset val="1"/>
    </font>
    <font>
      <sz val="10"/>
      <color rgb="FF000000"/>
      <name val="Arial1"/>
      <charset val="1"/>
    </font>
    <font>
      <b/>
      <sz val="14"/>
      <name val="Calibri"/>
      <family val="2"/>
      <charset val="1"/>
    </font>
    <font>
      <sz val="14"/>
      <name val="Calibri"/>
      <family val="2"/>
      <charset val="1"/>
    </font>
    <font>
      <i/>
      <sz val="8"/>
      <color rgb="FFC55A11"/>
      <name val="Calibri"/>
      <family val="2"/>
      <charset val="1"/>
    </font>
    <font>
      <b/>
      <sz val="14"/>
      <color theme="0"/>
      <name val="Calibri"/>
      <family val="2"/>
      <scheme val="minor"/>
    </font>
    <font>
      <b/>
      <sz val="12"/>
      <color theme="1"/>
      <name val="Calibri"/>
      <family val="2"/>
      <scheme val="minor"/>
    </font>
    <font>
      <sz val="12"/>
      <color theme="1"/>
      <name val="Calibri"/>
      <family val="2"/>
      <scheme val="minor"/>
    </font>
    <font>
      <sz val="12"/>
      <color rgb="FFFF0000"/>
      <name val="Calibri"/>
      <family val="2"/>
      <scheme val="minor"/>
    </font>
    <font>
      <b/>
      <sz val="9"/>
      <color theme="1"/>
      <name val="Calibri"/>
      <family val="2"/>
      <scheme val="minor"/>
    </font>
    <font>
      <sz val="10"/>
      <color theme="5"/>
      <name val="Calibri"/>
      <family val="2"/>
      <scheme val="minor"/>
    </font>
    <font>
      <b/>
      <sz val="10"/>
      <color theme="5"/>
      <name val="Calibri"/>
      <family val="2"/>
      <scheme val="minor"/>
    </font>
    <font>
      <b/>
      <sz val="12"/>
      <color theme="0"/>
      <name val="Calibri"/>
      <family val="2"/>
      <scheme val="minor"/>
    </font>
    <font>
      <b/>
      <i/>
      <u/>
      <sz val="12"/>
      <color theme="0"/>
      <name val="Calibri"/>
      <family val="2"/>
      <scheme val="minor"/>
    </font>
    <font>
      <i/>
      <sz val="11"/>
      <color theme="0" tint="-0.499984740745262"/>
      <name val="Calibri"/>
      <family val="2"/>
      <scheme val="minor"/>
    </font>
    <font>
      <b/>
      <sz val="9"/>
      <color indexed="81"/>
      <name val="Tahoma"/>
      <family val="2"/>
    </font>
    <font>
      <sz val="9"/>
      <color indexed="81"/>
      <name val="Tahoma"/>
      <family val="2"/>
    </font>
    <font>
      <i/>
      <sz val="11"/>
      <color theme="5"/>
      <name val="Calibri"/>
      <family val="2"/>
      <scheme val="minor"/>
    </font>
    <font>
      <sz val="11"/>
      <color rgb="FF7030A0"/>
      <name val="Calibri"/>
      <family val="2"/>
      <charset val="1"/>
    </font>
    <font>
      <sz val="9"/>
      <color theme="1"/>
      <name val="Calibri"/>
      <family val="2"/>
      <scheme val="minor"/>
    </font>
    <font>
      <b/>
      <sz val="10"/>
      <color rgb="FFFF0000"/>
      <name val="Calibri"/>
      <family val="2"/>
      <charset val="1"/>
    </font>
    <font>
      <b/>
      <sz val="10"/>
      <color rgb="FFFF0000"/>
      <name val="Calibri"/>
      <family val="2"/>
    </font>
    <font>
      <b/>
      <sz val="11"/>
      <color rgb="FFFF0000"/>
      <name val="Calibri"/>
      <family val="2"/>
    </font>
    <font>
      <sz val="10"/>
      <color rgb="FFFF0000"/>
      <name val="Calibri"/>
      <family val="2"/>
    </font>
    <font>
      <b/>
      <sz val="11"/>
      <color rgb="FFFF0000"/>
      <name val="Calibri"/>
      <family val="2"/>
      <charset val="1"/>
    </font>
    <font>
      <sz val="8"/>
      <name val="Calibri"/>
      <family val="2"/>
      <scheme val="minor"/>
    </font>
  </fonts>
  <fills count="84">
    <fill>
      <patternFill patternType="none"/>
    </fill>
    <fill>
      <patternFill patternType="gray125"/>
    </fill>
    <fill>
      <patternFill patternType="solid">
        <fgColor theme="2"/>
        <bgColor indexed="64"/>
      </patternFill>
    </fill>
    <fill>
      <patternFill patternType="solid">
        <fgColor rgb="FF1E8F5D"/>
        <bgColor rgb="FF008080"/>
      </patternFill>
    </fill>
    <fill>
      <patternFill patternType="solid">
        <fgColor rgb="FFFFFFFF"/>
        <bgColor rgb="FFFFFFCC"/>
      </patternFill>
    </fill>
    <fill>
      <patternFill patternType="solid">
        <fgColor rgb="FFFFFF00"/>
        <bgColor rgb="FFFFFF00"/>
      </patternFill>
    </fill>
    <fill>
      <patternFill patternType="solid">
        <fgColor rgb="FF14A2D2"/>
        <bgColor rgb="FF00CCFF"/>
      </patternFill>
    </fill>
    <fill>
      <patternFill patternType="solid">
        <fgColor rgb="FF7ADDF6"/>
        <bgColor rgb="FFC0C0C0"/>
      </patternFill>
    </fill>
    <fill>
      <patternFill patternType="solid">
        <fgColor rgb="FFD9D9D9"/>
        <bgColor rgb="FFC0C0C0"/>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DEEBF7"/>
        <bgColor rgb="FFDAE3F3"/>
      </patternFill>
    </fill>
    <fill>
      <patternFill patternType="solid">
        <fgColor theme="9" tint="0.59999389629810485"/>
        <bgColor indexed="64"/>
      </patternFill>
    </fill>
    <fill>
      <patternFill patternType="solid">
        <fgColor theme="8" tint="-0.249977111117893"/>
        <bgColor indexed="64"/>
      </patternFill>
    </fill>
    <fill>
      <patternFill patternType="solid">
        <fgColor theme="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7030A0"/>
        <bgColor indexed="64"/>
      </patternFill>
    </fill>
    <fill>
      <patternFill patternType="solid">
        <fgColor rgb="FFFFFFCC"/>
        <bgColor indexed="64"/>
      </patternFill>
    </fill>
    <fill>
      <patternFill patternType="solid">
        <fgColor rgb="FFFFFF00"/>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39997558519241921"/>
        <bgColor indexed="64"/>
      </patternFill>
    </fill>
    <fill>
      <patternFill patternType="solid">
        <fgColor rgb="FFFFF2CC"/>
        <bgColor rgb="FFFFF2CC"/>
      </patternFill>
    </fill>
    <fill>
      <patternFill patternType="solid">
        <fgColor rgb="FFA9D08E"/>
        <bgColor rgb="FFA9D08E"/>
      </patternFill>
    </fill>
    <fill>
      <patternFill patternType="solid">
        <fgColor rgb="FF00758F"/>
        <bgColor rgb="FF00758F"/>
      </patternFill>
    </fill>
    <fill>
      <patternFill patternType="solid">
        <fgColor rgb="FF00B0F0"/>
        <bgColor rgb="FF00B0F0"/>
      </patternFill>
    </fill>
    <fill>
      <patternFill patternType="solid">
        <fgColor rgb="FFFFFF99"/>
        <bgColor rgb="FFFFFF99"/>
      </patternFill>
    </fill>
    <fill>
      <patternFill patternType="solid">
        <fgColor theme="7" tint="0.79998168889431442"/>
        <bgColor indexed="26"/>
      </patternFill>
    </fill>
    <fill>
      <patternFill patternType="solid">
        <fgColor rgb="FFFFFFFF"/>
        <bgColor rgb="FFFFFFFF"/>
      </patternFill>
    </fill>
    <fill>
      <patternFill patternType="solid">
        <fgColor theme="0" tint="-0.249977111117893"/>
        <bgColor indexed="64"/>
      </patternFill>
    </fill>
    <fill>
      <patternFill patternType="solid">
        <fgColor rgb="FFB2B2B2"/>
        <bgColor rgb="FFB2B2B2"/>
      </patternFill>
    </fill>
    <fill>
      <patternFill patternType="solid">
        <fgColor rgb="FF008080"/>
        <bgColor rgb="FF008080"/>
      </patternFill>
    </fill>
    <fill>
      <patternFill patternType="solid">
        <fgColor theme="4" tint="0.59999389629810485"/>
        <bgColor indexed="64"/>
      </patternFill>
    </fill>
    <fill>
      <patternFill patternType="solid">
        <fgColor theme="7" tint="0.39997558519241921"/>
        <bgColor indexed="64"/>
      </patternFill>
    </fill>
    <fill>
      <patternFill patternType="solid">
        <fgColor rgb="FFFFFF00"/>
        <bgColor rgb="FFFFFF99"/>
      </patternFill>
    </fill>
    <fill>
      <patternFill patternType="solid">
        <fgColor indexed="9"/>
        <bgColor indexed="26"/>
      </patternFill>
    </fill>
    <fill>
      <patternFill patternType="solid">
        <fgColor indexed="9"/>
        <bgColor indexed="28"/>
      </patternFill>
    </fill>
    <fill>
      <patternFill patternType="solid">
        <fgColor theme="7" tint="0.79998168889431442"/>
        <bgColor indexed="28"/>
      </patternFill>
    </fill>
    <fill>
      <patternFill patternType="solid">
        <fgColor rgb="FFFFFF00"/>
        <bgColor rgb="FFDAE3F3"/>
      </patternFill>
    </fill>
    <fill>
      <patternFill patternType="solid">
        <fgColor theme="5" tint="0.39997558519241921"/>
        <bgColor indexed="64"/>
      </patternFill>
    </fill>
    <fill>
      <patternFill patternType="solid">
        <fgColor rgb="FFFF99CC"/>
        <bgColor indexed="64"/>
      </patternFill>
    </fill>
    <fill>
      <patternFill patternType="solid">
        <fgColor theme="0" tint="-4.9989318521683403E-2"/>
        <bgColor indexed="64"/>
      </patternFill>
    </fill>
    <fill>
      <patternFill patternType="gray0625"/>
    </fill>
    <fill>
      <patternFill patternType="solid">
        <fgColor rgb="FFC5E0B4"/>
        <bgColor rgb="FFBDD7EE"/>
      </patternFill>
    </fill>
    <fill>
      <patternFill patternType="mediumGray">
        <fgColor rgb="FF323699"/>
        <bgColor rgb="FF656594"/>
      </patternFill>
    </fill>
    <fill>
      <patternFill patternType="darkGray">
        <fgColor rgb="FF989AFF"/>
        <bgColor rgb="FF969696"/>
      </patternFill>
    </fill>
    <fill>
      <patternFill patternType="solid">
        <fgColor rgb="FFA9D18E"/>
        <bgColor rgb="FFC5E0B4"/>
      </patternFill>
    </fill>
    <fill>
      <patternFill patternType="solid">
        <fgColor rgb="FFFFFF00"/>
        <bgColor rgb="FFFFCC00"/>
      </patternFill>
    </fill>
    <fill>
      <patternFill patternType="darkGray">
        <fgColor rgb="FFFFF2CE"/>
        <bgColor rgb="FFE2F0D9"/>
      </patternFill>
    </fill>
    <fill>
      <patternFill patternType="solid">
        <fgColor rgb="FFFFD966"/>
        <bgColor rgb="FFFFCBA5"/>
      </patternFill>
    </fill>
    <fill>
      <patternFill patternType="darkGray">
        <fgColor rgb="FFE0EBFC"/>
        <bgColor rgb="FFE2F0D9"/>
      </patternFill>
    </fill>
    <fill>
      <patternFill patternType="solid">
        <fgColor rgb="FFFFF2CE"/>
        <bgColor rgb="FFFFFFCC"/>
      </patternFill>
    </fill>
    <fill>
      <patternFill patternType="mediumGray">
        <fgColor rgb="FFE0EBFC"/>
        <bgColor rgb="FFE2F0D9"/>
      </patternFill>
    </fill>
    <fill>
      <patternFill patternType="mediumGray">
        <fgColor rgb="FF983368"/>
        <bgColor rgb="FF323699"/>
      </patternFill>
    </fill>
    <fill>
      <patternFill patternType="solid">
        <fgColor rgb="FFFFFFCC"/>
        <bgColor rgb="FFFFF2CE"/>
      </patternFill>
    </fill>
    <fill>
      <patternFill patternType="mediumGray">
        <fgColor rgb="FFC0BEBC"/>
        <bgColor rgb="FF969696"/>
      </patternFill>
    </fill>
    <fill>
      <patternFill patternType="solid">
        <fgColor rgb="FFFFC000"/>
        <bgColor rgb="FFFFCC00"/>
      </patternFill>
    </fill>
    <fill>
      <patternFill patternType="solid">
        <fgColor rgb="FFBDD7EE"/>
        <bgColor rgb="FFCBCBFC"/>
      </patternFill>
    </fill>
    <fill>
      <patternFill patternType="mediumGray">
        <fgColor rgb="FFFFFE99"/>
        <bgColor rgb="FFFFD966"/>
      </patternFill>
    </fill>
    <fill>
      <patternFill patternType="solid">
        <fgColor rgb="FF00758F"/>
        <bgColor rgb="FF008080"/>
      </patternFill>
    </fill>
    <fill>
      <patternFill patternType="solid">
        <fgColor rgb="FF00B0F0"/>
        <bgColor rgb="FF00CCFF"/>
      </patternFill>
    </fill>
    <fill>
      <patternFill patternType="solid">
        <fgColor rgb="FFFFFE99"/>
        <bgColor rgb="FFFFFFCC"/>
      </patternFill>
    </fill>
    <fill>
      <patternFill patternType="solid">
        <fgColor rgb="FFC0BEBC"/>
        <bgColor rgb="FFCBCBFC"/>
      </patternFill>
    </fill>
    <fill>
      <patternFill patternType="solid">
        <fgColor rgb="FFC0BEBC"/>
        <bgColor rgb="FFA9D18E"/>
      </patternFill>
    </fill>
    <fill>
      <patternFill patternType="solid">
        <fgColor rgb="FF008080"/>
        <bgColor rgb="FF00758F"/>
      </patternFill>
    </fill>
    <fill>
      <patternFill patternType="solid">
        <fgColor rgb="FFE2F0D9"/>
        <bgColor rgb="FFE0EBFC"/>
      </patternFill>
    </fill>
    <fill>
      <patternFill patternType="solid">
        <fgColor rgb="FFFFCBA5"/>
        <bgColor rgb="FFFFD966"/>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rgb="FF0070C0"/>
        <bgColor indexed="64"/>
      </patternFill>
    </fill>
    <fill>
      <patternFill patternType="solid">
        <fgColor theme="0" tint="-0.14999847407452621"/>
        <bgColor indexed="64"/>
      </patternFill>
    </fill>
    <fill>
      <patternFill patternType="solid">
        <fgColor theme="9"/>
        <bgColor indexed="64"/>
      </patternFill>
    </fill>
    <fill>
      <patternFill patternType="solid">
        <fgColor rgb="FF92D050"/>
        <bgColor indexed="64"/>
      </patternFill>
    </fill>
    <fill>
      <patternFill patternType="solid">
        <fgColor rgb="FFFF0000"/>
        <bgColor indexed="64"/>
      </patternFill>
    </fill>
    <fill>
      <patternFill patternType="solid">
        <fgColor rgb="FFF1FCAE"/>
        <bgColor indexed="64"/>
      </patternFill>
    </fill>
    <fill>
      <patternFill patternType="gray0625">
        <bgColor rgb="FFFFFF00"/>
      </patternFill>
    </fill>
    <fill>
      <patternFill patternType="solid">
        <fgColor theme="5" tint="0.79998168889431442"/>
        <bgColor rgb="FFFFFFCC"/>
      </patternFill>
    </fill>
    <fill>
      <patternFill patternType="solid">
        <fgColor theme="5" tint="0.79998168889431442"/>
        <bgColor rgb="FFC5E0B4"/>
      </patternFill>
    </fill>
    <fill>
      <patternFill patternType="solid">
        <fgColor theme="5" tint="0.79998168889431442"/>
        <bgColor rgb="FFFFCC00"/>
      </patternFill>
    </fill>
    <fill>
      <patternFill patternType="solid">
        <fgColor theme="5" tint="0.79998168889431442"/>
        <bgColor rgb="FFFFCBA5"/>
      </patternFill>
    </fill>
    <fill>
      <patternFill patternType="solid">
        <fgColor theme="4"/>
        <bgColor indexed="64"/>
      </patternFill>
    </fill>
  </fills>
  <borders count="9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top/>
      <bottom/>
      <diagonal/>
    </border>
    <border>
      <left style="medium">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right style="thin">
        <color indexed="64"/>
      </right>
      <top/>
      <bottom/>
      <diagonal/>
    </border>
    <border>
      <left style="thin">
        <color indexed="64"/>
      </left>
      <right style="medium">
        <color indexed="64"/>
      </right>
      <top/>
      <bottom/>
      <diagonal/>
    </border>
    <border>
      <left style="medium">
        <color indexed="64"/>
      </left>
      <right style="thin">
        <color indexed="64"/>
      </right>
      <top/>
      <bottom/>
      <diagonal/>
    </border>
    <border>
      <left/>
      <right style="thin">
        <color indexed="64"/>
      </right>
      <top style="medium">
        <color indexed="64"/>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style="medium">
        <color indexed="64"/>
      </left>
      <right/>
      <top/>
      <bottom/>
      <diagonal/>
    </border>
    <border>
      <left style="medium">
        <color indexed="64"/>
      </left>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758F"/>
      </top>
      <bottom/>
      <diagonal/>
    </border>
    <border>
      <left/>
      <right style="thin">
        <color rgb="FF00758F"/>
      </right>
      <top style="thin">
        <color rgb="FF00758F"/>
      </top>
      <bottom/>
      <diagonal/>
    </border>
    <border>
      <left style="thin">
        <color rgb="FF000000"/>
      </left>
      <right style="thin">
        <color rgb="FF000000"/>
      </right>
      <top/>
      <bottom style="thin">
        <color rgb="FF000000"/>
      </bottom>
      <diagonal/>
    </border>
    <border>
      <left style="thin">
        <color rgb="FF00758F"/>
      </left>
      <right/>
      <top style="thin">
        <color rgb="FF00758F"/>
      </top>
      <bottom/>
      <diagonal/>
    </border>
    <border>
      <left style="thin">
        <color rgb="FF000000"/>
      </left>
      <right/>
      <top style="thin">
        <color rgb="FF000000"/>
      </top>
      <bottom/>
      <diagonal/>
    </border>
    <border>
      <left style="thin">
        <color rgb="FF00758F"/>
      </left>
      <right/>
      <top style="thin">
        <color rgb="FF00758F"/>
      </top>
      <bottom style="thin">
        <color rgb="FF00758F"/>
      </bottom>
      <diagonal/>
    </border>
    <border>
      <left/>
      <right/>
      <top style="thin">
        <color rgb="FF008080"/>
      </top>
      <bottom/>
      <diagonal/>
    </border>
    <border>
      <left/>
      <right style="thin">
        <color rgb="FF000000"/>
      </right>
      <top style="thin">
        <color rgb="FF000000"/>
      </top>
      <bottom style="thin">
        <color rgb="FF000000"/>
      </bottom>
      <diagonal/>
    </border>
    <border>
      <left style="thin">
        <color rgb="FF000000"/>
      </left>
      <right/>
      <top/>
      <bottom/>
      <diagonal/>
    </border>
    <border>
      <left/>
      <right/>
      <top style="thin">
        <color rgb="FF00758F"/>
      </top>
      <bottom style="thin">
        <color rgb="FF00758F"/>
      </bottom>
      <diagonal/>
    </border>
    <border>
      <left/>
      <right style="thin">
        <color rgb="FF00758F"/>
      </right>
      <top style="thin">
        <color rgb="FF00758F"/>
      </top>
      <bottom style="thin">
        <color rgb="FF00758F"/>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right/>
      <top style="thin">
        <color indexed="64"/>
      </top>
      <bottom style="thin">
        <color indexed="64"/>
      </bottom>
      <diagonal/>
    </border>
    <border>
      <left/>
      <right/>
      <top style="thin">
        <color indexed="64"/>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style="thin">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style="thin">
        <color auto="1"/>
      </top>
      <bottom/>
      <diagonal/>
    </border>
    <border>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theme="4" tint="0.39997558519241921"/>
      </top>
      <bottom/>
      <diagonal/>
    </border>
    <border>
      <left/>
      <right/>
      <top style="double">
        <color theme="4"/>
      </top>
      <bottom/>
      <diagonal/>
    </border>
  </borders>
  <cellStyleXfs count="32">
    <xf numFmtId="0" fontId="0" fillId="0" borderId="0"/>
    <xf numFmtId="9" fontId="1" fillId="0" borderId="0" applyFont="0" applyFill="0" applyBorder="0" applyAlignment="0" applyProtection="0"/>
    <xf numFmtId="0" fontId="5" fillId="0" borderId="0"/>
    <xf numFmtId="0" fontId="25" fillId="0" borderId="0"/>
    <xf numFmtId="0" fontId="27" fillId="0" borderId="0"/>
    <xf numFmtId="9" fontId="25" fillId="0" borderId="0" applyFont="0" applyFill="0" applyBorder="0" applyAlignment="0" applyProtection="0"/>
    <xf numFmtId="168" fontId="25" fillId="0" borderId="0" applyFont="0" applyFill="0" applyBorder="0" applyAlignment="0" applyProtection="0"/>
    <xf numFmtId="0" fontId="1" fillId="0" borderId="0"/>
    <xf numFmtId="171" fontId="5" fillId="0" borderId="0"/>
    <xf numFmtId="171" fontId="5" fillId="0" borderId="0"/>
    <xf numFmtId="0" fontId="58" fillId="0" borderId="0" applyNumberFormat="0" applyBorder="0" applyProtection="0"/>
    <xf numFmtId="0" fontId="5" fillId="0" borderId="0"/>
    <xf numFmtId="0" fontId="27" fillId="0" borderId="0"/>
    <xf numFmtId="0" fontId="27" fillId="0" borderId="0"/>
    <xf numFmtId="0" fontId="89" fillId="0" borderId="0" applyNumberFormat="0" applyBorder="0" applyProtection="0">
      <alignment wrapText="1"/>
    </xf>
    <xf numFmtId="180" fontId="25" fillId="0" borderId="0" applyFont="0" applyBorder="0" applyProtection="0"/>
    <xf numFmtId="43" fontId="1" fillId="0" borderId="0" applyFont="0" applyFill="0" applyBorder="0" applyAlignment="0" applyProtection="0"/>
    <xf numFmtId="0" fontId="106" fillId="0" borderId="0"/>
    <xf numFmtId="0" fontId="106" fillId="0" borderId="0"/>
    <xf numFmtId="0" fontId="108" fillId="0" borderId="0"/>
    <xf numFmtId="182" fontId="106" fillId="0" borderId="0" applyBorder="0" applyProtection="0"/>
    <xf numFmtId="183" fontId="106" fillId="0" borderId="0" applyBorder="0" applyProtection="0"/>
    <xf numFmtId="0" fontId="106" fillId="0" borderId="0"/>
    <xf numFmtId="171" fontId="127" fillId="0" borderId="0"/>
    <xf numFmtId="171" fontId="127" fillId="0" borderId="0"/>
    <xf numFmtId="0" fontId="106" fillId="0" borderId="0"/>
    <xf numFmtId="187" fontId="106" fillId="0" borderId="0" applyBorder="0" applyProtection="0"/>
    <xf numFmtId="0" fontId="127" fillId="0" borderId="0"/>
    <xf numFmtId="0" fontId="127" fillId="0" borderId="0"/>
    <xf numFmtId="0" fontId="108" fillId="0" borderId="0"/>
    <xf numFmtId="0" fontId="108" fillId="0" borderId="0"/>
    <xf numFmtId="0" fontId="158" fillId="0" borderId="0" applyBorder="0" applyProtection="0">
      <alignment wrapText="1"/>
    </xf>
  </cellStyleXfs>
  <cellXfs count="2195">
    <xf numFmtId="0" fontId="0" fillId="0" borderId="0" xfId="0"/>
    <xf numFmtId="0" fontId="0" fillId="0" borderId="19" xfId="0" applyBorder="1" applyAlignment="1">
      <alignment horizontal="center"/>
    </xf>
    <xf numFmtId="0" fontId="6" fillId="3" borderId="0" xfId="2" applyFont="1" applyFill="1"/>
    <xf numFmtId="0" fontId="7" fillId="3" borderId="0" xfId="2" applyFont="1" applyFill="1"/>
    <xf numFmtId="0" fontId="5" fillId="0" borderId="0" xfId="2"/>
    <xf numFmtId="0" fontId="5" fillId="4" borderId="0" xfId="2" applyFill="1"/>
    <xf numFmtId="0" fontId="8" fillId="4" borderId="0" xfId="2" applyFont="1" applyFill="1" applyAlignment="1">
      <alignment horizontal="left"/>
    </xf>
    <xf numFmtId="0" fontId="9" fillId="4" borderId="0" xfId="2" applyFont="1" applyFill="1"/>
    <xf numFmtId="0" fontId="10" fillId="5" borderId="0" xfId="2" applyFont="1" applyFill="1"/>
    <xf numFmtId="0" fontId="5" fillId="6" borderId="0" xfId="2" applyFill="1"/>
    <xf numFmtId="0" fontId="11" fillId="6" borderId="0" xfId="2" applyFont="1" applyFill="1"/>
    <xf numFmtId="4" fontId="14" fillId="0" borderId="1" xfId="2" applyNumberFormat="1" applyFont="1" applyBorder="1" applyAlignment="1">
      <alignment horizontal="center" vertical="center" wrapText="1"/>
    </xf>
    <xf numFmtId="0" fontId="14" fillId="0" borderId="1" xfId="2" applyFont="1" applyBorder="1" applyAlignment="1">
      <alignment horizontal="center" vertical="center" wrapText="1"/>
    </xf>
    <xf numFmtId="0" fontId="15" fillId="0" borderId="1" xfId="2" applyFont="1" applyBorder="1" applyAlignment="1">
      <alignment horizontal="left" vertical="center"/>
    </xf>
    <xf numFmtId="165" fontId="16" fillId="0" borderId="1" xfId="2" applyNumberFormat="1" applyFont="1" applyBorder="1" applyAlignment="1">
      <alignment horizontal="right"/>
    </xf>
    <xf numFmtId="165" fontId="15" fillId="4" borderId="1" xfId="2" applyNumberFormat="1" applyFont="1" applyFill="1" applyBorder="1" applyAlignment="1">
      <alignment horizontal="right"/>
    </xf>
    <xf numFmtId="166" fontId="15" fillId="4" borderId="1" xfId="2" applyNumberFormat="1" applyFont="1" applyFill="1" applyBorder="1" applyAlignment="1">
      <alignment horizontal="right"/>
    </xf>
    <xf numFmtId="165" fontId="13" fillId="4" borderId="1" xfId="2" applyNumberFormat="1" applyFont="1" applyFill="1" applyBorder="1" applyAlignment="1">
      <alignment horizontal="right"/>
    </xf>
    <xf numFmtId="0" fontId="13" fillId="7" borderId="1" xfId="2" applyFont="1" applyFill="1" applyBorder="1" applyAlignment="1">
      <alignment horizontal="left" vertical="center"/>
    </xf>
    <xf numFmtId="165" fontId="13" fillId="7" borderId="1" xfId="2" applyNumberFormat="1" applyFont="1" applyFill="1" applyBorder="1" applyAlignment="1">
      <alignment horizontal="right"/>
    </xf>
    <xf numFmtId="0" fontId="13" fillId="0" borderId="3" xfId="2" applyFont="1" applyBorder="1" applyAlignment="1">
      <alignment horizontal="left" vertical="center"/>
    </xf>
    <xf numFmtId="165" fontId="13" fillId="0" borderId="3" xfId="2" applyNumberFormat="1" applyFont="1" applyBorder="1" applyAlignment="1">
      <alignment horizontal="right"/>
    </xf>
    <xf numFmtId="0" fontId="16" fillId="0" borderId="1" xfId="2" applyFont="1" applyBorder="1" applyAlignment="1">
      <alignment horizontal="left" vertical="center"/>
    </xf>
    <xf numFmtId="165" fontId="12" fillId="0" borderId="1" xfId="2" applyNumberFormat="1" applyFont="1" applyBorder="1" applyAlignment="1">
      <alignment horizontal="right"/>
    </xf>
    <xf numFmtId="165" fontId="5" fillId="4" borderId="0" xfId="2" applyNumberFormat="1" applyFill="1"/>
    <xf numFmtId="0" fontId="17" fillId="0" borderId="0" xfId="2" applyFont="1"/>
    <xf numFmtId="0" fontId="18" fillId="0" borderId="1" xfId="2" applyFont="1" applyBorder="1" applyAlignment="1">
      <alignment horizontal="center"/>
    </xf>
    <xf numFmtId="0" fontId="5" fillId="0" borderId="2" xfId="2" applyBorder="1"/>
    <xf numFmtId="165" fontId="5" fillId="0" borderId="1" xfId="2" applyNumberFormat="1" applyBorder="1" applyAlignment="1">
      <alignment horizontal="center"/>
    </xf>
    <xf numFmtId="0" fontId="19" fillId="0" borderId="2" xfId="2" applyFont="1" applyBorder="1"/>
    <xf numFmtId="165" fontId="19" fillId="0" borderId="1" xfId="2" applyNumberFormat="1" applyFont="1" applyBorder="1" applyAlignment="1">
      <alignment horizontal="center"/>
    </xf>
    <xf numFmtId="0" fontId="20" fillId="0" borderId="2" xfId="2" applyFont="1" applyBorder="1"/>
    <xf numFmtId="0" fontId="18" fillId="0" borderId="2" xfId="2" applyFont="1" applyBorder="1"/>
    <xf numFmtId="165" fontId="21" fillId="0" borderId="1" xfId="2" applyNumberFormat="1" applyFont="1" applyBorder="1" applyAlignment="1">
      <alignment horizontal="center"/>
    </xf>
    <xf numFmtId="0" fontId="19" fillId="8" borderId="2" xfId="2" applyFont="1" applyFill="1" applyBorder="1"/>
    <xf numFmtId="165" fontId="22" fillId="8" borderId="1" xfId="2" applyNumberFormat="1" applyFont="1" applyFill="1" applyBorder="1" applyAlignment="1">
      <alignment horizontal="center"/>
    </xf>
    <xf numFmtId="165" fontId="20" fillId="0" borderId="1" xfId="2" applyNumberFormat="1" applyFont="1" applyBorder="1" applyAlignment="1">
      <alignment horizontal="center"/>
    </xf>
    <xf numFmtId="0" fontId="5" fillId="0" borderId="3" xfId="2" applyBorder="1"/>
    <xf numFmtId="0" fontId="21" fillId="0" borderId="2" xfId="2" applyFont="1" applyBorder="1"/>
    <xf numFmtId="0" fontId="5" fillId="0" borderId="7" xfId="2" applyBorder="1" applyAlignment="1">
      <alignment vertical="center" textRotation="90" wrapText="1"/>
    </xf>
    <xf numFmtId="165" fontId="20" fillId="0" borderId="0" xfId="2" applyNumberFormat="1" applyFont="1" applyAlignment="1">
      <alignment horizontal="center"/>
    </xf>
    <xf numFmtId="0" fontId="5" fillId="4" borderId="1" xfId="2" applyFill="1" applyBorder="1" applyAlignment="1">
      <alignment vertical="center"/>
    </xf>
    <xf numFmtId="0" fontId="18" fillId="4" borderId="1" xfId="2" applyFont="1" applyFill="1" applyBorder="1"/>
    <xf numFmtId="0" fontId="5" fillId="4" borderId="1" xfId="2" applyFill="1" applyBorder="1"/>
    <xf numFmtId="0" fontId="19" fillId="4" borderId="1" xfId="2" applyFont="1" applyFill="1" applyBorder="1"/>
    <xf numFmtId="165" fontId="22" fillId="0" borderId="1" xfId="2" applyNumberFormat="1" applyFont="1" applyBorder="1" applyAlignment="1">
      <alignment horizontal="center"/>
    </xf>
    <xf numFmtId="165" fontId="21" fillId="0" borderId="1" xfId="2" applyNumberFormat="1" applyFont="1" applyBorder="1" applyAlignment="1">
      <alignment horizontal="center" vertical="center"/>
    </xf>
    <xf numFmtId="165" fontId="0" fillId="0" borderId="0" xfId="0" applyNumberFormat="1"/>
    <xf numFmtId="165" fontId="0" fillId="0" borderId="14" xfId="0" applyNumberFormat="1" applyBorder="1" applyAlignment="1">
      <alignment horizontal="center"/>
    </xf>
    <xf numFmtId="2" fontId="0" fillId="0" borderId="1" xfId="0" applyNumberFormat="1" applyBorder="1" applyAlignment="1">
      <alignment horizontal="center"/>
    </xf>
    <xf numFmtId="2" fontId="0" fillId="9" borderId="1" xfId="0" applyNumberFormat="1" applyFill="1" applyBorder="1" applyAlignment="1">
      <alignment horizontal="center"/>
    </xf>
    <xf numFmtId="165" fontId="0" fillId="0" borderId="1" xfId="0" applyNumberFormat="1" applyBorder="1" applyAlignment="1">
      <alignment horizontal="center"/>
    </xf>
    <xf numFmtId="165" fontId="0" fillId="9" borderId="1" xfId="0" applyNumberFormat="1" applyFill="1" applyBorder="1" applyAlignment="1">
      <alignment horizontal="center"/>
    </xf>
    <xf numFmtId="165" fontId="0" fillId="0" borderId="4" xfId="0" applyNumberFormat="1" applyBorder="1" applyAlignment="1">
      <alignment horizontal="center"/>
    </xf>
    <xf numFmtId="165" fontId="0" fillId="0" borderId="3" xfId="0" applyNumberFormat="1" applyBorder="1" applyAlignment="1">
      <alignment horizontal="center"/>
    </xf>
    <xf numFmtId="165" fontId="0" fillId="0" borderId="35" xfId="0" applyNumberFormat="1" applyBorder="1" applyAlignment="1">
      <alignment horizontal="center"/>
    </xf>
    <xf numFmtId="165" fontId="0" fillId="0" borderId="36" xfId="0" applyNumberFormat="1" applyBorder="1" applyAlignment="1">
      <alignment horizontal="center"/>
    </xf>
    <xf numFmtId="165" fontId="0" fillId="0" borderId="9" xfId="0" applyNumberFormat="1" applyBorder="1" applyAlignment="1">
      <alignment horizontal="center"/>
    </xf>
    <xf numFmtId="0" fontId="0" fillId="0" borderId="12" xfId="0" applyBorder="1" applyAlignment="1">
      <alignment horizontal="left" indent="1"/>
    </xf>
    <xf numFmtId="0" fontId="0" fillId="0" borderId="12" xfId="0" applyBorder="1"/>
    <xf numFmtId="165" fontId="0" fillId="0" borderId="33" xfId="0" applyNumberFormat="1" applyBorder="1" applyAlignment="1">
      <alignment horizontal="center"/>
    </xf>
    <xf numFmtId="165" fontId="0" fillId="0" borderId="31" xfId="0" applyNumberFormat="1" applyBorder="1" applyAlignment="1">
      <alignment horizontal="center"/>
    </xf>
    <xf numFmtId="0" fontId="0" fillId="0" borderId="38" xfId="0" applyBorder="1"/>
    <xf numFmtId="0" fontId="0" fillId="0" borderId="39" xfId="0" applyBorder="1"/>
    <xf numFmtId="0" fontId="0" fillId="0" borderId="40" xfId="0" applyBorder="1"/>
    <xf numFmtId="0" fontId="0" fillId="0" borderId="41" xfId="0" applyBorder="1" applyAlignment="1">
      <alignment horizontal="center"/>
    </xf>
    <xf numFmtId="165" fontId="0" fillId="0" borderId="32" xfId="0" applyNumberFormat="1" applyBorder="1" applyAlignment="1">
      <alignment horizontal="center"/>
    </xf>
    <xf numFmtId="165" fontId="0" fillId="0" borderId="12" xfId="0" applyNumberFormat="1" applyBorder="1" applyAlignment="1">
      <alignment horizontal="center"/>
    </xf>
    <xf numFmtId="0" fontId="0" fillId="0" borderId="16" xfId="0" applyBorder="1" applyAlignment="1">
      <alignment horizontal="center"/>
    </xf>
    <xf numFmtId="165" fontId="0" fillId="9" borderId="10" xfId="0" applyNumberFormat="1" applyFill="1" applyBorder="1" applyAlignment="1">
      <alignment horizontal="center"/>
    </xf>
    <xf numFmtId="0" fontId="3" fillId="0" borderId="0" xfId="0" applyFont="1"/>
    <xf numFmtId="0" fontId="0" fillId="0" borderId="42" xfId="0" applyBorder="1"/>
    <xf numFmtId="0" fontId="26" fillId="0" borderId="0" xfId="3" applyFont="1"/>
    <xf numFmtId="0" fontId="26" fillId="0" borderId="0" xfId="3" applyFont="1" applyAlignment="1">
      <alignment horizontal="center"/>
    </xf>
    <xf numFmtId="0" fontId="25" fillId="0" borderId="0" xfId="3"/>
    <xf numFmtId="0" fontId="26" fillId="0" borderId="45" xfId="3" applyFont="1" applyBorder="1"/>
    <xf numFmtId="0" fontId="26" fillId="0" borderId="45" xfId="3" applyFont="1" applyBorder="1" applyAlignment="1">
      <alignment horizontal="center"/>
    </xf>
    <xf numFmtId="0" fontId="28" fillId="0" borderId="0" xfId="4" applyFont="1"/>
    <xf numFmtId="167" fontId="26" fillId="0" borderId="45" xfId="5" applyNumberFormat="1" applyFont="1" applyBorder="1" applyAlignment="1">
      <alignment horizontal="center"/>
    </xf>
    <xf numFmtId="167" fontId="26" fillId="0" borderId="0" xfId="5" applyNumberFormat="1" applyFont="1" applyBorder="1" applyAlignment="1">
      <alignment horizontal="center"/>
    </xf>
    <xf numFmtId="0" fontId="26" fillId="13" borderId="45" xfId="3" applyFont="1" applyFill="1" applyBorder="1"/>
    <xf numFmtId="0" fontId="26" fillId="13" borderId="45" xfId="3" applyFont="1" applyFill="1" applyBorder="1" applyAlignment="1">
      <alignment horizontal="center"/>
    </xf>
    <xf numFmtId="168" fontId="26" fillId="13" borderId="45" xfId="6" applyFont="1" applyFill="1" applyBorder="1" applyAlignment="1">
      <alignment horizontal="center"/>
    </xf>
    <xf numFmtId="0" fontId="26" fillId="13" borderId="46" xfId="3" applyFont="1" applyFill="1" applyBorder="1"/>
    <xf numFmtId="168" fontId="26" fillId="13" borderId="46" xfId="6" applyFont="1" applyFill="1" applyBorder="1" applyAlignment="1">
      <alignment horizontal="center"/>
    </xf>
    <xf numFmtId="0" fontId="29" fillId="14" borderId="0" xfId="4" applyFont="1" applyFill="1"/>
    <xf numFmtId="0" fontId="30" fillId="14" borderId="0" xfId="4" applyFont="1" applyFill="1" applyAlignment="1">
      <alignment horizontal="center"/>
    </xf>
    <xf numFmtId="0" fontId="31" fillId="14" borderId="0" xfId="4" applyFont="1" applyFill="1" applyAlignment="1">
      <alignment horizontal="center"/>
    </xf>
    <xf numFmtId="0" fontId="32" fillId="14" borderId="0" xfId="4" applyFont="1" applyFill="1" applyAlignment="1">
      <alignment horizontal="center"/>
    </xf>
    <xf numFmtId="0" fontId="31" fillId="14" borderId="0" xfId="4" applyFont="1" applyFill="1" applyAlignment="1">
      <alignment horizontal="left"/>
    </xf>
    <xf numFmtId="0" fontId="28" fillId="15" borderId="8" xfId="4" applyFont="1" applyFill="1" applyBorder="1"/>
    <xf numFmtId="0" fontId="33" fillId="15" borderId="27" xfId="4" applyFont="1" applyFill="1" applyBorder="1" applyAlignment="1">
      <alignment horizontal="center"/>
    </xf>
    <xf numFmtId="0" fontId="34" fillId="15" borderId="0" xfId="4" applyFont="1" applyFill="1"/>
    <xf numFmtId="0" fontId="35" fillId="15" borderId="0" xfId="4" applyFont="1" applyFill="1" applyAlignment="1">
      <alignment horizontal="center"/>
    </xf>
    <xf numFmtId="2" fontId="35" fillId="15" borderId="0" xfId="4" applyNumberFormat="1" applyFont="1" applyFill="1" applyAlignment="1">
      <alignment horizontal="center"/>
    </xf>
    <xf numFmtId="0" fontId="36" fillId="16" borderId="0" xfId="4" applyFont="1" applyFill="1"/>
    <xf numFmtId="0" fontId="35" fillId="16" borderId="0" xfId="4" applyFont="1" applyFill="1" applyAlignment="1">
      <alignment horizontal="center"/>
    </xf>
    <xf numFmtId="0" fontId="28" fillId="16" borderId="0" xfId="4" applyFont="1" applyFill="1" applyAlignment="1">
      <alignment horizontal="center"/>
    </xf>
    <xf numFmtId="0" fontId="33" fillId="15" borderId="29" xfId="4" applyFont="1" applyFill="1" applyBorder="1"/>
    <xf numFmtId="169" fontId="28" fillId="15" borderId="0" xfId="4" applyNumberFormat="1" applyFont="1" applyFill="1" applyAlignment="1">
      <alignment horizontal="center"/>
    </xf>
    <xf numFmtId="0" fontId="28" fillId="15" borderId="29" xfId="4" applyFont="1" applyFill="1" applyBorder="1"/>
    <xf numFmtId="1" fontId="37" fillId="15" borderId="0" xfId="4" applyNumberFormat="1" applyFont="1" applyFill="1" applyAlignment="1">
      <alignment horizontal="center"/>
    </xf>
    <xf numFmtId="166" fontId="25" fillId="0" borderId="0" xfId="3" applyNumberFormat="1"/>
    <xf numFmtId="169" fontId="38" fillId="15" borderId="0" xfId="4" applyNumberFormat="1" applyFont="1" applyFill="1" applyAlignment="1">
      <alignment horizontal="center"/>
    </xf>
    <xf numFmtId="0" fontId="33" fillId="15" borderId="24" xfId="4" applyFont="1" applyFill="1" applyBorder="1"/>
    <xf numFmtId="1" fontId="28" fillId="15" borderId="22" xfId="4" applyNumberFormat="1" applyFont="1" applyFill="1" applyBorder="1" applyAlignment="1">
      <alignment horizontal="center"/>
    </xf>
    <xf numFmtId="14" fontId="28" fillId="15" borderId="0" xfId="4" applyNumberFormat="1" applyFont="1" applyFill="1"/>
    <xf numFmtId="3" fontId="28" fillId="15" borderId="0" xfId="4" applyNumberFormat="1" applyFont="1" applyFill="1" applyAlignment="1">
      <alignment horizontal="center"/>
    </xf>
    <xf numFmtId="9" fontId="28" fillId="15" borderId="0" xfId="5" applyFont="1" applyFill="1" applyAlignment="1">
      <alignment horizontal="center"/>
    </xf>
    <xf numFmtId="0" fontId="32" fillId="16" borderId="0" xfId="4" applyFont="1" applyFill="1" applyAlignment="1">
      <alignment horizontal="left"/>
    </xf>
    <xf numFmtId="0" fontId="32" fillId="16" borderId="0" xfId="4" applyFont="1" applyFill="1" applyAlignment="1">
      <alignment horizontal="center"/>
    </xf>
    <xf numFmtId="0" fontId="28" fillId="16" borderId="0" xfId="4" applyFont="1" applyFill="1" applyAlignment="1">
      <alignment horizontal="left"/>
    </xf>
    <xf numFmtId="165" fontId="39" fillId="15" borderId="0" xfId="4" applyNumberFormat="1" applyFont="1" applyFill="1" applyAlignment="1">
      <alignment horizontal="center"/>
    </xf>
    <xf numFmtId="0" fontId="40" fillId="0" borderId="0" xfId="3" applyFont="1"/>
    <xf numFmtId="166" fontId="40" fillId="0" borderId="0" xfId="3" applyNumberFormat="1" applyFont="1"/>
    <xf numFmtId="165" fontId="37" fillId="15" borderId="0" xfId="4" applyNumberFormat="1" applyFont="1" applyFill="1" applyAlignment="1">
      <alignment horizontal="center"/>
    </xf>
    <xf numFmtId="165" fontId="33" fillId="15" borderId="0" xfId="4" applyNumberFormat="1" applyFont="1" applyFill="1" applyAlignment="1">
      <alignment horizontal="center"/>
    </xf>
    <xf numFmtId="0" fontId="41" fillId="0" borderId="0" xfId="3" applyFont="1"/>
    <xf numFmtId="166" fontId="41" fillId="0" borderId="0" xfId="3" applyNumberFormat="1" applyFont="1"/>
    <xf numFmtId="165" fontId="28" fillId="15" borderId="0" xfId="4" applyNumberFormat="1" applyFont="1" applyFill="1" applyAlignment="1">
      <alignment horizontal="center"/>
    </xf>
    <xf numFmtId="0" fontId="42" fillId="0" borderId="0" xfId="3" applyFont="1"/>
    <xf numFmtId="166" fontId="42" fillId="0" borderId="0" xfId="3" applyNumberFormat="1" applyFont="1"/>
    <xf numFmtId="0" fontId="28" fillId="15" borderId="24" xfId="4" applyFont="1" applyFill="1" applyBorder="1"/>
    <xf numFmtId="2" fontId="28" fillId="15" borderId="22" xfId="4" applyNumberFormat="1" applyFont="1" applyFill="1" applyBorder="1" applyAlignment="1">
      <alignment horizontal="center"/>
    </xf>
    <xf numFmtId="165" fontId="28" fillId="15" borderId="22" xfId="4" applyNumberFormat="1" applyFont="1" applyFill="1" applyBorder="1" applyAlignment="1">
      <alignment horizontal="center"/>
    </xf>
    <xf numFmtId="14" fontId="43" fillId="15" borderId="0" xfId="4" applyNumberFormat="1" applyFont="1" applyFill="1"/>
    <xf numFmtId="9" fontId="43" fillId="15" borderId="0" xfId="5" applyFont="1" applyFill="1" applyAlignment="1">
      <alignment horizontal="center"/>
    </xf>
    <xf numFmtId="170" fontId="43" fillId="15" borderId="0" xfId="6" applyNumberFormat="1" applyFont="1" applyFill="1" applyAlignment="1">
      <alignment horizontal="center"/>
    </xf>
    <xf numFmtId="0" fontId="28" fillId="15" borderId="0" xfId="4" applyFont="1" applyFill="1" applyAlignment="1">
      <alignment horizontal="center"/>
    </xf>
    <xf numFmtId="3" fontId="28" fillId="16" borderId="0" xfId="4" applyNumberFormat="1" applyFont="1" applyFill="1" applyAlignment="1">
      <alignment horizontal="center"/>
    </xf>
    <xf numFmtId="0" fontId="44" fillId="15" borderId="29" xfId="4" applyFont="1" applyFill="1" applyBorder="1"/>
    <xf numFmtId="165" fontId="44" fillId="15" borderId="0" xfId="4" applyNumberFormat="1" applyFont="1" applyFill="1" applyAlignment="1">
      <alignment horizontal="center"/>
    </xf>
    <xf numFmtId="0" fontId="45" fillId="0" borderId="0" xfId="3" applyFont="1"/>
    <xf numFmtId="2" fontId="28" fillId="15" borderId="0" xfId="4" applyNumberFormat="1" applyFont="1" applyFill="1" applyAlignment="1">
      <alignment horizontal="center"/>
    </xf>
    <xf numFmtId="2" fontId="33" fillId="15" borderId="0" xfId="4" applyNumberFormat="1" applyFont="1" applyFill="1" applyAlignment="1">
      <alignment horizontal="center"/>
    </xf>
    <xf numFmtId="2" fontId="37" fillId="15" borderId="0" xfId="4" applyNumberFormat="1" applyFont="1" applyFill="1" applyAlignment="1">
      <alignment horizontal="center"/>
    </xf>
    <xf numFmtId="0" fontId="25" fillId="15" borderId="0" xfId="3" applyFill="1"/>
    <xf numFmtId="0" fontId="25" fillId="15" borderId="6" xfId="3" applyFill="1" applyBorder="1" applyAlignment="1">
      <alignment horizontal="center"/>
    </xf>
    <xf numFmtId="0" fontId="28" fillId="11" borderId="29" xfId="4" applyFont="1" applyFill="1" applyBorder="1"/>
    <xf numFmtId="2" fontId="37" fillId="11" borderId="0" xfId="4" applyNumberFormat="1" applyFont="1" applyFill="1" applyAlignment="1">
      <alignment horizontal="center"/>
    </xf>
    <xf numFmtId="165" fontId="37" fillId="11" borderId="0" xfId="4" applyNumberFormat="1" applyFont="1" applyFill="1" applyAlignment="1">
      <alignment horizontal="center"/>
    </xf>
    <xf numFmtId="0" fontId="25" fillId="11" borderId="0" xfId="3" applyFill="1"/>
    <xf numFmtId="2" fontId="25" fillId="15" borderId="1" xfId="3" applyNumberFormat="1" applyFill="1" applyBorder="1"/>
    <xf numFmtId="2" fontId="46" fillId="15" borderId="1" xfId="3" applyNumberFormat="1" applyFont="1" applyFill="1" applyBorder="1"/>
    <xf numFmtId="0" fontId="28" fillId="15" borderId="0" xfId="4" applyFont="1" applyFill="1"/>
    <xf numFmtId="2" fontId="4" fillId="15" borderId="1" xfId="3" applyNumberFormat="1" applyFont="1" applyFill="1" applyBorder="1"/>
    <xf numFmtId="9" fontId="0" fillId="0" borderId="0" xfId="5" applyFont="1"/>
    <xf numFmtId="2" fontId="39" fillId="15" borderId="0" xfId="4" applyNumberFormat="1" applyFont="1" applyFill="1" applyAlignment="1">
      <alignment horizontal="center"/>
    </xf>
    <xf numFmtId="165" fontId="37" fillId="0" borderId="0" xfId="4" applyNumberFormat="1" applyFont="1" applyAlignment="1">
      <alignment horizontal="center"/>
    </xf>
    <xf numFmtId="0" fontId="40" fillId="17" borderId="0" xfId="3" applyFont="1" applyFill="1"/>
    <xf numFmtId="0" fontId="25" fillId="17" borderId="0" xfId="3" applyFill="1"/>
    <xf numFmtId="0" fontId="47" fillId="15" borderId="26" xfId="7" applyFont="1" applyFill="1" applyBorder="1"/>
    <xf numFmtId="0" fontId="33" fillId="15" borderId="28" xfId="4" applyFont="1" applyFill="1" applyBorder="1" applyAlignment="1">
      <alignment horizontal="center"/>
    </xf>
    <xf numFmtId="165" fontId="26" fillId="0" borderId="0" xfId="3" applyNumberFormat="1" applyFont="1"/>
    <xf numFmtId="2" fontId="26" fillId="0" borderId="0" xfId="3" applyNumberFormat="1" applyFont="1"/>
    <xf numFmtId="165" fontId="26" fillId="11" borderId="0" xfId="3" applyNumberFormat="1" applyFont="1" applyFill="1"/>
    <xf numFmtId="0" fontId="33" fillId="10" borderId="29" xfId="4" applyFont="1" applyFill="1" applyBorder="1"/>
    <xf numFmtId="165" fontId="48" fillId="10" borderId="0" xfId="3" applyNumberFormat="1" applyFont="1" applyFill="1"/>
    <xf numFmtId="0" fontId="33" fillId="10" borderId="39" xfId="4" applyFont="1" applyFill="1" applyBorder="1"/>
    <xf numFmtId="9" fontId="26" fillId="10" borderId="0" xfId="5" applyFont="1" applyFill="1"/>
    <xf numFmtId="0" fontId="49" fillId="2" borderId="0" xfId="3" applyFont="1" applyFill="1" applyAlignment="1">
      <alignment wrapText="1"/>
    </xf>
    <xf numFmtId="0" fontId="47" fillId="0" borderId="1" xfId="8" applyNumberFormat="1" applyFont="1" applyBorder="1" applyAlignment="1">
      <alignment horizontal="center"/>
    </xf>
    <xf numFmtId="0" fontId="47" fillId="0" borderId="1" xfId="8" applyNumberFormat="1" applyFont="1" applyBorder="1" applyAlignment="1">
      <alignment horizontal="center" wrapText="1"/>
    </xf>
    <xf numFmtId="0" fontId="25" fillId="0" borderId="1" xfId="3" applyBorder="1"/>
    <xf numFmtId="165" fontId="25" fillId="0" borderId="0" xfId="3" applyNumberFormat="1"/>
    <xf numFmtId="171" fontId="50" fillId="18" borderId="0" xfId="9" applyFont="1" applyFill="1"/>
    <xf numFmtId="169" fontId="51" fillId="18" borderId="1" xfId="9" applyNumberFormat="1" applyFont="1" applyFill="1" applyBorder="1"/>
    <xf numFmtId="165" fontId="52" fillId="0" borderId="1" xfId="9" applyNumberFormat="1" applyFont="1" applyBorder="1"/>
    <xf numFmtId="165" fontId="53" fillId="0" borderId="0" xfId="3" applyNumberFormat="1" applyFont="1"/>
    <xf numFmtId="2" fontId="53" fillId="0" borderId="0" xfId="3" applyNumberFormat="1" applyFont="1"/>
    <xf numFmtId="2" fontId="26" fillId="11" borderId="0" xfId="3" applyNumberFormat="1" applyFont="1" applyFill="1"/>
    <xf numFmtId="165" fontId="25" fillId="11" borderId="0" xfId="3" applyNumberFormat="1" applyFill="1"/>
    <xf numFmtId="165" fontId="52" fillId="11" borderId="1" xfId="9" applyNumberFormat="1" applyFont="1" applyFill="1" applyBorder="1"/>
    <xf numFmtId="165" fontId="54" fillId="19" borderId="1" xfId="9" applyNumberFormat="1" applyFont="1" applyFill="1" applyBorder="1"/>
    <xf numFmtId="167" fontId="0" fillId="0" borderId="0" xfId="5" applyNumberFormat="1" applyFont="1"/>
    <xf numFmtId="9" fontId="49" fillId="0" borderId="0" xfId="5" applyFont="1" applyBorder="1"/>
    <xf numFmtId="167" fontId="49" fillId="0" borderId="0" xfId="5" applyNumberFormat="1" applyFont="1" applyBorder="1"/>
    <xf numFmtId="0" fontId="26" fillId="0" borderId="1" xfId="3" applyFont="1" applyBorder="1"/>
    <xf numFmtId="165" fontId="26" fillId="0" borderId="1" xfId="3" applyNumberFormat="1" applyFont="1" applyBorder="1" applyAlignment="1">
      <alignment horizontal="center"/>
    </xf>
    <xf numFmtId="0" fontId="48" fillId="0" borderId="1" xfId="3" applyFont="1" applyBorder="1"/>
    <xf numFmtId="165" fontId="48" fillId="0" borderId="1" xfId="3" applyNumberFormat="1" applyFont="1" applyBorder="1" applyAlignment="1">
      <alignment horizontal="center"/>
    </xf>
    <xf numFmtId="9" fontId="26" fillId="0" borderId="0" xfId="5" applyFont="1" applyFill="1" applyBorder="1"/>
    <xf numFmtId="168" fontId="0" fillId="0" borderId="0" xfId="6" applyFont="1"/>
    <xf numFmtId="167" fontId="0" fillId="20" borderId="0" xfId="5" applyNumberFormat="1" applyFont="1" applyFill="1"/>
    <xf numFmtId="0" fontId="36" fillId="15" borderId="0" xfId="4" applyFont="1" applyFill="1"/>
    <xf numFmtId="0" fontId="40" fillId="21" borderId="1" xfId="3" applyFont="1" applyFill="1" applyBorder="1"/>
    <xf numFmtId="0" fontId="25" fillId="20" borderId="1" xfId="3" applyFill="1" applyBorder="1"/>
    <xf numFmtId="170" fontId="0" fillId="20" borderId="1" xfId="6" applyNumberFormat="1" applyFont="1" applyFill="1" applyBorder="1" applyAlignment="1">
      <alignment horizontal="center"/>
    </xf>
    <xf numFmtId="165" fontId="25" fillId="20" borderId="1" xfId="3" applyNumberFormat="1" applyFill="1" applyBorder="1" applyAlignment="1">
      <alignment horizontal="center"/>
    </xf>
    <xf numFmtId="0" fontId="25" fillId="22" borderId="1" xfId="3" applyFill="1" applyBorder="1"/>
    <xf numFmtId="165" fontId="25" fillId="22" borderId="1" xfId="3" applyNumberFormat="1" applyFill="1" applyBorder="1" applyAlignment="1">
      <alignment horizontal="center"/>
    </xf>
    <xf numFmtId="0" fontId="25" fillId="23" borderId="1" xfId="3" applyFill="1" applyBorder="1"/>
    <xf numFmtId="172" fontId="0" fillId="23" borderId="1" xfId="6" applyNumberFormat="1" applyFont="1" applyFill="1" applyBorder="1" applyAlignment="1">
      <alignment horizontal="center"/>
    </xf>
    <xf numFmtId="170" fontId="0" fillId="23" borderId="1" xfId="6" applyNumberFormat="1" applyFont="1" applyFill="1" applyBorder="1" applyAlignment="1">
      <alignment horizontal="center"/>
    </xf>
    <xf numFmtId="170" fontId="25" fillId="20" borderId="1" xfId="3" applyNumberFormat="1" applyFill="1" applyBorder="1" applyAlignment="1">
      <alignment horizontal="center"/>
    </xf>
    <xf numFmtId="173" fontId="25" fillId="0" borderId="0" xfId="3" applyNumberFormat="1"/>
    <xf numFmtId="1" fontId="25" fillId="15" borderId="1" xfId="3" applyNumberFormat="1" applyFill="1" applyBorder="1"/>
    <xf numFmtId="1" fontId="46" fillId="15" borderId="1" xfId="3" applyNumberFormat="1" applyFont="1" applyFill="1" applyBorder="1"/>
    <xf numFmtId="1" fontId="4" fillId="15" borderId="1" xfId="3" applyNumberFormat="1" applyFont="1" applyFill="1" applyBorder="1"/>
    <xf numFmtId="168" fontId="0" fillId="20" borderId="1" xfId="6" applyFont="1" applyFill="1" applyBorder="1" applyAlignment="1">
      <alignment horizontal="center"/>
    </xf>
    <xf numFmtId="2" fontId="37" fillId="15" borderId="1" xfId="4" applyNumberFormat="1" applyFont="1" applyFill="1" applyBorder="1" applyAlignment="1">
      <alignment horizontal="center"/>
    </xf>
    <xf numFmtId="2" fontId="25" fillId="0" borderId="1" xfId="3" applyNumberFormat="1" applyBorder="1"/>
    <xf numFmtId="2" fontId="25" fillId="23" borderId="1" xfId="3" applyNumberFormat="1" applyFill="1" applyBorder="1"/>
    <xf numFmtId="169" fontId="25" fillId="0" borderId="0" xfId="3" applyNumberFormat="1"/>
    <xf numFmtId="170" fontId="0" fillId="0" borderId="1" xfId="6" applyNumberFormat="1" applyFont="1" applyBorder="1"/>
    <xf numFmtId="170" fontId="0" fillId="20" borderId="1" xfId="6" applyNumberFormat="1" applyFont="1" applyFill="1" applyBorder="1"/>
    <xf numFmtId="170" fontId="25" fillId="20" borderId="1" xfId="3" applyNumberFormat="1" applyFill="1" applyBorder="1"/>
    <xf numFmtId="0" fontId="25" fillId="0" borderId="5" xfId="3" applyBorder="1"/>
    <xf numFmtId="0" fontId="42" fillId="0" borderId="5" xfId="3" applyFont="1" applyBorder="1"/>
    <xf numFmtId="9" fontId="42" fillId="0" borderId="0" xfId="5" applyFont="1"/>
    <xf numFmtId="9" fontId="25" fillId="0" borderId="0" xfId="3" applyNumberFormat="1"/>
    <xf numFmtId="0" fontId="55" fillId="0" borderId="0" xfId="3" applyFont="1"/>
    <xf numFmtId="0" fontId="55" fillId="0" borderId="0" xfId="3" applyFont="1" applyAlignment="1">
      <alignment horizontal="center"/>
    </xf>
    <xf numFmtId="0" fontId="26" fillId="0" borderId="0" xfId="3" applyFont="1" applyAlignment="1">
      <alignment horizontal="left"/>
    </xf>
    <xf numFmtId="0" fontId="26" fillId="0" borderId="0" xfId="3" applyFont="1" applyAlignment="1">
      <alignment horizontal="center" wrapText="1"/>
    </xf>
    <xf numFmtId="0" fontId="26" fillId="24" borderId="45" xfId="3" applyFont="1" applyFill="1" applyBorder="1"/>
    <xf numFmtId="0" fontId="26" fillId="24" borderId="45" xfId="3" applyFont="1" applyFill="1" applyBorder="1" applyAlignment="1">
      <alignment horizontal="center"/>
    </xf>
    <xf numFmtId="166" fontId="26" fillId="24" borderId="45" xfId="3" applyNumberFormat="1" applyFont="1" applyFill="1" applyBorder="1" applyAlignment="1">
      <alignment horizontal="center"/>
    </xf>
    <xf numFmtId="2" fontId="26" fillId="0" borderId="45" xfId="3" applyNumberFormat="1" applyFont="1" applyBorder="1" applyAlignment="1">
      <alignment horizontal="center"/>
    </xf>
    <xf numFmtId="0" fontId="48" fillId="0" borderId="0" xfId="3" applyFont="1"/>
    <xf numFmtId="166" fontId="26" fillId="0" borderId="45" xfId="3" applyNumberFormat="1" applyFont="1" applyBorder="1" applyAlignment="1">
      <alignment horizontal="center"/>
    </xf>
    <xf numFmtId="167" fontId="26" fillId="13" borderId="45" xfId="5" applyNumberFormat="1" applyFont="1" applyFill="1" applyBorder="1" applyAlignment="1">
      <alignment horizontal="center"/>
    </xf>
    <xf numFmtId="0" fontId="26" fillId="0" borderId="46" xfId="3" applyFont="1" applyBorder="1" applyAlignment="1">
      <alignment horizontal="center"/>
    </xf>
    <xf numFmtId="0" fontId="26" fillId="0" borderId="47" xfId="3" applyFont="1" applyBorder="1"/>
    <xf numFmtId="0" fontId="56" fillId="0" borderId="0" xfId="3" applyFont="1"/>
    <xf numFmtId="0" fontId="56" fillId="0" borderId="0" xfId="3" applyFont="1" applyAlignment="1">
      <alignment horizontal="center"/>
    </xf>
    <xf numFmtId="0" fontId="57" fillId="24" borderId="45" xfId="3" applyFont="1" applyFill="1" applyBorder="1"/>
    <xf numFmtId="0" fontId="56" fillId="24" borderId="45" xfId="3" applyFont="1" applyFill="1" applyBorder="1" applyAlignment="1">
      <alignment horizontal="center"/>
    </xf>
    <xf numFmtId="0" fontId="56" fillId="24" borderId="45" xfId="3" applyFont="1" applyFill="1" applyBorder="1"/>
    <xf numFmtId="166" fontId="56" fillId="24" borderId="45" xfId="3" applyNumberFormat="1" applyFont="1" applyFill="1" applyBorder="1" applyAlignment="1">
      <alignment horizontal="center"/>
    </xf>
    <xf numFmtId="2" fontId="56" fillId="24" borderId="45" xfId="3" applyNumberFormat="1" applyFont="1" applyFill="1" applyBorder="1" applyAlignment="1">
      <alignment horizontal="center"/>
    </xf>
    <xf numFmtId="165" fontId="56" fillId="24" borderId="45" xfId="3" applyNumberFormat="1" applyFont="1" applyFill="1" applyBorder="1" applyAlignment="1">
      <alignment horizontal="center"/>
    </xf>
    <xf numFmtId="0" fontId="57" fillId="25" borderId="45" xfId="3" applyFont="1" applyFill="1" applyBorder="1"/>
    <xf numFmtId="0" fontId="57" fillId="26" borderId="48" xfId="10" applyFont="1" applyFill="1" applyBorder="1" applyAlignment="1">
      <alignment horizontal="center" vertical="center" wrapText="1"/>
    </xf>
    <xf numFmtId="0" fontId="57" fillId="26" borderId="49" xfId="10" applyFont="1" applyFill="1" applyBorder="1" applyAlignment="1">
      <alignment horizontal="center" vertical="center" wrapText="1"/>
    </xf>
    <xf numFmtId="0" fontId="56" fillId="25" borderId="45" xfId="3" applyFont="1" applyFill="1" applyBorder="1"/>
    <xf numFmtId="166" fontId="56" fillId="25" borderId="45" xfId="3" applyNumberFormat="1" applyFont="1" applyFill="1" applyBorder="1" applyAlignment="1">
      <alignment horizontal="center"/>
    </xf>
    <xf numFmtId="0" fontId="59" fillId="27" borderId="0" xfId="3" applyFont="1" applyFill="1"/>
    <xf numFmtId="0" fontId="56" fillId="27" borderId="0" xfId="3" applyFont="1" applyFill="1" applyAlignment="1">
      <alignment horizontal="center"/>
    </xf>
    <xf numFmtId="0" fontId="56" fillId="5" borderId="0" xfId="3" applyFont="1" applyFill="1"/>
    <xf numFmtId="0" fontId="59" fillId="5" borderId="0" xfId="10" applyFont="1" applyFill="1" applyAlignment="1">
      <alignment horizontal="left"/>
    </xf>
    <xf numFmtId="0" fontId="56" fillId="5" borderId="0" xfId="3" applyFont="1" applyFill="1" applyAlignment="1">
      <alignment horizontal="center"/>
    </xf>
    <xf numFmtId="0" fontId="60" fillId="5" borderId="0" xfId="3" applyFont="1" applyFill="1" applyAlignment="1">
      <alignment horizontal="center"/>
    </xf>
    <xf numFmtId="0" fontId="59" fillId="28" borderId="0" xfId="10" applyFont="1" applyFill="1" applyAlignment="1">
      <alignment horizontal="left"/>
    </xf>
    <xf numFmtId="0" fontId="56" fillId="28" borderId="0" xfId="3" applyFont="1" applyFill="1" applyAlignment="1">
      <alignment horizontal="center"/>
    </xf>
    <xf numFmtId="0" fontId="57" fillId="0" borderId="0" xfId="10" applyFont="1" applyProtection="1"/>
    <xf numFmtId="0" fontId="2" fillId="26" borderId="48" xfId="10" applyFont="1" applyFill="1" applyBorder="1" applyAlignment="1">
      <alignment horizontal="center" vertical="center" wrapText="1"/>
    </xf>
    <xf numFmtId="0" fontId="2" fillId="26" borderId="49" xfId="10" applyFont="1" applyFill="1" applyBorder="1" applyAlignment="1">
      <alignment horizontal="center" vertical="center" wrapText="1"/>
    </xf>
    <xf numFmtId="165" fontId="56" fillId="0" borderId="1" xfId="10" applyNumberFormat="1" applyFont="1" applyBorder="1" applyAlignment="1" applyProtection="1">
      <alignment horizontal="left"/>
    </xf>
    <xf numFmtId="165" fontId="56" fillId="10" borderId="1" xfId="10" applyNumberFormat="1" applyFont="1" applyFill="1" applyBorder="1" applyAlignment="1" applyProtection="1">
      <alignment horizontal="center"/>
    </xf>
    <xf numFmtId="165" fontId="56" fillId="0" borderId="1" xfId="10" applyNumberFormat="1" applyFont="1" applyBorder="1" applyAlignment="1" applyProtection="1">
      <alignment horizontal="center"/>
    </xf>
    <xf numFmtId="168" fontId="56" fillId="10" borderId="1" xfId="6" applyFont="1" applyFill="1" applyBorder="1" applyAlignment="1">
      <alignment horizontal="center"/>
    </xf>
    <xf numFmtId="2" fontId="56" fillId="0" borderId="1" xfId="10" applyNumberFormat="1" applyFont="1" applyBorder="1" applyAlignment="1" applyProtection="1">
      <alignment horizontal="center"/>
    </xf>
    <xf numFmtId="0" fontId="56" fillId="0" borderId="0" xfId="3" applyFont="1" applyAlignment="1">
      <alignment horizontal="left"/>
    </xf>
    <xf numFmtId="0" fontId="61" fillId="29" borderId="1" xfId="3" applyFont="1" applyFill="1" applyBorder="1" applyAlignment="1">
      <alignment horizontal="right" vertical="center"/>
    </xf>
    <xf numFmtId="1" fontId="62" fillId="29" borderId="1" xfId="3" applyNumberFormat="1" applyFont="1" applyFill="1" applyBorder="1" applyAlignment="1">
      <alignment horizontal="right" vertical="center"/>
    </xf>
    <xf numFmtId="1" fontId="62" fillId="29" borderId="1" xfId="11" applyNumberFormat="1" applyFont="1" applyFill="1" applyBorder="1" applyAlignment="1">
      <alignment horizontal="right" vertical="center"/>
    </xf>
    <xf numFmtId="165" fontId="56" fillId="10" borderId="1" xfId="10" applyNumberFormat="1" applyFont="1" applyFill="1" applyBorder="1" applyProtection="1"/>
    <xf numFmtId="174" fontId="56" fillId="10" borderId="1" xfId="6" applyNumberFormat="1" applyFont="1" applyFill="1" applyBorder="1" applyAlignment="1" applyProtection="1">
      <alignment horizontal="center"/>
    </xf>
    <xf numFmtId="0" fontId="57" fillId="30" borderId="0" xfId="10" applyFont="1" applyFill="1" applyAlignment="1">
      <alignment horizontal="left"/>
    </xf>
    <xf numFmtId="0" fontId="56" fillId="0" borderId="0" xfId="10" applyFont="1" applyAlignment="1">
      <alignment horizontal="center"/>
    </xf>
    <xf numFmtId="0" fontId="2" fillId="26" borderId="48" xfId="10" applyFont="1" applyFill="1" applyBorder="1" applyAlignment="1">
      <alignment horizontal="left" vertical="center"/>
    </xf>
    <xf numFmtId="0" fontId="57" fillId="31" borderId="1" xfId="10" applyFont="1" applyFill="1" applyBorder="1" applyAlignment="1">
      <alignment horizontal="left" vertical="center"/>
    </xf>
    <xf numFmtId="167" fontId="60" fillId="31" borderId="1" xfId="5" applyNumberFormat="1" applyFont="1" applyFill="1" applyBorder="1"/>
    <xf numFmtId="0" fontId="57" fillId="0" borderId="1" xfId="10" applyFont="1" applyBorder="1" applyAlignment="1">
      <alignment horizontal="left" vertical="center"/>
    </xf>
    <xf numFmtId="167" fontId="56" fillId="10" borderId="45" xfId="5" applyNumberFormat="1" applyFont="1" applyFill="1" applyBorder="1"/>
    <xf numFmtId="9" fontId="56" fillId="0" borderId="50" xfId="5" applyFont="1" applyBorder="1" applyAlignment="1">
      <alignment horizontal="center"/>
    </xf>
    <xf numFmtId="9" fontId="56" fillId="0" borderId="45" xfId="10" applyNumberFormat="1" applyFont="1" applyBorder="1" applyAlignment="1">
      <alignment horizontal="center"/>
    </xf>
    <xf numFmtId="9" fontId="56" fillId="0" borderId="45" xfId="5" applyFont="1" applyBorder="1" applyAlignment="1">
      <alignment horizontal="center"/>
    </xf>
    <xf numFmtId="167" fontId="56" fillId="22" borderId="45" xfId="10" applyNumberFormat="1" applyFont="1" applyFill="1" applyBorder="1" applyAlignment="1">
      <alignment horizontal="center"/>
    </xf>
    <xf numFmtId="9" fontId="56" fillId="0" borderId="1" xfId="5" applyFont="1" applyBorder="1" applyAlignment="1">
      <alignment horizontal="center"/>
    </xf>
    <xf numFmtId="9" fontId="56" fillId="0" borderId="0" xfId="5" applyFont="1"/>
    <xf numFmtId="0" fontId="63" fillId="0" borderId="0" xfId="3" applyFont="1"/>
    <xf numFmtId="9" fontId="63" fillId="0" borderId="0" xfId="5" applyFont="1"/>
    <xf numFmtId="9" fontId="56" fillId="0" borderId="0" xfId="3" applyNumberFormat="1" applyFont="1"/>
    <xf numFmtId="0" fontId="56" fillId="0" borderId="0" xfId="10" applyFont="1"/>
    <xf numFmtId="0" fontId="2" fillId="26" borderId="51" xfId="10" applyFont="1" applyFill="1" applyBorder="1" applyAlignment="1">
      <alignment horizontal="left" vertical="center"/>
    </xf>
    <xf numFmtId="0" fontId="57" fillId="0" borderId="45" xfId="10" applyFont="1" applyBorder="1" applyAlignment="1">
      <alignment horizontal="left" vertical="center"/>
    </xf>
    <xf numFmtId="0" fontId="56" fillId="0" borderId="45" xfId="10" applyFont="1" applyBorder="1" applyAlignment="1">
      <alignment horizontal="center"/>
    </xf>
    <xf numFmtId="2" fontId="56" fillId="0" borderId="45" xfId="3" applyNumberFormat="1" applyFont="1" applyBorder="1" applyAlignment="1">
      <alignment horizontal="center"/>
    </xf>
    <xf numFmtId="0" fontId="56" fillId="22" borderId="45" xfId="10" applyFont="1" applyFill="1" applyBorder="1" applyAlignment="1">
      <alignment horizontal="center"/>
    </xf>
    <xf numFmtId="2" fontId="64" fillId="0" borderId="45" xfId="10" applyNumberFormat="1" applyFont="1" applyBorder="1" applyAlignment="1">
      <alignment horizontal="center"/>
    </xf>
    <xf numFmtId="0" fontId="56" fillId="0" borderId="45" xfId="10" applyFont="1" applyBorder="1" applyAlignment="1">
      <alignment horizontal="center" vertical="center" wrapText="1"/>
    </xf>
    <xf numFmtId="0" fontId="56" fillId="22" borderId="45" xfId="10" applyFont="1" applyFill="1" applyBorder="1" applyAlignment="1">
      <alignment horizontal="center" vertical="center" wrapText="1"/>
    </xf>
    <xf numFmtId="2" fontId="56" fillId="0" borderId="45" xfId="10" applyNumberFormat="1" applyFont="1" applyBorder="1" applyAlignment="1">
      <alignment horizontal="center"/>
    </xf>
    <xf numFmtId="165" fontId="56" fillId="0" borderId="45" xfId="10" applyNumberFormat="1" applyFont="1" applyBorder="1" applyAlignment="1">
      <alignment horizontal="center" vertical="center" wrapText="1"/>
    </xf>
    <xf numFmtId="165" fontId="56" fillId="22" borderId="45" xfId="10" applyNumberFormat="1" applyFont="1" applyFill="1" applyBorder="1" applyAlignment="1">
      <alignment horizontal="center" vertical="center" wrapText="1"/>
    </xf>
    <xf numFmtId="165" fontId="56" fillId="0" borderId="45" xfId="10" applyNumberFormat="1" applyFont="1" applyBorder="1" applyAlignment="1">
      <alignment horizontal="center"/>
    </xf>
    <xf numFmtId="0" fontId="57" fillId="0" borderId="0" xfId="3" applyFont="1"/>
    <xf numFmtId="0" fontId="56" fillId="0" borderId="46" xfId="3" applyFont="1" applyBorder="1"/>
    <xf numFmtId="0" fontId="57" fillId="0" borderId="46" xfId="3" applyFont="1" applyBorder="1" applyAlignment="1">
      <alignment horizontal="center"/>
    </xf>
    <xf numFmtId="1" fontId="56" fillId="0" borderId="1" xfId="3" applyNumberFormat="1" applyFont="1" applyBorder="1" applyAlignment="1">
      <alignment horizontal="center"/>
    </xf>
    <xf numFmtId="1" fontId="56" fillId="10" borderId="1" xfId="3" applyNumberFormat="1" applyFont="1" applyFill="1" applyBorder="1" applyAlignment="1">
      <alignment horizontal="center"/>
    </xf>
    <xf numFmtId="0" fontId="57" fillId="0" borderId="47" xfId="10" applyFont="1" applyBorder="1" applyAlignment="1">
      <alignment horizontal="left" vertical="center"/>
    </xf>
    <xf numFmtId="0" fontId="56" fillId="0" borderId="1" xfId="3" applyFont="1" applyBorder="1" applyAlignment="1">
      <alignment horizontal="center"/>
    </xf>
    <xf numFmtId="0" fontId="56" fillId="10" borderId="1" xfId="3" applyFont="1" applyFill="1" applyBorder="1" applyAlignment="1">
      <alignment horizontal="center"/>
    </xf>
    <xf numFmtId="0" fontId="57" fillId="0" borderId="52" xfId="10" applyFont="1" applyBorder="1" applyAlignment="1">
      <alignment horizontal="left" vertical="center"/>
    </xf>
    <xf numFmtId="1" fontId="56" fillId="0" borderId="6" xfId="3" applyNumberFormat="1" applyFont="1" applyBorder="1" applyAlignment="1">
      <alignment horizontal="center"/>
    </xf>
    <xf numFmtId="1" fontId="56" fillId="10" borderId="6" xfId="3" applyNumberFormat="1" applyFont="1" applyFill="1" applyBorder="1" applyAlignment="1">
      <alignment horizontal="center"/>
    </xf>
    <xf numFmtId="0" fontId="56" fillId="0" borderId="6" xfId="3" applyFont="1" applyBorder="1" applyAlignment="1">
      <alignment horizontal="center"/>
    </xf>
    <xf numFmtId="0" fontId="56" fillId="10" borderId="6" xfId="3" applyFont="1" applyFill="1" applyBorder="1" applyAlignment="1">
      <alignment horizontal="center"/>
    </xf>
    <xf numFmtId="165" fontId="57" fillId="0" borderId="1" xfId="3" applyNumberFormat="1" applyFont="1" applyBorder="1" applyAlignment="1">
      <alignment horizontal="center"/>
    </xf>
    <xf numFmtId="165" fontId="57" fillId="10" borderId="1" xfId="3" applyNumberFormat="1" applyFont="1" applyFill="1" applyBorder="1" applyAlignment="1">
      <alignment horizontal="center"/>
    </xf>
    <xf numFmtId="168" fontId="56" fillId="0" borderId="0" xfId="6" applyFont="1" applyAlignment="1">
      <alignment horizontal="center"/>
    </xf>
    <xf numFmtId="9" fontId="56" fillId="0" borderId="0" xfId="5" applyFont="1" applyAlignment="1">
      <alignment horizontal="center"/>
    </xf>
    <xf numFmtId="0" fontId="57" fillId="0" borderId="0" xfId="10" applyFont="1" applyBorder="1" applyAlignment="1">
      <alignment horizontal="left" vertical="center"/>
    </xf>
    <xf numFmtId="168" fontId="56" fillId="0" borderId="0" xfId="6" applyFont="1"/>
    <xf numFmtId="165" fontId="56" fillId="0" borderId="1" xfId="3" applyNumberFormat="1" applyFont="1" applyBorder="1" applyAlignment="1">
      <alignment horizontal="center"/>
    </xf>
    <xf numFmtId="165" fontId="56" fillId="10" borderId="1" xfId="3" applyNumberFormat="1" applyFont="1" applyFill="1" applyBorder="1" applyAlignment="1">
      <alignment horizontal="center"/>
    </xf>
    <xf numFmtId="0" fontId="56" fillId="28" borderId="0" xfId="3" applyFont="1" applyFill="1"/>
    <xf numFmtId="167" fontId="56" fillId="0" borderId="0" xfId="3" applyNumberFormat="1" applyFont="1"/>
    <xf numFmtId="15" fontId="56" fillId="0" borderId="0" xfId="3" applyNumberFormat="1" applyFont="1"/>
    <xf numFmtId="0" fontId="57" fillId="26" borderId="53" xfId="10" applyFont="1" applyFill="1" applyBorder="1" applyAlignment="1" applyProtection="1">
      <alignment horizontal="left" vertical="center"/>
    </xf>
    <xf numFmtId="167" fontId="56" fillId="10" borderId="47" xfId="5" applyNumberFormat="1" applyFont="1" applyFill="1" applyBorder="1"/>
    <xf numFmtId="9" fontId="56" fillId="0" borderId="1" xfId="5" applyFont="1" applyFill="1" applyBorder="1"/>
    <xf numFmtId="0" fontId="57" fillId="0" borderId="47" xfId="10" applyFont="1" applyBorder="1" applyAlignment="1">
      <alignment horizontal="left" vertical="center" indent="2"/>
    </xf>
    <xf numFmtId="167" fontId="25" fillId="10" borderId="1" xfId="5" applyNumberFormat="1" applyFill="1" applyBorder="1" applyAlignment="1">
      <alignment horizontal="right"/>
    </xf>
    <xf numFmtId="167" fontId="25" fillId="10" borderId="2" xfId="5" applyNumberFormat="1" applyFill="1" applyBorder="1" applyAlignment="1">
      <alignment horizontal="right"/>
    </xf>
    <xf numFmtId="9" fontId="56" fillId="22" borderId="1" xfId="5" applyFont="1" applyFill="1" applyBorder="1"/>
    <xf numFmtId="167" fontId="56" fillId="0" borderId="1" xfId="5" applyNumberFormat="1" applyFont="1" applyFill="1" applyBorder="1"/>
    <xf numFmtId="0" fontId="57" fillId="0" borderId="0" xfId="10" applyFont="1" applyAlignment="1">
      <alignment horizontal="left" vertical="center"/>
    </xf>
    <xf numFmtId="9" fontId="56" fillId="0" borderId="0" xfId="10" applyNumberFormat="1" applyFont="1" applyAlignment="1">
      <alignment horizontal="center" vertical="center"/>
    </xf>
    <xf numFmtId="9" fontId="56" fillId="0" borderId="0" xfId="10" applyNumberFormat="1" applyFont="1" applyAlignment="1">
      <alignment horizontal="right" vertical="center"/>
    </xf>
    <xf numFmtId="9" fontId="56" fillId="0" borderId="1" xfId="5" applyFont="1" applyBorder="1"/>
    <xf numFmtId="167" fontId="0" fillId="10" borderId="1" xfId="5" applyNumberFormat="1" applyFont="1" applyFill="1" applyBorder="1"/>
    <xf numFmtId="167" fontId="0" fillId="10" borderId="2" xfId="5" applyNumberFormat="1" applyFont="1" applyFill="1" applyBorder="1"/>
    <xf numFmtId="167" fontId="56" fillId="0" borderId="45" xfId="5" applyNumberFormat="1" applyFont="1" applyBorder="1"/>
    <xf numFmtId="1" fontId="56" fillId="0" borderId="0" xfId="3" applyNumberFormat="1" applyFont="1"/>
    <xf numFmtId="0" fontId="57" fillId="0" borderId="0" xfId="3" applyFont="1" applyAlignment="1">
      <alignment horizontal="left"/>
    </xf>
    <xf numFmtId="0" fontId="57" fillId="32" borderId="1" xfId="3" applyFont="1" applyFill="1" applyBorder="1" applyAlignment="1">
      <alignment horizontal="center"/>
    </xf>
    <xf numFmtId="9" fontId="56" fillId="0" borderId="1" xfId="3" applyNumberFormat="1" applyFont="1" applyBorder="1" applyAlignment="1">
      <alignment horizontal="center"/>
    </xf>
    <xf numFmtId="0" fontId="60" fillId="0" borderId="1" xfId="3" applyFont="1" applyBorder="1" applyAlignment="1">
      <alignment horizontal="right"/>
    </xf>
    <xf numFmtId="9" fontId="60" fillId="0" borderId="1" xfId="3" applyNumberFormat="1" applyFont="1" applyBorder="1" applyAlignment="1">
      <alignment horizontal="right"/>
    </xf>
    <xf numFmtId="9" fontId="56" fillId="0" borderId="0" xfId="3" applyNumberFormat="1" applyFont="1" applyAlignment="1">
      <alignment horizontal="center"/>
    </xf>
    <xf numFmtId="172" fontId="56" fillId="10" borderId="45" xfId="6" applyNumberFormat="1" applyFont="1" applyFill="1" applyBorder="1" applyAlignment="1">
      <alignment horizontal="center"/>
    </xf>
    <xf numFmtId="0" fontId="56" fillId="5" borderId="0" xfId="3" applyFont="1" applyFill="1" applyAlignment="1">
      <alignment horizontal="left"/>
    </xf>
    <xf numFmtId="0" fontId="59" fillId="0" borderId="0" xfId="10" applyFont="1" applyAlignment="1">
      <alignment horizontal="left"/>
    </xf>
    <xf numFmtId="0" fontId="60" fillId="0" borderId="0" xfId="3" applyFont="1" applyAlignment="1">
      <alignment horizontal="center"/>
    </xf>
    <xf numFmtId="0" fontId="57" fillId="26" borderId="51" xfId="10" applyFont="1" applyFill="1" applyBorder="1" applyAlignment="1">
      <alignment horizontal="left" vertical="center"/>
    </xf>
    <xf numFmtId="0" fontId="56" fillId="13" borderId="0" xfId="3" applyFont="1" applyFill="1"/>
    <xf numFmtId="1" fontId="56" fillId="0" borderId="45" xfId="10" applyNumberFormat="1" applyFont="1" applyBorder="1" applyAlignment="1">
      <alignment horizontal="center" vertical="center" wrapText="1"/>
    </xf>
    <xf numFmtId="165" fontId="56" fillId="0" borderId="45" xfId="3" applyNumberFormat="1" applyFont="1" applyBorder="1" applyAlignment="1">
      <alignment horizontal="center"/>
    </xf>
    <xf numFmtId="0" fontId="56" fillId="0" borderId="0" xfId="10" applyFont="1" applyAlignment="1">
      <alignment horizontal="left"/>
    </xf>
    <xf numFmtId="1" fontId="56" fillId="0" borderId="45" xfId="3" applyNumberFormat="1" applyFont="1" applyBorder="1" applyAlignment="1">
      <alignment horizontal="center"/>
    </xf>
    <xf numFmtId="0" fontId="57" fillId="33" borderId="54" xfId="10" applyFont="1" applyFill="1" applyBorder="1" applyAlignment="1">
      <alignment horizontal="left" vertical="center" wrapText="1"/>
    </xf>
    <xf numFmtId="0" fontId="56" fillId="0" borderId="45" xfId="3" applyFont="1" applyBorder="1"/>
    <xf numFmtId="169" fontId="56" fillId="0" borderId="45" xfId="3" applyNumberFormat="1" applyFont="1" applyBorder="1" applyAlignment="1">
      <alignment horizontal="center"/>
    </xf>
    <xf numFmtId="0" fontId="56" fillId="13" borderId="0" xfId="10" applyFont="1" applyFill="1" applyAlignment="1">
      <alignment horizontal="center"/>
    </xf>
    <xf numFmtId="0" fontId="57" fillId="34" borderId="1" xfId="10" applyFont="1" applyFill="1" applyBorder="1" applyAlignment="1">
      <alignment horizontal="left" vertical="center"/>
    </xf>
    <xf numFmtId="169" fontId="56" fillId="34" borderId="1" xfId="3" applyNumberFormat="1" applyFont="1" applyFill="1" applyBorder="1" applyAlignment="1">
      <alignment horizontal="center"/>
    </xf>
    <xf numFmtId="0" fontId="56" fillId="34" borderId="1" xfId="3" applyFont="1" applyFill="1" applyBorder="1"/>
    <xf numFmtId="165" fontId="56" fillId="34" borderId="1" xfId="3" applyNumberFormat="1" applyFont="1" applyFill="1" applyBorder="1" applyAlignment="1">
      <alignment horizontal="center"/>
    </xf>
    <xf numFmtId="165" fontId="56" fillId="0" borderId="0" xfId="3" applyNumberFormat="1" applyFont="1" applyAlignment="1">
      <alignment horizontal="center"/>
    </xf>
    <xf numFmtId="0" fontId="56" fillId="35" borderId="0" xfId="3" applyFont="1" applyFill="1"/>
    <xf numFmtId="165" fontId="56" fillId="35" borderId="0" xfId="3" applyNumberFormat="1" applyFont="1" applyFill="1" applyAlignment="1">
      <alignment horizontal="center"/>
    </xf>
    <xf numFmtId="2" fontId="56" fillId="0" borderId="0" xfId="3" applyNumberFormat="1" applyFont="1" applyAlignment="1">
      <alignment horizontal="center"/>
    </xf>
    <xf numFmtId="170" fontId="56" fillId="35" borderId="0" xfId="6" applyNumberFormat="1" applyFont="1" applyFill="1"/>
    <xf numFmtId="0" fontId="65" fillId="0" borderId="0" xfId="3" applyFont="1"/>
    <xf numFmtId="0" fontId="65" fillId="0" borderId="0" xfId="3" applyFont="1" applyAlignment="1">
      <alignment horizontal="center"/>
    </xf>
    <xf numFmtId="0" fontId="66" fillId="24" borderId="45" xfId="3" applyFont="1" applyFill="1" applyBorder="1"/>
    <xf numFmtId="0" fontId="65" fillId="24" borderId="45" xfId="3" applyFont="1" applyFill="1" applyBorder="1" applyAlignment="1">
      <alignment horizontal="center"/>
    </xf>
    <xf numFmtId="0" fontId="65" fillId="24" borderId="45" xfId="3" applyFont="1" applyFill="1" applyBorder="1"/>
    <xf numFmtId="166" fontId="65" fillId="24" borderId="45" xfId="3" applyNumberFormat="1" applyFont="1" applyFill="1" applyBorder="1" applyAlignment="1">
      <alignment horizontal="center"/>
    </xf>
    <xf numFmtId="165" fontId="65" fillId="24" borderId="45" xfId="3" applyNumberFormat="1" applyFont="1" applyFill="1" applyBorder="1" applyAlignment="1">
      <alignment horizontal="center"/>
    </xf>
    <xf numFmtId="0" fontId="66" fillId="25" borderId="45" xfId="3" applyFont="1" applyFill="1" applyBorder="1"/>
    <xf numFmtId="0" fontId="65" fillId="25" borderId="45" xfId="3" applyFont="1" applyFill="1" applyBorder="1"/>
    <xf numFmtId="166" fontId="65" fillId="25" borderId="45" xfId="3" applyNumberFormat="1" applyFont="1" applyFill="1" applyBorder="1" applyAlignment="1">
      <alignment horizontal="center"/>
    </xf>
    <xf numFmtId="0" fontId="67" fillId="5" borderId="0" xfId="3" applyFont="1" applyFill="1"/>
    <xf numFmtId="0" fontId="65" fillId="5" borderId="0" xfId="3" applyFont="1" applyFill="1" applyAlignment="1">
      <alignment horizontal="center"/>
    </xf>
    <xf numFmtId="0" fontId="65" fillId="5" borderId="0" xfId="3" applyFont="1" applyFill="1"/>
    <xf numFmtId="0" fontId="67" fillId="5" borderId="0" xfId="10" applyFont="1" applyFill="1" applyAlignment="1">
      <alignment horizontal="left"/>
    </xf>
    <xf numFmtId="0" fontId="68" fillId="5" borderId="0" xfId="3" applyFont="1" applyFill="1" applyAlignment="1">
      <alignment horizontal="center"/>
    </xf>
    <xf numFmtId="0" fontId="67" fillId="28" borderId="0" xfId="10" applyFont="1" applyFill="1" applyAlignment="1">
      <alignment horizontal="left"/>
    </xf>
    <xf numFmtId="0" fontId="65" fillId="28" borderId="0" xfId="3" applyFont="1" applyFill="1" applyAlignment="1">
      <alignment horizontal="center"/>
    </xf>
    <xf numFmtId="0" fontId="65" fillId="28" borderId="0" xfId="3" applyFont="1" applyFill="1"/>
    <xf numFmtId="0" fontId="66" fillId="0" borderId="0" xfId="10" applyFont="1"/>
    <xf numFmtId="0" fontId="65" fillId="0" borderId="0" xfId="3" applyFont="1" applyAlignment="1">
      <alignment horizontal="left"/>
    </xf>
    <xf numFmtId="0" fontId="2" fillId="26" borderId="48" xfId="10" applyFont="1" applyFill="1" applyBorder="1" applyAlignment="1">
      <alignment horizontal="left" vertical="center" wrapText="1"/>
    </xf>
    <xf numFmtId="0" fontId="66" fillId="0" borderId="45" xfId="10" applyFont="1" applyBorder="1" applyAlignment="1">
      <alignment horizontal="left" vertical="center"/>
    </xf>
    <xf numFmtId="1" fontId="56" fillId="10" borderId="45" xfId="10" applyNumberFormat="1" applyFont="1" applyFill="1" applyBorder="1" applyAlignment="1">
      <alignment horizontal="center"/>
    </xf>
    <xf numFmtId="1" fontId="56" fillId="0" borderId="45" xfId="10" applyNumberFormat="1" applyFont="1" applyBorder="1" applyAlignment="1">
      <alignment horizontal="center"/>
    </xf>
    <xf numFmtId="1" fontId="65" fillId="0" borderId="0" xfId="3" applyNumberFormat="1" applyFont="1"/>
    <xf numFmtId="0" fontId="69" fillId="29" borderId="1" xfId="3" applyFont="1" applyFill="1" applyBorder="1" applyAlignment="1">
      <alignment horizontal="right" vertical="center"/>
    </xf>
    <xf numFmtId="1" fontId="70" fillId="29" borderId="1" xfId="3" applyNumberFormat="1" applyFont="1" applyFill="1" applyBorder="1" applyAlignment="1">
      <alignment horizontal="right" vertical="center"/>
    </xf>
    <xf numFmtId="1" fontId="70" fillId="29" borderId="1" xfId="11" applyNumberFormat="1" applyFont="1" applyFill="1" applyBorder="1" applyAlignment="1">
      <alignment horizontal="right" vertical="center"/>
    </xf>
    <xf numFmtId="1" fontId="56" fillId="10" borderId="45" xfId="10" applyNumberFormat="1" applyFont="1" applyFill="1" applyBorder="1" applyAlignment="1">
      <alignment horizontal="left"/>
    </xf>
    <xf numFmtId="0" fontId="65" fillId="0" borderId="0" xfId="10" applyFont="1" applyBorder="1"/>
    <xf numFmtId="1" fontId="65" fillId="0" borderId="0" xfId="10" applyNumberFormat="1" applyFont="1" applyBorder="1" applyAlignment="1">
      <alignment horizontal="center"/>
    </xf>
    <xf numFmtId="0" fontId="65" fillId="28" borderId="0" xfId="3" applyFont="1" applyFill="1" applyAlignment="1">
      <alignment horizontal="left"/>
    </xf>
    <xf numFmtId="0" fontId="66" fillId="30" borderId="0" xfId="10" applyFont="1" applyFill="1" applyAlignment="1">
      <alignment horizontal="left"/>
    </xf>
    <xf numFmtId="0" fontId="65" fillId="0" borderId="0" xfId="10" applyFont="1" applyAlignment="1">
      <alignment horizontal="center"/>
    </xf>
    <xf numFmtId="0" fontId="71" fillId="0" borderId="0" xfId="3" applyFont="1"/>
    <xf numFmtId="167" fontId="56" fillId="10" borderId="1" xfId="10" applyNumberFormat="1" applyFont="1" applyFill="1" applyBorder="1" applyAlignment="1">
      <alignment horizontal="center" vertical="center" wrapText="1"/>
    </xf>
    <xf numFmtId="167" fontId="56" fillId="0" borderId="55" xfId="10" applyNumberFormat="1" applyFont="1" applyBorder="1" applyAlignment="1">
      <alignment horizontal="center" vertical="center" wrapText="1"/>
    </xf>
    <xf numFmtId="9" fontId="65" fillId="0" borderId="0" xfId="5" applyFont="1"/>
    <xf numFmtId="167" fontId="56" fillId="0" borderId="45" xfId="10" applyNumberFormat="1" applyFont="1" applyBorder="1" applyAlignment="1">
      <alignment horizontal="center" vertical="center" wrapText="1"/>
    </xf>
    <xf numFmtId="167" fontId="56" fillId="22" borderId="55" xfId="3" applyNumberFormat="1" applyFont="1" applyFill="1" applyBorder="1" applyAlignment="1">
      <alignment horizontal="center"/>
    </xf>
    <xf numFmtId="167" fontId="56" fillId="22" borderId="45" xfId="3" applyNumberFormat="1" applyFont="1" applyFill="1" applyBorder="1" applyAlignment="1">
      <alignment horizontal="center"/>
    </xf>
    <xf numFmtId="167" fontId="56" fillId="0" borderId="45" xfId="3" applyNumberFormat="1" applyFont="1" applyBorder="1" applyAlignment="1">
      <alignment horizontal="center"/>
    </xf>
    <xf numFmtId="0" fontId="72" fillId="0" borderId="0" xfId="10" applyFont="1"/>
    <xf numFmtId="167" fontId="56" fillId="0" borderId="0" xfId="10" applyNumberFormat="1" applyFont="1"/>
    <xf numFmtId="0" fontId="73" fillId="0" borderId="0" xfId="3" applyFont="1"/>
    <xf numFmtId="0" fontId="57" fillId="0" borderId="0" xfId="10" applyFont="1" applyBorder="1" applyAlignment="1">
      <alignment horizontal="center" vertical="center" wrapText="1"/>
    </xf>
    <xf numFmtId="169" fontId="56" fillId="19" borderId="45" xfId="3" applyNumberFormat="1" applyFont="1" applyFill="1" applyBorder="1" applyAlignment="1">
      <alignment horizontal="center"/>
    </xf>
    <xf numFmtId="9" fontId="56" fillId="0" borderId="56" xfId="5" applyFont="1" applyFill="1" applyBorder="1" applyAlignment="1">
      <alignment horizontal="center"/>
    </xf>
    <xf numFmtId="0" fontId="66" fillId="0" borderId="45" xfId="3" applyFont="1" applyBorder="1"/>
    <xf numFmtId="0" fontId="56" fillId="19" borderId="45" xfId="3" applyFont="1" applyFill="1" applyBorder="1" applyAlignment="1">
      <alignment horizontal="center"/>
    </xf>
    <xf numFmtId="0" fontId="56" fillId="0" borderId="45" xfId="3" applyFont="1" applyBorder="1" applyAlignment="1">
      <alignment horizontal="center"/>
    </xf>
    <xf numFmtId="168" fontId="65" fillId="0" borderId="0" xfId="6" applyFont="1"/>
    <xf numFmtId="0" fontId="65" fillId="0" borderId="1" xfId="3" applyFont="1" applyBorder="1"/>
    <xf numFmtId="0" fontId="66" fillId="0" borderId="1" xfId="3" applyFont="1" applyBorder="1" applyAlignment="1">
      <alignment horizontal="center"/>
    </xf>
    <xf numFmtId="1" fontId="65" fillId="0" borderId="1" xfId="3" applyNumberFormat="1" applyFont="1" applyBorder="1" applyAlignment="1">
      <alignment horizontal="center"/>
    </xf>
    <xf numFmtId="2" fontId="65" fillId="0" borderId="0" xfId="3" applyNumberFormat="1" applyFont="1" applyAlignment="1">
      <alignment horizontal="center"/>
    </xf>
    <xf numFmtId="1" fontId="65" fillId="0" borderId="0" xfId="3" applyNumberFormat="1" applyFont="1" applyAlignment="1">
      <alignment horizontal="center"/>
    </xf>
    <xf numFmtId="167" fontId="65" fillId="0" borderId="0" xfId="5" applyNumberFormat="1" applyFont="1" applyAlignment="1">
      <alignment horizontal="center"/>
    </xf>
    <xf numFmtId="175" fontId="65" fillId="0" borderId="0" xfId="6" applyNumberFormat="1" applyFont="1" applyAlignment="1">
      <alignment horizontal="center"/>
    </xf>
    <xf numFmtId="0" fontId="65" fillId="0" borderId="45" xfId="3" applyFont="1" applyBorder="1"/>
    <xf numFmtId="0" fontId="66" fillId="0" borderId="45" xfId="3" applyFont="1" applyBorder="1" applyAlignment="1">
      <alignment horizontal="center"/>
    </xf>
    <xf numFmtId="1" fontId="65" fillId="0" borderId="45" xfId="3" applyNumberFormat="1" applyFont="1" applyBorder="1" applyAlignment="1">
      <alignment horizontal="center"/>
    </xf>
    <xf numFmtId="0" fontId="65" fillId="0" borderId="45" xfId="3" applyFont="1" applyBorder="1" applyAlignment="1">
      <alignment horizontal="center"/>
    </xf>
    <xf numFmtId="9" fontId="65" fillId="0" borderId="0" xfId="5" applyFont="1" applyFill="1" applyAlignment="1">
      <alignment horizontal="center"/>
    </xf>
    <xf numFmtId="167" fontId="65" fillId="0" borderId="0" xfId="5" applyNumberFormat="1" applyFont="1" applyAlignment="1">
      <alignment horizontal="left"/>
    </xf>
    <xf numFmtId="0" fontId="65" fillId="28" borderId="0" xfId="10" applyFont="1" applyFill="1"/>
    <xf numFmtId="0" fontId="65" fillId="28" borderId="0" xfId="10" applyFont="1" applyFill="1" applyAlignment="1">
      <alignment horizontal="center"/>
    </xf>
    <xf numFmtId="0" fontId="65" fillId="0" borderId="0" xfId="10" applyFont="1" applyAlignment="1">
      <alignment horizontal="left"/>
    </xf>
    <xf numFmtId="0" fontId="65" fillId="9" borderId="0" xfId="3" applyFont="1" applyFill="1"/>
    <xf numFmtId="0" fontId="66" fillId="0" borderId="0" xfId="3" applyFont="1"/>
    <xf numFmtId="167" fontId="56" fillId="10" borderId="45" xfId="10" applyNumberFormat="1" applyFont="1" applyFill="1" applyBorder="1" applyAlignment="1">
      <alignment horizontal="center"/>
    </xf>
    <xf numFmtId="9" fontId="65" fillId="0" borderId="45" xfId="10" applyNumberFormat="1" applyFont="1" applyBorder="1" applyAlignment="1">
      <alignment horizontal="center"/>
    </xf>
    <xf numFmtId="9" fontId="65" fillId="0" borderId="45" xfId="5" applyFont="1" applyFill="1" applyBorder="1" applyAlignment="1">
      <alignment horizontal="center"/>
    </xf>
    <xf numFmtId="167" fontId="25" fillId="22" borderId="1" xfId="3" applyNumberFormat="1" applyFill="1" applyBorder="1"/>
    <xf numFmtId="9" fontId="63" fillId="0" borderId="0" xfId="10" applyNumberFormat="1" applyFont="1" applyBorder="1" applyAlignment="1">
      <alignment horizontal="center"/>
    </xf>
    <xf numFmtId="0" fontId="74" fillId="0" borderId="0" xfId="3" applyFont="1"/>
    <xf numFmtId="169" fontId="56" fillId="10" borderId="45" xfId="3" applyNumberFormat="1" applyFont="1" applyFill="1" applyBorder="1" applyAlignment="1">
      <alignment horizontal="center"/>
    </xf>
    <xf numFmtId="165" fontId="56" fillId="0" borderId="45" xfId="3" applyNumberFormat="1" applyFont="1" applyBorder="1" applyAlignment="1">
      <alignment horizontal="center" vertical="center"/>
    </xf>
    <xf numFmtId="175" fontId="60" fillId="0" borderId="0" xfId="6" applyNumberFormat="1" applyFont="1" applyBorder="1" applyAlignment="1">
      <alignment horizontal="center"/>
    </xf>
    <xf numFmtId="0" fontId="65" fillId="36" borderId="0" xfId="10" applyFont="1" applyFill="1" applyAlignment="1">
      <alignment horizontal="center"/>
    </xf>
    <xf numFmtId="0" fontId="65" fillId="5" borderId="0" xfId="3" applyFont="1" applyFill="1" applyAlignment="1">
      <alignment horizontal="left"/>
    </xf>
    <xf numFmtId="0" fontId="75" fillId="26" borderId="51" xfId="10" applyFont="1" applyFill="1" applyBorder="1" applyAlignment="1">
      <alignment horizontal="left" vertical="center"/>
    </xf>
    <xf numFmtId="0" fontId="65" fillId="0" borderId="45" xfId="10" applyFont="1" applyBorder="1" applyAlignment="1">
      <alignment horizontal="left" vertical="center"/>
    </xf>
    <xf numFmtId="169" fontId="65" fillId="0" borderId="45" xfId="3" applyNumberFormat="1" applyFont="1" applyBorder="1" applyAlignment="1">
      <alignment horizontal="center"/>
    </xf>
    <xf numFmtId="0" fontId="65" fillId="0" borderId="0" xfId="10" applyFont="1" applyAlignment="1">
      <alignment horizontal="left" vertical="center"/>
    </xf>
    <xf numFmtId="3" fontId="65" fillId="0" borderId="45" xfId="3" applyNumberFormat="1" applyFont="1" applyBorder="1" applyAlignment="1">
      <alignment horizontal="center"/>
    </xf>
    <xf numFmtId="0" fontId="75" fillId="33" borderId="54" xfId="10" applyFont="1" applyFill="1" applyBorder="1" applyAlignment="1">
      <alignment horizontal="left" vertical="center" wrapText="1"/>
    </xf>
    <xf numFmtId="0" fontId="66" fillId="34" borderId="1" xfId="10" applyFont="1" applyFill="1" applyBorder="1" applyAlignment="1">
      <alignment horizontal="left" vertical="center"/>
    </xf>
    <xf numFmtId="0" fontId="65" fillId="34" borderId="1" xfId="3" applyFont="1" applyFill="1" applyBorder="1"/>
    <xf numFmtId="165" fontId="65" fillId="34" borderId="1" xfId="3" applyNumberFormat="1" applyFont="1" applyFill="1" applyBorder="1" applyAlignment="1">
      <alignment horizontal="center"/>
    </xf>
    <xf numFmtId="169" fontId="65" fillId="34" borderId="1" xfId="3" applyNumberFormat="1" applyFont="1" applyFill="1" applyBorder="1" applyAlignment="1">
      <alignment horizontal="center"/>
    </xf>
    <xf numFmtId="0" fontId="76" fillId="0" borderId="0" xfId="10" applyFont="1" applyBorder="1" applyAlignment="1">
      <alignment horizontal="left" vertical="center"/>
    </xf>
    <xf numFmtId="0" fontId="77" fillId="0" borderId="0" xfId="3" applyFont="1"/>
    <xf numFmtId="165" fontId="77" fillId="0" borderId="0" xfId="3" applyNumberFormat="1" applyFont="1" applyAlignment="1">
      <alignment horizontal="center"/>
    </xf>
    <xf numFmtId="0" fontId="65" fillId="0" borderId="0" xfId="10" applyFont="1"/>
    <xf numFmtId="2" fontId="65" fillId="24" borderId="45" xfId="3" applyNumberFormat="1" applyFont="1" applyFill="1" applyBorder="1" applyAlignment="1">
      <alignment horizontal="center"/>
    </xf>
    <xf numFmtId="0" fontId="75" fillId="26" borderId="48" xfId="10" applyFont="1" applyFill="1" applyBorder="1" applyAlignment="1">
      <alignment horizontal="center" vertical="center" wrapText="1"/>
    </xf>
    <xf numFmtId="0" fontId="75" fillId="26" borderId="49" xfId="10" applyFont="1" applyFill="1" applyBorder="1" applyAlignment="1">
      <alignment horizontal="center" vertical="center" wrapText="1"/>
    </xf>
    <xf numFmtId="0" fontId="66" fillId="5" borderId="0" xfId="3" applyFont="1" applyFill="1"/>
    <xf numFmtId="0" fontId="66" fillId="0" borderId="0" xfId="10" applyFont="1" applyAlignment="1">
      <alignment horizontal="left"/>
    </xf>
    <xf numFmtId="4" fontId="65" fillId="0" borderId="0" xfId="3" applyNumberFormat="1" applyFont="1"/>
    <xf numFmtId="0" fontId="75" fillId="26" borderId="53" xfId="10" applyFont="1" applyFill="1" applyBorder="1" applyAlignment="1">
      <alignment horizontal="left" vertical="center"/>
    </xf>
    <xf numFmtId="0" fontId="75" fillId="26" borderId="57" xfId="10" applyFont="1" applyFill="1" applyBorder="1" applyAlignment="1">
      <alignment horizontal="center" vertical="center" wrapText="1"/>
    </xf>
    <xf numFmtId="0" fontId="75" fillId="26" borderId="58" xfId="10" applyFont="1" applyFill="1" applyBorder="1" applyAlignment="1">
      <alignment horizontal="center" vertical="center" wrapText="1"/>
    </xf>
    <xf numFmtId="1" fontId="65" fillId="10" borderId="45" xfId="10" applyNumberFormat="1" applyFont="1" applyFill="1" applyBorder="1" applyAlignment="1">
      <alignment horizontal="center" vertical="center"/>
    </xf>
    <xf numFmtId="1" fontId="65" fillId="0" borderId="45" xfId="10" applyNumberFormat="1" applyFont="1" applyBorder="1" applyAlignment="1">
      <alignment horizontal="center" vertical="center"/>
    </xf>
    <xf numFmtId="1" fontId="68" fillId="10" borderId="45" xfId="10" applyNumberFormat="1" applyFont="1" applyFill="1" applyBorder="1" applyAlignment="1">
      <alignment horizontal="center" vertical="center"/>
    </xf>
    <xf numFmtId="165" fontId="65" fillId="23" borderId="45" xfId="10" applyNumberFormat="1" applyFont="1" applyFill="1" applyBorder="1" applyAlignment="1">
      <alignment horizontal="center" vertical="center"/>
    </xf>
    <xf numFmtId="0" fontId="73" fillId="0" borderId="0" xfId="10" applyFont="1"/>
    <xf numFmtId="176" fontId="78" fillId="29" borderId="1" xfId="3" applyNumberFormat="1" applyFont="1" applyFill="1" applyBorder="1"/>
    <xf numFmtId="164" fontId="70" fillId="10" borderId="1" xfId="11" applyNumberFormat="1" applyFont="1" applyFill="1" applyBorder="1" applyAlignment="1">
      <alignment horizontal="right"/>
    </xf>
    <xf numFmtId="176" fontId="69" fillId="29" borderId="1" xfId="3" applyNumberFormat="1" applyFont="1" applyFill="1" applyBorder="1" applyAlignment="1">
      <alignment horizontal="right"/>
    </xf>
    <xf numFmtId="164" fontId="79" fillId="10" borderId="1" xfId="11" applyNumberFormat="1" applyFont="1" applyFill="1" applyBorder="1" applyAlignment="1">
      <alignment horizontal="right"/>
    </xf>
    <xf numFmtId="167" fontId="56" fillId="13" borderId="45" xfId="10" applyNumberFormat="1" applyFont="1" applyFill="1" applyBorder="1" applyAlignment="1">
      <alignment horizontal="center" vertical="center" wrapText="1"/>
    </xf>
    <xf numFmtId="167" fontId="56" fillId="13" borderId="47" xfId="10" applyNumberFormat="1" applyFont="1" applyFill="1" applyBorder="1" applyAlignment="1">
      <alignment horizontal="center" vertical="center" wrapText="1"/>
    </xf>
    <xf numFmtId="167" fontId="65" fillId="0" borderId="1" xfId="5" applyNumberFormat="1" applyFont="1" applyBorder="1"/>
    <xf numFmtId="167" fontId="65" fillId="22" borderId="1" xfId="5" applyNumberFormat="1" applyFont="1" applyFill="1" applyBorder="1"/>
    <xf numFmtId="167" fontId="63" fillId="0" borderId="0" xfId="10" applyNumberFormat="1" applyFont="1"/>
    <xf numFmtId="165" fontId="65" fillId="13" borderId="45" xfId="10" applyNumberFormat="1" applyFont="1" applyFill="1" applyBorder="1" applyAlignment="1">
      <alignment horizontal="center"/>
    </xf>
    <xf numFmtId="165" fontId="65" fillId="0" borderId="45" xfId="10" applyNumberFormat="1" applyFont="1" applyBorder="1" applyAlignment="1">
      <alignment horizontal="center"/>
    </xf>
    <xf numFmtId="165" fontId="65" fillId="23" borderId="45" xfId="10" applyNumberFormat="1" applyFont="1" applyFill="1" applyBorder="1" applyAlignment="1">
      <alignment horizontal="center"/>
    </xf>
    <xf numFmtId="165" fontId="65" fillId="10" borderId="45" xfId="10" applyNumberFormat="1" applyFont="1" applyFill="1" applyBorder="1" applyAlignment="1">
      <alignment horizontal="center"/>
    </xf>
    <xf numFmtId="165" fontId="65" fillId="10" borderId="45" xfId="10" applyNumberFormat="1" applyFont="1" applyFill="1" applyBorder="1" applyAlignment="1">
      <alignment horizontal="center" vertical="center" wrapText="1"/>
    </xf>
    <xf numFmtId="165" fontId="65" fillId="10" borderId="45" xfId="3" applyNumberFormat="1" applyFont="1" applyFill="1" applyBorder="1" applyAlignment="1">
      <alignment horizontal="center"/>
    </xf>
    <xf numFmtId="165" fontId="65" fillId="0" borderId="1" xfId="3" applyNumberFormat="1" applyFont="1" applyBorder="1"/>
    <xf numFmtId="165" fontId="65" fillId="0" borderId="1" xfId="3" applyNumberFormat="1" applyFont="1" applyBorder="1" applyAlignment="1">
      <alignment horizontal="center"/>
    </xf>
    <xf numFmtId="1" fontId="65" fillId="13" borderId="45" xfId="10" applyNumberFormat="1" applyFont="1" applyFill="1" applyBorder="1" applyAlignment="1">
      <alignment horizontal="center"/>
    </xf>
    <xf numFmtId="1" fontId="65" fillId="0" borderId="45" xfId="10" applyNumberFormat="1" applyFont="1" applyBorder="1" applyAlignment="1">
      <alignment horizontal="center"/>
    </xf>
    <xf numFmtId="1" fontId="65" fillId="23" borderId="47" xfId="10" applyNumberFormat="1" applyFont="1" applyFill="1" applyBorder="1" applyAlignment="1">
      <alignment horizontal="center"/>
    </xf>
    <xf numFmtId="165" fontId="65" fillId="0" borderId="1" xfId="5" applyNumberFormat="1" applyFont="1" applyBorder="1"/>
    <xf numFmtId="165" fontId="65" fillId="0" borderId="1" xfId="5" applyNumberFormat="1" applyFont="1" applyBorder="1" applyAlignment="1">
      <alignment horizontal="center"/>
    </xf>
    <xf numFmtId="165" fontId="65" fillId="0" borderId="45" xfId="3" applyNumberFormat="1" applyFont="1" applyBorder="1" applyAlignment="1">
      <alignment horizontal="center"/>
    </xf>
    <xf numFmtId="165" fontId="65" fillId="23" borderId="47" xfId="3" applyNumberFormat="1" applyFont="1" applyFill="1" applyBorder="1" applyAlignment="1">
      <alignment horizontal="center"/>
    </xf>
    <xf numFmtId="0" fontId="65" fillId="0" borderId="0" xfId="10" applyFont="1" applyBorder="1" applyAlignment="1">
      <alignment horizontal="left" vertical="center"/>
    </xf>
    <xf numFmtId="167" fontId="65" fillId="0" borderId="0" xfId="5" applyNumberFormat="1" applyFont="1"/>
    <xf numFmtId="9" fontId="65" fillId="0" borderId="0" xfId="5" applyFont="1" applyAlignment="1">
      <alignment horizontal="center"/>
    </xf>
    <xf numFmtId="177" fontId="65" fillId="0" borderId="0" xfId="6" applyNumberFormat="1" applyFont="1"/>
    <xf numFmtId="0" fontId="65" fillId="0" borderId="46" xfId="3" applyFont="1" applyBorder="1"/>
    <xf numFmtId="0" fontId="66" fillId="0" borderId="46" xfId="3" applyFont="1" applyBorder="1" applyAlignment="1">
      <alignment horizontal="center"/>
    </xf>
    <xf numFmtId="0" fontId="66" fillId="0" borderId="47" xfId="10" applyFont="1" applyBorder="1" applyAlignment="1">
      <alignment horizontal="left" vertical="center"/>
    </xf>
    <xf numFmtId="0" fontId="66" fillId="0" borderId="52" xfId="10" applyFont="1" applyBorder="1" applyAlignment="1">
      <alignment horizontal="left" vertical="center"/>
    </xf>
    <xf numFmtId="0" fontId="66" fillId="0" borderId="1" xfId="10" applyFont="1" applyBorder="1" applyAlignment="1">
      <alignment horizontal="left" vertical="center"/>
    </xf>
    <xf numFmtId="0" fontId="65" fillId="0" borderId="1" xfId="3" applyFont="1" applyBorder="1" applyAlignment="1">
      <alignment horizontal="center"/>
    </xf>
    <xf numFmtId="0" fontId="65" fillId="0" borderId="6" xfId="3" applyFont="1" applyBorder="1" applyAlignment="1">
      <alignment horizontal="center"/>
    </xf>
    <xf numFmtId="0" fontId="67" fillId="28" borderId="0" xfId="10" applyFont="1" applyFill="1"/>
    <xf numFmtId="167" fontId="56" fillId="10" borderId="45" xfId="10" applyNumberFormat="1" applyFont="1" applyFill="1" applyBorder="1" applyAlignment="1">
      <alignment horizontal="center" vertical="center" wrapText="1"/>
    </xf>
    <xf numFmtId="10" fontId="56" fillId="10" borderId="45" xfId="10" applyNumberFormat="1" applyFont="1" applyFill="1" applyBorder="1" applyAlignment="1">
      <alignment horizontal="center" vertical="center" wrapText="1"/>
    </xf>
    <xf numFmtId="9" fontId="56" fillId="0" borderId="45" xfId="10" applyNumberFormat="1" applyFont="1" applyBorder="1" applyAlignment="1">
      <alignment horizontal="center" vertical="center" wrapText="1"/>
    </xf>
    <xf numFmtId="165" fontId="65" fillId="10" borderId="45" xfId="10" applyNumberFormat="1" applyFont="1" applyFill="1" applyBorder="1" applyAlignment="1">
      <alignment horizontal="center" vertical="center"/>
    </xf>
    <xf numFmtId="169" fontId="65" fillId="0" borderId="45" xfId="10" applyNumberFormat="1" applyFont="1" applyBorder="1" applyAlignment="1">
      <alignment horizontal="center"/>
    </xf>
    <xf numFmtId="3" fontId="65" fillId="0" borderId="45" xfId="10" applyNumberFormat="1" applyFont="1" applyBorder="1" applyAlignment="1">
      <alignment horizontal="center"/>
    </xf>
    <xf numFmtId="169" fontId="1" fillId="0" borderId="45" xfId="3" applyNumberFormat="1" applyFont="1" applyBorder="1" applyAlignment="1">
      <alignment horizontal="center"/>
    </xf>
    <xf numFmtId="3" fontId="56" fillId="0" borderId="45" xfId="3" applyNumberFormat="1" applyFont="1" applyBorder="1" applyAlignment="1">
      <alignment horizontal="center"/>
    </xf>
    <xf numFmtId="0" fontId="66" fillId="0" borderId="45" xfId="10" applyFont="1" applyBorder="1" applyAlignment="1">
      <alignment horizontal="center" vertical="center" wrapText="1"/>
    </xf>
    <xf numFmtId="0" fontId="66" fillId="0" borderId="0" xfId="10" applyFont="1" applyAlignment="1">
      <alignment horizontal="left" vertical="center"/>
    </xf>
    <xf numFmtId="0" fontId="66" fillId="0" borderId="0" xfId="10" applyFont="1" applyBorder="1" applyAlignment="1">
      <alignment horizontal="left" vertical="center"/>
    </xf>
    <xf numFmtId="2" fontId="65" fillId="34" borderId="1" xfId="3" applyNumberFormat="1" applyFont="1" applyFill="1" applyBorder="1" applyAlignment="1">
      <alignment horizontal="center"/>
    </xf>
    <xf numFmtId="0" fontId="66" fillId="5" borderId="0" xfId="3" applyFont="1" applyFill="1" applyAlignment="1">
      <alignment horizontal="center"/>
    </xf>
    <xf numFmtId="0" fontId="75" fillId="26" borderId="57" xfId="10" applyFont="1" applyFill="1" applyBorder="1" applyAlignment="1">
      <alignment horizontal="center" vertical="center"/>
    </xf>
    <xf numFmtId="0" fontId="75" fillId="26" borderId="58" xfId="10" applyFont="1" applyFill="1" applyBorder="1" applyAlignment="1">
      <alignment horizontal="center" vertical="center"/>
    </xf>
    <xf numFmtId="3" fontId="80" fillId="20" borderId="1" xfId="10" applyNumberFormat="1" applyFont="1" applyFill="1" applyBorder="1" applyAlignment="1">
      <alignment horizontal="center" vertical="center"/>
    </xf>
    <xf numFmtId="169" fontId="65" fillId="0" borderId="45" xfId="10" applyNumberFormat="1" applyFont="1" applyBorder="1" applyAlignment="1">
      <alignment horizontal="center" vertical="center"/>
    </xf>
    <xf numFmtId="0" fontId="68" fillId="0" borderId="0" xfId="3" applyFont="1"/>
    <xf numFmtId="169" fontId="80" fillId="10" borderId="1" xfId="10" applyNumberFormat="1" applyFont="1" applyFill="1" applyBorder="1" applyAlignment="1">
      <alignment horizontal="center" vertical="center"/>
    </xf>
    <xf numFmtId="0" fontId="68" fillId="0" borderId="0" xfId="3" applyFont="1" applyAlignment="1">
      <alignment horizontal="left"/>
    </xf>
    <xf numFmtId="0" fontId="65" fillId="0" borderId="47" xfId="10" applyFont="1" applyBorder="1" applyAlignment="1">
      <alignment horizontal="left" vertical="center"/>
    </xf>
    <xf numFmtId="173" fontId="65" fillId="0" borderId="0" xfId="3" applyNumberFormat="1" applyFont="1" applyAlignment="1">
      <alignment horizontal="left"/>
    </xf>
    <xf numFmtId="173" fontId="65" fillId="0" borderId="0" xfId="3" applyNumberFormat="1" applyFont="1" applyAlignment="1">
      <alignment horizontal="center"/>
    </xf>
    <xf numFmtId="169" fontId="65" fillId="0" borderId="0" xfId="3" applyNumberFormat="1" applyFont="1" applyAlignment="1">
      <alignment horizontal="center"/>
    </xf>
    <xf numFmtId="0" fontId="67" fillId="0" borderId="0" xfId="3" applyFont="1"/>
    <xf numFmtId="0" fontId="69" fillId="29" borderId="1" xfId="3" applyFont="1" applyFill="1" applyBorder="1" applyAlignment="1">
      <alignment horizontal="left" vertical="center"/>
    </xf>
    <xf numFmtId="1" fontId="79" fillId="29" borderId="1" xfId="3" applyNumberFormat="1" applyFont="1" applyFill="1" applyBorder="1" applyAlignment="1">
      <alignment horizontal="right" vertical="center"/>
    </xf>
    <xf numFmtId="1" fontId="79" fillId="29" borderId="1" xfId="11" applyNumberFormat="1" applyFont="1" applyFill="1" applyBorder="1" applyAlignment="1">
      <alignment horizontal="right" vertical="center"/>
    </xf>
    <xf numFmtId="176" fontId="78" fillId="29" borderId="1" xfId="3" applyNumberFormat="1" applyFont="1" applyFill="1" applyBorder="1" applyAlignment="1">
      <alignment horizontal="left"/>
    </xf>
    <xf numFmtId="0" fontId="67" fillId="0" borderId="0" xfId="3" applyFont="1" applyAlignment="1">
      <alignment horizontal="left"/>
    </xf>
    <xf numFmtId="0" fontId="67" fillId="28" borderId="0" xfId="3" applyFont="1" applyFill="1"/>
    <xf numFmtId="0" fontId="65" fillId="0" borderId="0" xfId="3" applyFont="1" applyAlignment="1">
      <alignment vertical="center"/>
    </xf>
    <xf numFmtId="9" fontId="65" fillId="10" borderId="45" xfId="5" applyFont="1" applyFill="1" applyBorder="1" applyAlignment="1">
      <alignment horizontal="center" vertical="center"/>
    </xf>
    <xf numFmtId="167" fontId="56" fillId="0" borderId="45" xfId="10" applyNumberFormat="1" applyFont="1" applyBorder="1" applyAlignment="1">
      <alignment horizontal="center" vertical="center"/>
    </xf>
    <xf numFmtId="167" fontId="56" fillId="22" borderId="45" xfId="10" applyNumberFormat="1" applyFont="1" applyFill="1" applyBorder="1" applyAlignment="1">
      <alignment horizontal="center" vertical="center"/>
    </xf>
    <xf numFmtId="167" fontId="56" fillId="22" borderId="45" xfId="5" applyNumberFormat="1" applyFont="1" applyFill="1" applyBorder="1" applyAlignment="1">
      <alignment horizontal="center" vertical="center"/>
    </xf>
    <xf numFmtId="167" fontId="56" fillId="0" borderId="45" xfId="5" applyNumberFormat="1" applyFont="1" applyFill="1" applyBorder="1" applyAlignment="1">
      <alignment horizontal="center" vertical="center"/>
    </xf>
    <xf numFmtId="0" fontId="65" fillId="0" borderId="52" xfId="10" applyFont="1" applyBorder="1" applyAlignment="1">
      <alignment horizontal="left" vertical="center"/>
    </xf>
    <xf numFmtId="9" fontId="65" fillId="10" borderId="46" xfId="5" applyFont="1" applyFill="1" applyBorder="1" applyAlignment="1">
      <alignment horizontal="center" vertical="center"/>
    </xf>
    <xf numFmtId="167" fontId="56" fillId="22" borderId="46" xfId="10" applyNumberFormat="1" applyFont="1" applyFill="1" applyBorder="1" applyAlignment="1">
      <alignment horizontal="center" vertical="center"/>
    </xf>
    <xf numFmtId="167" fontId="56" fillId="22" borderId="46" xfId="5" applyNumberFormat="1" applyFont="1" applyFill="1" applyBorder="1" applyAlignment="1">
      <alignment horizontal="center" vertical="center"/>
    </xf>
    <xf numFmtId="167" fontId="56" fillId="0" borderId="46" xfId="5" applyNumberFormat="1" applyFont="1" applyFill="1" applyBorder="1" applyAlignment="1">
      <alignment horizontal="center" vertical="center"/>
    </xf>
    <xf numFmtId="167" fontId="56" fillId="0" borderId="46" xfId="10" applyNumberFormat="1" applyFont="1" applyBorder="1" applyAlignment="1">
      <alignment horizontal="center" vertical="center"/>
    </xf>
    <xf numFmtId="0" fontId="65" fillId="0" borderId="1" xfId="10" applyFont="1" applyBorder="1" applyAlignment="1">
      <alignment horizontal="left" vertical="center"/>
    </xf>
    <xf numFmtId="9" fontId="65" fillId="10" borderId="1" xfId="5" applyFont="1" applyFill="1" applyBorder="1" applyAlignment="1">
      <alignment horizontal="center" vertical="center"/>
    </xf>
    <xf numFmtId="167" fontId="65" fillId="0" borderId="1" xfId="5" applyNumberFormat="1" applyFont="1" applyFill="1" applyBorder="1" applyAlignment="1">
      <alignment horizontal="center" vertical="center"/>
    </xf>
    <xf numFmtId="0" fontId="77" fillId="0" borderId="0" xfId="10" applyFont="1" applyBorder="1" applyAlignment="1">
      <alignment horizontal="left" vertical="center"/>
    </xf>
    <xf numFmtId="167" fontId="77" fillId="0" borderId="0" xfId="3" applyNumberFormat="1" applyFont="1" applyAlignment="1">
      <alignment horizontal="center"/>
    </xf>
    <xf numFmtId="9" fontId="77" fillId="0" borderId="0" xfId="3" applyNumberFormat="1" applyFont="1" applyAlignment="1">
      <alignment horizontal="center"/>
    </xf>
    <xf numFmtId="4" fontId="65" fillId="0" borderId="0" xfId="3" applyNumberFormat="1" applyFont="1" applyAlignment="1">
      <alignment horizontal="center"/>
    </xf>
    <xf numFmtId="167" fontId="65" fillId="22" borderId="45" xfId="10" applyNumberFormat="1" applyFont="1" applyFill="1" applyBorder="1" applyAlignment="1">
      <alignment horizontal="center" vertical="center"/>
    </xf>
    <xf numFmtId="167" fontId="65" fillId="22" borderId="45" xfId="5" applyNumberFormat="1" applyFont="1" applyFill="1" applyBorder="1" applyAlignment="1">
      <alignment horizontal="center" vertical="center"/>
    </xf>
    <xf numFmtId="167" fontId="65" fillId="0" borderId="45" xfId="5" applyNumberFormat="1" applyFont="1" applyFill="1" applyBorder="1" applyAlignment="1">
      <alignment horizontal="center" vertical="center"/>
    </xf>
    <xf numFmtId="167" fontId="65" fillId="0" borderId="45" xfId="10" applyNumberFormat="1" applyFont="1" applyBorder="1" applyAlignment="1">
      <alignment horizontal="center" vertical="center"/>
    </xf>
    <xf numFmtId="9" fontId="56" fillId="0" borderId="1" xfId="5" applyFont="1" applyFill="1" applyBorder="1" applyAlignment="1">
      <alignment horizontal="center" vertical="center"/>
    </xf>
    <xf numFmtId="167" fontId="56" fillId="0" borderId="1" xfId="5" applyNumberFormat="1" applyFont="1" applyFill="1" applyBorder="1" applyAlignment="1">
      <alignment horizontal="center" vertical="center"/>
    </xf>
    <xf numFmtId="9" fontId="65" fillId="0" borderId="45" xfId="5" applyFont="1" applyFill="1" applyBorder="1" applyAlignment="1">
      <alignment horizontal="center" vertical="center"/>
    </xf>
    <xf numFmtId="9" fontId="65" fillId="35" borderId="45" xfId="5" applyFont="1" applyFill="1" applyBorder="1" applyAlignment="1">
      <alignment horizontal="center" vertical="center"/>
    </xf>
    <xf numFmtId="9" fontId="77" fillId="0" borderId="0" xfId="5" applyFont="1" applyAlignment="1">
      <alignment horizontal="center"/>
    </xf>
    <xf numFmtId="9" fontId="65" fillId="0" borderId="0" xfId="3" applyNumberFormat="1" applyFont="1" applyAlignment="1">
      <alignment horizontal="center"/>
    </xf>
    <xf numFmtId="0" fontId="56" fillId="0" borderId="48" xfId="10" applyFont="1" applyBorder="1" applyAlignment="1">
      <alignment horizontal="left" vertical="center"/>
    </xf>
    <xf numFmtId="0" fontId="56" fillId="0" borderId="48" xfId="10" applyFont="1" applyBorder="1" applyAlignment="1">
      <alignment horizontal="center" vertical="center"/>
    </xf>
    <xf numFmtId="0" fontId="56" fillId="0" borderId="49" xfId="10" applyFont="1" applyBorder="1" applyAlignment="1">
      <alignment horizontal="center" vertical="center"/>
    </xf>
    <xf numFmtId="0" fontId="56" fillId="0" borderId="1" xfId="10" applyFont="1" applyBorder="1" applyAlignment="1">
      <alignment horizontal="left" vertical="center" wrapText="1"/>
    </xf>
    <xf numFmtId="169" fontId="1" fillId="0" borderId="1" xfId="10" applyNumberFormat="1" applyFont="1" applyBorder="1" applyAlignment="1">
      <alignment horizontal="center" vertical="center" wrapText="1"/>
    </xf>
    <xf numFmtId="0" fontId="67" fillId="30" borderId="0" xfId="10" applyFont="1" applyFill="1" applyAlignment="1">
      <alignment horizontal="left"/>
    </xf>
    <xf numFmtId="167" fontId="81" fillId="10" borderId="1" xfId="5" applyNumberFormat="1" applyFont="1" applyFill="1" applyBorder="1" applyAlignment="1">
      <alignment horizontal="right"/>
    </xf>
    <xf numFmtId="9" fontId="65" fillId="0" borderId="45" xfId="10" applyNumberFormat="1" applyFont="1" applyBorder="1" applyAlignment="1">
      <alignment horizontal="center" vertical="center" wrapText="1"/>
    </xf>
    <xf numFmtId="9" fontId="65" fillId="22" borderId="45" xfId="10" applyNumberFormat="1" applyFont="1" applyFill="1" applyBorder="1" applyAlignment="1">
      <alignment horizontal="center" vertical="center" wrapText="1"/>
    </xf>
    <xf numFmtId="0" fontId="56" fillId="0" borderId="0" xfId="10" applyFont="1" applyBorder="1" applyAlignment="1">
      <alignment horizontal="left" vertical="center" wrapText="1"/>
    </xf>
    <xf numFmtId="169" fontId="56" fillId="0" borderId="0" xfId="10" applyNumberFormat="1" applyFont="1" applyBorder="1" applyAlignment="1">
      <alignment horizontal="center" vertical="center" wrapText="1"/>
    </xf>
    <xf numFmtId="3" fontId="3" fillId="0" borderId="45" xfId="3" applyNumberFormat="1" applyFont="1" applyBorder="1" applyAlignment="1">
      <alignment horizontal="center"/>
    </xf>
    <xf numFmtId="3" fontId="1" fillId="0" borderId="45" xfId="3" applyNumberFormat="1" applyFont="1" applyBorder="1" applyAlignment="1">
      <alignment horizontal="center"/>
    </xf>
    <xf numFmtId="3" fontId="3" fillId="0" borderId="0" xfId="3" applyNumberFormat="1" applyFont="1" applyAlignment="1">
      <alignment horizontal="center"/>
    </xf>
    <xf numFmtId="3" fontId="1" fillId="0" borderId="0" xfId="3" applyNumberFormat="1" applyFont="1" applyAlignment="1">
      <alignment horizontal="center"/>
    </xf>
    <xf numFmtId="0" fontId="75" fillId="33" borderId="54" xfId="10" applyFont="1" applyFill="1" applyBorder="1" applyAlignment="1">
      <alignment horizontal="center" vertical="center" wrapText="1"/>
    </xf>
    <xf numFmtId="169" fontId="65" fillId="9" borderId="45" xfId="3" applyNumberFormat="1" applyFont="1" applyFill="1" applyBorder="1" applyAlignment="1">
      <alignment horizontal="center"/>
    </xf>
    <xf numFmtId="0" fontId="65" fillId="34" borderId="1" xfId="10" applyFont="1" applyFill="1" applyBorder="1" applyAlignment="1">
      <alignment horizontal="left" vertical="center"/>
    </xf>
    <xf numFmtId="0" fontId="56" fillId="34" borderId="1" xfId="10" applyFont="1" applyFill="1" applyBorder="1" applyAlignment="1">
      <alignment horizontal="left" vertical="center"/>
    </xf>
    <xf numFmtId="0" fontId="66" fillId="0" borderId="0" xfId="3" applyFont="1" applyAlignment="1">
      <alignment horizontal="center"/>
    </xf>
    <xf numFmtId="0" fontId="66" fillId="20" borderId="0" xfId="3" applyFont="1" applyFill="1"/>
    <xf numFmtId="0" fontId="66" fillId="20" borderId="0" xfId="3" applyFont="1" applyFill="1" applyAlignment="1">
      <alignment horizontal="center"/>
    </xf>
    <xf numFmtId="0" fontId="81" fillId="10" borderId="0" xfId="3" applyFont="1" applyFill="1" applyAlignment="1">
      <alignment horizontal="left"/>
    </xf>
    <xf numFmtId="1" fontId="70" fillId="29" borderId="59" xfId="3" applyNumberFormat="1" applyFont="1" applyFill="1" applyBorder="1" applyAlignment="1">
      <alignment horizontal="right" vertical="center"/>
    </xf>
    <xf numFmtId="1" fontId="70" fillId="29" borderId="59" xfId="3" applyNumberFormat="1" applyFont="1" applyFill="1" applyBorder="1" applyAlignment="1">
      <alignment horizontal="right"/>
    </xf>
    <xf numFmtId="1" fontId="70" fillId="29" borderId="59" xfId="11" applyNumberFormat="1" applyFont="1" applyFill="1" applyBorder="1" applyAlignment="1">
      <alignment horizontal="right"/>
    </xf>
    <xf numFmtId="1" fontId="70" fillId="29" borderId="60" xfId="11" applyNumberFormat="1" applyFont="1" applyFill="1" applyBorder="1" applyAlignment="1">
      <alignment horizontal="right"/>
    </xf>
    <xf numFmtId="3" fontId="81" fillId="10" borderId="0" xfId="3" applyNumberFormat="1" applyFont="1" applyFill="1"/>
    <xf numFmtId="9" fontId="81" fillId="10" borderId="0" xfId="5" applyFont="1" applyFill="1"/>
    <xf numFmtId="167" fontId="81" fillId="10" borderId="0" xfId="5" applyNumberFormat="1" applyFont="1" applyFill="1"/>
    <xf numFmtId="10" fontId="81" fillId="10" borderId="0" xfId="5" applyNumberFormat="1" applyFont="1" applyFill="1"/>
    <xf numFmtId="3" fontId="82" fillId="10" borderId="0" xfId="3" applyNumberFormat="1" applyFont="1" applyFill="1"/>
    <xf numFmtId="167" fontId="82" fillId="10" borderId="0" xfId="5" applyNumberFormat="1" applyFont="1" applyFill="1"/>
    <xf numFmtId="9" fontId="82" fillId="10" borderId="0" xfId="5" applyFont="1" applyFill="1"/>
    <xf numFmtId="169" fontId="83" fillId="37" borderId="0" xfId="3" applyNumberFormat="1" applyFont="1" applyFill="1"/>
    <xf numFmtId="169" fontId="84" fillId="37" borderId="0" xfId="3" applyNumberFormat="1" applyFont="1" applyFill="1"/>
    <xf numFmtId="0" fontId="56" fillId="38" borderId="1" xfId="12" applyFont="1" applyFill="1" applyBorder="1" applyAlignment="1">
      <alignment vertical="center"/>
    </xf>
    <xf numFmtId="0" fontId="57" fillId="38" borderId="1" xfId="13" applyFont="1" applyFill="1" applyBorder="1" applyAlignment="1">
      <alignment horizontal="center" vertical="center"/>
    </xf>
    <xf numFmtId="0" fontId="4" fillId="28" borderId="1" xfId="3" applyFont="1" applyFill="1" applyBorder="1" applyAlignment="1">
      <alignment horizontal="center" vertical="center" wrapText="1"/>
    </xf>
    <xf numFmtId="0" fontId="66" fillId="28" borderId="1" xfId="3" applyFont="1" applyFill="1" applyBorder="1" applyAlignment="1">
      <alignment horizontal="center" vertical="center" wrapText="1"/>
    </xf>
    <xf numFmtId="169" fontId="84" fillId="37" borderId="1" xfId="3" applyNumberFormat="1" applyFont="1" applyFill="1" applyBorder="1"/>
    <xf numFmtId="167" fontId="65" fillId="10" borderId="1" xfId="3" applyNumberFormat="1" applyFont="1" applyFill="1" applyBorder="1"/>
    <xf numFmtId="167" fontId="65" fillId="0" borderId="1" xfId="3" applyNumberFormat="1" applyFont="1" applyBorder="1"/>
    <xf numFmtId="167" fontId="65" fillId="0" borderId="0" xfId="5" applyNumberFormat="1" applyFont="1" applyFill="1" applyAlignment="1">
      <alignment horizontal="center"/>
    </xf>
    <xf numFmtId="9" fontId="65" fillId="0" borderId="1" xfId="3" applyNumberFormat="1" applyFont="1" applyBorder="1"/>
    <xf numFmtId="2" fontId="65" fillId="0" borderId="0" xfId="3" applyNumberFormat="1" applyFont="1"/>
    <xf numFmtId="4" fontId="85" fillId="0" borderId="0" xfId="3" applyNumberFormat="1" applyFont="1" applyAlignment="1">
      <alignment horizontal="center"/>
    </xf>
    <xf numFmtId="2" fontId="56" fillId="38" borderId="1" xfId="13" applyNumberFormat="1" applyFont="1" applyFill="1" applyBorder="1" applyAlignment="1">
      <alignment horizontal="center"/>
    </xf>
    <xf numFmtId="2" fontId="65" fillId="0" borderId="1" xfId="3" applyNumberFormat="1" applyFont="1" applyBorder="1" applyAlignment="1">
      <alignment horizontal="center"/>
    </xf>
    <xf numFmtId="165" fontId="56" fillId="38" borderId="1" xfId="13" applyNumberFormat="1" applyFont="1" applyFill="1" applyBorder="1" applyAlignment="1">
      <alignment horizontal="center"/>
    </xf>
    <xf numFmtId="0" fontId="56" fillId="38" borderId="0" xfId="12" applyFont="1" applyFill="1" applyAlignment="1">
      <alignment vertical="center"/>
    </xf>
    <xf numFmtId="173" fontId="56" fillId="9" borderId="1" xfId="3" applyNumberFormat="1" applyFont="1" applyFill="1" applyBorder="1" applyAlignment="1">
      <alignment horizontal="center"/>
    </xf>
    <xf numFmtId="4" fontId="56" fillId="0" borderId="1" xfId="3" applyNumberFormat="1" applyFont="1" applyBorder="1" applyAlignment="1">
      <alignment horizontal="center"/>
    </xf>
    <xf numFmtId="177" fontId="56" fillId="9" borderId="1" xfId="6" applyNumberFormat="1" applyFont="1" applyFill="1" applyBorder="1"/>
    <xf numFmtId="9" fontId="65" fillId="0" borderId="0" xfId="5" applyFont="1" applyFill="1"/>
    <xf numFmtId="0" fontId="86" fillId="0" borderId="0" xfId="3" applyFont="1"/>
    <xf numFmtId="0" fontId="86" fillId="0" borderId="0" xfId="3" applyFont="1" applyAlignment="1">
      <alignment horizontal="center"/>
    </xf>
    <xf numFmtId="0" fontId="87" fillId="20" borderId="0" xfId="3" applyFont="1" applyFill="1"/>
    <xf numFmtId="0" fontId="87" fillId="20" borderId="0" xfId="3" applyFont="1" applyFill="1" applyAlignment="1">
      <alignment horizontal="center"/>
    </xf>
    <xf numFmtId="0" fontId="44" fillId="0" borderId="0" xfId="3" applyFont="1"/>
    <xf numFmtId="0" fontId="87" fillId="0" borderId="0" xfId="3" applyFont="1" applyAlignment="1">
      <alignment vertical="top"/>
    </xf>
    <xf numFmtId="0" fontId="86" fillId="0" borderId="0" xfId="3" applyFont="1" applyAlignment="1">
      <alignment vertical="top"/>
    </xf>
    <xf numFmtId="0" fontId="28" fillId="38" borderId="1" xfId="12" applyFont="1" applyFill="1" applyBorder="1" applyAlignment="1">
      <alignment vertical="top"/>
    </xf>
    <xf numFmtId="0" fontId="33" fillId="38" borderId="1" xfId="13" applyFont="1" applyFill="1" applyBorder="1" applyAlignment="1">
      <alignment horizontal="center" vertical="top"/>
    </xf>
    <xf numFmtId="0" fontId="33" fillId="28" borderId="1" xfId="3" applyFont="1" applyFill="1" applyBorder="1" applyAlignment="1">
      <alignment horizontal="center" vertical="top" wrapText="1"/>
    </xf>
    <xf numFmtId="0" fontId="87" fillId="28" borderId="1" xfId="3" applyFont="1" applyFill="1" applyBorder="1" applyAlignment="1">
      <alignment horizontal="center" vertical="top" wrapText="1"/>
    </xf>
    <xf numFmtId="9" fontId="28" fillId="39" borderId="1" xfId="5" applyFont="1" applyFill="1" applyBorder="1" applyAlignment="1">
      <alignment horizontal="center" vertical="top"/>
    </xf>
    <xf numFmtId="9" fontId="28" fillId="38" borderId="1" xfId="5" applyFont="1" applyFill="1" applyBorder="1" applyAlignment="1">
      <alignment horizontal="center" vertical="top"/>
    </xf>
    <xf numFmtId="9" fontId="86" fillId="0" borderId="0" xfId="3" applyNumberFormat="1" applyFont="1" applyAlignment="1">
      <alignment vertical="top"/>
    </xf>
    <xf numFmtId="0" fontId="57" fillId="28" borderId="1" xfId="3" applyFont="1" applyFill="1" applyBorder="1" applyAlignment="1">
      <alignment horizontal="center" vertical="center" wrapText="1"/>
    </xf>
    <xf numFmtId="0" fontId="57" fillId="38" borderId="1" xfId="12" applyFont="1" applyFill="1" applyBorder="1"/>
    <xf numFmtId="2" fontId="57" fillId="38" borderId="1" xfId="13" applyNumberFormat="1" applyFont="1" applyFill="1" applyBorder="1" applyAlignment="1">
      <alignment horizontal="center"/>
    </xf>
    <xf numFmtId="2" fontId="57" fillId="0" borderId="1" xfId="13" applyNumberFormat="1" applyFont="1" applyBorder="1" applyAlignment="1">
      <alignment horizontal="center"/>
    </xf>
    <xf numFmtId="2" fontId="57" fillId="0" borderId="1" xfId="3" applyNumberFormat="1" applyFont="1" applyBorder="1" applyAlignment="1">
      <alignment horizontal="center"/>
    </xf>
    <xf numFmtId="0" fontId="56" fillId="38" borderId="1" xfId="12" applyFont="1" applyFill="1" applyBorder="1"/>
    <xf numFmtId="2" fontId="56" fillId="0" borderId="1" xfId="13" applyNumberFormat="1" applyFont="1" applyBorder="1" applyAlignment="1">
      <alignment horizontal="center"/>
    </xf>
    <xf numFmtId="2" fontId="56" fillId="0" borderId="1" xfId="3" applyNumberFormat="1" applyFont="1" applyBorder="1" applyAlignment="1">
      <alignment horizontal="center"/>
    </xf>
    <xf numFmtId="0" fontId="56" fillId="38" borderId="1" xfId="12" applyFont="1" applyFill="1" applyBorder="1" applyAlignment="1">
      <alignment horizontal="left"/>
    </xf>
    <xf numFmtId="0" fontId="3" fillId="0" borderId="0" xfId="3" applyFont="1"/>
    <xf numFmtId="0" fontId="28" fillId="0" borderId="1" xfId="4" applyFont="1" applyBorder="1"/>
    <xf numFmtId="0" fontId="75" fillId="26" borderId="46" xfId="10" applyFont="1" applyFill="1" applyBorder="1" applyAlignment="1">
      <alignment horizontal="left" vertical="center"/>
    </xf>
    <xf numFmtId="0" fontId="75" fillId="26" borderId="46" xfId="10" applyFont="1" applyFill="1" applyBorder="1" applyAlignment="1">
      <alignment horizontal="center" vertical="center"/>
    </xf>
    <xf numFmtId="0" fontId="75" fillId="26" borderId="46" xfId="10" applyFont="1" applyFill="1" applyBorder="1" applyAlignment="1">
      <alignment horizontal="center" vertical="center" wrapText="1"/>
    </xf>
    <xf numFmtId="0" fontId="65" fillId="0" borderId="1" xfId="3" applyFont="1" applyBorder="1" applyAlignment="1">
      <alignment horizontal="left"/>
    </xf>
    <xf numFmtId="170" fontId="65" fillId="0" borderId="1" xfId="6" applyNumberFormat="1" applyFont="1" applyFill="1" applyBorder="1" applyAlignment="1">
      <alignment horizontal="center"/>
    </xf>
    <xf numFmtId="172" fontId="65" fillId="0" borderId="1" xfId="6" applyNumberFormat="1" applyFont="1" applyFill="1" applyBorder="1" applyAlignment="1">
      <alignment horizontal="center"/>
    </xf>
    <xf numFmtId="9" fontId="65" fillId="0" borderId="1" xfId="5" applyFont="1" applyFill="1" applyBorder="1" applyAlignment="1">
      <alignment horizontal="center"/>
    </xf>
    <xf numFmtId="9" fontId="56" fillId="38" borderId="1" xfId="5" applyFont="1" applyFill="1" applyBorder="1" applyAlignment="1">
      <alignment horizontal="center"/>
    </xf>
    <xf numFmtId="166" fontId="56" fillId="11" borderId="1" xfId="13" applyNumberFormat="1" applyFont="1" applyFill="1" applyBorder="1" applyAlignment="1">
      <alignment horizontal="center"/>
    </xf>
    <xf numFmtId="0" fontId="65" fillId="20" borderId="0" xfId="3" applyFont="1" applyFill="1"/>
    <xf numFmtId="0" fontId="56" fillId="38" borderId="1" xfId="12" applyFont="1" applyFill="1" applyBorder="1" applyAlignment="1">
      <alignment wrapText="1"/>
    </xf>
    <xf numFmtId="0" fontId="66" fillId="0" borderId="0" xfId="3" applyFont="1" applyAlignment="1">
      <alignment vertical="top"/>
    </xf>
    <xf numFmtId="0" fontId="65" fillId="0" borderId="0" xfId="3" applyFont="1" applyAlignment="1">
      <alignment horizontal="center" vertical="top"/>
    </xf>
    <xf numFmtId="0" fontId="65" fillId="11" borderId="1" xfId="3" applyFont="1" applyFill="1" applyBorder="1" applyAlignment="1">
      <alignment vertical="top"/>
    </xf>
    <xf numFmtId="9" fontId="65" fillId="11" borderId="1" xfId="3" applyNumberFormat="1" applyFont="1" applyFill="1" applyBorder="1" applyAlignment="1">
      <alignment horizontal="center" vertical="top"/>
    </xf>
    <xf numFmtId="0" fontId="68" fillId="0" borderId="1" xfId="3" applyFont="1" applyBorder="1" applyAlignment="1">
      <alignment horizontal="right" vertical="top"/>
    </xf>
    <xf numFmtId="9" fontId="68" fillId="0" borderId="1" xfId="3" applyNumberFormat="1" applyFont="1" applyBorder="1" applyAlignment="1">
      <alignment horizontal="center" vertical="top"/>
    </xf>
    <xf numFmtId="9" fontId="65" fillId="0" borderId="1" xfId="3" applyNumberFormat="1" applyFont="1" applyBorder="1" applyAlignment="1">
      <alignment horizontal="center" vertical="top"/>
    </xf>
    <xf numFmtId="0" fontId="65" fillId="11" borderId="1" xfId="3" applyFont="1" applyFill="1" applyBorder="1"/>
    <xf numFmtId="9" fontId="65" fillId="11" borderId="1" xfId="3" applyNumberFormat="1" applyFont="1" applyFill="1" applyBorder="1" applyAlignment="1">
      <alignment horizontal="center"/>
    </xf>
    <xf numFmtId="0" fontId="68" fillId="0" borderId="1" xfId="3" applyFont="1" applyBorder="1" applyAlignment="1">
      <alignment horizontal="right"/>
    </xf>
    <xf numFmtId="9" fontId="68" fillId="0" borderId="1" xfId="3" applyNumberFormat="1" applyFont="1" applyBorder="1" applyAlignment="1">
      <alignment horizontal="center"/>
    </xf>
    <xf numFmtId="2" fontId="65" fillId="0" borderId="1" xfId="6" applyNumberFormat="1" applyFont="1" applyBorder="1" applyAlignment="1">
      <alignment horizontal="center" vertical="top"/>
    </xf>
    <xf numFmtId="0" fontId="56" fillId="0" borderId="0" xfId="3" applyFont="1" applyAlignment="1">
      <alignment vertical="center"/>
    </xf>
    <xf numFmtId="0" fontId="57" fillId="5" borderId="0" xfId="3" applyFont="1" applyFill="1" applyAlignment="1">
      <alignment vertical="center"/>
    </xf>
    <xf numFmtId="0" fontId="57" fillId="5" borderId="0" xfId="3" applyFont="1" applyFill="1"/>
    <xf numFmtId="0" fontId="59" fillId="0" borderId="0" xfId="3" applyFont="1" applyAlignment="1">
      <alignment vertical="center"/>
    </xf>
    <xf numFmtId="0" fontId="59" fillId="0" borderId="0" xfId="3" applyFont="1"/>
    <xf numFmtId="0" fontId="56" fillId="0" borderId="1" xfId="3" applyFont="1" applyBorder="1"/>
    <xf numFmtId="167" fontId="56" fillId="0" borderId="1" xfId="5" applyNumberFormat="1" applyFont="1" applyBorder="1" applyAlignment="1">
      <alignment horizontal="center"/>
    </xf>
    <xf numFmtId="178" fontId="0" fillId="0" borderId="1" xfId="6" applyNumberFormat="1" applyFont="1" applyBorder="1"/>
    <xf numFmtId="178" fontId="0" fillId="20" borderId="1" xfId="6" applyNumberFormat="1" applyFont="1" applyFill="1" applyBorder="1"/>
    <xf numFmtId="0" fontId="56" fillId="13" borderId="0" xfId="3" applyFont="1" applyFill="1" applyAlignment="1">
      <alignment vertical="center"/>
    </xf>
    <xf numFmtId="179" fontId="0" fillId="0" borderId="1" xfId="6" applyNumberFormat="1" applyFont="1" applyBorder="1"/>
    <xf numFmtId="167" fontId="56" fillId="0" borderId="0" xfId="5" applyNumberFormat="1" applyFont="1"/>
    <xf numFmtId="0" fontId="88" fillId="0" borderId="1" xfId="3" applyFont="1" applyBorder="1" applyAlignment="1">
      <alignment horizontal="right"/>
    </xf>
    <xf numFmtId="179" fontId="88" fillId="0" borderId="1" xfId="6" applyNumberFormat="1" applyFont="1" applyBorder="1"/>
    <xf numFmtId="0" fontId="56" fillId="0" borderId="0" xfId="3" applyFont="1" applyAlignment="1">
      <alignment horizontal="center" vertical="center"/>
    </xf>
    <xf numFmtId="0" fontId="56" fillId="0" borderId="45" xfId="3" applyFont="1" applyBorder="1" applyAlignment="1">
      <alignment horizontal="left" vertical="center"/>
    </xf>
    <xf numFmtId="2" fontId="56" fillId="0" borderId="45" xfId="3" applyNumberFormat="1" applyFont="1" applyBorder="1" applyAlignment="1">
      <alignment horizontal="center" vertical="center"/>
    </xf>
    <xf numFmtId="0" fontId="56" fillId="0" borderId="45" xfId="3" applyFont="1" applyBorder="1" applyAlignment="1">
      <alignment vertical="center"/>
    </xf>
    <xf numFmtId="0" fontId="57" fillId="0" borderId="45" xfId="3" applyFont="1" applyBorder="1" applyAlignment="1">
      <alignment horizontal="center" vertical="center" wrapText="1"/>
    </xf>
    <xf numFmtId="10" fontId="56" fillId="0" borderId="45" xfId="3" applyNumberFormat="1" applyFont="1" applyBorder="1" applyAlignment="1">
      <alignment horizontal="center" vertical="center"/>
    </xf>
    <xf numFmtId="0" fontId="57" fillId="0" borderId="1" xfId="10" applyFont="1" applyBorder="1" applyAlignment="1">
      <alignment horizontal="left" vertical="center" wrapText="1"/>
    </xf>
    <xf numFmtId="0" fontId="57" fillId="0" borderId="1" xfId="14" applyFont="1" applyBorder="1" applyAlignment="1">
      <alignment horizontal="center"/>
    </xf>
    <xf numFmtId="0" fontId="56" fillId="0" borderId="1" xfId="3" applyFont="1" applyBorder="1" applyAlignment="1">
      <alignment vertical="center"/>
    </xf>
    <xf numFmtId="166" fontId="56" fillId="0" borderId="1" xfId="3" applyNumberFormat="1" applyFont="1" applyBorder="1" applyAlignment="1">
      <alignment horizontal="center" vertical="center"/>
    </xf>
    <xf numFmtId="0" fontId="56" fillId="10" borderId="0" xfId="3" applyFont="1" applyFill="1" applyAlignment="1">
      <alignment vertical="center"/>
    </xf>
    <xf numFmtId="0" fontId="56" fillId="28" borderId="45" xfId="3" applyFont="1" applyFill="1" applyBorder="1" applyAlignment="1">
      <alignment horizontal="left" vertical="center"/>
    </xf>
    <xf numFmtId="0" fontId="57" fillId="28" borderId="45" xfId="3" applyFont="1" applyFill="1" applyBorder="1" applyAlignment="1">
      <alignment horizontal="center" vertical="center" wrapText="1"/>
    </xf>
    <xf numFmtId="169" fontId="56" fillId="0" borderId="45" xfId="3" applyNumberFormat="1" applyFont="1" applyBorder="1" applyAlignment="1">
      <alignment horizontal="center" vertical="center"/>
    </xf>
    <xf numFmtId="9" fontId="56" fillId="0" borderId="0" xfId="5" applyFont="1" applyAlignment="1">
      <alignment vertical="center"/>
    </xf>
    <xf numFmtId="0" fontId="60" fillId="0" borderId="0" xfId="3" applyFont="1" applyAlignment="1">
      <alignment vertical="center"/>
    </xf>
    <xf numFmtId="169" fontId="60" fillId="0" borderId="0" xfId="3" applyNumberFormat="1" applyFont="1" applyAlignment="1">
      <alignment horizontal="center" vertical="center"/>
    </xf>
    <xf numFmtId="0" fontId="60" fillId="10" borderId="0" xfId="3" applyFont="1" applyFill="1" applyAlignment="1">
      <alignment vertical="center"/>
    </xf>
    <xf numFmtId="4" fontId="60" fillId="0" borderId="0" xfId="3" applyNumberFormat="1" applyFont="1" applyAlignment="1">
      <alignment horizontal="center" vertical="center"/>
    </xf>
    <xf numFmtId="0" fontId="25" fillId="17" borderId="39" xfId="3" applyFill="1" applyBorder="1" applyAlignment="1">
      <alignment horizontal="center"/>
    </xf>
    <xf numFmtId="2" fontId="25" fillId="0" borderId="0" xfId="3" applyNumberFormat="1"/>
    <xf numFmtId="1" fontId="25" fillId="0" borderId="0" xfId="3" applyNumberFormat="1"/>
    <xf numFmtId="0" fontId="90" fillId="20" borderId="0" xfId="3" applyFont="1" applyFill="1"/>
    <xf numFmtId="0" fontId="91" fillId="20" borderId="0" xfId="3" applyFont="1" applyFill="1"/>
    <xf numFmtId="0" fontId="91" fillId="0" borderId="0" xfId="3" applyFont="1"/>
    <xf numFmtId="0" fontId="92" fillId="12" borderId="38" xfId="3" applyFont="1" applyFill="1" applyBorder="1"/>
    <xf numFmtId="0" fontId="92" fillId="12" borderId="61" xfId="3" applyFont="1" applyFill="1" applyBorder="1"/>
    <xf numFmtId="0" fontId="92" fillId="12" borderId="62" xfId="3" applyFont="1" applyFill="1" applyBorder="1"/>
    <xf numFmtId="0" fontId="25" fillId="12" borderId="14" xfId="3" applyFill="1" applyBorder="1"/>
    <xf numFmtId="0" fontId="25" fillId="12" borderId="63" xfId="3" applyFill="1" applyBorder="1"/>
    <xf numFmtId="0" fontId="25" fillId="12" borderId="1" xfId="3" applyFill="1" applyBorder="1"/>
    <xf numFmtId="0" fontId="25" fillId="12" borderId="15" xfId="3" applyFill="1" applyBorder="1"/>
    <xf numFmtId="4" fontId="25" fillId="12" borderId="1" xfId="3" applyNumberFormat="1" applyFill="1" applyBorder="1"/>
    <xf numFmtId="4" fontId="25" fillId="12" borderId="15" xfId="3" applyNumberFormat="1" applyFill="1" applyBorder="1"/>
    <xf numFmtId="0" fontId="93" fillId="12" borderId="14" xfId="3" applyFont="1" applyFill="1" applyBorder="1" applyAlignment="1">
      <alignment horizontal="right"/>
    </xf>
    <xf numFmtId="0" fontId="93" fillId="12" borderId="63" xfId="3" applyFont="1" applyFill="1" applyBorder="1" applyAlignment="1">
      <alignment horizontal="right"/>
    </xf>
    <xf numFmtId="177" fontId="56" fillId="0" borderId="0" xfId="6" applyNumberFormat="1" applyFont="1"/>
    <xf numFmtId="177" fontId="56" fillId="20" borderId="0" xfId="6" applyNumberFormat="1" applyFont="1" applyFill="1"/>
    <xf numFmtId="0" fontId="92" fillId="12" borderId="43" xfId="3" applyFont="1" applyFill="1" applyBorder="1"/>
    <xf numFmtId="0" fontId="92" fillId="12" borderId="1" xfId="3" applyFont="1" applyFill="1" applyBorder="1"/>
    <xf numFmtId="0" fontId="25" fillId="12" borderId="16" xfId="3" applyFill="1" applyBorder="1"/>
    <xf numFmtId="0" fontId="25" fillId="12" borderId="32" xfId="3" applyFill="1" applyBorder="1"/>
    <xf numFmtId="2" fontId="25" fillId="12" borderId="32" xfId="3" applyNumberFormat="1" applyFill="1" applyBorder="1"/>
    <xf numFmtId="2" fontId="25" fillId="12" borderId="17" xfId="3" applyNumberFormat="1" applyFill="1" applyBorder="1"/>
    <xf numFmtId="166" fontId="25" fillId="40" borderId="17" xfId="3" applyNumberFormat="1" applyFill="1" applyBorder="1"/>
    <xf numFmtId="2" fontId="25" fillId="40" borderId="18" xfId="3" applyNumberFormat="1" applyFill="1" applyBorder="1"/>
    <xf numFmtId="2" fontId="56" fillId="0" borderId="0" xfId="3" applyNumberFormat="1" applyFont="1"/>
    <xf numFmtId="166" fontId="56" fillId="0" borderId="0" xfId="3" applyNumberFormat="1" applyFont="1"/>
    <xf numFmtId="0" fontId="56" fillId="0" borderId="0" xfId="3" applyFont="1" applyAlignment="1">
      <alignment vertical="top"/>
    </xf>
    <xf numFmtId="0" fontId="2" fillId="33" borderId="54" xfId="10" applyFont="1" applyFill="1" applyBorder="1" applyAlignment="1">
      <alignment horizontal="center" vertical="center" wrapText="1"/>
    </xf>
    <xf numFmtId="0" fontId="56" fillId="0" borderId="45" xfId="3" applyFont="1" applyBorder="1" applyAlignment="1">
      <alignment vertical="top"/>
    </xf>
    <xf numFmtId="165" fontId="65" fillId="9" borderId="45" xfId="3" applyNumberFormat="1" applyFont="1" applyFill="1" applyBorder="1" applyAlignment="1">
      <alignment horizontal="center" vertical="top"/>
    </xf>
    <xf numFmtId="0" fontId="60" fillId="0" borderId="45" xfId="3" applyFont="1" applyBorder="1" applyAlignment="1">
      <alignment vertical="top"/>
    </xf>
    <xf numFmtId="165" fontId="56" fillId="9" borderId="45" xfId="3" applyNumberFormat="1" applyFont="1" applyFill="1" applyBorder="1" applyAlignment="1">
      <alignment horizontal="center" vertical="top"/>
    </xf>
    <xf numFmtId="165" fontId="56" fillId="20" borderId="45" xfId="3" applyNumberFormat="1" applyFont="1" applyFill="1" applyBorder="1" applyAlignment="1">
      <alignment horizontal="center"/>
    </xf>
    <xf numFmtId="165" fontId="60" fillId="9" borderId="45" xfId="3" applyNumberFormat="1" applyFont="1" applyFill="1" applyBorder="1" applyAlignment="1">
      <alignment horizontal="center" vertical="top"/>
    </xf>
    <xf numFmtId="0" fontId="60" fillId="0" borderId="0" xfId="3" applyFont="1" applyAlignment="1">
      <alignment vertical="top"/>
    </xf>
    <xf numFmtId="165" fontId="94" fillId="0" borderId="0" xfId="3" applyNumberFormat="1" applyFont="1" applyAlignment="1">
      <alignment horizontal="center"/>
    </xf>
    <xf numFmtId="165" fontId="95" fillId="0" borderId="0" xfId="3" applyNumberFormat="1" applyFont="1"/>
    <xf numFmtId="165" fontId="56" fillId="0" borderId="0" xfId="3" applyNumberFormat="1" applyFont="1"/>
    <xf numFmtId="0" fontId="57" fillId="10" borderId="0" xfId="3" applyFont="1" applyFill="1"/>
    <xf numFmtId="168" fontId="56" fillId="9" borderId="1" xfId="6" applyFont="1" applyFill="1" applyBorder="1" applyAlignment="1">
      <alignment horizontal="center"/>
    </xf>
    <xf numFmtId="168" fontId="56" fillId="0" borderId="1" xfId="6" applyFont="1" applyBorder="1" applyAlignment="1">
      <alignment horizontal="center"/>
    </xf>
    <xf numFmtId="167" fontId="56" fillId="9" borderId="45" xfId="15" applyNumberFormat="1" applyFont="1" applyFill="1" applyBorder="1" applyAlignment="1">
      <alignment vertical="top"/>
    </xf>
    <xf numFmtId="167" fontId="56" fillId="10" borderId="45" xfId="15" applyNumberFormat="1" applyFont="1" applyFill="1" applyBorder="1" applyAlignment="1">
      <alignment vertical="top"/>
    </xf>
    <xf numFmtId="167" fontId="56" fillId="0" borderId="45" xfId="5" applyNumberFormat="1" applyFont="1" applyBorder="1" applyAlignment="1">
      <alignment vertical="top"/>
    </xf>
    <xf numFmtId="167" fontId="56" fillId="10" borderId="45" xfId="5" applyNumberFormat="1" applyFont="1" applyFill="1" applyBorder="1" applyAlignment="1">
      <alignment vertical="top"/>
    </xf>
    <xf numFmtId="0" fontId="56" fillId="0" borderId="0" xfId="3" applyFont="1" applyAlignment="1">
      <alignment vertical="top" wrapText="1"/>
    </xf>
    <xf numFmtId="167" fontId="56" fillId="0" borderId="0" xfId="15" applyNumberFormat="1" applyFont="1" applyAlignment="1">
      <alignment vertical="top"/>
    </xf>
    <xf numFmtId="169" fontId="56" fillId="9" borderId="45" xfId="3" applyNumberFormat="1" applyFont="1" applyFill="1" applyBorder="1" applyAlignment="1">
      <alignment horizontal="center"/>
    </xf>
    <xf numFmtId="0" fontId="57" fillId="0" borderId="45" xfId="3" applyFont="1" applyBorder="1"/>
    <xf numFmtId="169" fontId="57" fillId="9" borderId="45" xfId="3" applyNumberFormat="1" applyFont="1" applyFill="1" applyBorder="1" applyAlignment="1">
      <alignment horizontal="center"/>
    </xf>
    <xf numFmtId="0" fontId="60" fillId="0" borderId="45" xfId="3" applyFont="1" applyBorder="1"/>
    <xf numFmtId="169" fontId="60" fillId="9" borderId="45" xfId="3" applyNumberFormat="1" applyFont="1" applyFill="1" applyBorder="1" applyAlignment="1">
      <alignment horizontal="center"/>
    </xf>
    <xf numFmtId="3" fontId="56" fillId="0" borderId="0" xfId="3" applyNumberFormat="1" applyFont="1" applyAlignment="1">
      <alignment horizontal="center"/>
    </xf>
    <xf numFmtId="167" fontId="56" fillId="9" borderId="45" xfId="15" applyNumberFormat="1" applyFont="1" applyFill="1" applyBorder="1" applyAlignment="1">
      <alignment horizontal="center"/>
    </xf>
    <xf numFmtId="167" fontId="56" fillId="0" borderId="45" xfId="15" applyNumberFormat="1" applyFont="1" applyBorder="1" applyAlignment="1">
      <alignment horizontal="center"/>
    </xf>
    <xf numFmtId="167" fontId="56" fillId="10" borderId="45" xfId="15" applyNumberFormat="1" applyFont="1" applyFill="1" applyBorder="1" applyAlignment="1">
      <alignment horizontal="center"/>
    </xf>
    <xf numFmtId="168" fontId="56" fillId="0" borderId="1" xfId="6" applyFont="1" applyBorder="1"/>
    <xf numFmtId="2" fontId="56" fillId="10" borderId="1" xfId="3" applyNumberFormat="1" applyFont="1" applyFill="1" applyBorder="1" applyAlignment="1">
      <alignment horizontal="center"/>
    </xf>
    <xf numFmtId="167" fontId="56" fillId="0" borderId="0" xfId="5" applyNumberFormat="1" applyFont="1" applyAlignment="1">
      <alignment horizontal="center"/>
    </xf>
    <xf numFmtId="172" fontId="56" fillId="9" borderId="1" xfId="6" applyNumberFormat="1" applyFont="1" applyFill="1" applyBorder="1" applyAlignment="1">
      <alignment horizontal="center"/>
    </xf>
    <xf numFmtId="172" fontId="56" fillId="0" borderId="1" xfId="6" applyNumberFormat="1" applyFont="1" applyBorder="1" applyAlignment="1">
      <alignment horizontal="center"/>
    </xf>
    <xf numFmtId="172" fontId="56" fillId="10" borderId="1" xfId="3" applyNumberFormat="1" applyFont="1" applyFill="1" applyBorder="1" applyAlignment="1">
      <alignment horizontal="center"/>
    </xf>
    <xf numFmtId="172" fontId="56" fillId="0" borderId="1" xfId="3" applyNumberFormat="1" applyFont="1" applyBorder="1" applyAlignment="1">
      <alignment horizontal="center"/>
    </xf>
    <xf numFmtId="168" fontId="56" fillId="9" borderId="0" xfId="6" applyFont="1" applyFill="1" applyBorder="1" applyAlignment="1">
      <alignment horizontal="center"/>
    </xf>
    <xf numFmtId="167" fontId="56" fillId="9" borderId="0" xfId="5" applyNumberFormat="1" applyFont="1" applyFill="1" applyBorder="1" applyAlignment="1">
      <alignment horizontal="center"/>
    </xf>
    <xf numFmtId="168" fontId="56" fillId="0" borderId="0" xfId="6" applyFont="1" applyBorder="1" applyAlignment="1">
      <alignment horizontal="center"/>
    </xf>
    <xf numFmtId="167" fontId="56" fillId="10" borderId="0" xfId="5" applyNumberFormat="1" applyFont="1" applyFill="1" applyBorder="1" applyAlignment="1">
      <alignment horizontal="center"/>
    </xf>
    <xf numFmtId="167" fontId="56" fillId="0" borderId="1" xfId="5" applyNumberFormat="1" applyFont="1" applyBorder="1" applyAlignment="1">
      <alignment horizontal="left"/>
    </xf>
    <xf numFmtId="170" fontId="56" fillId="0" borderId="1" xfId="6" applyNumberFormat="1" applyFont="1" applyBorder="1" applyAlignment="1">
      <alignment horizontal="center"/>
    </xf>
    <xf numFmtId="169" fontId="25" fillId="9" borderId="1" xfId="3" applyNumberFormat="1" applyFill="1" applyBorder="1"/>
    <xf numFmtId="169" fontId="56" fillId="35" borderId="45" xfId="3" applyNumberFormat="1" applyFont="1" applyFill="1" applyBorder="1" applyAlignment="1">
      <alignment horizontal="center"/>
    </xf>
    <xf numFmtId="169" fontId="25" fillId="9" borderId="64" xfId="3" applyNumberFormat="1" applyFill="1" applyBorder="1"/>
    <xf numFmtId="169" fontId="56" fillId="0" borderId="46" xfId="3" applyNumberFormat="1" applyFont="1" applyBorder="1" applyAlignment="1">
      <alignment horizontal="center"/>
    </xf>
    <xf numFmtId="169" fontId="25" fillId="0" borderId="1" xfId="3" applyNumberFormat="1" applyBorder="1"/>
    <xf numFmtId="169" fontId="56" fillId="0" borderId="0" xfId="3" applyNumberFormat="1" applyFont="1"/>
    <xf numFmtId="168" fontId="56" fillId="0" borderId="1" xfId="6" applyFont="1" applyFill="1" applyBorder="1" applyAlignment="1">
      <alignment horizontal="center"/>
    </xf>
    <xf numFmtId="168" fontId="56" fillId="35" borderId="1" xfId="6" applyFont="1" applyFill="1" applyBorder="1" applyAlignment="1">
      <alignment horizontal="center"/>
    </xf>
    <xf numFmtId="167" fontId="56" fillId="35" borderId="0" xfId="5" applyNumberFormat="1" applyFont="1" applyFill="1" applyAlignment="1">
      <alignment horizontal="center"/>
    </xf>
    <xf numFmtId="0" fontId="60" fillId="0" borderId="0" xfId="3" applyFont="1" applyAlignment="1">
      <alignment horizontal="right"/>
    </xf>
    <xf numFmtId="9" fontId="56" fillId="20" borderId="0" xfId="3" applyNumberFormat="1" applyFont="1" applyFill="1"/>
    <xf numFmtId="9" fontId="56" fillId="22" borderId="0" xfId="3" applyNumberFormat="1" applyFont="1" applyFill="1"/>
    <xf numFmtId="0" fontId="56" fillId="20" borderId="0" xfId="3" applyFont="1" applyFill="1" applyAlignment="1">
      <alignment horizontal="center" wrapText="1"/>
    </xf>
    <xf numFmtId="0" fontId="57" fillId="33" borderId="54" xfId="10" applyFont="1" applyFill="1" applyBorder="1" applyAlignment="1">
      <alignment horizontal="center" vertical="center" wrapText="1"/>
    </xf>
    <xf numFmtId="165" fontId="60" fillId="10" borderId="1" xfId="3" applyNumberFormat="1" applyFont="1" applyFill="1" applyBorder="1" applyAlignment="1">
      <alignment horizontal="center"/>
    </xf>
    <xf numFmtId="165" fontId="56" fillId="22" borderId="45" xfId="3" applyNumberFormat="1" applyFont="1" applyFill="1" applyBorder="1" applyAlignment="1">
      <alignment horizontal="center"/>
    </xf>
    <xf numFmtId="165" fontId="60" fillId="2" borderId="1" xfId="3" applyNumberFormat="1" applyFont="1" applyFill="1" applyBorder="1" applyAlignment="1">
      <alignment horizontal="center"/>
    </xf>
    <xf numFmtId="169" fontId="57" fillId="10" borderId="45" xfId="3" applyNumberFormat="1" applyFont="1" applyFill="1" applyBorder="1" applyAlignment="1">
      <alignment horizontal="center"/>
    </xf>
    <xf numFmtId="168" fontId="56" fillId="0" borderId="1" xfId="3" applyNumberFormat="1" applyFont="1" applyBorder="1" applyAlignment="1">
      <alignment horizontal="center"/>
    </xf>
    <xf numFmtId="2" fontId="56" fillId="9" borderId="1" xfId="6" applyNumberFormat="1" applyFont="1" applyFill="1" applyBorder="1" applyAlignment="1">
      <alignment horizontal="center"/>
    </xf>
    <xf numFmtId="165" fontId="56" fillId="9" borderId="1" xfId="6" applyNumberFormat="1" applyFont="1" applyFill="1" applyBorder="1" applyAlignment="1">
      <alignment horizontal="center"/>
    </xf>
    <xf numFmtId="0" fontId="96" fillId="0" borderId="0" xfId="0" applyFont="1"/>
    <xf numFmtId="165" fontId="56" fillId="0" borderId="47" xfId="3" applyNumberFormat="1" applyFont="1" applyBorder="1" applyAlignment="1">
      <alignment horizontal="center"/>
    </xf>
    <xf numFmtId="165" fontId="56" fillId="20" borderId="47" xfId="3" applyNumberFormat="1" applyFont="1" applyFill="1" applyBorder="1" applyAlignment="1">
      <alignment horizontal="center"/>
    </xf>
    <xf numFmtId="165" fontId="60" fillId="9" borderId="47" xfId="3" applyNumberFormat="1" applyFont="1" applyFill="1" applyBorder="1" applyAlignment="1">
      <alignment horizontal="center" vertical="top"/>
    </xf>
    <xf numFmtId="165" fontId="56" fillId="0" borderId="55" xfId="3" applyNumberFormat="1" applyFont="1" applyBorder="1" applyAlignment="1">
      <alignment horizontal="center"/>
    </xf>
    <xf numFmtId="165" fontId="56" fillId="20" borderId="55" xfId="3" applyNumberFormat="1" applyFont="1" applyFill="1" applyBorder="1" applyAlignment="1">
      <alignment horizontal="center"/>
    </xf>
    <xf numFmtId="165" fontId="60" fillId="9" borderId="55" xfId="3" applyNumberFormat="1" applyFont="1" applyFill="1" applyBorder="1" applyAlignment="1">
      <alignment horizontal="center" vertical="top"/>
    </xf>
    <xf numFmtId="0" fontId="2" fillId="33" borderId="65" xfId="10" applyFont="1" applyFill="1" applyBorder="1" applyAlignment="1">
      <alignment horizontal="center" vertical="center" wrapText="1"/>
    </xf>
    <xf numFmtId="165" fontId="56" fillId="0" borderId="66" xfId="3" applyNumberFormat="1" applyFont="1" applyBorder="1" applyAlignment="1">
      <alignment horizontal="center"/>
    </xf>
    <xf numFmtId="165" fontId="56" fillId="20" borderId="66" xfId="3" applyNumberFormat="1" applyFont="1" applyFill="1" applyBorder="1" applyAlignment="1">
      <alignment horizontal="center"/>
    </xf>
    <xf numFmtId="165" fontId="60" fillId="9" borderId="67" xfId="3" applyNumberFormat="1" applyFont="1" applyFill="1" applyBorder="1" applyAlignment="1">
      <alignment horizontal="center" vertical="top"/>
    </xf>
    <xf numFmtId="9" fontId="99" fillId="0" borderId="68" xfId="1" applyFont="1" applyBorder="1" applyAlignment="1">
      <alignment horizontal="center" vertical="top"/>
    </xf>
    <xf numFmtId="0" fontId="98" fillId="0" borderId="12" xfId="0" applyFont="1" applyBorder="1" applyAlignment="1">
      <alignment horizontal="right" vertical="top"/>
    </xf>
    <xf numFmtId="0" fontId="0" fillId="0" borderId="0" xfId="0" applyAlignment="1">
      <alignment wrapText="1"/>
    </xf>
    <xf numFmtId="167" fontId="0" fillId="0" borderId="0" xfId="0" applyNumberFormat="1"/>
    <xf numFmtId="167" fontId="0" fillId="9" borderId="1" xfId="1" applyNumberFormat="1" applyFont="1" applyFill="1" applyBorder="1" applyAlignment="1">
      <alignment horizontal="center"/>
    </xf>
    <xf numFmtId="167" fontId="0" fillId="0" borderId="15" xfId="1" applyNumberFormat="1" applyFont="1" applyBorder="1" applyAlignment="1">
      <alignment horizontal="center"/>
    </xf>
    <xf numFmtId="167" fontId="0" fillId="0" borderId="1" xfId="1" applyNumberFormat="1" applyFont="1" applyFill="1" applyBorder="1" applyAlignment="1">
      <alignment horizontal="center"/>
    </xf>
    <xf numFmtId="9" fontId="0" fillId="0" borderId="14" xfId="1" applyFont="1" applyBorder="1" applyAlignment="1">
      <alignment horizontal="center"/>
    </xf>
    <xf numFmtId="165" fontId="0" fillId="0" borderId="0" xfId="0" applyNumberFormat="1" applyAlignment="1">
      <alignment horizontal="center"/>
    </xf>
    <xf numFmtId="0" fontId="0" fillId="15" borderId="0" xfId="0" applyFill="1"/>
    <xf numFmtId="0" fontId="0" fillId="15" borderId="37" xfId="0" applyFill="1" applyBorder="1"/>
    <xf numFmtId="0" fontId="4" fillId="0" borderId="38" xfId="0" applyFont="1" applyBorder="1" applyAlignment="1">
      <alignment horizontal="center"/>
    </xf>
    <xf numFmtId="9" fontId="0" fillId="9" borderId="1" xfId="1" applyFont="1" applyFill="1" applyBorder="1" applyAlignment="1">
      <alignment horizontal="center"/>
    </xf>
    <xf numFmtId="9" fontId="0" fillId="0" borderId="4" xfId="0" applyNumberFormat="1" applyBorder="1" applyAlignment="1">
      <alignment horizontal="center"/>
    </xf>
    <xf numFmtId="9" fontId="0" fillId="0" borderId="4" xfId="1" applyFont="1" applyBorder="1" applyAlignment="1">
      <alignment horizontal="center"/>
    </xf>
    <xf numFmtId="9" fontId="0" fillId="0" borderId="32" xfId="1" applyFont="1" applyBorder="1" applyAlignment="1">
      <alignment horizontal="center"/>
    </xf>
    <xf numFmtId="0" fontId="4" fillId="0" borderId="36" xfId="0" applyFont="1" applyBorder="1" applyAlignment="1">
      <alignment horizontal="center"/>
    </xf>
    <xf numFmtId="2" fontId="0" fillId="0" borderId="75" xfId="0" applyNumberFormat="1" applyBorder="1" applyAlignment="1">
      <alignment horizontal="center"/>
    </xf>
    <xf numFmtId="167" fontId="0" fillId="0" borderId="15" xfId="1" applyNumberFormat="1" applyFont="1" applyFill="1" applyBorder="1" applyAlignment="1">
      <alignment horizontal="center"/>
    </xf>
    <xf numFmtId="167" fontId="0" fillId="9" borderId="17" xfId="1" applyNumberFormat="1" applyFont="1" applyFill="1" applyBorder="1" applyAlignment="1">
      <alignment horizontal="center"/>
    </xf>
    <xf numFmtId="167" fontId="0" fillId="0" borderId="5" xfId="1" applyNumberFormat="1" applyFont="1" applyFill="1" applyBorder="1" applyAlignment="1">
      <alignment horizontal="center"/>
    </xf>
    <xf numFmtId="9" fontId="0" fillId="42" borderId="5" xfId="1" applyFont="1" applyFill="1" applyBorder="1" applyAlignment="1">
      <alignment horizontal="center"/>
    </xf>
    <xf numFmtId="0" fontId="0" fillId="43" borderId="12" xfId="0" applyFill="1" applyBorder="1"/>
    <xf numFmtId="0" fontId="0" fillId="43" borderId="3" xfId="0" applyFill="1" applyBorder="1"/>
    <xf numFmtId="0" fontId="0" fillId="43" borderId="13" xfId="0" applyFill="1" applyBorder="1"/>
    <xf numFmtId="0" fontId="0" fillId="43" borderId="68" xfId="0" applyFill="1" applyBorder="1"/>
    <xf numFmtId="0" fontId="0" fillId="43" borderId="12" xfId="0" applyFill="1" applyBorder="1" applyAlignment="1">
      <alignment horizontal="left" indent="1"/>
    </xf>
    <xf numFmtId="165" fontId="0" fillId="43" borderId="12" xfId="0" applyNumberFormat="1" applyFill="1" applyBorder="1" applyAlignment="1">
      <alignment horizontal="center"/>
    </xf>
    <xf numFmtId="165" fontId="0" fillId="43" borderId="3" xfId="0" applyNumberFormat="1" applyFill="1" applyBorder="1" applyAlignment="1">
      <alignment horizontal="center"/>
    </xf>
    <xf numFmtId="9" fontId="0" fillId="0" borderId="0" xfId="1" applyFont="1"/>
    <xf numFmtId="167" fontId="0" fillId="0" borderId="63" xfId="1" applyNumberFormat="1" applyFont="1"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9" fontId="0" fillId="0" borderId="63" xfId="1" applyFont="1" applyBorder="1" applyAlignment="1">
      <alignment horizontal="center"/>
    </xf>
    <xf numFmtId="167" fontId="0" fillId="0" borderId="14" xfId="1" applyNumberFormat="1" applyFont="1" applyBorder="1" applyAlignment="1">
      <alignment horizontal="center"/>
    </xf>
    <xf numFmtId="0" fontId="0" fillId="0" borderId="71" xfId="0" applyBorder="1"/>
    <xf numFmtId="9" fontId="0" fillId="42" borderId="14" xfId="1" applyFont="1" applyFill="1" applyBorder="1" applyAlignment="1">
      <alignment horizontal="center"/>
    </xf>
    <xf numFmtId="167" fontId="0" fillId="42" borderId="14" xfId="1" applyNumberFormat="1" applyFont="1" applyFill="1" applyBorder="1" applyAlignment="1">
      <alignment horizontal="center"/>
    </xf>
    <xf numFmtId="167" fontId="0" fillId="0" borderId="16" xfId="1" applyNumberFormat="1" applyFont="1" applyBorder="1" applyAlignment="1">
      <alignment horizontal="center"/>
    </xf>
    <xf numFmtId="165" fontId="0" fillId="0" borderId="63" xfId="0" applyNumberFormat="1" applyBorder="1" applyAlignment="1">
      <alignment horizontal="center"/>
    </xf>
    <xf numFmtId="2" fontId="0" fillId="0" borderId="63" xfId="0" applyNumberFormat="1" applyBorder="1" applyAlignment="1">
      <alignment horizontal="center"/>
    </xf>
    <xf numFmtId="9" fontId="0" fillId="0" borderId="63" xfId="0" applyNumberFormat="1" applyBorder="1" applyAlignment="1">
      <alignment horizontal="center"/>
    </xf>
    <xf numFmtId="0" fontId="0" fillId="9" borderId="30" xfId="0" applyFill="1" applyBorder="1" applyAlignment="1">
      <alignment horizontal="center"/>
    </xf>
    <xf numFmtId="165" fontId="0" fillId="0" borderId="77" xfId="0" applyNumberFormat="1" applyBorder="1" applyAlignment="1">
      <alignment horizontal="center"/>
    </xf>
    <xf numFmtId="165" fontId="0" fillId="0" borderId="6" xfId="0" applyNumberFormat="1" applyBorder="1" applyAlignment="1">
      <alignment horizontal="center"/>
    </xf>
    <xf numFmtId="181" fontId="56" fillId="0" borderId="0" xfId="3" applyNumberFormat="1" applyFont="1"/>
    <xf numFmtId="167" fontId="0" fillId="0" borderId="69" xfId="1" applyNumberFormat="1" applyFont="1" applyBorder="1" applyAlignment="1">
      <alignment horizontal="center"/>
    </xf>
    <xf numFmtId="9" fontId="0" fillId="0" borderId="0" xfId="0" applyNumberFormat="1"/>
    <xf numFmtId="167" fontId="56" fillId="0" borderId="0" xfId="1" applyNumberFormat="1" applyFont="1" applyAlignment="1">
      <alignment vertical="center"/>
    </xf>
    <xf numFmtId="166" fontId="65" fillId="0" borderId="0" xfId="3" applyNumberFormat="1" applyFont="1"/>
    <xf numFmtId="166" fontId="65" fillId="0" borderId="0" xfId="3" applyNumberFormat="1" applyFont="1" applyAlignment="1">
      <alignment horizontal="center"/>
    </xf>
    <xf numFmtId="166" fontId="26" fillId="0" borderId="1" xfId="3" applyNumberFormat="1" applyFont="1" applyBorder="1"/>
    <xf numFmtId="167" fontId="66" fillId="20" borderId="0" xfId="1" applyNumberFormat="1" applyFont="1" applyFill="1" applyAlignment="1">
      <alignment horizontal="center"/>
    </xf>
    <xf numFmtId="0" fontId="4" fillId="0" borderId="0" xfId="0" applyFont="1"/>
    <xf numFmtId="0" fontId="4" fillId="0" borderId="0" xfId="0" applyFont="1" applyAlignment="1">
      <alignment horizontal="center"/>
    </xf>
    <xf numFmtId="0" fontId="0" fillId="0" borderId="0" xfId="0" applyAlignment="1">
      <alignment horizontal="center"/>
    </xf>
    <xf numFmtId="0" fontId="0" fillId="0" borderId="0" xfId="0" applyAlignment="1">
      <alignment horizontal="left"/>
    </xf>
    <xf numFmtId="165" fontId="4" fillId="20" borderId="0" xfId="0" applyNumberFormat="1" applyFont="1" applyFill="1"/>
    <xf numFmtId="165" fontId="4" fillId="20" borderId="0" xfId="0" applyNumberFormat="1" applyFont="1" applyFill="1" applyAlignment="1">
      <alignment horizontal="center"/>
    </xf>
    <xf numFmtId="0" fontId="0" fillId="0" borderId="0" xfId="0" applyAlignment="1">
      <alignment horizontal="right"/>
    </xf>
    <xf numFmtId="0" fontId="4" fillId="0" borderId="65" xfId="0" applyFont="1" applyBorder="1" applyAlignment="1">
      <alignment horizontal="center"/>
    </xf>
    <xf numFmtId="165" fontId="0" fillId="0" borderId="29" xfId="0" applyNumberFormat="1" applyBorder="1" applyAlignment="1">
      <alignment horizontal="center"/>
    </xf>
    <xf numFmtId="0" fontId="0" fillId="0" borderId="29" xfId="0" applyBorder="1" applyAlignment="1">
      <alignment horizontal="center"/>
    </xf>
    <xf numFmtId="165" fontId="4" fillId="20" borderId="24" xfId="0" applyNumberFormat="1" applyFont="1" applyFill="1" applyBorder="1" applyAlignment="1">
      <alignment horizontal="center"/>
    </xf>
    <xf numFmtId="0" fontId="0" fillId="0" borderId="65" xfId="0" applyBorder="1" applyAlignment="1">
      <alignment horizontal="center"/>
    </xf>
    <xf numFmtId="165" fontId="0" fillId="0" borderId="29" xfId="0" applyNumberFormat="1" applyBorder="1"/>
    <xf numFmtId="0" fontId="0" fillId="0" borderId="29" xfId="0" applyBorder="1"/>
    <xf numFmtId="165" fontId="4" fillId="20" borderId="24" xfId="0" applyNumberFormat="1" applyFont="1" applyFill="1" applyBorder="1"/>
    <xf numFmtId="0" fontId="4" fillId="0" borderId="39" xfId="0" applyFont="1" applyBorder="1" applyAlignment="1">
      <alignment horizontal="center"/>
    </xf>
    <xf numFmtId="165" fontId="0" fillId="0" borderId="39" xfId="0" applyNumberFormat="1" applyBorder="1" applyAlignment="1">
      <alignment horizontal="center"/>
    </xf>
    <xf numFmtId="0" fontId="0" fillId="0" borderId="39" xfId="0" applyBorder="1" applyAlignment="1">
      <alignment horizontal="center"/>
    </xf>
    <xf numFmtId="165" fontId="4" fillId="20" borderId="39" xfId="0" applyNumberFormat="1" applyFont="1" applyFill="1" applyBorder="1" applyAlignment="1">
      <alignment horizontal="center"/>
    </xf>
    <xf numFmtId="2" fontId="0" fillId="0" borderId="29" xfId="0" applyNumberFormat="1" applyBorder="1"/>
    <xf numFmtId="0" fontId="0" fillId="0" borderId="1" xfId="0" applyBorder="1"/>
    <xf numFmtId="2" fontId="0" fillId="0" borderId="1" xfId="0" applyNumberFormat="1" applyBorder="1"/>
    <xf numFmtId="2" fontId="0" fillId="0" borderId="0" xfId="0" applyNumberFormat="1"/>
    <xf numFmtId="2" fontId="0" fillId="0" borderId="0" xfId="0" applyNumberFormat="1" applyAlignment="1">
      <alignment horizontal="center"/>
    </xf>
    <xf numFmtId="0" fontId="3" fillId="0" borderId="1" xfId="0" applyFont="1" applyBorder="1"/>
    <xf numFmtId="2" fontId="3" fillId="0" borderId="1" xfId="0" applyNumberFormat="1" applyFont="1" applyBorder="1" applyAlignment="1">
      <alignment horizontal="center"/>
    </xf>
    <xf numFmtId="0" fontId="4" fillId="17" borderId="1" xfId="0" applyFont="1" applyFill="1" applyBorder="1" applyAlignment="1">
      <alignment horizontal="center"/>
    </xf>
    <xf numFmtId="0" fontId="102" fillId="0" borderId="0" xfId="0" applyFont="1"/>
    <xf numFmtId="2" fontId="102" fillId="0" borderId="0" xfId="0" applyNumberFormat="1" applyFont="1"/>
    <xf numFmtId="2" fontId="102" fillId="0" borderId="0" xfId="0" applyNumberFormat="1" applyFont="1" applyAlignment="1">
      <alignment horizontal="center"/>
    </xf>
    <xf numFmtId="165" fontId="25" fillId="20" borderId="0" xfId="3" applyNumberFormat="1" applyFill="1"/>
    <xf numFmtId="9" fontId="25" fillId="0" borderId="0" xfId="1" applyFont="1"/>
    <xf numFmtId="9" fontId="103" fillId="0" borderId="0" xfId="1" applyFont="1" applyAlignment="1">
      <alignment horizontal="left"/>
    </xf>
    <xf numFmtId="0" fontId="4" fillId="0" borderId="42" xfId="0" applyFont="1" applyBorder="1" applyAlignment="1">
      <alignment wrapText="1"/>
    </xf>
    <xf numFmtId="0" fontId="4" fillId="0" borderId="26" xfId="0" applyFont="1" applyBorder="1" applyAlignment="1">
      <alignment horizontal="center" vertical="center"/>
    </xf>
    <xf numFmtId="0" fontId="4" fillId="0" borderId="28" xfId="0" applyFont="1" applyBorder="1" applyAlignment="1">
      <alignment horizontal="center" vertical="center"/>
    </xf>
    <xf numFmtId="0" fontId="4" fillId="0" borderId="38" xfId="0" applyFont="1" applyBorder="1"/>
    <xf numFmtId="0" fontId="4" fillId="0" borderId="79" xfId="0" applyFont="1" applyBorder="1" applyAlignment="1">
      <alignment horizontal="center"/>
    </xf>
    <xf numFmtId="0" fontId="4" fillId="0" borderId="74" xfId="0" applyFont="1" applyBorder="1" applyAlignment="1">
      <alignment horizontal="center"/>
    </xf>
    <xf numFmtId="167" fontId="0" fillId="31" borderId="14" xfId="1" applyNumberFormat="1" applyFont="1" applyFill="1" applyBorder="1" applyAlignment="1">
      <alignment horizontal="center"/>
    </xf>
    <xf numFmtId="165" fontId="56" fillId="0" borderId="63" xfId="0" applyNumberFormat="1" applyFont="1" applyBorder="1" applyAlignment="1">
      <alignment horizontal="center"/>
    </xf>
    <xf numFmtId="2" fontId="0" fillId="0" borderId="13" xfId="0" applyNumberFormat="1" applyBorder="1" applyAlignment="1">
      <alignment horizontal="center"/>
    </xf>
    <xf numFmtId="4" fontId="0" fillId="0" borderId="12" xfId="0" applyNumberFormat="1" applyBorder="1" applyAlignment="1">
      <alignment horizontal="center"/>
    </xf>
    <xf numFmtId="165" fontId="0" fillId="0" borderId="13" xfId="0" applyNumberFormat="1" applyBorder="1" applyAlignment="1">
      <alignment horizontal="center"/>
    </xf>
    <xf numFmtId="0" fontId="0" fillId="0" borderId="44" xfId="0" applyBorder="1"/>
    <xf numFmtId="2" fontId="0" fillId="0" borderId="12" xfId="0" applyNumberFormat="1" applyBorder="1" applyAlignment="1">
      <alignment horizontal="center"/>
    </xf>
    <xf numFmtId="1" fontId="0" fillId="0" borderId="12" xfId="0" applyNumberFormat="1" applyBorder="1" applyAlignment="1">
      <alignment horizontal="center"/>
    </xf>
    <xf numFmtId="1" fontId="0" fillId="0" borderId="13" xfId="0" applyNumberFormat="1" applyBorder="1" applyAlignment="1">
      <alignment horizontal="center"/>
    </xf>
    <xf numFmtId="167" fontId="0" fillId="0" borderId="68" xfId="1" applyNumberFormat="1" applyFont="1" applyBorder="1" applyAlignment="1">
      <alignment horizontal="center"/>
    </xf>
    <xf numFmtId="167" fontId="0" fillId="9" borderId="68" xfId="1" applyNumberFormat="1" applyFont="1" applyFill="1" applyBorder="1" applyAlignment="1">
      <alignment horizontal="center"/>
    </xf>
    <xf numFmtId="167" fontId="0" fillId="10" borderId="68" xfId="1" applyNumberFormat="1" applyFont="1" applyFill="1" applyBorder="1" applyAlignment="1">
      <alignment horizontal="center"/>
    </xf>
    <xf numFmtId="9" fontId="0" fillId="31" borderId="68" xfId="1" applyFont="1" applyFill="1" applyBorder="1" applyAlignment="1">
      <alignment horizontal="center"/>
    </xf>
    <xf numFmtId="167" fontId="97" fillId="31" borderId="68" xfId="1" applyNumberFormat="1" applyFont="1" applyFill="1" applyBorder="1" applyAlignment="1">
      <alignment horizontal="center"/>
    </xf>
    <xf numFmtId="167" fontId="0" fillId="0" borderId="68" xfId="0" applyNumberFormat="1" applyBorder="1" applyAlignment="1">
      <alignment horizontal="center"/>
    </xf>
    <xf numFmtId="167" fontId="0" fillId="0" borderId="68" xfId="1" applyNumberFormat="1" applyFont="1" applyFill="1" applyBorder="1" applyAlignment="1">
      <alignment horizontal="center"/>
    </xf>
    <xf numFmtId="167" fontId="0" fillId="41" borderId="68" xfId="1" applyNumberFormat="1" applyFont="1" applyFill="1" applyBorder="1" applyAlignment="1">
      <alignment horizontal="center"/>
    </xf>
    <xf numFmtId="9" fontId="99" fillId="0" borderId="14" xfId="1" applyFont="1" applyBorder="1" applyAlignment="1">
      <alignment horizontal="center" vertical="top"/>
    </xf>
    <xf numFmtId="9" fontId="99" fillId="0" borderId="15" xfId="1" applyFont="1" applyBorder="1" applyAlignment="1">
      <alignment horizontal="center" vertical="top"/>
    </xf>
    <xf numFmtId="0" fontId="0" fillId="0" borderId="12" xfId="0" applyBorder="1" applyAlignment="1">
      <alignment wrapText="1"/>
    </xf>
    <xf numFmtId="167" fontId="3" fillId="0" borderId="63" xfId="1" applyNumberFormat="1" applyFont="1" applyFill="1" applyBorder="1" applyAlignment="1">
      <alignment horizontal="center"/>
    </xf>
    <xf numFmtId="9" fontId="0" fillId="42" borderId="63" xfId="0" applyNumberFormat="1" applyFill="1" applyBorder="1" applyAlignment="1">
      <alignment horizontal="center"/>
    </xf>
    <xf numFmtId="43" fontId="0" fillId="0" borderId="0" xfId="16" applyFont="1"/>
    <xf numFmtId="0" fontId="0" fillId="31" borderId="14" xfId="0" applyFill="1" applyBorder="1"/>
    <xf numFmtId="2" fontId="3" fillId="31" borderId="14" xfId="0" applyNumberFormat="1" applyFont="1" applyFill="1" applyBorder="1" applyAlignment="1">
      <alignment horizontal="center" wrapText="1"/>
    </xf>
    <xf numFmtId="2" fontId="0" fillId="0" borderId="14" xfId="0" applyNumberFormat="1" applyBorder="1" applyAlignment="1">
      <alignment horizontal="center"/>
    </xf>
    <xf numFmtId="0" fontId="0" fillId="0" borderId="15" xfId="0" applyBorder="1" applyAlignment="1">
      <alignment horizontal="center"/>
    </xf>
    <xf numFmtId="0" fontId="0" fillId="0" borderId="15" xfId="0" applyBorder="1" applyAlignment="1">
      <alignment horizontal="center" wrapText="1"/>
    </xf>
    <xf numFmtId="172" fontId="3" fillId="31" borderId="63" xfId="6" applyNumberFormat="1" applyFont="1" applyFill="1" applyBorder="1" applyAlignment="1">
      <alignment horizontal="center" vertical="center"/>
    </xf>
    <xf numFmtId="2" fontId="3" fillId="31" borderId="63" xfId="6" applyNumberFormat="1" applyFont="1" applyFill="1" applyBorder="1" applyAlignment="1">
      <alignment horizontal="center" vertical="center"/>
    </xf>
    <xf numFmtId="0" fontId="0" fillId="44" borderId="14" xfId="0" applyFill="1" applyBorder="1"/>
    <xf numFmtId="0" fontId="0" fillId="44" borderId="15" xfId="0" applyFill="1" applyBorder="1"/>
    <xf numFmtId="9" fontId="0" fillId="0" borderId="15" xfId="0" applyNumberFormat="1" applyBorder="1" applyAlignment="1">
      <alignment horizontal="center"/>
    </xf>
    <xf numFmtId="0" fontId="0" fillId="43" borderId="68" xfId="0" applyFill="1" applyBorder="1" applyAlignment="1">
      <alignment horizontal="center"/>
    </xf>
    <xf numFmtId="167" fontId="0" fillId="0" borderId="14" xfId="1" applyNumberFormat="1" applyFont="1" applyFill="1" applyBorder="1" applyAlignment="1">
      <alignment horizontal="center"/>
    </xf>
    <xf numFmtId="0" fontId="0" fillId="0" borderId="14" xfId="0" applyBorder="1" applyAlignment="1">
      <alignment horizontal="center"/>
    </xf>
    <xf numFmtId="167" fontId="0" fillId="0" borderId="18" xfId="1" applyNumberFormat="1" applyFont="1" applyFill="1" applyBorder="1" applyAlignment="1">
      <alignment horizontal="center"/>
    </xf>
    <xf numFmtId="0" fontId="4" fillId="0" borderId="82" xfId="0" applyFont="1" applyBorder="1" applyAlignment="1">
      <alignment horizontal="center"/>
    </xf>
    <xf numFmtId="0" fontId="4" fillId="0" borderId="81" xfId="0" applyFont="1" applyBorder="1" applyAlignment="1">
      <alignment horizontal="center"/>
    </xf>
    <xf numFmtId="0" fontId="4" fillId="0" borderId="24" xfId="0" applyFont="1" applyBorder="1" applyAlignment="1">
      <alignment wrapText="1"/>
    </xf>
    <xf numFmtId="0" fontId="4" fillId="0" borderId="21" xfId="0" applyFont="1" applyBorder="1" applyAlignment="1">
      <alignment horizontal="center" vertical="center"/>
    </xf>
    <xf numFmtId="0" fontId="0" fillId="43" borderId="3" xfId="0" applyFill="1" applyBorder="1" applyAlignment="1">
      <alignment horizontal="left" indent="1"/>
    </xf>
    <xf numFmtId="0" fontId="0" fillId="43" borderId="14" xfId="0" applyFill="1" applyBorder="1"/>
    <xf numFmtId="0" fontId="0" fillId="0" borderId="85" xfId="0" applyBorder="1"/>
    <xf numFmtId="165" fontId="0" fillId="0" borderId="84" xfId="0" applyNumberFormat="1" applyBorder="1" applyAlignment="1">
      <alignment horizontal="center"/>
    </xf>
    <xf numFmtId="165" fontId="0" fillId="9" borderId="6" xfId="0" applyNumberFormat="1" applyFill="1" applyBorder="1" applyAlignment="1">
      <alignment horizontal="center"/>
    </xf>
    <xf numFmtId="0" fontId="4" fillId="0" borderId="9" xfId="0" applyFont="1" applyBorder="1" applyAlignment="1">
      <alignment horizontal="center"/>
    </xf>
    <xf numFmtId="167" fontId="0" fillId="0" borderId="16" xfId="1" applyNumberFormat="1" applyFont="1" applyFill="1" applyBorder="1" applyAlignment="1">
      <alignment horizontal="center"/>
    </xf>
    <xf numFmtId="0" fontId="96" fillId="0" borderId="41" xfId="0" quotePrefix="1" applyFont="1" applyBorder="1" applyAlignment="1">
      <alignment horizontal="center" vertical="center"/>
    </xf>
    <xf numFmtId="165" fontId="0" fillId="43" borderId="14" xfId="0" applyNumberFormat="1" applyFill="1" applyBorder="1" applyAlignment="1">
      <alignment horizontal="center"/>
    </xf>
    <xf numFmtId="165" fontId="0" fillId="0" borderId="16" xfId="0" applyNumberFormat="1" applyBorder="1" applyAlignment="1">
      <alignment horizontal="center"/>
    </xf>
    <xf numFmtId="165" fontId="0" fillId="0" borderId="61" xfId="0" applyNumberFormat="1" applyBorder="1" applyAlignment="1">
      <alignment horizontal="center"/>
    </xf>
    <xf numFmtId="165" fontId="0" fillId="0" borderId="23" xfId="0" applyNumberFormat="1" applyBorder="1" applyAlignment="1">
      <alignment horizontal="center"/>
    </xf>
    <xf numFmtId="0" fontId="0" fillId="0" borderId="83" xfId="0" applyBorder="1" applyAlignment="1">
      <alignment horizontal="center"/>
    </xf>
    <xf numFmtId="165" fontId="0" fillId="0" borderId="69" xfId="0" applyNumberFormat="1" applyBorder="1" applyAlignment="1">
      <alignment horizontal="center"/>
    </xf>
    <xf numFmtId="0" fontId="3" fillId="0" borderId="37" xfId="3" applyFont="1" applyBorder="1"/>
    <xf numFmtId="0" fontId="3" fillId="0" borderId="39" xfId="3" applyFont="1" applyBorder="1" applyAlignment="1">
      <alignment horizontal="right"/>
    </xf>
    <xf numFmtId="167" fontId="3" fillId="0" borderId="0" xfId="3" applyNumberFormat="1" applyFont="1"/>
    <xf numFmtId="0" fontId="3" fillId="0" borderId="73" xfId="3" applyFont="1" applyBorder="1"/>
    <xf numFmtId="0" fontId="3" fillId="0" borderId="74" xfId="3" applyFont="1" applyBorder="1"/>
    <xf numFmtId="0" fontId="3" fillId="0" borderId="39" xfId="3" applyFont="1" applyBorder="1"/>
    <xf numFmtId="0" fontId="3" fillId="0" borderId="70" xfId="3" applyFont="1" applyBorder="1"/>
    <xf numFmtId="0" fontId="3" fillId="0" borderId="87" xfId="3" applyFont="1" applyBorder="1"/>
    <xf numFmtId="0" fontId="3" fillId="0" borderId="22" xfId="3" applyFont="1" applyBorder="1"/>
    <xf numFmtId="0" fontId="3" fillId="0" borderId="88" xfId="3" applyFont="1" applyBorder="1"/>
    <xf numFmtId="0" fontId="104" fillId="0" borderId="0" xfId="3" applyFont="1"/>
    <xf numFmtId="1" fontId="56" fillId="0" borderId="0" xfId="3" applyNumberFormat="1" applyFont="1" applyAlignment="1">
      <alignment horizontal="center"/>
    </xf>
    <xf numFmtId="1" fontId="96" fillId="0" borderId="0" xfId="3" applyNumberFormat="1" applyFont="1" applyAlignment="1">
      <alignment horizontal="center"/>
    </xf>
    <xf numFmtId="172" fontId="3" fillId="31" borderId="75" xfId="6" applyNumberFormat="1" applyFont="1" applyFill="1" applyBorder="1" applyAlignment="1">
      <alignment horizontal="center" vertical="center"/>
    </xf>
    <xf numFmtId="165" fontId="0" fillId="43" borderId="68" xfId="0" applyNumberFormat="1" applyFill="1" applyBorder="1" applyAlignment="1">
      <alignment horizontal="center"/>
    </xf>
    <xf numFmtId="9" fontId="0" fillId="0" borderId="75" xfId="1" applyFont="1" applyBorder="1" applyAlignment="1">
      <alignment horizontal="center"/>
    </xf>
    <xf numFmtId="167" fontId="0" fillId="43" borderId="68" xfId="0" applyNumberFormat="1" applyFill="1" applyBorder="1"/>
    <xf numFmtId="2" fontId="3" fillId="31" borderId="75" xfId="6" applyNumberFormat="1" applyFont="1" applyFill="1" applyBorder="1" applyAlignment="1">
      <alignment horizontal="center" vertical="center"/>
    </xf>
    <xf numFmtId="0" fontId="4" fillId="20" borderId="36" xfId="0" applyFont="1" applyFill="1" applyBorder="1" applyAlignment="1">
      <alignment horizontal="center"/>
    </xf>
    <xf numFmtId="165" fontId="0" fillId="20" borderId="68" xfId="0" applyNumberFormat="1" applyFill="1" applyBorder="1" applyAlignment="1">
      <alignment horizontal="center"/>
    </xf>
    <xf numFmtId="2" fontId="0" fillId="20" borderId="75" xfId="0" applyNumberFormat="1" applyFill="1" applyBorder="1" applyAlignment="1">
      <alignment horizontal="center"/>
    </xf>
    <xf numFmtId="165" fontId="56" fillId="20" borderId="63" xfId="0" applyNumberFormat="1" applyFont="1" applyFill="1" applyBorder="1" applyAlignment="1">
      <alignment horizontal="center"/>
    </xf>
    <xf numFmtId="165" fontId="0" fillId="20" borderId="63" xfId="0" applyNumberFormat="1" applyFill="1" applyBorder="1" applyAlignment="1">
      <alignment horizontal="center"/>
    </xf>
    <xf numFmtId="2" fontId="0" fillId="20" borderId="63" xfId="0" applyNumberFormat="1" applyFill="1" applyBorder="1" applyAlignment="1">
      <alignment horizontal="center"/>
    </xf>
    <xf numFmtId="167" fontId="0" fillId="20" borderId="68" xfId="1" applyNumberFormat="1" applyFont="1" applyFill="1" applyBorder="1" applyAlignment="1">
      <alignment horizontal="center"/>
    </xf>
    <xf numFmtId="167" fontId="0" fillId="20" borderId="63" xfId="1" applyNumberFormat="1" applyFont="1" applyFill="1" applyBorder="1" applyAlignment="1">
      <alignment horizontal="center"/>
    </xf>
    <xf numFmtId="9" fontId="0" fillId="20" borderId="63" xfId="1" applyFont="1" applyFill="1" applyBorder="1" applyAlignment="1">
      <alignment horizontal="center"/>
    </xf>
    <xf numFmtId="9" fontId="0" fillId="20" borderId="63" xfId="0" applyNumberFormat="1" applyFill="1" applyBorder="1" applyAlignment="1">
      <alignment horizontal="center"/>
    </xf>
    <xf numFmtId="9" fontId="0" fillId="20" borderId="32" xfId="1" applyFont="1" applyFill="1" applyBorder="1" applyAlignment="1">
      <alignment horizontal="center"/>
    </xf>
    <xf numFmtId="165" fontId="0" fillId="20" borderId="36" xfId="0" applyNumberFormat="1" applyFill="1" applyBorder="1" applyAlignment="1">
      <alignment horizontal="center"/>
    </xf>
    <xf numFmtId="165" fontId="0" fillId="20" borderId="33" xfId="0" applyNumberFormat="1" applyFill="1" applyBorder="1" applyAlignment="1">
      <alignment horizontal="center"/>
    </xf>
    <xf numFmtId="165" fontId="0" fillId="20" borderId="78" xfId="0" applyNumberFormat="1" applyFill="1" applyBorder="1" applyAlignment="1">
      <alignment horizontal="center"/>
    </xf>
    <xf numFmtId="0" fontId="0" fillId="20" borderId="36" xfId="0" applyFill="1" applyBorder="1" applyAlignment="1">
      <alignment horizontal="center"/>
    </xf>
    <xf numFmtId="165" fontId="0" fillId="20" borderId="0" xfId="0" applyNumberFormat="1" applyFill="1" applyAlignment="1">
      <alignment horizontal="center"/>
    </xf>
    <xf numFmtId="9" fontId="0" fillId="20" borderId="75" xfId="1" applyFont="1" applyFill="1" applyBorder="1" applyAlignment="1">
      <alignment horizontal="center"/>
    </xf>
    <xf numFmtId="165" fontId="0" fillId="15" borderId="0" xfId="0" applyNumberFormat="1" applyFill="1"/>
    <xf numFmtId="167" fontId="0" fillId="20" borderId="68" xfId="0" applyNumberFormat="1" applyFill="1" applyBorder="1" applyAlignment="1">
      <alignment horizontal="center"/>
    </xf>
    <xf numFmtId="167" fontId="0" fillId="20" borderId="69" xfId="1" applyNumberFormat="1" applyFont="1" applyFill="1" applyBorder="1" applyAlignment="1">
      <alignment horizontal="center"/>
    </xf>
    <xf numFmtId="165" fontId="0" fillId="20" borderId="32" xfId="0" applyNumberFormat="1" applyFill="1" applyBorder="1" applyAlignment="1">
      <alignment horizontal="center"/>
    </xf>
    <xf numFmtId="167" fontId="0" fillId="20" borderId="32" xfId="1" applyNumberFormat="1" applyFont="1" applyFill="1" applyBorder="1" applyAlignment="1">
      <alignment horizontal="center"/>
    </xf>
    <xf numFmtId="0" fontId="107" fillId="0" borderId="0" xfId="17" applyFont="1"/>
    <xf numFmtId="0" fontId="107" fillId="0" borderId="0" xfId="17" applyFont="1" applyAlignment="1">
      <alignment horizontal="center"/>
    </xf>
    <xf numFmtId="0" fontId="106" fillId="0" borderId="0" xfId="18"/>
    <xf numFmtId="0" fontId="107" fillId="0" borderId="1" xfId="17" applyFont="1" applyBorder="1"/>
    <xf numFmtId="0" fontId="107" fillId="0" borderId="1" xfId="17" applyFont="1" applyBorder="1" applyAlignment="1">
      <alignment horizontal="center"/>
    </xf>
    <xf numFmtId="0" fontId="109" fillId="0" borderId="0" xfId="19" applyFont="1"/>
    <xf numFmtId="167" fontId="107" fillId="0" borderId="1" xfId="20" applyNumberFormat="1" applyFont="1" applyBorder="1" applyAlignment="1" applyProtection="1">
      <alignment horizontal="center"/>
    </xf>
    <xf numFmtId="167" fontId="107" fillId="0" borderId="0" xfId="20" applyNumberFormat="1" applyFont="1" applyBorder="1" applyAlignment="1" applyProtection="1">
      <alignment horizontal="center"/>
    </xf>
    <xf numFmtId="0" fontId="107" fillId="45" borderId="1" xfId="17" applyFont="1" applyFill="1" applyBorder="1"/>
    <xf numFmtId="0" fontId="107" fillId="45" borderId="1" xfId="17" applyFont="1" applyFill="1" applyBorder="1" applyAlignment="1">
      <alignment horizontal="center"/>
    </xf>
    <xf numFmtId="0" fontId="107" fillId="45" borderId="0" xfId="17" applyFont="1" applyFill="1" applyAlignment="1">
      <alignment horizontal="center"/>
    </xf>
    <xf numFmtId="183" fontId="107" fillId="45" borderId="1" xfId="21" applyFont="1" applyFill="1" applyBorder="1" applyAlignment="1" applyProtection="1">
      <alignment horizontal="center"/>
    </xf>
    <xf numFmtId="183" fontId="107" fillId="45" borderId="0" xfId="21" applyFont="1" applyFill="1" applyBorder="1" applyAlignment="1" applyProtection="1">
      <alignment horizontal="center"/>
    </xf>
    <xf numFmtId="0" fontId="107" fillId="45" borderId="64" xfId="17" applyFont="1" applyFill="1" applyBorder="1"/>
    <xf numFmtId="183" fontId="107" fillId="45" borderId="64" xfId="21" applyFont="1" applyFill="1" applyBorder="1" applyAlignment="1" applyProtection="1">
      <alignment horizontal="center"/>
    </xf>
    <xf numFmtId="0" fontId="110" fillId="46" borderId="0" xfId="19" applyFont="1" applyFill="1"/>
    <xf numFmtId="0" fontId="111" fillId="46" borderId="0" xfId="19" applyFont="1" applyFill="1" applyAlignment="1">
      <alignment horizontal="center"/>
    </xf>
    <xf numFmtId="0" fontId="112" fillId="46" borderId="0" xfId="19" applyFont="1" applyFill="1" applyAlignment="1">
      <alignment horizontal="center"/>
    </xf>
    <xf numFmtId="0" fontId="113" fillId="46" borderId="0" xfId="19" applyFont="1" applyFill="1" applyAlignment="1">
      <alignment horizontal="center"/>
    </xf>
    <xf numFmtId="0" fontId="112" fillId="46" borderId="0" xfId="19" applyFont="1" applyFill="1" applyAlignment="1">
      <alignment horizontal="left"/>
    </xf>
    <xf numFmtId="0" fontId="109" fillId="4" borderId="8" xfId="19" applyFont="1" applyFill="1" applyBorder="1"/>
    <xf numFmtId="0" fontId="114" fillId="4" borderId="27" xfId="19" applyFont="1" applyFill="1" applyBorder="1" applyAlignment="1">
      <alignment horizontal="center"/>
    </xf>
    <xf numFmtId="0" fontId="114" fillId="4" borderId="0" xfId="19" applyFont="1" applyFill="1" applyAlignment="1">
      <alignment horizontal="center"/>
    </xf>
    <xf numFmtId="0" fontId="115" fillId="4" borderId="0" xfId="19" applyFont="1" applyFill="1"/>
    <xf numFmtId="0" fontId="116" fillId="4" borderId="0" xfId="19" applyFont="1" applyFill="1" applyAlignment="1">
      <alignment horizontal="center"/>
    </xf>
    <xf numFmtId="2" fontId="116" fillId="4" borderId="0" xfId="19" applyNumberFormat="1" applyFont="1" applyFill="1" applyAlignment="1">
      <alignment horizontal="center"/>
    </xf>
    <xf numFmtId="0" fontId="117" fillId="47" borderId="0" xfId="19" applyFont="1" applyFill="1"/>
    <xf numFmtId="0" fontId="116" fillId="47" borderId="0" xfId="19" applyFont="1" applyFill="1" applyAlignment="1">
      <alignment horizontal="center"/>
    </xf>
    <xf numFmtId="0" fontId="109" fillId="47" borderId="0" xfId="19" applyFont="1" applyFill="1" applyAlignment="1">
      <alignment horizontal="center"/>
    </xf>
    <xf numFmtId="0" fontId="114" fillId="4" borderId="29" xfId="19" applyFont="1" applyFill="1" applyBorder="1"/>
    <xf numFmtId="169" fontId="109" fillId="4" borderId="0" xfId="19" applyNumberFormat="1" applyFont="1" applyFill="1" applyAlignment="1">
      <alignment horizontal="center"/>
    </xf>
    <xf numFmtId="0" fontId="109" fillId="4" borderId="29" xfId="19" applyFont="1" applyFill="1" applyBorder="1"/>
    <xf numFmtId="1" fontId="107" fillId="4" borderId="0" xfId="19" applyNumberFormat="1" applyFont="1" applyFill="1" applyAlignment="1">
      <alignment horizontal="center"/>
    </xf>
    <xf numFmtId="166" fontId="0" fillId="0" borderId="0" xfId="17" applyNumberFormat="1" applyFont="1"/>
    <xf numFmtId="169" fontId="118" fillId="4" borderId="0" xfId="19" applyNumberFormat="1" applyFont="1" applyFill="1" applyAlignment="1">
      <alignment horizontal="center"/>
    </xf>
    <xf numFmtId="0" fontId="114" fillId="4" borderId="24" xfId="19" applyFont="1" applyFill="1" applyBorder="1"/>
    <xf numFmtId="1" fontId="109" fillId="4" borderId="22" xfId="19" applyNumberFormat="1" applyFont="1" applyFill="1" applyBorder="1" applyAlignment="1">
      <alignment horizontal="center"/>
    </xf>
    <xf numFmtId="1" fontId="109" fillId="4" borderId="0" xfId="19" applyNumberFormat="1" applyFont="1" applyFill="1" applyAlignment="1">
      <alignment horizontal="center"/>
    </xf>
    <xf numFmtId="14" fontId="109" fillId="4" borderId="0" xfId="19" applyNumberFormat="1" applyFont="1" applyFill="1"/>
    <xf numFmtId="3" fontId="109" fillId="4" borderId="0" xfId="19" applyNumberFormat="1" applyFont="1" applyFill="1" applyAlignment="1">
      <alignment horizontal="center"/>
    </xf>
    <xf numFmtId="182" fontId="109" fillId="4" borderId="0" xfId="20" applyFont="1" applyFill="1" applyBorder="1" applyAlignment="1" applyProtection="1">
      <alignment horizontal="center"/>
    </xf>
    <xf numFmtId="0" fontId="113" fillId="47" borderId="0" xfId="19" applyFont="1" applyFill="1" applyAlignment="1">
      <alignment horizontal="left"/>
    </xf>
    <xf numFmtId="0" fontId="113" fillId="47" borderId="0" xfId="19" applyFont="1" applyFill="1" applyAlignment="1">
      <alignment horizontal="center"/>
    </xf>
    <xf numFmtId="0" fontId="109" fillId="47" borderId="0" xfId="19" applyFont="1" applyFill="1" applyAlignment="1">
      <alignment horizontal="left"/>
    </xf>
    <xf numFmtId="165" fontId="119" fillId="4" borderId="0" xfId="19" applyNumberFormat="1" applyFont="1" applyFill="1" applyAlignment="1">
      <alignment horizontal="center"/>
    </xf>
    <xf numFmtId="0" fontId="92" fillId="0" borderId="0" xfId="17" applyFont="1"/>
    <xf numFmtId="166" fontId="92" fillId="0" borderId="0" xfId="17" applyNumberFormat="1" applyFont="1"/>
    <xf numFmtId="165" fontId="107" fillId="4" borderId="0" xfId="19" applyNumberFormat="1" applyFont="1" applyFill="1" applyAlignment="1">
      <alignment horizontal="center"/>
    </xf>
    <xf numFmtId="0" fontId="109" fillId="48" borderId="29" xfId="19" applyFont="1" applyFill="1" applyBorder="1"/>
    <xf numFmtId="165" fontId="107" fillId="48" borderId="0" xfId="19" applyNumberFormat="1" applyFont="1" applyFill="1" applyAlignment="1">
      <alignment horizontal="center"/>
    </xf>
    <xf numFmtId="0" fontId="0" fillId="48" borderId="0" xfId="17" applyFont="1" applyFill="1"/>
    <xf numFmtId="166" fontId="0" fillId="48" borderId="0" xfId="17" applyNumberFormat="1" applyFont="1" applyFill="1"/>
    <xf numFmtId="165" fontId="114" fillId="4" borderId="0" xfId="19" applyNumberFormat="1" applyFont="1" applyFill="1" applyAlignment="1">
      <alignment horizontal="center"/>
    </xf>
    <xf numFmtId="0" fontId="120" fillId="0" borderId="0" xfId="17" applyFont="1"/>
    <xf numFmtId="166" fontId="120" fillId="0" borderId="0" xfId="17" applyNumberFormat="1" applyFont="1"/>
    <xf numFmtId="165" fontId="109" fillId="4" borderId="0" xfId="19" applyNumberFormat="1" applyFont="1" applyFill="1" applyAlignment="1">
      <alignment horizontal="center"/>
    </xf>
    <xf numFmtId="0" fontId="121" fillId="0" borderId="0" xfId="17" applyFont="1"/>
    <xf numFmtId="166" fontId="121" fillId="0" borderId="0" xfId="17" applyNumberFormat="1" applyFont="1"/>
    <xf numFmtId="165" fontId="109" fillId="48" borderId="0" xfId="19" applyNumberFormat="1" applyFont="1" applyFill="1" applyAlignment="1">
      <alignment horizontal="center"/>
    </xf>
    <xf numFmtId="0" fontId="121" fillId="48" borderId="0" xfId="17" applyFont="1" applyFill="1"/>
    <xf numFmtId="166" fontId="121" fillId="48" borderId="0" xfId="17" applyNumberFormat="1" applyFont="1" applyFill="1"/>
    <xf numFmtId="0" fontId="109" fillId="49" borderId="29" xfId="19" applyFont="1" applyFill="1" applyBorder="1"/>
    <xf numFmtId="165" fontId="109" fillId="49" borderId="0" xfId="19" applyNumberFormat="1" applyFont="1" applyFill="1" applyAlignment="1">
      <alignment horizontal="center"/>
    </xf>
    <xf numFmtId="0" fontId="121" fillId="49" borderId="0" xfId="17" applyFont="1" applyFill="1"/>
    <xf numFmtId="166" fontId="121" fillId="49" borderId="0" xfId="17" applyNumberFormat="1" applyFont="1" applyFill="1"/>
    <xf numFmtId="166" fontId="114" fillId="4" borderId="0" xfId="19" applyNumberFormat="1" applyFont="1" applyFill="1" applyAlignment="1">
      <alignment horizontal="center"/>
    </xf>
    <xf numFmtId="166" fontId="109" fillId="4" borderId="0" xfId="19" applyNumberFormat="1" applyFont="1" applyFill="1" applyAlignment="1">
      <alignment horizontal="center"/>
    </xf>
    <xf numFmtId="166" fontId="109" fillId="48" borderId="0" xfId="19" applyNumberFormat="1" applyFont="1" applyFill="1" applyAlignment="1">
      <alignment horizontal="center"/>
    </xf>
    <xf numFmtId="166" fontId="109" fillId="49" borderId="0" xfId="19" applyNumberFormat="1" applyFont="1" applyFill="1" applyAlignment="1">
      <alignment horizontal="center"/>
    </xf>
    <xf numFmtId="0" fontId="0" fillId="49" borderId="0" xfId="17" applyFont="1" applyFill="1"/>
    <xf numFmtId="166" fontId="0" fillId="49" borderId="0" xfId="17" applyNumberFormat="1" applyFont="1" applyFill="1"/>
    <xf numFmtId="0" fontId="109" fillId="4" borderId="24" xfId="19" applyFont="1" applyFill="1" applyBorder="1"/>
    <xf numFmtId="2" fontId="109" fillId="4" borderId="22" xfId="19" applyNumberFormat="1" applyFont="1" applyFill="1" applyBorder="1" applyAlignment="1">
      <alignment horizontal="center"/>
    </xf>
    <xf numFmtId="2" fontId="109" fillId="4" borderId="0" xfId="19" applyNumberFormat="1" applyFont="1" applyFill="1" applyAlignment="1">
      <alignment horizontal="center"/>
    </xf>
    <xf numFmtId="165" fontId="109" fillId="4" borderId="22" xfId="19" applyNumberFormat="1" applyFont="1" applyFill="1" applyBorder="1" applyAlignment="1">
      <alignment horizontal="center"/>
    </xf>
    <xf numFmtId="14" fontId="122" fillId="4" borderId="0" xfId="19" applyNumberFormat="1" applyFont="1" applyFill="1"/>
    <xf numFmtId="182" fontId="122" fillId="4" borderId="0" xfId="20" applyFont="1" applyFill="1" applyBorder="1" applyAlignment="1" applyProtection="1">
      <alignment horizontal="center"/>
    </xf>
    <xf numFmtId="184" fontId="122" fillId="4" borderId="0" xfId="21" applyNumberFormat="1" applyFont="1" applyFill="1" applyBorder="1" applyAlignment="1" applyProtection="1">
      <alignment horizontal="center"/>
    </xf>
    <xf numFmtId="0" fontId="109" fillId="4" borderId="0" xfId="19" applyFont="1" applyFill="1" applyAlignment="1">
      <alignment horizontal="center"/>
    </xf>
    <xf numFmtId="3" fontId="109" fillId="47" borderId="0" xfId="19" applyNumberFormat="1" applyFont="1" applyFill="1" applyAlignment="1">
      <alignment horizontal="center"/>
    </xf>
    <xf numFmtId="2" fontId="0" fillId="0" borderId="0" xfId="17" applyNumberFormat="1" applyFont="1"/>
    <xf numFmtId="0" fontId="123" fillId="4" borderId="29" xfId="19" applyFont="1" applyFill="1" applyBorder="1"/>
    <xf numFmtId="165" fontId="123" fillId="4" borderId="0" xfId="19" applyNumberFormat="1" applyFont="1" applyFill="1" applyAlignment="1">
      <alignment horizontal="center"/>
    </xf>
    <xf numFmtId="0" fontId="124" fillId="0" borderId="0" xfId="17" applyFont="1"/>
    <xf numFmtId="2" fontId="114" fillId="4" borderId="0" xfId="19" applyNumberFormat="1" applyFont="1" applyFill="1" applyAlignment="1">
      <alignment horizontal="center"/>
    </xf>
    <xf numFmtId="2" fontId="107" fillId="4" borderId="0" xfId="19" applyNumberFormat="1" applyFont="1" applyFill="1" applyAlignment="1">
      <alignment horizontal="center"/>
    </xf>
    <xf numFmtId="2" fontId="114" fillId="48" borderId="0" xfId="19" applyNumberFormat="1" applyFont="1" applyFill="1" applyAlignment="1">
      <alignment horizontal="center"/>
    </xf>
    <xf numFmtId="0" fontId="109" fillId="50" borderId="29" xfId="19" applyFont="1" applyFill="1" applyBorder="1"/>
    <xf numFmtId="2" fontId="107" fillId="50" borderId="0" xfId="19" applyNumberFormat="1" applyFont="1" applyFill="1" applyAlignment="1">
      <alignment horizontal="center"/>
    </xf>
    <xf numFmtId="165" fontId="107" fillId="50" borderId="0" xfId="19" applyNumberFormat="1" applyFont="1" applyFill="1" applyAlignment="1">
      <alignment horizontal="center"/>
    </xf>
    <xf numFmtId="0" fontId="0" fillId="50" borderId="0" xfId="17" applyFont="1" applyFill="1"/>
    <xf numFmtId="0" fontId="109" fillId="4" borderId="0" xfId="19" applyFont="1" applyFill="1"/>
    <xf numFmtId="2" fontId="119" fillId="4" borderId="0" xfId="19" applyNumberFormat="1" applyFont="1" applyFill="1" applyAlignment="1">
      <alignment horizontal="center"/>
    </xf>
    <xf numFmtId="0" fontId="114" fillId="51" borderId="29" xfId="19" applyFont="1" applyFill="1" applyBorder="1"/>
    <xf numFmtId="2" fontId="119" fillId="51" borderId="0" xfId="19" applyNumberFormat="1" applyFont="1" applyFill="1" applyAlignment="1">
      <alignment horizontal="center"/>
    </xf>
    <xf numFmtId="0" fontId="92" fillId="51" borderId="0" xfId="17" applyFont="1" applyFill="1"/>
    <xf numFmtId="165" fontId="119" fillId="51" borderId="0" xfId="19" applyNumberFormat="1" applyFont="1" applyFill="1" applyAlignment="1">
      <alignment horizontal="center"/>
    </xf>
    <xf numFmtId="166" fontId="0" fillId="51" borderId="0" xfId="17" applyNumberFormat="1" applyFont="1" applyFill="1"/>
    <xf numFmtId="0" fontId="0" fillId="51" borderId="0" xfId="17" applyFont="1" applyFill="1"/>
    <xf numFmtId="2" fontId="107" fillId="48" borderId="0" xfId="19" applyNumberFormat="1" applyFont="1" applyFill="1" applyAlignment="1">
      <alignment horizontal="center"/>
    </xf>
    <xf numFmtId="0" fontId="109" fillId="51" borderId="29" xfId="19" applyFont="1" applyFill="1" applyBorder="1"/>
    <xf numFmtId="2" fontId="107" fillId="51" borderId="0" xfId="19" applyNumberFormat="1" applyFont="1" applyFill="1" applyAlignment="1">
      <alignment horizontal="center"/>
    </xf>
    <xf numFmtId="165" fontId="107" fillId="51" borderId="0" xfId="19" applyNumberFormat="1" applyFont="1" applyFill="1" applyAlignment="1">
      <alignment horizontal="center"/>
    </xf>
    <xf numFmtId="2" fontId="107" fillId="49" borderId="0" xfId="19" applyNumberFormat="1" applyFont="1" applyFill="1" applyAlignment="1">
      <alignment horizontal="center"/>
    </xf>
    <xf numFmtId="165" fontId="107" fillId="49" borderId="0" xfId="19" applyNumberFormat="1" applyFont="1" applyFill="1" applyAlignment="1">
      <alignment horizontal="center"/>
    </xf>
    <xf numFmtId="0" fontId="92" fillId="52" borderId="0" xfId="17" applyFont="1" applyFill="1"/>
    <xf numFmtId="0" fontId="0" fillId="52" borderId="0" xfId="17" applyFont="1" applyFill="1"/>
    <xf numFmtId="0" fontId="125" fillId="4" borderId="26" xfId="22" applyFont="1" applyFill="1" applyBorder="1"/>
    <xf numFmtId="0" fontId="114" fillId="4" borderId="28" xfId="19" applyFont="1" applyFill="1" applyBorder="1" applyAlignment="1">
      <alignment horizontal="center"/>
    </xf>
    <xf numFmtId="165" fontId="107" fillId="0" borderId="0" xfId="17" applyNumberFormat="1" applyFont="1"/>
    <xf numFmtId="2" fontId="107" fillId="0" borderId="0" xfId="17" applyNumberFormat="1" applyFont="1"/>
    <xf numFmtId="165" fontId="107" fillId="50" borderId="0" xfId="17" applyNumberFormat="1" applyFont="1" applyFill="1"/>
    <xf numFmtId="2" fontId="107" fillId="50" borderId="0" xfId="17" applyNumberFormat="1" applyFont="1" applyFill="1"/>
    <xf numFmtId="0" fontId="114" fillId="53" borderId="29" xfId="19" applyFont="1" applyFill="1" applyBorder="1"/>
    <xf numFmtId="165" fontId="119" fillId="53" borderId="0" xfId="17" applyNumberFormat="1" applyFont="1" applyFill="1"/>
    <xf numFmtId="2" fontId="119" fillId="53" borderId="0" xfId="17" applyNumberFormat="1" applyFont="1" applyFill="1"/>
    <xf numFmtId="0" fontId="114" fillId="53" borderId="39" xfId="19" applyFont="1" applyFill="1" applyBorder="1"/>
    <xf numFmtId="182" fontId="107" fillId="53" borderId="0" xfId="20" applyFont="1" applyFill="1" applyBorder="1" applyProtection="1"/>
    <xf numFmtId="182" fontId="0" fillId="0" borderId="0" xfId="17" applyNumberFormat="1" applyFont="1"/>
    <xf numFmtId="182" fontId="0" fillId="0" borderId="0" xfId="20" applyFont="1" applyBorder="1" applyProtection="1"/>
    <xf numFmtId="0" fontId="126" fillId="54" borderId="0" xfId="17" applyFont="1" applyFill="1" applyAlignment="1">
      <alignment wrapText="1"/>
    </xf>
    <xf numFmtId="185" fontId="125" fillId="0" borderId="1" xfId="23" applyNumberFormat="1" applyFont="1" applyBorder="1" applyAlignment="1">
      <alignment horizontal="center"/>
    </xf>
    <xf numFmtId="185" fontId="125" fillId="0" borderId="1" xfId="23" applyNumberFormat="1" applyFont="1" applyBorder="1" applyAlignment="1">
      <alignment horizontal="center" wrapText="1"/>
    </xf>
    <xf numFmtId="0" fontId="0" fillId="0" borderId="1" xfId="17" applyFont="1" applyBorder="1"/>
    <xf numFmtId="165" fontId="0" fillId="0" borderId="0" xfId="17" applyNumberFormat="1" applyFont="1"/>
    <xf numFmtId="171" fontId="128" fillId="55" borderId="0" xfId="24" applyFont="1" applyFill="1"/>
    <xf numFmtId="169" fontId="129" fillId="55" borderId="1" xfId="24" applyNumberFormat="1" applyFont="1" applyFill="1" applyBorder="1"/>
    <xf numFmtId="165" fontId="130" fillId="0" borderId="1" xfId="24" applyNumberFormat="1" applyFont="1" applyBorder="1"/>
    <xf numFmtId="165" fontId="131" fillId="0" borderId="0" xfId="17" applyNumberFormat="1" applyFont="1"/>
    <xf numFmtId="2" fontId="131" fillId="0" borderId="0" xfId="17" applyNumberFormat="1" applyFont="1"/>
    <xf numFmtId="165" fontId="0" fillId="50" borderId="0" xfId="17" applyNumberFormat="1" applyFont="1" applyFill="1"/>
    <xf numFmtId="165" fontId="130" fillId="50" borderId="1" xfId="24" applyNumberFormat="1" applyFont="1" applyFill="1" applyBorder="1"/>
    <xf numFmtId="165" fontId="132" fillId="56" borderId="1" xfId="24" applyNumberFormat="1" applyFont="1" applyFill="1" applyBorder="1"/>
    <xf numFmtId="167" fontId="0" fillId="0" borderId="0" xfId="20" applyNumberFormat="1" applyFont="1" applyBorder="1" applyProtection="1"/>
    <xf numFmtId="182" fontId="126" fillId="0" borderId="0" xfId="20" applyFont="1" applyBorder="1" applyProtection="1"/>
    <xf numFmtId="167" fontId="126" fillId="0" borderId="0" xfId="20" applyNumberFormat="1" applyFont="1" applyBorder="1" applyProtection="1"/>
    <xf numFmtId="165" fontId="107" fillId="0" borderId="1" xfId="17" applyNumberFormat="1" applyFont="1" applyBorder="1" applyAlignment="1">
      <alignment horizontal="center"/>
    </xf>
    <xf numFmtId="0" fontId="119" fillId="0" borderId="1" xfId="17" applyFont="1" applyBorder="1"/>
    <xf numFmtId="165" fontId="119" fillId="0" borderId="1" xfId="17" applyNumberFormat="1" applyFont="1" applyBorder="1" applyAlignment="1">
      <alignment horizontal="center"/>
    </xf>
    <xf numFmtId="182" fontId="107" fillId="0" borderId="0" xfId="20" applyFont="1" applyBorder="1" applyProtection="1"/>
    <xf numFmtId="183" fontId="0" fillId="0" borderId="0" xfId="21" applyFont="1" applyBorder="1" applyProtection="1"/>
    <xf numFmtId="167" fontId="0" fillId="49" borderId="0" xfId="20" applyNumberFormat="1" applyFont="1" applyFill="1" applyBorder="1" applyProtection="1"/>
    <xf numFmtId="0" fontId="117" fillId="4" borderId="0" xfId="19" applyFont="1" applyFill="1"/>
    <xf numFmtId="0" fontId="92" fillId="57" borderId="1" xfId="17" applyFont="1" applyFill="1" applyBorder="1"/>
    <xf numFmtId="0" fontId="92" fillId="57" borderId="0" xfId="17" applyFont="1" applyFill="1"/>
    <xf numFmtId="0" fontId="0" fillId="49" borderId="1" xfId="17" applyFont="1" applyFill="1" applyBorder="1"/>
    <xf numFmtId="184" fontId="0" fillId="49" borderId="1" xfId="21" applyNumberFormat="1" applyFont="1" applyFill="1" applyBorder="1" applyAlignment="1" applyProtection="1">
      <alignment horizontal="center"/>
    </xf>
    <xf numFmtId="184" fontId="0" fillId="49" borderId="0" xfId="21" applyNumberFormat="1" applyFont="1" applyFill="1" applyBorder="1" applyAlignment="1" applyProtection="1">
      <alignment horizontal="center"/>
    </xf>
    <xf numFmtId="165" fontId="0" fillId="49" borderId="1" xfId="17" applyNumberFormat="1" applyFont="1" applyFill="1" applyBorder="1" applyAlignment="1">
      <alignment horizontal="center"/>
    </xf>
    <xf numFmtId="165" fontId="0" fillId="49" borderId="0" xfId="17" applyNumberFormat="1" applyFont="1" applyFill="1" applyAlignment="1">
      <alignment horizontal="center"/>
    </xf>
    <xf numFmtId="0" fontId="0" fillId="58" borderId="1" xfId="17" applyFont="1" applyFill="1" applyBorder="1"/>
    <xf numFmtId="166" fontId="0" fillId="58" borderId="1" xfId="17" applyNumberFormat="1" applyFont="1" applyFill="1" applyBorder="1" applyAlignment="1">
      <alignment horizontal="center"/>
    </xf>
    <xf numFmtId="165" fontId="0" fillId="58" borderId="0" xfId="17" applyNumberFormat="1" applyFont="1" applyFill="1" applyAlignment="1">
      <alignment horizontal="center"/>
    </xf>
    <xf numFmtId="0" fontId="0" fillId="48" borderId="1" xfId="17" applyFont="1" applyFill="1" applyBorder="1"/>
    <xf numFmtId="186" fontId="0" fillId="48" borderId="1" xfId="21" applyNumberFormat="1" applyFont="1" applyFill="1" applyBorder="1" applyAlignment="1" applyProtection="1">
      <alignment horizontal="center"/>
    </xf>
    <xf numFmtId="186" fontId="0" fillId="48" borderId="0" xfId="21" applyNumberFormat="1" applyFont="1" applyFill="1" applyBorder="1" applyAlignment="1" applyProtection="1">
      <alignment horizontal="center"/>
    </xf>
    <xf numFmtId="184" fontId="0" fillId="48" borderId="1" xfId="21" applyNumberFormat="1" applyFont="1" applyFill="1" applyBorder="1" applyAlignment="1" applyProtection="1">
      <alignment horizontal="center"/>
    </xf>
    <xf numFmtId="184" fontId="0" fillId="48" borderId="0" xfId="21" applyNumberFormat="1" applyFont="1" applyFill="1" applyBorder="1" applyAlignment="1" applyProtection="1">
      <alignment horizontal="center"/>
    </xf>
    <xf numFmtId="184" fontId="0" fillId="49" borderId="1" xfId="17" applyNumberFormat="1" applyFont="1" applyFill="1" applyBorder="1" applyAlignment="1">
      <alignment horizontal="center"/>
    </xf>
    <xf numFmtId="186" fontId="0" fillId="49" borderId="1" xfId="17" applyNumberFormat="1" applyFont="1" applyFill="1" applyBorder="1" applyAlignment="1">
      <alignment horizontal="center"/>
    </xf>
    <xf numFmtId="184" fontId="0" fillId="49" borderId="0" xfId="17" applyNumberFormat="1" applyFont="1" applyFill="1" applyAlignment="1">
      <alignment horizontal="center"/>
    </xf>
    <xf numFmtId="0" fontId="107" fillId="56" borderId="0" xfId="17" applyFont="1" applyFill="1"/>
    <xf numFmtId="173" fontId="107" fillId="56" borderId="0" xfId="17" applyNumberFormat="1" applyFont="1" applyFill="1"/>
    <xf numFmtId="173" fontId="0" fillId="0" borderId="0" xfId="17" applyNumberFormat="1" applyFont="1"/>
    <xf numFmtId="167" fontId="107" fillId="0" borderId="0" xfId="20" applyNumberFormat="1" applyFont="1" applyBorder="1" applyProtection="1"/>
    <xf numFmtId="183" fontId="0" fillId="49" borderId="1" xfId="21" applyFont="1" applyFill="1" applyBorder="1" applyAlignment="1" applyProtection="1">
      <alignment horizontal="center"/>
    </xf>
    <xf numFmtId="183" fontId="0" fillId="49" borderId="0" xfId="21" applyFont="1" applyFill="1" applyBorder="1" applyAlignment="1" applyProtection="1">
      <alignment horizontal="center"/>
    </xf>
    <xf numFmtId="2" fontId="107" fillId="4" borderId="1" xfId="19" applyNumberFormat="1" applyFont="1" applyFill="1" applyBorder="1" applyAlignment="1">
      <alignment horizontal="center"/>
    </xf>
    <xf numFmtId="2" fontId="107" fillId="58" borderId="1" xfId="19" applyNumberFormat="1" applyFont="1" applyFill="1" applyBorder="1" applyAlignment="1">
      <alignment horizontal="center"/>
    </xf>
    <xf numFmtId="2" fontId="107" fillId="58" borderId="0" xfId="19" applyNumberFormat="1" applyFont="1" applyFill="1" applyAlignment="1">
      <alignment horizontal="center"/>
    </xf>
    <xf numFmtId="2" fontId="0" fillId="0" borderId="1" xfId="17" applyNumberFormat="1" applyFont="1" applyBorder="1"/>
    <xf numFmtId="165" fontId="0" fillId="58" borderId="1" xfId="17" applyNumberFormat="1" applyFont="1" applyFill="1" applyBorder="1" applyAlignment="1">
      <alignment horizontal="center"/>
    </xf>
    <xf numFmtId="2" fontId="0" fillId="48" borderId="1" xfId="17" applyNumberFormat="1" applyFont="1" applyFill="1" applyBorder="1"/>
    <xf numFmtId="2" fontId="0" fillId="48" borderId="0" xfId="17" applyNumberFormat="1" applyFont="1" applyFill="1"/>
    <xf numFmtId="186" fontId="0" fillId="49" borderId="0" xfId="17" applyNumberFormat="1" applyFont="1" applyFill="1" applyAlignment="1">
      <alignment horizontal="center"/>
    </xf>
    <xf numFmtId="169" fontId="0" fillId="0" borderId="0" xfId="17" applyNumberFormat="1" applyFont="1"/>
    <xf numFmtId="184" fontId="0" fillId="0" borderId="1" xfId="21" applyNumberFormat="1" applyFont="1" applyBorder="1" applyProtection="1"/>
    <xf numFmtId="186" fontId="0" fillId="0" borderId="1" xfId="21" applyNumberFormat="1" applyFont="1" applyBorder="1" applyProtection="1"/>
    <xf numFmtId="186" fontId="0" fillId="0" borderId="0" xfId="21" applyNumberFormat="1" applyFont="1" applyBorder="1" applyProtection="1"/>
    <xf numFmtId="186" fontId="0" fillId="49" borderId="1" xfId="21" applyNumberFormat="1" applyFont="1" applyFill="1" applyBorder="1" applyProtection="1"/>
    <xf numFmtId="186" fontId="0" fillId="49" borderId="0" xfId="21" applyNumberFormat="1" applyFont="1" applyFill="1" applyBorder="1" applyProtection="1"/>
    <xf numFmtId="184" fontId="0" fillId="0" borderId="0" xfId="21" applyNumberFormat="1" applyFont="1" applyBorder="1" applyProtection="1"/>
    <xf numFmtId="186" fontId="0" fillId="49" borderId="1" xfId="17" applyNumberFormat="1" applyFont="1" applyFill="1" applyBorder="1"/>
    <xf numFmtId="186" fontId="0" fillId="49" borderId="0" xfId="17" applyNumberFormat="1" applyFont="1" applyFill="1"/>
    <xf numFmtId="0" fontId="0" fillId="0" borderId="5" xfId="17" applyFont="1" applyBorder="1"/>
    <xf numFmtId="186" fontId="0" fillId="0" borderId="0" xfId="17" applyNumberFormat="1" applyFont="1"/>
    <xf numFmtId="0" fontId="121" fillId="0" borderId="5" xfId="17" applyFont="1" applyBorder="1"/>
    <xf numFmtId="182" fontId="121" fillId="0" borderId="0" xfId="20" applyFont="1" applyBorder="1" applyProtection="1"/>
    <xf numFmtId="4" fontId="0" fillId="0" borderId="0" xfId="17" applyNumberFormat="1" applyFont="1"/>
    <xf numFmtId="184" fontId="0" fillId="49" borderId="1" xfId="21" applyNumberFormat="1" applyFont="1" applyFill="1" applyBorder="1" applyProtection="1"/>
    <xf numFmtId="184" fontId="0" fillId="49" borderId="0" xfId="21" applyNumberFormat="1" applyFont="1" applyFill="1" applyBorder="1" applyProtection="1"/>
    <xf numFmtId="0" fontId="133" fillId="0" borderId="0" xfId="17" applyFont="1"/>
    <xf numFmtId="0" fontId="109" fillId="4" borderId="65" xfId="19" applyFont="1" applyFill="1" applyBorder="1"/>
    <xf numFmtId="0" fontId="114" fillId="4" borderId="37" xfId="19" applyFont="1" applyFill="1" applyBorder="1" applyAlignment="1">
      <alignment horizontal="center"/>
    </xf>
    <xf numFmtId="183" fontId="0" fillId="0" borderId="1" xfId="21" applyFont="1" applyBorder="1" applyProtection="1"/>
    <xf numFmtId="183" fontId="0" fillId="58" borderId="1" xfId="21" applyFont="1" applyFill="1" applyBorder="1" applyProtection="1"/>
    <xf numFmtId="0" fontId="0" fillId="59" borderId="1" xfId="17" applyFont="1" applyFill="1" applyBorder="1"/>
    <xf numFmtId="183" fontId="0" fillId="59" borderId="1" xfId="21" applyFont="1" applyFill="1" applyBorder="1" applyProtection="1"/>
    <xf numFmtId="0" fontId="109" fillId="49" borderId="65" xfId="19" applyFont="1" applyFill="1" applyBorder="1"/>
    <xf numFmtId="0" fontId="114" fillId="60" borderId="37" xfId="19" applyFont="1" applyFill="1" applyBorder="1" applyAlignment="1">
      <alignment horizontal="center"/>
    </xf>
    <xf numFmtId="0" fontId="133" fillId="0" borderId="0" xfId="25" applyFont="1"/>
    <xf numFmtId="184" fontId="0" fillId="60" borderId="1" xfId="21" applyNumberFormat="1" applyFont="1" applyFill="1" applyBorder="1" applyProtection="1"/>
    <xf numFmtId="0" fontId="0" fillId="0" borderId="1" xfId="25" applyFont="1" applyBorder="1"/>
    <xf numFmtId="184" fontId="0" fillId="0" borderId="1" xfId="26" applyNumberFormat="1" applyFont="1" applyBorder="1" applyProtection="1"/>
    <xf numFmtId="184" fontId="0" fillId="60" borderId="1" xfId="26" applyNumberFormat="1" applyFont="1" applyFill="1" applyBorder="1" applyProtection="1"/>
    <xf numFmtId="184" fontId="0" fillId="58" borderId="1" xfId="21" applyNumberFormat="1" applyFont="1" applyFill="1" applyBorder="1" applyProtection="1"/>
    <xf numFmtId="184" fontId="0" fillId="58" borderId="1" xfId="26" applyNumberFormat="1" applyFont="1" applyFill="1" applyBorder="1" applyProtection="1"/>
    <xf numFmtId="0" fontId="92" fillId="59" borderId="1" xfId="17" applyFont="1" applyFill="1" applyBorder="1"/>
    <xf numFmtId="188" fontId="92" fillId="59" borderId="1" xfId="21" applyNumberFormat="1" applyFont="1" applyFill="1" applyBorder="1" applyProtection="1"/>
    <xf numFmtId="188" fontId="92" fillId="60" borderId="1" xfId="21" applyNumberFormat="1" applyFont="1" applyFill="1" applyBorder="1" applyProtection="1"/>
    <xf numFmtId="188" fontId="0" fillId="0" borderId="1" xfId="21" applyNumberFormat="1" applyFont="1" applyBorder="1" applyProtection="1"/>
    <xf numFmtId="0" fontId="92" fillId="59" borderId="1" xfId="25" applyFont="1" applyFill="1" applyBorder="1"/>
    <xf numFmtId="188" fontId="92" fillId="59" borderId="1" xfId="26" applyNumberFormat="1" applyFont="1" applyFill="1" applyBorder="1" applyProtection="1"/>
    <xf numFmtId="188" fontId="92" fillId="60" borderId="1" xfId="26" applyNumberFormat="1" applyFont="1" applyFill="1" applyBorder="1" applyProtection="1"/>
    <xf numFmtId="188" fontId="0" fillId="0" borderId="1" xfId="26" applyNumberFormat="1" applyFont="1" applyBorder="1" applyProtection="1"/>
    <xf numFmtId="3" fontId="0" fillId="0" borderId="0" xfId="17" applyNumberFormat="1" applyFont="1"/>
    <xf numFmtId="0" fontId="0" fillId="0" borderId="5" xfId="25" applyFont="1" applyBorder="1"/>
    <xf numFmtId="3" fontId="106" fillId="0" borderId="0" xfId="25" applyNumberFormat="1"/>
    <xf numFmtId="189" fontId="0" fillId="0" borderId="0" xfId="17" applyNumberFormat="1" applyFont="1"/>
    <xf numFmtId="0" fontId="109" fillId="4" borderId="1" xfId="19" applyFont="1" applyFill="1" applyBorder="1"/>
    <xf numFmtId="0" fontId="114" fillId="4" borderId="1" xfId="19" applyFont="1" applyFill="1" applyBorder="1" applyAlignment="1">
      <alignment horizontal="center"/>
    </xf>
    <xf numFmtId="0" fontId="0" fillId="53" borderId="1" xfId="17" applyFont="1" applyFill="1" applyBorder="1"/>
    <xf numFmtId="184" fontId="0" fillId="53" borderId="1" xfId="21" applyNumberFormat="1" applyFont="1" applyFill="1" applyBorder="1" applyProtection="1"/>
    <xf numFmtId="188" fontId="0" fillId="53" borderId="1" xfId="21" applyNumberFormat="1" applyFont="1" applyFill="1" applyBorder="1" applyProtection="1"/>
    <xf numFmtId="184" fontId="0" fillId="59" borderId="1" xfId="21" applyNumberFormat="1" applyFont="1" applyFill="1" applyBorder="1" applyProtection="1"/>
    <xf numFmtId="188" fontId="0" fillId="59" borderId="1" xfId="21" applyNumberFormat="1" applyFont="1" applyFill="1" applyBorder="1" applyProtection="1"/>
    <xf numFmtId="184" fontId="0" fillId="59" borderId="5" xfId="21" applyNumberFormat="1" applyFont="1" applyFill="1" applyBorder="1" applyProtection="1"/>
    <xf numFmtId="188" fontId="0" fillId="0" borderId="1" xfId="17" applyNumberFormat="1" applyFont="1" applyBorder="1"/>
    <xf numFmtId="0" fontId="119" fillId="0" borderId="0" xfId="27" applyFont="1"/>
    <xf numFmtId="0" fontId="92" fillId="0" borderId="0" xfId="27" applyFont="1"/>
    <xf numFmtId="0" fontId="92" fillId="53" borderId="0" xfId="17" applyFont="1" applyFill="1"/>
    <xf numFmtId="0" fontId="126" fillId="0" borderId="0" xfId="27" applyFont="1" applyAlignment="1">
      <alignment horizontal="left"/>
    </xf>
    <xf numFmtId="0" fontId="126" fillId="0" borderId="0" xfId="27" applyFont="1" applyAlignment="1">
      <alignment horizontal="center"/>
    </xf>
    <xf numFmtId="0" fontId="0" fillId="0" borderId="0" xfId="27" applyFont="1"/>
    <xf numFmtId="0" fontId="126" fillId="0" borderId="0" xfId="27" applyFont="1"/>
    <xf numFmtId="0" fontId="134" fillId="0" borderId="0" xfId="17" applyFont="1"/>
    <xf numFmtId="0" fontId="134" fillId="0" borderId="0" xfId="17" applyFont="1" applyAlignment="1">
      <alignment horizontal="center"/>
    </xf>
    <xf numFmtId="0" fontId="107" fillId="0" borderId="0" xfId="17" applyFont="1" applyAlignment="1">
      <alignment horizontal="left"/>
    </xf>
    <xf numFmtId="0" fontId="107" fillId="0" borderId="0" xfId="17" applyFont="1" applyAlignment="1">
      <alignment horizontal="center" wrapText="1"/>
    </xf>
    <xf numFmtId="0" fontId="107" fillId="53" borderId="1" xfId="17" applyFont="1" applyFill="1" applyBorder="1"/>
    <xf numFmtId="0" fontId="107" fillId="53" borderId="1" xfId="17" applyFont="1" applyFill="1" applyBorder="1" applyAlignment="1">
      <alignment horizontal="center"/>
    </xf>
    <xf numFmtId="166" fontId="107" fillId="53" borderId="1" xfId="17" applyNumberFormat="1" applyFont="1" applyFill="1" applyBorder="1" applyAlignment="1">
      <alignment horizontal="center"/>
    </xf>
    <xf numFmtId="2" fontId="107" fillId="0" borderId="1" xfId="17" applyNumberFormat="1" applyFont="1" applyBorder="1" applyAlignment="1">
      <alignment horizontal="center"/>
    </xf>
    <xf numFmtId="0" fontId="119" fillId="0" borderId="0" xfId="17" applyFont="1"/>
    <xf numFmtId="166" fontId="107" fillId="0" borderId="1" xfId="17" applyNumberFormat="1" applyFont="1" applyBorder="1" applyAlignment="1">
      <alignment horizontal="center"/>
    </xf>
    <xf numFmtId="0" fontId="107" fillId="49" borderId="1" xfId="17" applyFont="1" applyFill="1" applyBorder="1" applyAlignment="1">
      <alignment horizontal="center"/>
    </xf>
    <xf numFmtId="167" fontId="107" fillId="45" borderId="1" xfId="20" applyNumberFormat="1" applyFont="1" applyFill="1" applyBorder="1" applyAlignment="1" applyProtection="1">
      <alignment horizontal="center"/>
    </xf>
    <xf numFmtId="167" fontId="107" fillId="49" borderId="1" xfId="20" applyNumberFormat="1" applyFont="1" applyFill="1" applyBorder="1" applyAlignment="1" applyProtection="1">
      <alignment horizontal="center"/>
    </xf>
    <xf numFmtId="0" fontId="107" fillId="45" borderId="0" xfId="17" applyFont="1" applyFill="1" applyAlignment="1">
      <alignment horizontal="right"/>
    </xf>
    <xf numFmtId="167" fontId="107" fillId="45" borderId="0" xfId="20" applyNumberFormat="1" applyFont="1" applyFill="1" applyBorder="1" applyAlignment="1" applyProtection="1">
      <alignment horizontal="center"/>
    </xf>
    <xf numFmtId="167" fontId="107" fillId="49" borderId="0" xfId="20" applyNumberFormat="1" applyFont="1" applyFill="1" applyBorder="1" applyAlignment="1" applyProtection="1">
      <alignment horizontal="center"/>
    </xf>
    <xf numFmtId="0" fontId="107" fillId="0" borderId="64" xfId="17" applyFont="1" applyBorder="1" applyAlignment="1">
      <alignment horizontal="center"/>
    </xf>
    <xf numFmtId="0" fontId="107" fillId="0" borderId="2" xfId="17" applyFont="1" applyBorder="1"/>
    <xf numFmtId="0" fontId="106" fillId="0" borderId="0" xfId="22"/>
    <xf numFmtId="0" fontId="121" fillId="0" borderId="0" xfId="17" applyFont="1" applyAlignment="1">
      <alignment horizontal="center"/>
    </xf>
    <xf numFmtId="0" fontId="120" fillId="53" borderId="1" xfId="17" applyFont="1" applyFill="1" applyBorder="1"/>
    <xf numFmtId="0" fontId="121" fillId="53" borderId="1" xfId="17" applyFont="1" applyFill="1" applyBorder="1" applyAlignment="1">
      <alignment horizontal="center"/>
    </xf>
    <xf numFmtId="0" fontId="121" fillId="53" borderId="1" xfId="17" applyFont="1" applyFill="1" applyBorder="1"/>
    <xf numFmtId="166" fontId="121" fillId="53" borderId="1" xfId="17" applyNumberFormat="1" applyFont="1" applyFill="1" applyBorder="1" applyAlignment="1">
      <alignment horizontal="center"/>
    </xf>
    <xf numFmtId="2" fontId="121" fillId="53" borderId="1" xfId="17" applyNumberFormat="1" applyFont="1" applyFill="1" applyBorder="1" applyAlignment="1">
      <alignment horizontal="center"/>
    </xf>
    <xf numFmtId="165" fontId="121" fillId="53" borderId="1" xfId="17" applyNumberFormat="1" applyFont="1" applyFill="1" applyBorder="1" applyAlignment="1">
      <alignment horizontal="center"/>
    </xf>
    <xf numFmtId="0" fontId="120" fillId="48" borderId="1" xfId="17" applyFont="1" applyFill="1" applyBorder="1"/>
    <xf numFmtId="0" fontId="120" fillId="61" borderId="48" xfId="17" applyFont="1" applyFill="1" applyBorder="1" applyAlignment="1">
      <alignment horizontal="center" vertical="center" wrapText="1"/>
    </xf>
    <xf numFmtId="0" fontId="120" fillId="61" borderId="49" xfId="17" applyFont="1" applyFill="1" applyBorder="1" applyAlignment="1">
      <alignment horizontal="center" vertical="center" wrapText="1"/>
    </xf>
    <xf numFmtId="0" fontId="121" fillId="48" borderId="1" xfId="17" applyFont="1" applyFill="1" applyBorder="1"/>
    <xf numFmtId="166" fontId="121" fillId="48" borderId="1" xfId="17" applyNumberFormat="1" applyFont="1" applyFill="1" applyBorder="1" applyAlignment="1">
      <alignment horizontal="center"/>
    </xf>
    <xf numFmtId="0" fontId="135" fillId="62" borderId="0" xfId="17" applyFont="1" applyFill="1"/>
    <xf numFmtId="0" fontId="121" fillId="62" borderId="0" xfId="17" applyFont="1" applyFill="1" applyAlignment="1">
      <alignment horizontal="center"/>
    </xf>
    <xf numFmtId="0" fontId="135" fillId="49" borderId="0" xfId="17" applyFont="1" applyFill="1" applyAlignment="1">
      <alignment horizontal="left"/>
    </xf>
    <xf numFmtId="0" fontId="121" fillId="49" borderId="0" xfId="17" applyFont="1" applyFill="1" applyAlignment="1">
      <alignment horizontal="center"/>
    </xf>
    <xf numFmtId="0" fontId="136" fillId="49" borderId="0" xfId="17" applyFont="1" applyFill="1" applyAlignment="1">
      <alignment horizontal="center"/>
    </xf>
    <xf numFmtId="0" fontId="135" fillId="63" borderId="0" xfId="17" applyFont="1" applyFill="1" applyAlignment="1">
      <alignment horizontal="left"/>
    </xf>
    <xf numFmtId="0" fontId="121" fillId="63" borderId="0" xfId="17" applyFont="1" applyFill="1" applyAlignment="1">
      <alignment horizontal="center"/>
    </xf>
    <xf numFmtId="0" fontId="137" fillId="61" borderId="48" xfId="17" applyFont="1" applyFill="1" applyBorder="1" applyAlignment="1">
      <alignment horizontal="center" vertical="center" wrapText="1"/>
    </xf>
    <xf numFmtId="0" fontId="137" fillId="61" borderId="49" xfId="17" applyFont="1" applyFill="1" applyBorder="1" applyAlignment="1">
      <alignment horizontal="center" vertical="center" wrapText="1"/>
    </xf>
    <xf numFmtId="165" fontId="121" fillId="0" borderId="1" xfId="17" applyNumberFormat="1" applyFont="1" applyBorder="1" applyAlignment="1">
      <alignment horizontal="left"/>
    </xf>
    <xf numFmtId="165" fontId="121" fillId="0" borderId="1" xfId="17" applyNumberFormat="1" applyFont="1" applyBorder="1" applyAlignment="1">
      <alignment horizontal="center"/>
    </xf>
    <xf numFmtId="183" fontId="121" fillId="53" borderId="1" xfId="21" applyFont="1" applyFill="1" applyBorder="1" applyAlignment="1" applyProtection="1">
      <alignment horizontal="center"/>
    </xf>
    <xf numFmtId="2" fontId="121" fillId="0" borderId="1" xfId="17" applyNumberFormat="1" applyFont="1" applyBorder="1" applyAlignment="1">
      <alignment horizontal="center"/>
    </xf>
    <xf numFmtId="0" fontId="121" fillId="0" borderId="0" xfId="17" applyFont="1" applyAlignment="1">
      <alignment horizontal="left"/>
    </xf>
    <xf numFmtId="0" fontId="138" fillId="53" borderId="1" xfId="17" applyFont="1" applyFill="1" applyBorder="1" applyAlignment="1">
      <alignment horizontal="right" vertical="center"/>
    </xf>
    <xf numFmtId="1" fontId="139" fillId="53" borderId="1" xfId="17" applyNumberFormat="1" applyFont="1" applyFill="1" applyBorder="1" applyAlignment="1">
      <alignment horizontal="right" vertical="center"/>
    </xf>
    <xf numFmtId="1" fontId="139" fillId="53" borderId="1" xfId="28" applyNumberFormat="1" applyFont="1" applyFill="1" applyBorder="1" applyAlignment="1">
      <alignment horizontal="right" vertical="center"/>
    </xf>
    <xf numFmtId="165" fontId="121" fillId="53" borderId="1" xfId="17" applyNumberFormat="1" applyFont="1" applyFill="1" applyBorder="1"/>
    <xf numFmtId="188" fontId="121" fillId="53" borderId="1" xfId="21" applyNumberFormat="1" applyFont="1" applyFill="1" applyBorder="1" applyAlignment="1" applyProtection="1">
      <alignment horizontal="center"/>
    </xf>
    <xf numFmtId="0" fontId="120" fillId="4" borderId="0" xfId="17" applyFont="1" applyFill="1" applyAlignment="1">
      <alignment horizontal="left"/>
    </xf>
    <xf numFmtId="0" fontId="137" fillId="61" borderId="48" xfId="17" applyFont="1" applyFill="1" applyBorder="1" applyAlignment="1">
      <alignment horizontal="left" vertical="center"/>
    </xf>
    <xf numFmtId="0" fontId="120" fillId="64" borderId="1" xfId="17" applyFont="1" applyFill="1" applyBorder="1" applyAlignment="1">
      <alignment horizontal="left" vertical="center"/>
    </xf>
    <xf numFmtId="167" fontId="136" fillId="64" borderId="1" xfId="20" applyNumberFormat="1" applyFont="1" applyFill="1" applyBorder="1" applyProtection="1"/>
    <xf numFmtId="0" fontId="120" fillId="0" borderId="1" xfId="17" applyFont="1" applyBorder="1" applyAlignment="1">
      <alignment horizontal="left" vertical="center"/>
    </xf>
    <xf numFmtId="167" fontId="121" fillId="53" borderId="1" xfId="20" applyNumberFormat="1" applyFont="1" applyFill="1" applyBorder="1" applyProtection="1"/>
    <xf numFmtId="182" fontId="121" fillId="0" borderId="7" xfId="20" applyFont="1" applyBorder="1" applyAlignment="1" applyProtection="1">
      <alignment horizontal="center"/>
    </xf>
    <xf numFmtId="182" fontId="121" fillId="0" borderId="1" xfId="17" applyNumberFormat="1" applyFont="1" applyBorder="1" applyAlignment="1">
      <alignment horizontal="center"/>
    </xf>
    <xf numFmtId="182" fontId="121" fillId="0" borderId="1" xfId="20" applyFont="1" applyBorder="1" applyAlignment="1" applyProtection="1">
      <alignment horizontal="center"/>
    </xf>
    <xf numFmtId="167" fontId="121" fillId="58" borderId="1" xfId="17" applyNumberFormat="1" applyFont="1" applyFill="1" applyBorder="1" applyAlignment="1">
      <alignment horizontal="center"/>
    </xf>
    <xf numFmtId="0" fontId="140" fillId="0" borderId="0" xfId="17" applyFont="1"/>
    <xf numFmtId="182" fontId="140" fillId="0" borderId="0" xfId="20" applyFont="1" applyBorder="1" applyProtection="1"/>
    <xf numFmtId="182" fontId="121" fillId="0" borderId="0" xfId="17" applyNumberFormat="1" applyFont="1"/>
    <xf numFmtId="0" fontId="137" fillId="61" borderId="51" xfId="17" applyFont="1" applyFill="1" applyBorder="1" applyAlignment="1">
      <alignment horizontal="left" vertical="center"/>
    </xf>
    <xf numFmtId="0" fontId="121" fillId="0" borderId="1" xfId="17" applyFont="1" applyBorder="1" applyAlignment="1">
      <alignment horizontal="center"/>
    </xf>
    <xf numFmtId="0" fontId="121" fillId="58" borderId="1" xfId="17" applyFont="1" applyFill="1" applyBorder="1" applyAlignment="1">
      <alignment horizontal="center"/>
    </xf>
    <xf numFmtId="2" fontId="141" fillId="0" borderId="1" xfId="17" applyNumberFormat="1" applyFont="1" applyBorder="1" applyAlignment="1">
      <alignment horizontal="center"/>
    </xf>
    <xf numFmtId="0" fontId="121" fillId="0" borderId="1" xfId="17" applyFont="1" applyBorder="1" applyAlignment="1">
      <alignment horizontal="center" vertical="center" wrapText="1"/>
    </xf>
    <xf numFmtId="0" fontId="121" fillId="58" borderId="1" xfId="17" applyFont="1" applyFill="1" applyBorder="1" applyAlignment="1">
      <alignment horizontal="center" vertical="center" wrapText="1"/>
    </xf>
    <xf numFmtId="165" fontId="121" fillId="0" borderId="1" xfId="17" applyNumberFormat="1" applyFont="1" applyBorder="1" applyAlignment="1">
      <alignment horizontal="center" vertical="center" wrapText="1"/>
    </xf>
    <xf numFmtId="165" fontId="121" fillId="58" borderId="1" xfId="17" applyNumberFormat="1" applyFont="1" applyFill="1" applyBorder="1" applyAlignment="1">
      <alignment horizontal="center" vertical="center" wrapText="1"/>
    </xf>
    <xf numFmtId="0" fontId="121" fillId="0" borderId="64" xfId="17" applyFont="1" applyBorder="1"/>
    <xf numFmtId="0" fontId="120" fillId="0" borderId="64" xfId="17" applyFont="1" applyBorder="1" applyAlignment="1">
      <alignment horizontal="center"/>
    </xf>
    <xf numFmtId="1" fontId="121" fillId="0" borderId="1" xfId="17" applyNumberFormat="1" applyFont="1" applyBorder="1" applyAlignment="1">
      <alignment horizontal="center"/>
    </xf>
    <xf numFmtId="1" fontId="121" fillId="53" borderId="1" xfId="17" applyNumberFormat="1" applyFont="1" applyFill="1" applyBorder="1" applyAlignment="1">
      <alignment horizontal="center"/>
    </xf>
    <xf numFmtId="0" fontId="120" fillId="0" borderId="2" xfId="17" applyFont="1" applyBorder="1" applyAlignment="1">
      <alignment horizontal="left" vertical="center"/>
    </xf>
    <xf numFmtId="0" fontId="120" fillId="0" borderId="89" xfId="17" applyFont="1" applyBorder="1" applyAlignment="1">
      <alignment horizontal="left" vertical="center"/>
    </xf>
    <xf numFmtId="1" fontId="121" fillId="0" borderId="64" xfId="17" applyNumberFormat="1" applyFont="1" applyBorder="1" applyAlignment="1">
      <alignment horizontal="center"/>
    </xf>
    <xf numFmtId="1" fontId="121" fillId="53" borderId="64" xfId="17" applyNumberFormat="1" applyFont="1" applyFill="1" applyBorder="1" applyAlignment="1">
      <alignment horizontal="center"/>
    </xf>
    <xf numFmtId="0" fontId="121" fillId="0" borderId="64" xfId="17" applyFont="1" applyBorder="1" applyAlignment="1">
      <alignment horizontal="center"/>
    </xf>
    <xf numFmtId="0" fontId="121" fillId="53" borderId="64" xfId="17" applyFont="1" applyFill="1" applyBorder="1" applyAlignment="1">
      <alignment horizontal="center"/>
    </xf>
    <xf numFmtId="165" fontId="120" fillId="0" borderId="1" xfId="17" applyNumberFormat="1" applyFont="1" applyBorder="1" applyAlignment="1">
      <alignment horizontal="center"/>
    </xf>
    <xf numFmtId="165" fontId="120" fillId="53" borderId="1" xfId="17" applyNumberFormat="1" applyFont="1" applyFill="1" applyBorder="1" applyAlignment="1">
      <alignment horizontal="center"/>
    </xf>
    <xf numFmtId="183" fontId="121" fillId="0" borderId="0" xfId="21" applyFont="1" applyBorder="1" applyAlignment="1" applyProtection="1">
      <alignment horizontal="center"/>
    </xf>
    <xf numFmtId="182" fontId="121" fillId="0" borderId="0" xfId="20" applyFont="1" applyBorder="1" applyAlignment="1" applyProtection="1">
      <alignment horizontal="center"/>
    </xf>
    <xf numFmtId="0" fontId="120" fillId="0" borderId="0" xfId="17" applyFont="1" applyAlignment="1">
      <alignment horizontal="left" vertical="center"/>
    </xf>
    <xf numFmtId="183" fontId="121" fillId="0" borderId="0" xfId="21" applyFont="1" applyBorder="1" applyProtection="1"/>
    <xf numFmtId="0" fontId="121" fillId="63" borderId="0" xfId="17" applyFont="1" applyFill="1"/>
    <xf numFmtId="167" fontId="121" fillId="0" borderId="0" xfId="17" applyNumberFormat="1" applyFont="1"/>
    <xf numFmtId="15" fontId="121" fillId="0" borderId="0" xfId="17" applyNumberFormat="1" applyFont="1"/>
    <xf numFmtId="0" fontId="120" fillId="61" borderId="53" xfId="17" applyFont="1" applyFill="1" applyBorder="1" applyAlignment="1">
      <alignment horizontal="left" vertical="center"/>
    </xf>
    <xf numFmtId="167" fontId="121" fillId="53" borderId="2" xfId="20" applyNumberFormat="1" applyFont="1" applyFill="1" applyBorder="1" applyProtection="1"/>
    <xf numFmtId="182" fontId="121" fillId="0" borderId="1" xfId="20" applyFont="1" applyBorder="1" applyProtection="1"/>
    <xf numFmtId="0" fontId="120" fillId="0" borderId="2" xfId="17" applyFont="1" applyBorder="1" applyAlignment="1">
      <alignment horizontal="left" vertical="center" indent="3"/>
    </xf>
    <xf numFmtId="167" fontId="0" fillId="53" borderId="1" xfId="20" applyNumberFormat="1" applyFont="1" applyFill="1" applyBorder="1" applyAlignment="1" applyProtection="1">
      <alignment horizontal="right"/>
    </xf>
    <xf numFmtId="167" fontId="0" fillId="53" borderId="2" xfId="20" applyNumberFormat="1" applyFont="1" applyFill="1" applyBorder="1" applyAlignment="1" applyProtection="1">
      <alignment horizontal="right"/>
    </xf>
    <xf numFmtId="167" fontId="0" fillId="58" borderId="2" xfId="20" applyNumberFormat="1" applyFont="1" applyFill="1" applyBorder="1" applyAlignment="1" applyProtection="1">
      <alignment horizontal="right"/>
    </xf>
    <xf numFmtId="167" fontId="121" fillId="0" borderId="1" xfId="20" applyNumberFormat="1" applyFont="1" applyBorder="1" applyProtection="1"/>
    <xf numFmtId="182" fontId="121" fillId="0" borderId="0" xfId="17" applyNumberFormat="1" applyFont="1" applyAlignment="1">
      <alignment horizontal="center" vertical="center"/>
    </xf>
    <xf numFmtId="182" fontId="121" fillId="0" borderId="0" xfId="17" applyNumberFormat="1" applyFont="1" applyAlignment="1">
      <alignment horizontal="right" vertical="center"/>
    </xf>
    <xf numFmtId="167" fontId="0" fillId="53" borderId="1" xfId="20" applyNumberFormat="1" applyFont="1" applyFill="1" applyBorder="1" applyProtection="1"/>
    <xf numFmtId="167" fontId="0" fillId="53" borderId="2" xfId="20" applyNumberFormat="1" applyFont="1" applyFill="1" applyBorder="1" applyProtection="1"/>
    <xf numFmtId="1" fontId="121" fillId="0" borderId="0" xfId="17" applyNumberFormat="1" applyFont="1"/>
    <xf numFmtId="0" fontId="120" fillId="0" borderId="0" xfId="17" applyFont="1" applyAlignment="1">
      <alignment horizontal="left"/>
    </xf>
    <xf numFmtId="0" fontId="120" fillId="65" borderId="1" xfId="17" applyFont="1" applyFill="1" applyBorder="1" applyAlignment="1">
      <alignment horizontal="center"/>
    </xf>
    <xf numFmtId="0" fontId="136" fillId="0" borderId="1" xfId="17" applyFont="1" applyBorder="1" applyAlignment="1">
      <alignment horizontal="right"/>
    </xf>
    <xf numFmtId="182" fontId="136" fillId="0" borderId="1" xfId="17" applyNumberFormat="1" applyFont="1" applyBorder="1" applyAlignment="1">
      <alignment horizontal="right"/>
    </xf>
    <xf numFmtId="182" fontId="121" fillId="0" borderId="0" xfId="17" applyNumberFormat="1" applyFont="1" applyAlignment="1">
      <alignment horizontal="center"/>
    </xf>
    <xf numFmtId="186" fontId="121" fillId="53" borderId="1" xfId="21" applyNumberFormat="1" applyFont="1" applyFill="1" applyBorder="1" applyAlignment="1" applyProtection="1">
      <alignment horizontal="center"/>
    </xf>
    <xf numFmtId="0" fontId="121" fillId="49" borderId="0" xfId="17" applyFont="1" applyFill="1" applyAlignment="1">
      <alignment horizontal="left"/>
    </xf>
    <xf numFmtId="0" fontId="135" fillId="0" borderId="0" xfId="17" applyFont="1" applyAlignment="1">
      <alignment horizontal="left"/>
    </xf>
    <xf numFmtId="0" fontId="136" fillId="0" borderId="0" xfId="17" applyFont="1" applyAlignment="1">
      <alignment horizontal="center"/>
    </xf>
    <xf numFmtId="0" fontId="120" fillId="61" borderId="51" xfId="17" applyFont="1" applyFill="1" applyBorder="1" applyAlignment="1">
      <alignment horizontal="left" vertical="center"/>
    </xf>
    <xf numFmtId="0" fontId="121" fillId="45" borderId="0" xfId="17" applyFont="1" applyFill="1"/>
    <xf numFmtId="1" fontId="121" fillId="0" borderId="1" xfId="17" applyNumberFormat="1" applyFont="1" applyBorder="1" applyAlignment="1">
      <alignment horizontal="center" vertical="center" wrapText="1"/>
    </xf>
    <xf numFmtId="0" fontId="120" fillId="66" borderId="54" xfId="17" applyFont="1" applyFill="1" applyBorder="1" applyAlignment="1">
      <alignment horizontal="left" vertical="center" wrapText="1"/>
    </xf>
    <xf numFmtId="0" fontId="121" fillId="0" borderId="1" xfId="17" applyFont="1" applyBorder="1"/>
    <xf numFmtId="169" fontId="121" fillId="0" borderId="1" xfId="17" applyNumberFormat="1" applyFont="1" applyBorder="1" applyAlignment="1">
      <alignment horizontal="center"/>
    </xf>
    <xf numFmtId="0" fontId="121" fillId="45" borderId="0" xfId="17" applyFont="1" applyFill="1" applyAlignment="1">
      <alignment horizontal="center"/>
    </xf>
    <xf numFmtId="0" fontId="120" fillId="59" borderId="1" xfId="17" applyFont="1" applyFill="1" applyBorder="1" applyAlignment="1">
      <alignment horizontal="left" vertical="center"/>
    </xf>
    <xf numFmtId="169" fontId="121" fillId="59" borderId="1" xfId="17" applyNumberFormat="1" applyFont="1" applyFill="1" applyBorder="1" applyAlignment="1">
      <alignment horizontal="center"/>
    </xf>
    <xf numFmtId="0" fontId="121" fillId="59" borderId="1" xfId="17" applyFont="1" applyFill="1" applyBorder="1"/>
    <xf numFmtId="165" fontId="121" fillId="59" borderId="1" xfId="17" applyNumberFormat="1" applyFont="1" applyFill="1" applyBorder="1" applyAlignment="1">
      <alignment horizontal="center"/>
    </xf>
    <xf numFmtId="165" fontId="121" fillId="0" borderId="0" xfId="17" applyNumberFormat="1" applyFont="1" applyAlignment="1">
      <alignment horizontal="center"/>
    </xf>
    <xf numFmtId="0" fontId="121" fillId="51" borderId="0" xfId="17" applyFont="1" applyFill="1"/>
    <xf numFmtId="165" fontId="121" fillId="51" borderId="0" xfId="17" applyNumberFormat="1" applyFont="1" applyFill="1" applyAlignment="1">
      <alignment horizontal="center"/>
    </xf>
    <xf numFmtId="2" fontId="121" fillId="0" borderId="0" xfId="17" applyNumberFormat="1" applyFont="1" applyAlignment="1">
      <alignment horizontal="center"/>
    </xf>
    <xf numFmtId="184" fontId="121" fillId="51" borderId="0" xfId="21" applyNumberFormat="1" applyFont="1" applyFill="1" applyBorder="1" applyProtection="1"/>
    <xf numFmtId="0" fontId="0" fillId="0" borderId="0" xfId="17" applyFont="1"/>
    <xf numFmtId="0" fontId="0" fillId="0" borderId="0" xfId="17" applyFont="1" applyAlignment="1">
      <alignment horizontal="center"/>
    </xf>
    <xf numFmtId="0" fontId="92" fillId="53" borderId="1" xfId="17" applyFont="1" applyFill="1" applyBorder="1"/>
    <xf numFmtId="0" fontId="0" fillId="53" borderId="1" xfId="17" applyFont="1" applyFill="1" applyBorder="1" applyAlignment="1">
      <alignment horizontal="center"/>
    </xf>
    <xf numFmtId="166" fontId="0" fillId="53" borderId="1" xfId="17" applyNumberFormat="1" applyFont="1" applyFill="1" applyBorder="1" applyAlignment="1">
      <alignment horizontal="center"/>
    </xf>
    <xf numFmtId="165" fontId="0" fillId="53" borderId="1" xfId="17" applyNumberFormat="1" applyFont="1" applyFill="1" applyBorder="1" applyAlignment="1">
      <alignment horizontal="center"/>
    </xf>
    <xf numFmtId="0" fontId="92" fillId="48" borderId="1" xfId="17" applyFont="1" applyFill="1" applyBorder="1"/>
    <xf numFmtId="166" fontId="0" fillId="48" borderId="1" xfId="17" applyNumberFormat="1" applyFont="1" applyFill="1" applyBorder="1" applyAlignment="1">
      <alignment horizontal="center"/>
    </xf>
    <xf numFmtId="0" fontId="142" fillId="49" borderId="0" xfId="17" applyFont="1" applyFill="1"/>
    <xf numFmtId="0" fontId="0" fillId="49" borderId="0" xfId="17" applyFont="1" applyFill="1" applyAlignment="1">
      <alignment horizontal="center"/>
    </xf>
    <xf numFmtId="0" fontId="142" fillId="49" borderId="0" xfId="17" applyFont="1" applyFill="1" applyAlignment="1">
      <alignment horizontal="left"/>
    </xf>
    <xf numFmtId="0" fontId="93" fillId="49" borderId="0" xfId="17" applyFont="1" applyFill="1" applyAlignment="1">
      <alignment horizontal="center"/>
    </xf>
    <xf numFmtId="0" fontId="142" fillId="63" borderId="0" xfId="17" applyFont="1" applyFill="1" applyAlignment="1">
      <alignment horizontal="left"/>
    </xf>
    <xf numFmtId="0" fontId="0" fillId="63" borderId="0" xfId="17" applyFont="1" applyFill="1" applyAlignment="1">
      <alignment horizontal="center"/>
    </xf>
    <xf numFmtId="0" fontId="0" fillId="63" borderId="0" xfId="17" applyFont="1" applyFill="1"/>
    <xf numFmtId="0" fontId="0" fillId="0" borderId="0" xfId="17" applyFont="1" applyAlignment="1">
      <alignment horizontal="left"/>
    </xf>
    <xf numFmtId="0" fontId="137" fillId="61" borderId="48" xfId="17" applyFont="1" applyFill="1" applyBorder="1" applyAlignment="1">
      <alignment horizontal="left" vertical="center" wrapText="1"/>
    </xf>
    <xf numFmtId="0" fontId="92" fillId="0" borderId="1" xfId="17" applyFont="1" applyBorder="1" applyAlignment="1">
      <alignment horizontal="left" vertical="center"/>
    </xf>
    <xf numFmtId="1" fontId="0" fillId="0" borderId="0" xfId="17" applyNumberFormat="1" applyFont="1"/>
    <xf numFmtId="0" fontId="143" fillId="53" borderId="1" xfId="17" applyFont="1" applyFill="1" applyBorder="1" applyAlignment="1">
      <alignment horizontal="right" vertical="center"/>
    </xf>
    <xf numFmtId="1" fontId="144" fillId="53" borderId="1" xfId="17" applyNumberFormat="1" applyFont="1" applyFill="1" applyBorder="1" applyAlignment="1">
      <alignment horizontal="right" vertical="center"/>
    </xf>
    <xf numFmtId="1" fontId="144" fillId="53" borderId="1" xfId="28" applyNumberFormat="1" applyFont="1" applyFill="1" applyBorder="1" applyAlignment="1">
      <alignment horizontal="right" vertical="center"/>
    </xf>
    <xf numFmtId="1" fontId="121" fillId="53" borderId="1" xfId="17" applyNumberFormat="1" applyFont="1" applyFill="1" applyBorder="1" applyAlignment="1">
      <alignment horizontal="left"/>
    </xf>
    <xf numFmtId="1" fontId="0" fillId="0" borderId="0" xfId="17" applyNumberFormat="1" applyFont="1" applyAlignment="1">
      <alignment horizontal="center"/>
    </xf>
    <xf numFmtId="0" fontId="0" fillId="63" borderId="0" xfId="17" applyFont="1" applyFill="1" applyAlignment="1">
      <alignment horizontal="left"/>
    </xf>
    <xf numFmtId="0" fontId="92" fillId="4" borderId="0" xfId="17" applyFont="1" applyFill="1" applyAlignment="1">
      <alignment horizontal="left"/>
    </xf>
    <xf numFmtId="0" fontId="145" fillId="0" borderId="0" xfId="17" applyFont="1"/>
    <xf numFmtId="167" fontId="121" fillId="53" borderId="1" xfId="17" applyNumberFormat="1" applyFont="1" applyFill="1" applyBorder="1" applyAlignment="1">
      <alignment horizontal="center" vertical="center" wrapText="1"/>
    </xf>
    <xf numFmtId="167" fontId="121" fillId="0" borderId="4" xfId="17" applyNumberFormat="1" applyFont="1" applyBorder="1" applyAlignment="1">
      <alignment horizontal="center" vertical="center" wrapText="1"/>
    </xf>
    <xf numFmtId="167" fontId="121" fillId="0" borderId="1" xfId="17" applyNumberFormat="1" applyFont="1" applyBorder="1" applyAlignment="1">
      <alignment horizontal="center" vertical="center" wrapText="1"/>
    </xf>
    <xf numFmtId="167" fontId="121" fillId="58" borderId="4" xfId="17" applyNumberFormat="1" applyFont="1" applyFill="1" applyBorder="1" applyAlignment="1">
      <alignment horizontal="center"/>
    </xf>
    <xf numFmtId="167" fontId="121" fillId="0" borderId="1" xfId="17" applyNumberFormat="1" applyFont="1" applyBorder="1" applyAlignment="1">
      <alignment horizontal="center"/>
    </xf>
    <xf numFmtId="0" fontId="146" fillId="0" borderId="0" xfId="17" applyFont="1"/>
    <xf numFmtId="0" fontId="147" fillId="0" borderId="0" xfId="17" applyFont="1"/>
    <xf numFmtId="0" fontId="120" fillId="0" borderId="0" xfId="17" applyFont="1" applyAlignment="1">
      <alignment horizontal="center" vertical="center" wrapText="1"/>
    </xf>
    <xf numFmtId="169" fontId="121" fillId="56" borderId="1" xfId="17" applyNumberFormat="1" applyFont="1" applyFill="1" applyBorder="1" applyAlignment="1">
      <alignment horizontal="center"/>
    </xf>
    <xf numFmtId="182" fontId="121" fillId="0" borderId="23" xfId="20" applyFont="1" applyBorder="1" applyAlignment="1" applyProtection="1">
      <alignment horizontal="center"/>
    </xf>
    <xf numFmtId="0" fontId="92" fillId="0" borderId="1" xfId="17" applyFont="1" applyBorder="1"/>
    <xf numFmtId="0" fontId="121" fillId="56" borderId="1" xfId="17" applyFont="1" applyFill="1" applyBorder="1" applyAlignment="1">
      <alignment horizontal="center"/>
    </xf>
    <xf numFmtId="0" fontId="92" fillId="0" borderId="1" xfId="17" applyFont="1" applyBorder="1" applyAlignment="1">
      <alignment horizontal="center"/>
    </xf>
    <xf numFmtId="1" fontId="0" fillId="0" borderId="1" xfId="17" applyNumberFormat="1" applyFont="1" applyBorder="1" applyAlignment="1">
      <alignment horizontal="center"/>
    </xf>
    <xf numFmtId="2" fontId="0" fillId="0" borderId="0" xfId="17" applyNumberFormat="1" applyFont="1" applyAlignment="1">
      <alignment horizontal="center"/>
    </xf>
    <xf numFmtId="167" fontId="0" fillId="0" borderId="0" xfId="20" applyNumberFormat="1" applyFont="1" applyBorder="1" applyAlignment="1" applyProtection="1">
      <alignment horizontal="center"/>
    </xf>
    <xf numFmtId="190" fontId="0" fillId="0" borderId="0" xfId="21" applyNumberFormat="1" applyFont="1" applyBorder="1" applyAlignment="1" applyProtection="1">
      <alignment horizontal="center"/>
    </xf>
    <xf numFmtId="0" fontId="0" fillId="0" borderId="1" xfId="17" applyFont="1" applyBorder="1" applyAlignment="1">
      <alignment horizontal="center"/>
    </xf>
    <xf numFmtId="182" fontId="0" fillId="0" borderId="0" xfId="20" applyFont="1" applyBorder="1" applyAlignment="1" applyProtection="1">
      <alignment horizontal="center"/>
    </xf>
    <xf numFmtId="167" fontId="0" fillId="0" borderId="0" xfId="20" applyNumberFormat="1" applyFont="1" applyBorder="1" applyAlignment="1" applyProtection="1">
      <alignment horizontal="left"/>
    </xf>
    <xf numFmtId="0" fontId="0" fillId="67" borderId="0" xfId="17" applyFont="1" applyFill="1"/>
    <xf numFmtId="167" fontId="121" fillId="53" borderId="1" xfId="17" applyNumberFormat="1" applyFont="1" applyFill="1" applyBorder="1" applyAlignment="1">
      <alignment horizontal="center"/>
    </xf>
    <xf numFmtId="182" fontId="0" fillId="0" borderId="1" xfId="17" applyNumberFormat="1" applyFont="1" applyBorder="1" applyAlignment="1">
      <alignment horizontal="center"/>
    </xf>
    <xf numFmtId="182" fontId="0" fillId="0" borderId="1" xfId="20" applyFont="1" applyBorder="1" applyAlignment="1" applyProtection="1">
      <alignment horizontal="center"/>
    </xf>
    <xf numFmtId="167" fontId="0" fillId="58" borderId="1" xfId="17" applyNumberFormat="1" applyFont="1" applyFill="1" applyBorder="1"/>
    <xf numFmtId="182" fontId="140" fillId="0" borderId="0" xfId="17" applyNumberFormat="1" applyFont="1" applyAlignment="1">
      <alignment horizontal="center"/>
    </xf>
    <xf numFmtId="0" fontId="148" fillId="0" borderId="0" xfId="17" applyFont="1"/>
    <xf numFmtId="169" fontId="121" fillId="53" borderId="1" xfId="17" applyNumberFormat="1" applyFont="1" applyFill="1" applyBorder="1" applyAlignment="1">
      <alignment horizontal="center"/>
    </xf>
    <xf numFmtId="165" fontId="121" fillId="0" borderId="1" xfId="17" applyNumberFormat="1" applyFont="1" applyBorder="1" applyAlignment="1">
      <alignment horizontal="center" vertical="center"/>
    </xf>
    <xf numFmtId="190" fontId="136" fillId="0" borderId="0" xfId="21" applyNumberFormat="1" applyFont="1" applyBorder="1" applyAlignment="1" applyProtection="1">
      <alignment horizontal="center"/>
    </xf>
    <xf numFmtId="0" fontId="0" fillId="49" borderId="0" xfId="17" applyFont="1" applyFill="1" applyAlignment="1">
      <alignment horizontal="left"/>
    </xf>
    <xf numFmtId="0" fontId="0" fillId="0" borderId="1" xfId="17" applyFont="1" applyBorder="1" applyAlignment="1">
      <alignment horizontal="left" vertical="center"/>
    </xf>
    <xf numFmtId="169" fontId="0" fillId="0" borderId="1" xfId="17" applyNumberFormat="1" applyFont="1" applyBorder="1" applyAlignment="1">
      <alignment horizontal="center"/>
    </xf>
    <xf numFmtId="0" fontId="0" fillId="0" borderId="0" xfId="17" applyFont="1" applyAlignment="1">
      <alignment horizontal="left" vertical="center"/>
    </xf>
    <xf numFmtId="3" fontId="0" fillId="0" borderId="1" xfId="17" applyNumberFormat="1" applyFont="1" applyBorder="1" applyAlignment="1">
      <alignment horizontal="center"/>
    </xf>
    <xf numFmtId="0" fontId="137" fillId="66" borderId="54" xfId="17" applyFont="1" applyFill="1" applyBorder="1" applyAlignment="1">
      <alignment horizontal="left" vertical="center" wrapText="1"/>
    </xf>
    <xf numFmtId="0" fontId="92" fillId="59" borderId="1" xfId="17" applyFont="1" applyFill="1" applyBorder="1" applyAlignment="1">
      <alignment horizontal="left" vertical="center"/>
    </xf>
    <xf numFmtId="165" fontId="0" fillId="59" borderId="1" xfId="17" applyNumberFormat="1" applyFont="1" applyFill="1" applyBorder="1" applyAlignment="1">
      <alignment horizontal="center"/>
    </xf>
    <xf numFmtId="169" fontId="0" fillId="59" borderId="1" xfId="17" applyNumberFormat="1" applyFont="1" applyFill="1" applyBorder="1" applyAlignment="1">
      <alignment horizontal="center"/>
    </xf>
    <xf numFmtId="0" fontId="149" fillId="0" borderId="0" xfId="17" applyFont="1" applyAlignment="1">
      <alignment horizontal="left" vertical="center"/>
    </xf>
    <xf numFmtId="0" fontId="150" fillId="0" borderId="0" xfId="17" applyFont="1"/>
    <xf numFmtId="165" fontId="150" fillId="0" borderId="0" xfId="17" applyNumberFormat="1" applyFont="1" applyAlignment="1">
      <alignment horizontal="center"/>
    </xf>
    <xf numFmtId="2" fontId="0" fillId="53" borderId="1" xfId="17" applyNumberFormat="1" applyFont="1" applyFill="1" applyBorder="1" applyAlignment="1">
      <alignment horizontal="center"/>
    </xf>
    <xf numFmtId="0" fontId="92" fillId="49" borderId="0" xfId="17" applyFont="1" applyFill="1"/>
    <xf numFmtId="0" fontId="92" fillId="0" borderId="0" xfId="17" applyFont="1" applyAlignment="1">
      <alignment horizontal="left"/>
    </xf>
    <xf numFmtId="0" fontId="137" fillId="61" borderId="53" xfId="17" applyFont="1" applyFill="1" applyBorder="1" applyAlignment="1">
      <alignment horizontal="left" vertical="center"/>
    </xf>
    <xf numFmtId="0" fontId="137" fillId="61" borderId="57" xfId="17" applyFont="1" applyFill="1" applyBorder="1" applyAlignment="1">
      <alignment horizontal="center" vertical="center" wrapText="1"/>
    </xf>
    <xf numFmtId="0" fontId="137" fillId="61" borderId="58" xfId="17" applyFont="1" applyFill="1" applyBorder="1" applyAlignment="1">
      <alignment horizontal="center" vertical="center" wrapText="1"/>
    </xf>
    <xf numFmtId="1" fontId="0" fillId="53" borderId="1" xfId="17" applyNumberFormat="1" applyFont="1" applyFill="1" applyBorder="1" applyAlignment="1">
      <alignment horizontal="center" vertical="center"/>
    </xf>
    <xf numFmtId="1" fontId="0" fillId="0" borderId="1" xfId="17" applyNumberFormat="1" applyFont="1" applyBorder="1" applyAlignment="1">
      <alignment horizontal="center" vertical="center"/>
    </xf>
    <xf numFmtId="1" fontId="93" fillId="53" borderId="1" xfId="17" applyNumberFormat="1" applyFont="1" applyFill="1" applyBorder="1" applyAlignment="1">
      <alignment horizontal="center" vertical="center"/>
    </xf>
    <xf numFmtId="165" fontId="0" fillId="48" borderId="1" xfId="17" applyNumberFormat="1" applyFont="1" applyFill="1" applyBorder="1" applyAlignment="1">
      <alignment horizontal="center" vertical="center"/>
    </xf>
    <xf numFmtId="176" fontId="151" fillId="53" borderId="1" xfId="17" applyNumberFormat="1" applyFont="1" applyFill="1" applyBorder="1"/>
    <xf numFmtId="164" fontId="144" fillId="53" borderId="1" xfId="28" applyNumberFormat="1" applyFont="1" applyFill="1" applyBorder="1" applyAlignment="1">
      <alignment horizontal="right"/>
    </xf>
    <xf numFmtId="176" fontId="143" fillId="53" borderId="1" xfId="17" applyNumberFormat="1" applyFont="1" applyFill="1" applyBorder="1" applyAlignment="1">
      <alignment horizontal="right"/>
    </xf>
    <xf numFmtId="164" fontId="152" fillId="53" borderId="1" xfId="28" applyNumberFormat="1" applyFont="1" applyFill="1" applyBorder="1" applyAlignment="1">
      <alignment horizontal="right"/>
    </xf>
    <xf numFmtId="167" fontId="121" fillId="45" borderId="1" xfId="17" applyNumberFormat="1" applyFont="1" applyFill="1" applyBorder="1" applyAlignment="1">
      <alignment horizontal="center" vertical="center" wrapText="1"/>
    </xf>
    <xf numFmtId="167" fontId="121" fillId="45" borderId="2" xfId="17" applyNumberFormat="1" applyFont="1" applyFill="1" applyBorder="1" applyAlignment="1">
      <alignment horizontal="center" vertical="center" wrapText="1"/>
    </xf>
    <xf numFmtId="167" fontId="0" fillId="0" borderId="1" xfId="20" applyNumberFormat="1" applyFont="1" applyBorder="1" applyProtection="1"/>
    <xf numFmtId="167" fontId="0" fillId="58" borderId="1" xfId="20" applyNumberFormat="1" applyFont="1" applyFill="1" applyBorder="1" applyProtection="1"/>
    <xf numFmtId="0" fontId="136" fillId="0" borderId="0" xfId="17" applyFont="1" applyAlignment="1">
      <alignment horizontal="left" vertical="center"/>
    </xf>
    <xf numFmtId="167" fontId="140" fillId="0" borderId="0" xfId="17" applyNumberFormat="1" applyFont="1"/>
    <xf numFmtId="165" fontId="0" fillId="45" borderId="1" xfId="17" applyNumberFormat="1" applyFont="1" applyFill="1" applyBorder="1" applyAlignment="1">
      <alignment horizontal="center"/>
    </xf>
    <xf numFmtId="165" fontId="0" fillId="0" borderId="1" xfId="17" applyNumberFormat="1" applyFont="1" applyBorder="1" applyAlignment="1">
      <alignment horizontal="center"/>
    </xf>
    <xf numFmtId="165" fontId="0" fillId="48" borderId="1" xfId="17" applyNumberFormat="1" applyFont="1" applyFill="1" applyBorder="1" applyAlignment="1">
      <alignment horizontal="center"/>
    </xf>
    <xf numFmtId="165" fontId="0" fillId="53" borderId="1" xfId="17" applyNumberFormat="1" applyFont="1" applyFill="1" applyBorder="1" applyAlignment="1">
      <alignment horizontal="center" vertical="center" wrapText="1"/>
    </xf>
    <xf numFmtId="165" fontId="0" fillId="0" borderId="1" xfId="17" applyNumberFormat="1" applyFont="1" applyBorder="1"/>
    <xf numFmtId="1" fontId="0" fillId="45" borderId="1" xfId="17" applyNumberFormat="1" applyFont="1" applyFill="1" applyBorder="1" applyAlignment="1">
      <alignment horizontal="center"/>
    </xf>
    <xf numFmtId="1" fontId="0" fillId="48" borderId="2" xfId="17" applyNumberFormat="1" applyFont="1" applyFill="1" applyBorder="1" applyAlignment="1">
      <alignment horizontal="center"/>
    </xf>
    <xf numFmtId="165" fontId="0" fillId="0" borderId="1" xfId="20" applyNumberFormat="1" applyFont="1" applyBorder="1" applyProtection="1"/>
    <xf numFmtId="165" fontId="0" fillId="0" borderId="1" xfId="20" applyNumberFormat="1" applyFont="1" applyBorder="1" applyAlignment="1" applyProtection="1">
      <alignment horizontal="center"/>
    </xf>
    <xf numFmtId="165" fontId="0" fillId="48" borderId="2" xfId="17" applyNumberFormat="1" applyFont="1" applyFill="1" applyBorder="1" applyAlignment="1">
      <alignment horizontal="center"/>
    </xf>
    <xf numFmtId="191" fontId="0" fillId="0" borderId="0" xfId="21" applyNumberFormat="1" applyFont="1" applyBorder="1" applyProtection="1"/>
    <xf numFmtId="0" fontId="0" fillId="0" borderId="64" xfId="17" applyFont="1" applyBorder="1"/>
    <xf numFmtId="0" fontId="92" fillId="0" borderId="64" xfId="17" applyFont="1" applyBorder="1" applyAlignment="1">
      <alignment horizontal="center"/>
    </xf>
    <xf numFmtId="0" fontId="92" fillId="0" borderId="2" xfId="17" applyFont="1" applyBorder="1" applyAlignment="1">
      <alignment horizontal="left" vertical="center"/>
    </xf>
    <xf numFmtId="0" fontId="92" fillId="0" borderId="89" xfId="17" applyFont="1" applyBorder="1" applyAlignment="1">
      <alignment horizontal="left" vertical="center"/>
    </xf>
    <xf numFmtId="0" fontId="0" fillId="0" borderId="64" xfId="17" applyFont="1" applyBorder="1" applyAlignment="1">
      <alignment horizontal="center"/>
    </xf>
    <xf numFmtId="0" fontId="142" fillId="63" borderId="0" xfId="17" applyFont="1" applyFill="1"/>
    <xf numFmtId="189" fontId="121" fillId="53" borderId="1" xfId="17" applyNumberFormat="1" applyFont="1" applyFill="1" applyBorder="1" applyAlignment="1">
      <alignment horizontal="center" vertical="center" wrapText="1"/>
    </xf>
    <xf numFmtId="182" fontId="121" fillId="0" borderId="1" xfId="17" applyNumberFormat="1" applyFont="1" applyBorder="1" applyAlignment="1">
      <alignment horizontal="center" vertical="center" wrapText="1"/>
    </xf>
    <xf numFmtId="167" fontId="0" fillId="0" borderId="0" xfId="17" applyNumberFormat="1" applyFont="1"/>
    <xf numFmtId="165" fontId="0" fillId="53" borderId="1" xfId="17" applyNumberFormat="1" applyFont="1" applyFill="1" applyBorder="1" applyAlignment="1">
      <alignment horizontal="center" vertical="center"/>
    </xf>
    <xf numFmtId="3" fontId="121" fillId="0" borderId="1" xfId="17" applyNumberFormat="1" applyFont="1" applyBorder="1" applyAlignment="1">
      <alignment horizontal="center"/>
    </xf>
    <xf numFmtId="0" fontId="92" fillId="0" borderId="1" xfId="17" applyFont="1" applyBorder="1" applyAlignment="1">
      <alignment horizontal="center" vertical="center" wrapText="1"/>
    </xf>
    <xf numFmtId="0" fontId="92" fillId="0" borderId="0" xfId="17" applyFont="1" applyAlignment="1">
      <alignment horizontal="left" vertical="center"/>
    </xf>
    <xf numFmtId="2" fontId="0" fillId="59" borderId="1" xfId="17" applyNumberFormat="1" applyFont="1" applyFill="1" applyBorder="1" applyAlignment="1">
      <alignment horizontal="center"/>
    </xf>
    <xf numFmtId="0" fontId="92" fillId="49" borderId="0" xfId="17" applyFont="1" applyFill="1" applyAlignment="1">
      <alignment horizontal="center"/>
    </xf>
    <xf numFmtId="0" fontId="137" fillId="61" borderId="57" xfId="17" applyFont="1" applyFill="1" applyBorder="1" applyAlignment="1">
      <alignment horizontal="center" vertical="center"/>
    </xf>
    <xf numFmtId="0" fontId="137" fillId="61" borderId="58" xfId="17" applyFont="1" applyFill="1" applyBorder="1" applyAlignment="1">
      <alignment horizontal="center" vertical="center"/>
    </xf>
    <xf numFmtId="3" fontId="153" fillId="49" borderId="1" xfId="17" applyNumberFormat="1" applyFont="1" applyFill="1" applyBorder="1" applyAlignment="1">
      <alignment horizontal="center" vertical="center"/>
    </xf>
    <xf numFmtId="169" fontId="0" fillId="0" borderId="1" xfId="17" applyNumberFormat="1" applyFont="1" applyBorder="1" applyAlignment="1">
      <alignment horizontal="center" vertical="center"/>
    </xf>
    <xf numFmtId="0" fontId="93" fillId="0" borderId="0" xfId="17" applyFont="1"/>
    <xf numFmtId="169" fontId="153" fillId="53" borderId="1" xfId="17" applyNumberFormat="1" applyFont="1" applyFill="1" applyBorder="1" applyAlignment="1">
      <alignment horizontal="center" vertical="center"/>
    </xf>
    <xf numFmtId="0" fontId="93" fillId="0" borderId="0" xfId="17" applyFont="1" applyAlignment="1">
      <alignment horizontal="left"/>
    </xf>
    <xf numFmtId="0" fontId="0" fillId="0" borderId="2" xfId="17" applyFont="1" applyBorder="1" applyAlignment="1">
      <alignment horizontal="left" vertical="center"/>
    </xf>
    <xf numFmtId="182" fontId="0" fillId="0" borderId="23" xfId="20" applyFont="1" applyBorder="1" applyAlignment="1" applyProtection="1">
      <alignment horizontal="center" vertical="center"/>
    </xf>
    <xf numFmtId="173" fontId="0" fillId="0" borderId="0" xfId="17" applyNumberFormat="1" applyFont="1" applyAlignment="1">
      <alignment horizontal="left"/>
    </xf>
    <xf numFmtId="173" fontId="0" fillId="0" borderId="0" xfId="17" applyNumberFormat="1" applyFont="1" applyAlignment="1">
      <alignment horizontal="center"/>
    </xf>
    <xf numFmtId="169" fontId="0" fillId="0" borderId="0" xfId="17" applyNumberFormat="1" applyFont="1" applyAlignment="1">
      <alignment horizontal="center"/>
    </xf>
    <xf numFmtId="0" fontId="142" fillId="0" borderId="0" xfId="17" applyFont="1"/>
    <xf numFmtId="0" fontId="143" fillId="53" borderId="1" xfId="17" applyFont="1" applyFill="1" applyBorder="1" applyAlignment="1">
      <alignment horizontal="left" vertical="center"/>
    </xf>
    <xf numFmtId="1" fontId="152" fillId="53" borderId="1" xfId="17" applyNumberFormat="1" applyFont="1" applyFill="1" applyBorder="1" applyAlignment="1">
      <alignment horizontal="right" vertical="center"/>
    </xf>
    <xf numFmtId="1" fontId="152" fillId="53" borderId="1" xfId="28" applyNumberFormat="1" applyFont="1" applyFill="1" applyBorder="1" applyAlignment="1">
      <alignment horizontal="right" vertical="center"/>
    </xf>
    <xf numFmtId="176" fontId="151" fillId="53" borderId="1" xfId="17" applyNumberFormat="1" applyFont="1" applyFill="1" applyBorder="1" applyAlignment="1">
      <alignment horizontal="left"/>
    </xf>
    <xf numFmtId="0" fontId="142" fillId="0" borderId="0" xfId="17" applyFont="1" applyAlignment="1">
      <alignment horizontal="left"/>
    </xf>
    <xf numFmtId="0" fontId="0" fillId="0" borderId="0" xfId="17" applyFont="1" applyAlignment="1">
      <alignment vertical="center"/>
    </xf>
    <xf numFmtId="182" fontId="0" fillId="53" borderId="1" xfId="20" applyFont="1" applyFill="1" applyBorder="1" applyAlignment="1" applyProtection="1">
      <alignment horizontal="center" vertical="center"/>
    </xf>
    <xf numFmtId="167" fontId="121" fillId="0" borderId="1" xfId="17" applyNumberFormat="1" applyFont="1" applyBorder="1" applyAlignment="1">
      <alignment horizontal="center" vertical="center"/>
    </xf>
    <xf numFmtId="167" fontId="121" fillId="58" borderId="1" xfId="17" applyNumberFormat="1" applyFont="1" applyFill="1" applyBorder="1" applyAlignment="1">
      <alignment horizontal="center" vertical="center"/>
    </xf>
    <xf numFmtId="167" fontId="121" fillId="58" borderId="1" xfId="20" applyNumberFormat="1" applyFont="1" applyFill="1" applyBorder="1" applyAlignment="1" applyProtection="1">
      <alignment horizontal="center" vertical="center"/>
    </xf>
    <xf numFmtId="167" fontId="121" fillId="0" borderId="1" xfId="20" applyNumberFormat="1" applyFont="1" applyBorder="1" applyAlignment="1" applyProtection="1">
      <alignment horizontal="center" vertical="center"/>
    </xf>
    <xf numFmtId="0" fontId="0" fillId="0" borderId="89" xfId="17" applyFont="1" applyBorder="1" applyAlignment="1">
      <alignment horizontal="left" vertical="center"/>
    </xf>
    <xf numFmtId="182" fontId="0" fillId="53" borderId="64" xfId="20" applyFont="1" applyFill="1" applyBorder="1" applyAlignment="1" applyProtection="1">
      <alignment horizontal="center" vertical="center"/>
    </xf>
    <xf numFmtId="167" fontId="121" fillId="58" borderId="64" xfId="17" applyNumberFormat="1" applyFont="1" applyFill="1" applyBorder="1" applyAlignment="1">
      <alignment horizontal="center" vertical="center"/>
    </xf>
    <xf numFmtId="167" fontId="121" fillId="58" borderId="64" xfId="20" applyNumberFormat="1" applyFont="1" applyFill="1" applyBorder="1" applyAlignment="1" applyProtection="1">
      <alignment horizontal="center" vertical="center"/>
    </xf>
    <xf numFmtId="167" fontId="121" fillId="0" borderId="64" xfId="20" applyNumberFormat="1" applyFont="1" applyBorder="1" applyAlignment="1" applyProtection="1">
      <alignment horizontal="center" vertical="center"/>
    </xf>
    <xf numFmtId="167" fontId="121" fillId="0" borderId="64" xfId="17" applyNumberFormat="1" applyFont="1" applyBorder="1" applyAlignment="1">
      <alignment horizontal="center" vertical="center"/>
    </xf>
    <xf numFmtId="167" fontId="0" fillId="0" borderId="1" xfId="20" applyNumberFormat="1" applyFont="1" applyBorder="1" applyAlignment="1" applyProtection="1">
      <alignment horizontal="center" vertical="center"/>
    </xf>
    <xf numFmtId="0" fontId="150" fillId="0" borderId="0" xfId="17" applyFont="1" applyAlignment="1">
      <alignment horizontal="left" vertical="center"/>
    </xf>
    <xf numFmtId="167" fontId="150" fillId="0" borderId="0" xfId="17" applyNumberFormat="1" applyFont="1" applyAlignment="1">
      <alignment horizontal="center"/>
    </xf>
    <xf numFmtId="182" fontId="150" fillId="0" borderId="0" xfId="17" applyNumberFormat="1" applyFont="1" applyAlignment="1">
      <alignment horizontal="center"/>
    </xf>
    <xf numFmtId="4" fontId="0" fillId="0" borderId="0" xfId="17" applyNumberFormat="1" applyFont="1" applyAlignment="1">
      <alignment horizontal="center"/>
    </xf>
    <xf numFmtId="167" fontId="0" fillId="58" borderId="1" xfId="17" applyNumberFormat="1" applyFont="1" applyFill="1" applyBorder="1" applyAlignment="1">
      <alignment horizontal="center" vertical="center"/>
    </xf>
    <xf numFmtId="167" fontId="0" fillId="58" borderId="1" xfId="20" applyNumberFormat="1" applyFont="1" applyFill="1" applyBorder="1" applyAlignment="1" applyProtection="1">
      <alignment horizontal="center" vertical="center"/>
    </xf>
    <xf numFmtId="167" fontId="0" fillId="0" borderId="1" xfId="17" applyNumberFormat="1" applyFont="1" applyBorder="1" applyAlignment="1">
      <alignment horizontal="center" vertical="center"/>
    </xf>
    <xf numFmtId="182" fontId="121" fillId="0" borderId="1" xfId="20" applyFont="1" applyBorder="1" applyAlignment="1" applyProtection="1">
      <alignment horizontal="center" vertical="center"/>
    </xf>
    <xf numFmtId="182" fontId="0" fillId="0" borderId="1" xfId="20" applyFont="1" applyBorder="1" applyAlignment="1" applyProtection="1">
      <alignment horizontal="center" vertical="center"/>
    </xf>
    <xf numFmtId="167" fontId="121" fillId="51" borderId="1" xfId="17" applyNumberFormat="1" applyFont="1" applyFill="1" applyBorder="1" applyAlignment="1">
      <alignment horizontal="center" vertical="center"/>
    </xf>
    <xf numFmtId="182" fontId="150" fillId="0" borderId="0" xfId="20" applyFont="1" applyBorder="1" applyAlignment="1" applyProtection="1">
      <alignment horizontal="center"/>
    </xf>
    <xf numFmtId="182" fontId="0" fillId="0" borderId="0" xfId="17" applyNumberFormat="1" applyFont="1" applyAlignment="1">
      <alignment horizontal="center"/>
    </xf>
    <xf numFmtId="0" fontId="121" fillId="0" borderId="48" xfId="17" applyFont="1" applyBorder="1" applyAlignment="1">
      <alignment horizontal="left" vertical="center"/>
    </xf>
    <xf numFmtId="0" fontId="121" fillId="0" borderId="48" xfId="17" applyFont="1" applyBorder="1" applyAlignment="1">
      <alignment horizontal="center" vertical="center"/>
    </xf>
    <xf numFmtId="0" fontId="121" fillId="0" borderId="49" xfId="17" applyFont="1" applyBorder="1" applyAlignment="1">
      <alignment horizontal="center" vertical="center"/>
    </xf>
    <xf numFmtId="0" fontId="121" fillId="0" borderId="1" xfId="17" applyFont="1" applyBorder="1" applyAlignment="1">
      <alignment horizontal="left" vertical="center" wrapText="1"/>
    </xf>
    <xf numFmtId="169" fontId="0" fillId="0" borderId="1" xfId="17" applyNumberFormat="1" applyFont="1" applyBorder="1" applyAlignment="1">
      <alignment horizontal="center" vertical="center" wrapText="1"/>
    </xf>
    <xf numFmtId="0" fontId="121" fillId="0" borderId="0" xfId="17" applyFont="1" applyAlignment="1">
      <alignment horizontal="left" vertical="center" wrapText="1"/>
    </xf>
    <xf numFmtId="0" fontId="142" fillId="4" borderId="0" xfId="17" applyFont="1" applyFill="1" applyAlignment="1">
      <alignment horizontal="left"/>
    </xf>
    <xf numFmtId="167" fontId="153" fillId="53" borderId="1" xfId="20" applyNumberFormat="1" applyFont="1" applyFill="1" applyBorder="1" applyAlignment="1" applyProtection="1">
      <alignment horizontal="right"/>
    </xf>
    <xf numFmtId="167" fontId="121" fillId="51" borderId="1" xfId="17" applyNumberFormat="1" applyFont="1" applyFill="1" applyBorder="1" applyAlignment="1">
      <alignment horizontal="center" vertical="center" wrapText="1"/>
    </xf>
    <xf numFmtId="182" fontId="121" fillId="51" borderId="1" xfId="17" applyNumberFormat="1" applyFont="1" applyFill="1" applyBorder="1" applyAlignment="1">
      <alignment horizontal="center" vertical="center" wrapText="1"/>
    </xf>
    <xf numFmtId="169" fontId="121" fillId="0" borderId="0" xfId="17" applyNumberFormat="1" applyFont="1" applyAlignment="1">
      <alignment horizontal="center" vertical="center" wrapText="1"/>
    </xf>
    <xf numFmtId="3" fontId="124" fillId="0" borderId="1" xfId="17" applyNumberFormat="1" applyFont="1" applyBorder="1" applyAlignment="1">
      <alignment horizontal="center"/>
    </xf>
    <xf numFmtId="3" fontId="124" fillId="0" borderId="0" xfId="17" applyNumberFormat="1" applyFont="1" applyAlignment="1">
      <alignment horizontal="center"/>
    </xf>
    <xf numFmtId="3" fontId="0" fillId="0" borderId="0" xfId="17" applyNumberFormat="1" applyFont="1" applyAlignment="1">
      <alignment horizontal="center"/>
    </xf>
    <xf numFmtId="0" fontId="137" fillId="66" borderId="54" xfId="17" applyFont="1" applyFill="1" applyBorder="1" applyAlignment="1">
      <alignment horizontal="center" vertical="center" wrapText="1"/>
    </xf>
    <xf numFmtId="169" fontId="0" fillId="67" borderId="1" xfId="17" applyNumberFormat="1" applyFont="1" applyFill="1" applyBorder="1" applyAlignment="1">
      <alignment horizontal="center"/>
    </xf>
    <xf numFmtId="0" fontId="0" fillId="59" borderId="1" xfId="17" applyFont="1" applyFill="1" applyBorder="1" applyAlignment="1">
      <alignment horizontal="left" vertical="center"/>
    </xf>
    <xf numFmtId="0" fontId="121" fillId="59" borderId="1" xfId="17" applyFont="1" applyFill="1" applyBorder="1" applyAlignment="1">
      <alignment horizontal="left" vertical="center"/>
    </xf>
    <xf numFmtId="0" fontId="92" fillId="0" borderId="0" xfId="17" applyFont="1" applyAlignment="1">
      <alignment horizontal="center"/>
    </xf>
    <xf numFmtId="0" fontId="153" fillId="53" borderId="0" xfId="17" applyFont="1" applyFill="1" applyAlignment="1">
      <alignment horizontal="left"/>
    </xf>
    <xf numFmtId="1" fontId="144" fillId="53" borderId="68" xfId="17" applyNumberFormat="1" applyFont="1" applyFill="1" applyBorder="1" applyAlignment="1">
      <alignment horizontal="right" vertical="center"/>
    </xf>
    <xf numFmtId="1" fontId="144" fillId="53" borderId="68" xfId="17" applyNumberFormat="1" applyFont="1" applyFill="1" applyBorder="1" applyAlignment="1">
      <alignment horizontal="right"/>
    </xf>
    <xf numFmtId="1" fontId="144" fillId="53" borderId="68" xfId="28" applyNumberFormat="1" applyFont="1" applyFill="1" applyBorder="1" applyAlignment="1">
      <alignment horizontal="right"/>
    </xf>
    <xf numFmtId="1" fontId="144" fillId="53" borderId="4" xfId="28" applyNumberFormat="1" applyFont="1" applyFill="1" applyBorder="1" applyAlignment="1">
      <alignment horizontal="right"/>
    </xf>
    <xf numFmtId="3" fontId="153" fillId="53" borderId="0" xfId="17" applyNumberFormat="1" applyFont="1" applyFill="1"/>
    <xf numFmtId="182" fontId="153" fillId="53" borderId="0" xfId="20" applyFont="1" applyFill="1" applyBorder="1" applyProtection="1"/>
    <xf numFmtId="167" fontId="153" fillId="53" borderId="0" xfId="20" applyNumberFormat="1" applyFont="1" applyFill="1" applyBorder="1" applyProtection="1"/>
    <xf numFmtId="189" fontId="153" fillId="53" borderId="0" xfId="20" applyNumberFormat="1" applyFont="1" applyFill="1" applyBorder="1" applyProtection="1"/>
    <xf numFmtId="3" fontId="154" fillId="53" borderId="0" xfId="17" applyNumberFormat="1" applyFont="1" applyFill="1"/>
    <xf numFmtId="167" fontId="154" fillId="53" borderId="0" xfId="20" applyNumberFormat="1" applyFont="1" applyFill="1" applyBorder="1" applyProtection="1"/>
    <xf numFmtId="182" fontId="154" fillId="53" borderId="0" xfId="20" applyFont="1" applyFill="1" applyBorder="1" applyProtection="1"/>
    <xf numFmtId="169" fontId="92" fillId="4" borderId="0" xfId="17" applyNumberFormat="1" applyFont="1" applyFill="1"/>
    <xf numFmtId="169" fontId="0" fillId="4" borderId="0" xfId="17" applyNumberFormat="1" applyFont="1" applyFill="1"/>
    <xf numFmtId="0" fontId="121" fillId="4" borderId="1" xfId="29" applyFont="1" applyFill="1" applyBorder="1" applyAlignment="1">
      <alignment vertical="center"/>
    </xf>
    <xf numFmtId="0" fontId="120" fillId="4" borderId="1" xfId="30" applyFont="1" applyFill="1" applyBorder="1" applyAlignment="1">
      <alignment horizontal="center" vertical="center"/>
    </xf>
    <xf numFmtId="0" fontId="92" fillId="63" borderId="1" xfId="17" applyFont="1" applyFill="1" applyBorder="1" applyAlignment="1">
      <alignment horizontal="center" vertical="center" wrapText="1"/>
    </xf>
    <xf numFmtId="169" fontId="0" fillId="4" borderId="1" xfId="17" applyNumberFormat="1" applyFont="1" applyFill="1" applyBorder="1"/>
    <xf numFmtId="167" fontId="0" fillId="53" borderId="1" xfId="17" applyNumberFormat="1" applyFont="1" applyFill="1" applyBorder="1"/>
    <xf numFmtId="167" fontId="0" fillId="0" borderId="1" xfId="17" applyNumberFormat="1" applyFont="1" applyBorder="1"/>
    <xf numFmtId="182" fontId="0" fillId="0" borderId="1" xfId="17" applyNumberFormat="1" applyFont="1" applyBorder="1"/>
    <xf numFmtId="4" fontId="155" fillId="0" borderId="0" xfId="17" applyNumberFormat="1" applyFont="1" applyAlignment="1">
      <alignment horizontal="center"/>
    </xf>
    <xf numFmtId="2" fontId="121" fillId="4" borderId="1" xfId="30" applyNumberFormat="1" applyFont="1" applyFill="1" applyBorder="1" applyAlignment="1">
      <alignment horizontal="center"/>
    </xf>
    <xf numFmtId="2" fontId="0" fillId="0" borderId="1" xfId="17" applyNumberFormat="1" applyFont="1" applyBorder="1" applyAlignment="1">
      <alignment horizontal="center"/>
    </xf>
    <xf numFmtId="165" fontId="121" fillId="4" borderId="1" xfId="30" applyNumberFormat="1" applyFont="1" applyFill="1" applyBorder="1" applyAlignment="1">
      <alignment horizontal="center"/>
    </xf>
    <xf numFmtId="0" fontId="121" fillId="4" borderId="0" xfId="29" applyFont="1" applyFill="1" applyAlignment="1">
      <alignment vertical="center"/>
    </xf>
    <xf numFmtId="173" fontId="121" fillId="67" borderId="1" xfId="17" applyNumberFormat="1" applyFont="1" applyFill="1" applyBorder="1" applyAlignment="1">
      <alignment horizontal="center"/>
    </xf>
    <xf numFmtId="4" fontId="121" fillId="0" borderId="1" xfId="17" applyNumberFormat="1" applyFont="1" applyBorder="1" applyAlignment="1">
      <alignment horizontal="center"/>
    </xf>
    <xf numFmtId="191" fontId="121" fillId="67" borderId="1" xfId="21" applyNumberFormat="1" applyFont="1" applyFill="1" applyBorder="1" applyProtection="1"/>
    <xf numFmtId="0" fontId="119" fillId="49" borderId="0" xfId="17" applyFont="1" applyFill="1"/>
    <xf numFmtId="0" fontId="119" fillId="49" borderId="0" xfId="17" applyFont="1" applyFill="1" applyAlignment="1">
      <alignment horizontal="center"/>
    </xf>
    <xf numFmtId="0" fontId="123" fillId="0" borderId="0" xfId="17" applyFont="1"/>
    <xf numFmtId="0" fontId="119" fillId="0" borderId="0" xfId="17" applyFont="1" applyAlignment="1">
      <alignment vertical="top"/>
    </xf>
    <xf numFmtId="0" fontId="107" fillId="0" borderId="0" xfId="17" applyFont="1" applyAlignment="1">
      <alignment vertical="top"/>
    </xf>
    <xf numFmtId="0" fontId="109" fillId="4" borderId="1" xfId="29" applyFont="1" applyFill="1" applyBorder="1" applyAlignment="1">
      <alignment vertical="top"/>
    </xf>
    <xf numFmtId="0" fontId="114" fillId="4" borderId="1" xfId="30" applyFont="1" applyFill="1" applyBorder="1" applyAlignment="1">
      <alignment horizontal="center" vertical="top"/>
    </xf>
    <xf numFmtId="0" fontId="114" fillId="63" borderId="1" xfId="17" applyFont="1" applyFill="1" applyBorder="1" applyAlignment="1">
      <alignment horizontal="center" vertical="top" wrapText="1"/>
    </xf>
    <xf numFmtId="0" fontId="119" fillId="63" borderId="1" xfId="17" applyFont="1" applyFill="1" applyBorder="1" applyAlignment="1">
      <alignment horizontal="center" vertical="top" wrapText="1"/>
    </xf>
    <xf numFmtId="182" fontId="109" fillId="53" borderId="1" xfId="20" applyFont="1" applyFill="1" applyBorder="1" applyAlignment="1" applyProtection="1">
      <alignment horizontal="center" vertical="top"/>
    </xf>
    <xf numFmtId="182" fontId="109" fillId="4" borderId="1" xfId="20" applyFont="1" applyFill="1" applyBorder="1" applyAlignment="1" applyProtection="1">
      <alignment horizontal="center" vertical="top"/>
    </xf>
    <xf numFmtId="182" fontId="107" fillId="0" borderId="0" xfId="17" applyNumberFormat="1" applyFont="1" applyAlignment="1">
      <alignment vertical="top"/>
    </xf>
    <xf numFmtId="0" fontId="120" fillId="63" borderId="1" xfId="17" applyFont="1" applyFill="1" applyBorder="1" applyAlignment="1">
      <alignment horizontal="center" vertical="center" wrapText="1"/>
    </xf>
    <xf numFmtId="0" fontId="120" fillId="4" borderId="1" xfId="29" applyFont="1" applyFill="1" applyBorder="1"/>
    <xf numFmtId="2" fontId="120" fillId="4" borderId="1" xfId="30" applyNumberFormat="1" applyFont="1" applyFill="1" applyBorder="1" applyAlignment="1">
      <alignment horizontal="center"/>
    </xf>
    <xf numFmtId="2" fontId="120" fillId="0" borderId="1" xfId="30" applyNumberFormat="1" applyFont="1" applyBorder="1" applyAlignment="1">
      <alignment horizontal="center"/>
    </xf>
    <xf numFmtId="2" fontId="120" fillId="0" borderId="1" xfId="17" applyNumberFormat="1" applyFont="1" applyBorder="1" applyAlignment="1">
      <alignment horizontal="center"/>
    </xf>
    <xf numFmtId="0" fontId="121" fillId="4" borderId="1" xfId="29" applyFont="1" applyFill="1" applyBorder="1"/>
    <xf numFmtId="2" fontId="121" fillId="0" borderId="1" xfId="30" applyNumberFormat="1" applyFont="1" applyBorder="1" applyAlignment="1">
      <alignment horizontal="center"/>
    </xf>
    <xf numFmtId="0" fontId="121" fillId="4" borderId="1" xfId="29" applyFont="1" applyFill="1" applyBorder="1" applyAlignment="1">
      <alignment horizontal="left"/>
    </xf>
    <xf numFmtId="0" fontId="109" fillId="0" borderId="1" xfId="19" applyFont="1" applyBorder="1"/>
    <xf numFmtId="2" fontId="107" fillId="0" borderId="1" xfId="17" applyNumberFormat="1" applyFont="1" applyBorder="1"/>
    <xf numFmtId="0" fontId="137" fillId="61" borderId="64" xfId="17" applyFont="1" applyFill="1" applyBorder="1" applyAlignment="1">
      <alignment horizontal="left" vertical="center"/>
    </xf>
    <xf numFmtId="0" fontId="137" fillId="61" borderId="64" xfId="17" applyFont="1" applyFill="1" applyBorder="1" applyAlignment="1">
      <alignment horizontal="center" vertical="center"/>
    </xf>
    <xf numFmtId="0" fontId="137" fillId="61" borderId="64" xfId="17" applyFont="1" applyFill="1" applyBorder="1" applyAlignment="1">
      <alignment horizontal="center" vertical="center" wrapText="1"/>
    </xf>
    <xf numFmtId="0" fontId="0" fillId="0" borderId="1" xfId="17" applyFont="1" applyBorder="1" applyAlignment="1">
      <alignment horizontal="left"/>
    </xf>
    <xf numFmtId="184" fontId="0" fillId="0" borderId="1" xfId="21" applyNumberFormat="1" applyFont="1" applyBorder="1" applyAlignment="1" applyProtection="1">
      <alignment horizontal="center"/>
    </xf>
    <xf numFmtId="186" fontId="0" fillId="0" borderId="1" xfId="21" applyNumberFormat="1" applyFont="1" applyBorder="1" applyAlignment="1" applyProtection="1">
      <alignment horizontal="center"/>
    </xf>
    <xf numFmtId="182" fontId="121" fillId="4" borderId="1" xfId="20" applyFont="1" applyFill="1" applyBorder="1" applyAlignment="1" applyProtection="1">
      <alignment horizontal="center"/>
    </xf>
    <xf numFmtId="166" fontId="121" fillId="50" borderId="1" xfId="30" applyNumberFormat="1" applyFont="1" applyFill="1" applyBorder="1" applyAlignment="1">
      <alignment horizontal="center"/>
    </xf>
    <xf numFmtId="0" fontId="121" fillId="4" borderId="1" xfId="29" applyFont="1" applyFill="1" applyBorder="1" applyAlignment="1">
      <alignment wrapText="1"/>
    </xf>
    <xf numFmtId="0" fontId="121" fillId="4" borderId="1" xfId="29" applyFont="1" applyFill="1" applyBorder="1" applyAlignment="1">
      <alignment horizontal="left" vertical="top" wrapText="1"/>
    </xf>
    <xf numFmtId="0" fontId="121" fillId="4" borderId="0" xfId="29" applyFont="1" applyFill="1" applyAlignment="1">
      <alignment horizontal="left" vertical="top"/>
    </xf>
    <xf numFmtId="183" fontId="0" fillId="68" borderId="0" xfId="21" applyFont="1" applyFill="1" applyBorder="1" applyProtection="1"/>
    <xf numFmtId="0" fontId="121" fillId="4" borderId="0" xfId="29" applyFont="1" applyFill="1"/>
    <xf numFmtId="0" fontId="126" fillId="0" borderId="0" xfId="17" applyFont="1" applyAlignment="1">
      <alignment horizontal="left" indent="1"/>
    </xf>
    <xf numFmtId="0" fontId="92" fillId="0" borderId="0" xfId="17" applyFont="1" applyAlignment="1">
      <alignment vertical="top"/>
    </xf>
    <xf numFmtId="0" fontId="0" fillId="0" borderId="0" xfId="17" applyFont="1" applyAlignment="1">
      <alignment horizontal="center" vertical="top"/>
    </xf>
    <xf numFmtId="182" fontId="0" fillId="53" borderId="1" xfId="17" applyNumberFormat="1" applyFont="1" applyFill="1" applyBorder="1"/>
    <xf numFmtId="0" fontId="0" fillId="0" borderId="1" xfId="17" applyFont="1" applyBorder="1" applyAlignment="1">
      <alignment horizontal="right"/>
    </xf>
    <xf numFmtId="182" fontId="93" fillId="0" borderId="1" xfId="17" applyNumberFormat="1" applyFont="1" applyBorder="1" applyAlignment="1">
      <alignment horizontal="center"/>
    </xf>
    <xf numFmtId="167" fontId="93" fillId="0" borderId="1" xfId="17" applyNumberFormat="1" applyFont="1" applyBorder="1" applyAlignment="1">
      <alignment horizontal="center" vertical="top"/>
    </xf>
    <xf numFmtId="167" fontId="0" fillId="68" borderId="1" xfId="17" applyNumberFormat="1" applyFont="1" applyFill="1" applyBorder="1"/>
    <xf numFmtId="167" fontId="0" fillId="49" borderId="1" xfId="17" applyNumberFormat="1" applyFont="1" applyFill="1" applyBorder="1"/>
    <xf numFmtId="167" fontId="93" fillId="0" borderId="1" xfId="17" applyNumberFormat="1" applyFont="1" applyBorder="1" applyAlignment="1">
      <alignment horizontal="center"/>
    </xf>
    <xf numFmtId="0" fontId="124" fillId="0" borderId="1" xfId="17" applyFont="1" applyBorder="1" applyAlignment="1">
      <alignment horizontal="right"/>
    </xf>
    <xf numFmtId="182" fontId="156" fillId="0" borderId="1" xfId="17" applyNumberFormat="1" applyFont="1" applyBorder="1" applyAlignment="1">
      <alignment horizontal="center"/>
    </xf>
    <xf numFmtId="0" fontId="124" fillId="0" borderId="1" xfId="17" applyFont="1" applyBorder="1"/>
    <xf numFmtId="182" fontId="124" fillId="0" borderId="1" xfId="20" applyFont="1" applyBorder="1" applyProtection="1"/>
    <xf numFmtId="167" fontId="124" fillId="0" borderId="1" xfId="20" applyNumberFormat="1" applyFont="1" applyBorder="1" applyProtection="1"/>
    <xf numFmtId="182" fontId="0" fillId="0" borderId="1" xfId="20" applyFont="1" applyBorder="1" applyProtection="1"/>
    <xf numFmtId="167" fontId="0" fillId="58" borderId="0" xfId="17" applyNumberFormat="1" applyFont="1" applyFill="1" applyAlignment="1">
      <alignment horizontal="center"/>
    </xf>
    <xf numFmtId="167" fontId="0" fillId="58" borderId="0" xfId="17" applyNumberFormat="1" applyFont="1" applyFill="1"/>
    <xf numFmtId="0" fontId="0" fillId="0" borderId="0" xfId="17" applyFont="1" applyAlignment="1">
      <alignment horizontal="right"/>
    </xf>
    <xf numFmtId="2" fontId="0" fillId="0" borderId="1" xfId="21" applyNumberFormat="1" applyFont="1" applyBorder="1" applyAlignment="1" applyProtection="1">
      <alignment horizontal="center" vertical="top"/>
    </xf>
    <xf numFmtId="2" fontId="0" fillId="53" borderId="1" xfId="21" applyNumberFormat="1" applyFont="1" applyFill="1" applyBorder="1" applyAlignment="1" applyProtection="1">
      <alignment horizontal="center" vertical="top"/>
    </xf>
    <xf numFmtId="0" fontId="133" fillId="49" borderId="0" xfId="17" applyFont="1" applyFill="1"/>
    <xf numFmtId="0" fontId="121" fillId="0" borderId="0" xfId="17" applyFont="1" applyAlignment="1">
      <alignment vertical="center"/>
    </xf>
    <xf numFmtId="0" fontId="120" fillId="49" borderId="0" xfId="17" applyFont="1" applyFill="1" applyAlignment="1">
      <alignment vertical="center"/>
    </xf>
    <xf numFmtId="0" fontId="120" fillId="49" borderId="0" xfId="17" applyFont="1" applyFill="1"/>
    <xf numFmtId="182" fontId="107" fillId="0" borderId="0" xfId="17" applyNumberFormat="1" applyFont="1" applyAlignment="1">
      <alignment horizontal="center"/>
    </xf>
    <xf numFmtId="0" fontId="135" fillId="0" borderId="0" xfId="17" applyFont="1" applyAlignment="1">
      <alignment vertical="center"/>
    </xf>
    <xf numFmtId="0" fontId="135" fillId="0" borderId="0" xfId="17" applyFont="1"/>
    <xf numFmtId="167" fontId="157" fillId="62" borderId="1" xfId="20" applyNumberFormat="1" applyFont="1" applyFill="1" applyBorder="1" applyAlignment="1" applyProtection="1">
      <alignment horizontal="center"/>
    </xf>
    <xf numFmtId="0" fontId="0" fillId="52" borderId="39" xfId="17" applyFont="1" applyFill="1" applyBorder="1" applyAlignment="1">
      <alignment horizontal="left"/>
    </xf>
    <xf numFmtId="2" fontId="0" fillId="0" borderId="0" xfId="17" applyNumberFormat="1" applyFont="1" applyAlignment="1">
      <alignment horizontal="left"/>
    </xf>
    <xf numFmtId="182" fontId="121" fillId="0" borderId="0" xfId="20" applyFont="1" applyBorder="1" applyAlignment="1" applyProtection="1">
      <alignment vertical="center"/>
    </xf>
    <xf numFmtId="0" fontId="135" fillId="49" borderId="0" xfId="17" applyFont="1" applyFill="1" applyAlignment="1">
      <alignment vertical="center"/>
    </xf>
    <xf numFmtId="0" fontId="121" fillId="49" borderId="0" xfId="17" applyFont="1" applyFill="1" applyAlignment="1">
      <alignment vertical="center"/>
    </xf>
    <xf numFmtId="167" fontId="121" fillId="0" borderId="1" xfId="20" applyNumberFormat="1" applyFont="1" applyBorder="1" applyAlignment="1" applyProtection="1">
      <alignment horizontal="center"/>
    </xf>
    <xf numFmtId="0" fontId="121" fillId="53" borderId="0" xfId="17" applyFont="1" applyFill="1"/>
    <xf numFmtId="192" fontId="121" fillId="0" borderId="0" xfId="17" applyNumberFormat="1" applyFont="1" applyAlignment="1">
      <alignment vertical="center"/>
    </xf>
    <xf numFmtId="0" fontId="121" fillId="53" borderId="0" xfId="17" applyFont="1" applyFill="1" applyAlignment="1">
      <alignment vertical="center"/>
    </xf>
    <xf numFmtId="193" fontId="121" fillId="0" borderId="0" xfId="17" applyNumberFormat="1" applyFont="1" applyAlignment="1">
      <alignment vertical="center"/>
    </xf>
    <xf numFmtId="194" fontId="0" fillId="0" borderId="1" xfId="21" applyNumberFormat="1" applyFont="1" applyBorder="1" applyProtection="1"/>
    <xf numFmtId="194" fontId="0" fillId="49" borderId="1" xfId="21" applyNumberFormat="1" applyFont="1" applyFill="1" applyBorder="1" applyProtection="1"/>
    <xf numFmtId="195" fontId="0" fillId="0" borderId="1" xfId="21" applyNumberFormat="1" applyFont="1" applyBorder="1" applyProtection="1"/>
    <xf numFmtId="167" fontId="121" fillId="0" borderId="0" xfId="20" applyNumberFormat="1" applyFont="1" applyBorder="1" applyProtection="1"/>
    <xf numFmtId="0" fontId="93" fillId="0" borderId="1" xfId="17" applyFont="1" applyBorder="1" applyAlignment="1">
      <alignment horizontal="right"/>
    </xf>
    <xf numFmtId="195" fontId="93" fillId="0" borderId="1" xfId="21" applyNumberFormat="1" applyFont="1" applyBorder="1" applyProtection="1"/>
    <xf numFmtId="195" fontId="124" fillId="0" borderId="1" xfId="21" applyNumberFormat="1" applyFont="1" applyBorder="1" applyProtection="1"/>
    <xf numFmtId="196" fontId="121" fillId="0" borderId="0" xfId="17" applyNumberFormat="1" applyFont="1" applyAlignment="1">
      <alignment vertical="center"/>
    </xf>
    <xf numFmtId="0" fontId="121" fillId="0" borderId="0" xfId="17" applyFont="1" applyAlignment="1">
      <alignment horizontal="center" vertical="center"/>
    </xf>
    <xf numFmtId="0" fontId="121" fillId="0" borderId="1" xfId="17" applyFont="1" applyBorder="1" applyAlignment="1">
      <alignment horizontal="left" vertical="center"/>
    </xf>
    <xf numFmtId="2" fontId="121" fillId="0" borderId="1" xfId="17" applyNumberFormat="1" applyFont="1" applyBorder="1" applyAlignment="1">
      <alignment horizontal="center" vertical="center"/>
    </xf>
    <xf numFmtId="2" fontId="121" fillId="49" borderId="1" xfId="17" applyNumberFormat="1" applyFont="1" applyFill="1" applyBorder="1" applyAlignment="1">
      <alignment horizontal="center" vertical="center"/>
    </xf>
    <xf numFmtId="2" fontId="124" fillId="0" borderId="1" xfId="17" applyNumberFormat="1" applyFont="1" applyBorder="1" applyAlignment="1">
      <alignment horizontal="center" vertical="center"/>
    </xf>
    <xf numFmtId="2" fontId="124" fillId="49" borderId="1" xfId="17" applyNumberFormat="1" applyFont="1" applyFill="1" applyBorder="1" applyAlignment="1">
      <alignment horizontal="center" vertical="center"/>
    </xf>
    <xf numFmtId="0" fontId="121" fillId="0" borderId="1" xfId="17" applyFont="1" applyBorder="1" applyAlignment="1">
      <alignment vertical="center"/>
    </xf>
    <xf numFmtId="0" fontId="120" fillId="0" borderId="1" xfId="17" applyFont="1" applyBorder="1" applyAlignment="1">
      <alignment horizontal="center" vertical="center" wrapText="1"/>
    </xf>
    <xf numFmtId="189" fontId="121" fillId="0" borderId="1" xfId="17" applyNumberFormat="1" applyFont="1" applyBorder="1" applyAlignment="1">
      <alignment horizontal="center" vertical="center"/>
    </xf>
    <xf numFmtId="0" fontId="120" fillId="0" borderId="1" xfId="17" applyFont="1" applyBorder="1" applyAlignment="1">
      <alignment horizontal="left" vertical="center" wrapText="1"/>
    </xf>
    <xf numFmtId="0" fontId="120" fillId="0" borderId="1" xfId="31" applyFont="1" applyBorder="1" applyAlignment="1" applyProtection="1">
      <alignment horizontal="center"/>
    </xf>
    <xf numFmtId="166" fontId="121" fillId="0" borderId="1" xfId="17" applyNumberFormat="1" applyFont="1" applyBorder="1" applyAlignment="1">
      <alignment horizontal="center" vertical="center"/>
    </xf>
    <xf numFmtId="0" fontId="121" fillId="63" borderId="1" xfId="17" applyFont="1" applyFill="1" applyBorder="1" applyAlignment="1">
      <alignment horizontal="left" vertical="center"/>
    </xf>
    <xf numFmtId="169" fontId="121" fillId="0" borderId="1" xfId="17" applyNumberFormat="1" applyFont="1" applyBorder="1" applyAlignment="1">
      <alignment horizontal="center" vertical="center"/>
    </xf>
    <xf numFmtId="4" fontId="121" fillId="0" borderId="1" xfId="17" applyNumberFormat="1" applyFont="1" applyBorder="1" applyAlignment="1">
      <alignment horizontal="center" vertical="center"/>
    </xf>
    <xf numFmtId="173" fontId="121" fillId="0" borderId="1" xfId="17" applyNumberFormat="1" applyFont="1" applyBorder="1" applyAlignment="1">
      <alignment horizontal="center" vertical="center"/>
    </xf>
    <xf numFmtId="191" fontId="121" fillId="0" borderId="0" xfId="21" applyNumberFormat="1" applyFont="1" applyBorder="1" applyAlignment="1" applyProtection="1">
      <alignment vertical="center"/>
    </xf>
    <xf numFmtId="191" fontId="121" fillId="0" borderId="0" xfId="17" applyNumberFormat="1" applyFont="1" applyAlignment="1">
      <alignment vertical="center"/>
    </xf>
    <xf numFmtId="0" fontId="136" fillId="0" borderId="0" xfId="17" applyFont="1" applyAlignment="1">
      <alignment vertical="center"/>
    </xf>
    <xf numFmtId="169" fontId="136" fillId="0" borderId="0" xfId="17" applyNumberFormat="1" applyFont="1" applyAlignment="1">
      <alignment horizontal="center" vertical="center"/>
    </xf>
    <xf numFmtId="4" fontId="136" fillId="0" borderId="0" xfId="17" applyNumberFormat="1" applyFont="1" applyAlignment="1">
      <alignment horizontal="center" vertical="center"/>
    </xf>
    <xf numFmtId="0" fontId="0" fillId="52" borderId="39" xfId="17" applyFont="1" applyFill="1" applyBorder="1" applyAlignment="1">
      <alignment horizontal="center"/>
    </xf>
    <xf numFmtId="0" fontId="159" fillId="49" borderId="0" xfId="17" applyFont="1" applyFill="1"/>
    <xf numFmtId="0" fontId="160" fillId="49" borderId="0" xfId="17" applyFont="1" applyFill="1"/>
    <xf numFmtId="0" fontId="160" fillId="0" borderId="0" xfId="17" applyFont="1"/>
    <xf numFmtId="0" fontId="92" fillId="52" borderId="38" xfId="17" applyFont="1" applyFill="1" applyBorder="1"/>
    <xf numFmtId="0" fontId="92" fillId="52" borderId="61" xfId="17" applyFont="1" applyFill="1" applyBorder="1"/>
    <xf numFmtId="0" fontId="92" fillId="52" borderId="62" xfId="17" applyFont="1" applyFill="1" applyBorder="1"/>
    <xf numFmtId="0" fontId="0" fillId="52" borderId="14" xfId="17" applyFont="1" applyFill="1" applyBorder="1"/>
    <xf numFmtId="0" fontId="0" fillId="52" borderId="4" xfId="17" applyFont="1" applyFill="1" applyBorder="1"/>
    <xf numFmtId="0" fontId="0" fillId="52" borderId="1" xfId="17" applyFont="1" applyFill="1" applyBorder="1"/>
    <xf numFmtId="0" fontId="0" fillId="52" borderId="15" xfId="17" applyFont="1" applyFill="1" applyBorder="1"/>
    <xf numFmtId="4" fontId="0" fillId="52" borderId="1" xfId="17" applyNumberFormat="1" applyFont="1" applyFill="1" applyBorder="1"/>
    <xf numFmtId="4" fontId="0" fillId="52" borderId="15" xfId="17" applyNumberFormat="1" applyFont="1" applyFill="1" applyBorder="1"/>
    <xf numFmtId="0" fontId="93" fillId="52" borderId="14" xfId="17" applyFont="1" applyFill="1" applyBorder="1" applyAlignment="1">
      <alignment horizontal="right"/>
    </xf>
    <xf numFmtId="0" fontId="93" fillId="52" borderId="4" xfId="17" applyFont="1" applyFill="1" applyBorder="1" applyAlignment="1">
      <alignment horizontal="right"/>
    </xf>
    <xf numFmtId="191" fontId="121" fillId="0" borderId="0" xfId="21" applyNumberFormat="1" applyFont="1" applyBorder="1" applyProtection="1"/>
    <xf numFmtId="191" fontId="121" fillId="49" borderId="0" xfId="21" applyNumberFormat="1" applyFont="1" applyFill="1" applyBorder="1" applyProtection="1"/>
    <xf numFmtId="0" fontId="92" fillId="52" borderId="43" xfId="17" applyFont="1" applyFill="1" applyBorder="1"/>
    <xf numFmtId="0" fontId="92" fillId="52" borderId="1" xfId="17" applyFont="1" applyFill="1" applyBorder="1"/>
    <xf numFmtId="0" fontId="0" fillId="52" borderId="16" xfId="17" applyFont="1" applyFill="1" applyBorder="1"/>
    <xf numFmtId="0" fontId="0" fillId="52" borderId="32" xfId="17" applyFont="1" applyFill="1" applyBorder="1"/>
    <xf numFmtId="2" fontId="0" fillId="52" borderId="32" xfId="17" applyNumberFormat="1" applyFont="1" applyFill="1" applyBorder="1"/>
    <xf numFmtId="2" fontId="0" fillId="52" borderId="17" xfId="17" applyNumberFormat="1" applyFont="1" applyFill="1" applyBorder="1"/>
    <xf numFmtId="166" fontId="0" fillId="49" borderId="17" xfId="17" applyNumberFormat="1" applyFont="1" applyFill="1" applyBorder="1"/>
    <xf numFmtId="2" fontId="0" fillId="49" borderId="18" xfId="17" applyNumberFormat="1" applyFont="1" applyFill="1" applyBorder="1"/>
    <xf numFmtId="2" fontId="121" fillId="0" borderId="0" xfId="17" applyNumberFormat="1" applyFont="1"/>
    <xf numFmtId="0" fontId="121" fillId="0" borderId="0" xfId="17" applyFont="1" applyAlignment="1">
      <alignment vertical="top"/>
    </xf>
    <xf numFmtId="0" fontId="121" fillId="0" borderId="1" xfId="17" applyFont="1" applyBorder="1" applyAlignment="1">
      <alignment vertical="top"/>
    </xf>
    <xf numFmtId="165" fontId="0" fillId="67" borderId="1" xfId="17" applyNumberFormat="1" applyFont="1" applyFill="1" applyBorder="1" applyAlignment="1">
      <alignment horizontal="center" vertical="top"/>
    </xf>
    <xf numFmtId="165" fontId="0" fillId="49" borderId="1" xfId="17" applyNumberFormat="1" applyFont="1" applyFill="1" applyBorder="1" applyAlignment="1">
      <alignment horizontal="center" vertical="top"/>
    </xf>
    <xf numFmtId="165" fontId="124" fillId="67" borderId="1" xfId="17" applyNumberFormat="1" applyFont="1" applyFill="1" applyBorder="1" applyAlignment="1">
      <alignment horizontal="center" vertical="top"/>
    </xf>
    <xf numFmtId="165" fontId="124" fillId="49" borderId="1" xfId="17" applyNumberFormat="1" applyFont="1" applyFill="1" applyBorder="1" applyAlignment="1">
      <alignment horizontal="center" vertical="top"/>
    </xf>
    <xf numFmtId="182" fontId="121" fillId="49" borderId="0" xfId="20" applyFont="1" applyFill="1" applyBorder="1" applyAlignment="1" applyProtection="1">
      <alignment horizontal="center"/>
    </xf>
    <xf numFmtId="167" fontId="121" fillId="49" borderId="0" xfId="20" applyNumberFormat="1" applyFont="1" applyFill="1" applyBorder="1" applyAlignment="1" applyProtection="1">
      <alignment horizontal="center"/>
    </xf>
    <xf numFmtId="0" fontId="136" fillId="0" borderId="1" xfId="17" applyFont="1" applyBorder="1" applyAlignment="1">
      <alignment vertical="top"/>
    </xf>
    <xf numFmtId="165" fontId="124" fillId="0" borderId="1" xfId="17" applyNumberFormat="1" applyFont="1" applyBorder="1" applyAlignment="1">
      <alignment horizontal="center"/>
    </xf>
    <xf numFmtId="165" fontId="121" fillId="49" borderId="1" xfId="17" applyNumberFormat="1" applyFont="1" applyFill="1" applyBorder="1" applyAlignment="1">
      <alignment horizontal="center"/>
    </xf>
    <xf numFmtId="165" fontId="124" fillId="49" borderId="1" xfId="17" applyNumberFormat="1" applyFont="1" applyFill="1" applyBorder="1" applyAlignment="1">
      <alignment horizontal="center"/>
    </xf>
    <xf numFmtId="165" fontId="121" fillId="67" borderId="1" xfId="17" applyNumberFormat="1" applyFont="1" applyFill="1" applyBorder="1" applyAlignment="1">
      <alignment horizontal="center" vertical="top"/>
    </xf>
    <xf numFmtId="165" fontId="121" fillId="0" borderId="0" xfId="17" applyNumberFormat="1" applyFont="1"/>
    <xf numFmtId="1" fontId="121" fillId="49" borderId="1" xfId="17" applyNumberFormat="1" applyFont="1" applyFill="1" applyBorder="1" applyAlignment="1">
      <alignment horizontal="center"/>
    </xf>
    <xf numFmtId="1" fontId="121" fillId="51" borderId="1" xfId="17" applyNumberFormat="1" applyFont="1" applyFill="1" applyBorder="1" applyAlignment="1">
      <alignment horizontal="center"/>
    </xf>
    <xf numFmtId="167" fontId="121" fillId="0" borderId="0" xfId="20" applyNumberFormat="1" applyFont="1" applyBorder="1" applyAlignment="1" applyProtection="1">
      <alignment horizontal="center"/>
    </xf>
    <xf numFmtId="165" fontId="136" fillId="67" borderId="1" xfId="17" applyNumberFormat="1" applyFont="1" applyFill="1" applyBorder="1" applyAlignment="1">
      <alignment horizontal="center" vertical="top"/>
    </xf>
    <xf numFmtId="165" fontId="161" fillId="0" borderId="0" xfId="17" applyNumberFormat="1" applyFont="1" applyAlignment="1">
      <alignment horizontal="center"/>
    </xf>
    <xf numFmtId="183" fontId="121" fillId="67" borderId="1" xfId="21" applyFont="1" applyFill="1" applyBorder="1" applyAlignment="1" applyProtection="1">
      <alignment horizontal="center"/>
    </xf>
    <xf numFmtId="191" fontId="121" fillId="0" borderId="1" xfId="21" applyNumberFormat="1" applyFont="1" applyBorder="1" applyAlignment="1" applyProtection="1">
      <alignment horizontal="center"/>
    </xf>
    <xf numFmtId="0" fontId="120" fillId="53" borderId="0" xfId="17" applyFont="1" applyFill="1"/>
    <xf numFmtId="167" fontId="121" fillId="67" borderId="1" xfId="20" applyNumberFormat="1" applyFont="1" applyFill="1" applyBorder="1" applyAlignment="1" applyProtection="1">
      <alignment vertical="top"/>
    </xf>
    <xf numFmtId="167" fontId="121" fillId="53" borderId="1" xfId="20" applyNumberFormat="1" applyFont="1" applyFill="1" applyBorder="1" applyAlignment="1" applyProtection="1">
      <alignment vertical="top"/>
    </xf>
    <xf numFmtId="167" fontId="121" fillId="0" borderId="1" xfId="20" applyNumberFormat="1" applyFont="1" applyBorder="1" applyAlignment="1" applyProtection="1">
      <alignment vertical="top"/>
    </xf>
    <xf numFmtId="167" fontId="124" fillId="0" borderId="1" xfId="20" applyNumberFormat="1" applyFont="1" applyBorder="1" applyAlignment="1" applyProtection="1">
      <alignment vertical="top"/>
    </xf>
    <xf numFmtId="167" fontId="124" fillId="49" borderId="1" xfId="20" applyNumberFormat="1" applyFont="1" applyFill="1" applyBorder="1" applyAlignment="1" applyProtection="1">
      <alignment vertical="top"/>
    </xf>
    <xf numFmtId="197" fontId="121" fillId="53" borderId="1" xfId="20" applyNumberFormat="1" applyFont="1" applyFill="1" applyBorder="1" applyAlignment="1" applyProtection="1">
      <alignment vertical="top"/>
    </xf>
    <xf numFmtId="167" fontId="121" fillId="49" borderId="0" xfId="17" applyNumberFormat="1" applyFont="1" applyFill="1"/>
    <xf numFmtId="167" fontId="121" fillId="0" borderId="0" xfId="17" applyNumberFormat="1" applyFont="1" applyAlignment="1">
      <alignment vertical="top"/>
    </xf>
    <xf numFmtId="169" fontId="121" fillId="67" borderId="1" xfId="17" applyNumberFormat="1" applyFont="1" applyFill="1" applyBorder="1" applyAlignment="1">
      <alignment horizontal="center"/>
    </xf>
    <xf numFmtId="169" fontId="121" fillId="51" borderId="1" xfId="17" applyNumberFormat="1" applyFont="1" applyFill="1" applyBorder="1" applyAlignment="1">
      <alignment horizontal="center"/>
    </xf>
    <xf numFmtId="0" fontId="120" fillId="0" borderId="1" xfId="17" applyFont="1" applyBorder="1"/>
    <xf numFmtId="169" fontId="120" fillId="67" borderId="1" xfId="17" applyNumberFormat="1" applyFont="1" applyFill="1" applyBorder="1" applyAlignment="1">
      <alignment horizontal="center"/>
    </xf>
    <xf numFmtId="0" fontId="136" fillId="0" borderId="1" xfId="17" applyFont="1" applyBorder="1"/>
    <xf numFmtId="169" fontId="136" fillId="67" borderId="1" xfId="17" applyNumberFormat="1" applyFont="1" applyFill="1" applyBorder="1" applyAlignment="1">
      <alignment horizontal="center"/>
    </xf>
    <xf numFmtId="3" fontId="121" fillId="0" borderId="0" xfId="17" applyNumberFormat="1" applyFont="1" applyAlignment="1">
      <alignment horizontal="center"/>
    </xf>
    <xf numFmtId="3" fontId="121" fillId="0" borderId="0" xfId="17" applyNumberFormat="1" applyFont="1" applyAlignment="1">
      <alignment horizontal="left"/>
    </xf>
    <xf numFmtId="4" fontId="121" fillId="0" borderId="0" xfId="17" applyNumberFormat="1" applyFont="1" applyAlignment="1">
      <alignment horizontal="center"/>
    </xf>
    <xf numFmtId="183" fontId="121" fillId="0" borderId="1" xfId="21" applyFont="1" applyBorder="1" applyAlignment="1" applyProtection="1">
      <alignment horizontal="center"/>
    </xf>
    <xf numFmtId="167" fontId="121" fillId="67" borderId="1" xfId="20" applyNumberFormat="1" applyFont="1" applyFill="1" applyBorder="1" applyAlignment="1" applyProtection="1">
      <alignment horizontal="center"/>
    </xf>
    <xf numFmtId="167" fontId="121" fillId="53" borderId="1" xfId="20" applyNumberFormat="1" applyFont="1" applyFill="1" applyBorder="1" applyAlignment="1" applyProtection="1">
      <alignment horizontal="center"/>
    </xf>
    <xf numFmtId="183" fontId="121" fillId="0" borderId="1" xfId="21" applyFont="1" applyBorder="1" applyProtection="1"/>
    <xf numFmtId="2" fontId="121" fillId="60" borderId="1" xfId="17" applyNumberFormat="1" applyFont="1" applyFill="1" applyBorder="1" applyAlignment="1">
      <alignment horizontal="center"/>
    </xf>
    <xf numFmtId="2" fontId="121" fillId="51" borderId="1" xfId="17" applyNumberFormat="1" applyFont="1" applyFill="1" applyBorder="1" applyAlignment="1">
      <alignment horizontal="center"/>
    </xf>
    <xf numFmtId="186" fontId="121" fillId="67" borderId="1" xfId="21" applyNumberFormat="1" applyFont="1" applyFill="1" applyBorder="1" applyAlignment="1" applyProtection="1">
      <alignment horizontal="center"/>
    </xf>
    <xf numFmtId="186" fontId="121" fillId="0" borderId="1" xfId="21" applyNumberFormat="1" applyFont="1" applyBorder="1" applyAlignment="1" applyProtection="1">
      <alignment horizontal="center"/>
    </xf>
    <xf numFmtId="186" fontId="121" fillId="53" borderId="1" xfId="17" applyNumberFormat="1" applyFont="1" applyFill="1" applyBorder="1" applyAlignment="1">
      <alignment horizontal="center"/>
    </xf>
    <xf numFmtId="186" fontId="121" fillId="0" borderId="1" xfId="17" applyNumberFormat="1" applyFont="1" applyBorder="1" applyAlignment="1">
      <alignment horizontal="center"/>
    </xf>
    <xf numFmtId="186" fontId="121" fillId="51" borderId="1" xfId="17" applyNumberFormat="1" applyFont="1" applyFill="1" applyBorder="1" applyAlignment="1">
      <alignment horizontal="center"/>
    </xf>
    <xf numFmtId="183" fontId="121" fillId="67" borderId="0" xfId="21" applyFont="1" applyFill="1" applyBorder="1" applyAlignment="1" applyProtection="1">
      <alignment horizontal="center"/>
    </xf>
    <xf numFmtId="167" fontId="121" fillId="67" borderId="0" xfId="20" applyNumberFormat="1" applyFont="1" applyFill="1" applyBorder="1" applyAlignment="1" applyProtection="1">
      <alignment horizontal="center"/>
    </xf>
    <xf numFmtId="167" fontId="121" fillId="53" borderId="0" xfId="20" applyNumberFormat="1" applyFont="1" applyFill="1" applyBorder="1" applyAlignment="1" applyProtection="1">
      <alignment horizontal="center"/>
    </xf>
    <xf numFmtId="167" fontId="121" fillId="0" borderId="1" xfId="20" applyNumberFormat="1" applyFont="1" applyBorder="1" applyAlignment="1" applyProtection="1">
      <alignment horizontal="left"/>
    </xf>
    <xf numFmtId="184" fontId="121" fillId="0" borderId="1" xfId="21" applyNumberFormat="1" applyFont="1" applyBorder="1" applyAlignment="1" applyProtection="1">
      <alignment horizontal="center"/>
    </xf>
    <xf numFmtId="169" fontId="0" fillId="67" borderId="1" xfId="17" applyNumberFormat="1" applyFont="1" applyFill="1" applyBorder="1"/>
    <xf numFmtId="169" fontId="0" fillId="67" borderId="64" xfId="17" applyNumberFormat="1" applyFont="1" applyFill="1" applyBorder="1"/>
    <xf numFmtId="169" fontId="0" fillId="0" borderId="1" xfId="17" applyNumberFormat="1" applyFont="1" applyBorder="1"/>
    <xf numFmtId="169" fontId="121" fillId="0" borderId="0" xfId="17" applyNumberFormat="1" applyFont="1"/>
    <xf numFmtId="183" fontId="121" fillId="60" borderId="1" xfId="21" applyFont="1" applyFill="1" applyBorder="1" applyAlignment="1" applyProtection="1">
      <alignment horizontal="center"/>
    </xf>
    <xf numFmtId="167" fontId="121" fillId="51" borderId="0" xfId="20" applyNumberFormat="1" applyFont="1" applyFill="1" applyBorder="1" applyAlignment="1" applyProtection="1">
      <alignment horizontal="center"/>
    </xf>
    <xf numFmtId="0" fontId="162" fillId="69" borderId="0" xfId="2" applyFont="1" applyFill="1"/>
    <xf numFmtId="0" fontId="105" fillId="69" borderId="0" xfId="2" applyFont="1" applyFill="1"/>
    <xf numFmtId="0" fontId="5" fillId="15" borderId="0" xfId="2" applyFill="1"/>
    <xf numFmtId="0" fontId="163" fillId="15" borderId="0" xfId="2" applyFont="1" applyFill="1"/>
    <xf numFmtId="0" fontId="164" fillId="15" borderId="0" xfId="2" applyFont="1" applyFill="1"/>
    <xf numFmtId="0" fontId="165" fillId="15" borderId="0" xfId="2" applyFont="1" applyFill="1"/>
    <xf numFmtId="0" fontId="2" fillId="70" borderId="0" xfId="2" applyFont="1" applyFill="1"/>
    <xf numFmtId="0" fontId="5" fillId="70" borderId="0" xfId="2" applyFill="1"/>
    <xf numFmtId="4" fontId="166" fillId="0" borderId="1" xfId="2" applyNumberFormat="1" applyFont="1" applyBorder="1" applyAlignment="1">
      <alignment horizontal="center" vertical="center" wrapText="1"/>
    </xf>
    <xf numFmtId="0" fontId="166" fillId="0" borderId="1" xfId="2" applyFont="1" applyBorder="1" applyAlignment="1">
      <alignment horizontal="center" vertical="center" wrapText="1"/>
    </xf>
    <xf numFmtId="0" fontId="37" fillId="0" borderId="1" xfId="2" applyFont="1" applyBorder="1" applyAlignment="1">
      <alignment horizontal="left" vertical="center"/>
    </xf>
    <xf numFmtId="165" fontId="28" fillId="0" borderId="1" xfId="2" applyNumberFormat="1" applyFont="1" applyBorder="1" applyAlignment="1">
      <alignment horizontal="right"/>
    </xf>
    <xf numFmtId="165" fontId="37" fillId="15" borderId="1" xfId="2" applyNumberFormat="1" applyFont="1" applyFill="1" applyBorder="1" applyAlignment="1">
      <alignment horizontal="right"/>
    </xf>
    <xf numFmtId="165" fontId="39" fillId="15" borderId="1" xfId="2" applyNumberFormat="1" applyFont="1" applyFill="1" applyBorder="1" applyAlignment="1">
      <alignment horizontal="right"/>
    </xf>
    <xf numFmtId="166" fontId="37" fillId="15" borderId="1" xfId="2" applyNumberFormat="1" applyFont="1" applyFill="1" applyBorder="1" applyAlignment="1">
      <alignment horizontal="right"/>
    </xf>
    <xf numFmtId="0" fontId="39" fillId="34" borderId="1" xfId="2" applyFont="1" applyFill="1" applyBorder="1" applyAlignment="1">
      <alignment horizontal="left" vertical="center"/>
    </xf>
    <xf numFmtId="165" fontId="39" fillId="34" borderId="1" xfId="2" applyNumberFormat="1" applyFont="1" applyFill="1" applyBorder="1" applyAlignment="1">
      <alignment horizontal="right"/>
    </xf>
    <xf numFmtId="0" fontId="39" fillId="0" borderId="68" xfId="2" applyFont="1" applyBorder="1" applyAlignment="1">
      <alignment horizontal="left" vertical="center"/>
    </xf>
    <xf numFmtId="165" fontId="39" fillId="0" borderId="68" xfId="2" applyNumberFormat="1" applyFont="1" applyBorder="1" applyAlignment="1">
      <alignment horizontal="right"/>
    </xf>
    <xf numFmtId="0" fontId="28" fillId="0" borderId="1" xfId="2" applyFont="1" applyBorder="1" applyAlignment="1">
      <alignment horizontal="left" vertical="center"/>
    </xf>
    <xf numFmtId="165" fontId="33" fillId="0" borderId="1" xfId="2" applyNumberFormat="1" applyFont="1" applyBorder="1" applyAlignment="1">
      <alignment horizontal="right"/>
    </xf>
    <xf numFmtId="165" fontId="5" fillId="15" borderId="0" xfId="2" applyNumberFormat="1" applyFill="1"/>
    <xf numFmtId="165" fontId="28" fillId="15" borderId="1" xfId="2" applyNumberFormat="1" applyFont="1" applyFill="1" applyBorder="1" applyAlignment="1">
      <alignment horizontal="right"/>
    </xf>
    <xf numFmtId="165" fontId="33" fillId="15" borderId="1" xfId="2" applyNumberFormat="1" applyFont="1" applyFill="1" applyBorder="1" applyAlignment="1">
      <alignment horizontal="right"/>
    </xf>
    <xf numFmtId="165" fontId="33" fillId="34" borderId="1" xfId="2" applyNumberFormat="1" applyFont="1" applyFill="1" applyBorder="1" applyAlignment="1">
      <alignment horizontal="right"/>
    </xf>
    <xf numFmtId="165" fontId="33" fillId="0" borderId="68" xfId="2" applyNumberFormat="1" applyFont="1" applyBorder="1" applyAlignment="1">
      <alignment horizontal="right"/>
    </xf>
    <xf numFmtId="0" fontId="4" fillId="15" borderId="0" xfId="2" applyFont="1" applyFill="1"/>
    <xf numFmtId="14" fontId="5" fillId="15" borderId="0" xfId="2" applyNumberFormat="1" applyFill="1"/>
    <xf numFmtId="165" fontId="167" fillId="0" borderId="1" xfId="2" applyNumberFormat="1" applyFont="1" applyBorder="1" applyAlignment="1">
      <alignment horizontal="right"/>
    </xf>
    <xf numFmtId="165" fontId="167" fillId="15" borderId="1" xfId="2" applyNumberFormat="1" applyFont="1" applyFill="1" applyBorder="1" applyAlignment="1">
      <alignment horizontal="right"/>
    </xf>
    <xf numFmtId="165" fontId="168" fillId="15" borderId="1" xfId="2" applyNumberFormat="1" applyFont="1" applyFill="1" applyBorder="1" applyAlignment="1">
      <alignment horizontal="right"/>
    </xf>
    <xf numFmtId="165" fontId="168" fillId="34" borderId="1" xfId="2" applyNumberFormat="1" applyFont="1" applyFill="1" applyBorder="1" applyAlignment="1">
      <alignment horizontal="right"/>
    </xf>
    <xf numFmtId="165" fontId="168" fillId="0" borderId="68" xfId="2" applyNumberFormat="1" applyFont="1" applyBorder="1" applyAlignment="1">
      <alignment horizontal="right"/>
    </xf>
    <xf numFmtId="165" fontId="168" fillId="0" borderId="1" xfId="2" applyNumberFormat="1" applyFont="1" applyBorder="1" applyAlignment="1">
      <alignment horizontal="right"/>
    </xf>
    <xf numFmtId="0" fontId="2" fillId="18" borderId="0" xfId="2" applyFont="1" applyFill="1"/>
    <xf numFmtId="0" fontId="105" fillId="18" borderId="0" xfId="2" applyFont="1" applyFill="1"/>
    <xf numFmtId="0" fontId="96" fillId="15" borderId="0" xfId="2" applyFont="1" applyFill="1"/>
    <xf numFmtId="0" fontId="4" fillId="15" borderId="1" xfId="2" applyFont="1" applyFill="1" applyBorder="1"/>
    <xf numFmtId="0" fontId="5" fillId="15" borderId="64" xfId="2" applyFill="1" applyBorder="1" applyAlignment="1">
      <alignment horizontal="center"/>
    </xf>
    <xf numFmtId="0" fontId="5" fillId="15" borderId="1" xfId="2" applyFill="1" applyBorder="1"/>
    <xf numFmtId="165" fontId="5" fillId="15" borderId="1" xfId="2" applyNumberFormat="1" applyFill="1" applyBorder="1" applyAlignment="1">
      <alignment horizontal="center"/>
    </xf>
    <xf numFmtId="0" fontId="46" fillId="15" borderId="1" xfId="2" applyFont="1" applyFill="1" applyBorder="1" applyAlignment="1">
      <alignment horizontal="left"/>
    </xf>
    <xf numFmtId="165" fontId="46" fillId="15" borderId="1" xfId="2" applyNumberFormat="1" applyFont="1" applyFill="1" applyBorder="1" applyAlignment="1">
      <alignment horizontal="center"/>
    </xf>
    <xf numFmtId="0" fontId="46" fillId="15" borderId="1" xfId="2" applyFont="1" applyFill="1" applyBorder="1"/>
    <xf numFmtId="0" fontId="46" fillId="20" borderId="1" xfId="2" applyFont="1" applyFill="1" applyBorder="1" applyAlignment="1">
      <alignment horizontal="left"/>
    </xf>
    <xf numFmtId="165" fontId="46" fillId="20" borderId="1" xfId="2" applyNumberFormat="1" applyFont="1" applyFill="1" applyBorder="1" applyAlignment="1">
      <alignment horizontal="center"/>
    </xf>
    <xf numFmtId="165" fontId="4" fillId="15" borderId="1" xfId="2" applyNumberFormat="1" applyFont="1" applyFill="1" applyBorder="1" applyAlignment="1">
      <alignment horizontal="center"/>
    </xf>
    <xf numFmtId="0" fontId="3" fillId="15" borderId="1" xfId="2" applyFont="1" applyFill="1" applyBorder="1"/>
    <xf numFmtId="165" fontId="171" fillId="15" borderId="1" xfId="2" applyNumberFormat="1" applyFont="1" applyFill="1" applyBorder="1" applyAlignment="1">
      <alignment horizontal="center"/>
    </xf>
    <xf numFmtId="0" fontId="46" fillId="20" borderId="1" xfId="2" applyFont="1" applyFill="1" applyBorder="1"/>
    <xf numFmtId="165" fontId="171" fillId="20" borderId="1" xfId="2" applyNumberFormat="1" applyFont="1" applyFill="1" applyBorder="1" applyAlignment="1">
      <alignment horizontal="center"/>
    </xf>
    <xf numFmtId="0" fontId="3" fillId="15" borderId="0" xfId="2" applyFont="1" applyFill="1"/>
    <xf numFmtId="0" fontId="4" fillId="15" borderId="1" xfId="2" applyFont="1" applyFill="1" applyBorder="1" applyAlignment="1">
      <alignment horizontal="center"/>
    </xf>
    <xf numFmtId="0" fontId="5" fillId="15" borderId="2" xfId="2" applyFill="1" applyBorder="1"/>
    <xf numFmtId="0" fontId="102" fillId="15" borderId="2" xfId="2" applyFont="1" applyFill="1" applyBorder="1"/>
    <xf numFmtId="165" fontId="102" fillId="15" borderId="1" xfId="2" applyNumberFormat="1" applyFont="1" applyFill="1" applyBorder="1" applyAlignment="1">
      <alignment horizontal="center"/>
    </xf>
    <xf numFmtId="0" fontId="3" fillId="15" borderId="2" xfId="2" applyFont="1" applyFill="1" applyBorder="1"/>
    <xf numFmtId="0" fontId="4" fillId="15" borderId="2" xfId="2" applyFont="1" applyFill="1" applyBorder="1"/>
    <xf numFmtId="165" fontId="57" fillId="15" borderId="1" xfId="2" applyNumberFormat="1" applyFont="1" applyFill="1" applyBorder="1" applyAlignment="1">
      <alignment horizontal="center"/>
    </xf>
    <xf numFmtId="165" fontId="60" fillId="15" borderId="1" xfId="2" applyNumberFormat="1" applyFont="1" applyFill="1" applyBorder="1" applyAlignment="1">
      <alignment horizontal="center"/>
    </xf>
    <xf numFmtId="165" fontId="56" fillId="15" borderId="1" xfId="2" applyNumberFormat="1" applyFont="1" applyFill="1" applyBorder="1" applyAlignment="1">
      <alignment horizontal="center"/>
    </xf>
    <xf numFmtId="0" fontId="56" fillId="15" borderId="2" xfId="2" applyFont="1" applyFill="1" applyBorder="1"/>
    <xf numFmtId="0" fontId="5" fillId="15" borderId="68" xfId="2" applyFill="1" applyBorder="1"/>
    <xf numFmtId="0" fontId="57" fillId="15" borderId="2" xfId="2" applyFont="1" applyFill="1" applyBorder="1"/>
    <xf numFmtId="0" fontId="57" fillId="15" borderId="2" xfId="2" applyFont="1" applyFill="1" applyBorder="1" applyAlignment="1">
      <alignment horizontal="left"/>
    </xf>
    <xf numFmtId="0" fontId="5" fillId="15" borderId="1" xfId="2" applyFill="1" applyBorder="1" applyAlignment="1">
      <alignment vertical="center"/>
    </xf>
    <xf numFmtId="0" fontId="102" fillId="15" borderId="1" xfId="2" applyFont="1" applyFill="1" applyBorder="1"/>
    <xf numFmtId="0" fontId="57" fillId="15" borderId="1" xfId="2" applyFont="1" applyFill="1" applyBorder="1" applyAlignment="1">
      <alignment horizontal="left"/>
    </xf>
    <xf numFmtId="165" fontId="56" fillId="15" borderId="0" xfId="2" applyNumberFormat="1" applyFont="1" applyFill="1" applyAlignment="1">
      <alignment horizontal="center"/>
    </xf>
    <xf numFmtId="0" fontId="96" fillId="15" borderId="1" xfId="2" applyFont="1" applyFill="1" applyBorder="1" applyAlignment="1">
      <alignment vertical="center"/>
    </xf>
    <xf numFmtId="165" fontId="57" fillId="15" borderId="1" xfId="2" applyNumberFormat="1" applyFont="1" applyFill="1" applyBorder="1" applyAlignment="1">
      <alignment horizontal="center" vertical="center"/>
    </xf>
    <xf numFmtId="0" fontId="5" fillId="20" borderId="0" xfId="2" applyFill="1"/>
    <xf numFmtId="0" fontId="3" fillId="20" borderId="0" xfId="2" applyFont="1" applyFill="1"/>
    <xf numFmtId="0" fontId="4" fillId="20" borderId="1" xfId="2" applyFont="1" applyFill="1" applyBorder="1" applyAlignment="1">
      <alignment horizontal="center"/>
    </xf>
    <xf numFmtId="165" fontId="5" fillId="20" borderId="1" xfId="2" applyNumberFormat="1" applyFill="1" applyBorder="1" applyAlignment="1">
      <alignment horizontal="center"/>
    </xf>
    <xf numFmtId="165" fontId="102" fillId="20" borderId="1" xfId="2" applyNumberFormat="1" applyFont="1" applyFill="1" applyBorder="1" applyAlignment="1">
      <alignment horizontal="center"/>
    </xf>
    <xf numFmtId="165" fontId="57" fillId="20" borderId="1" xfId="2" applyNumberFormat="1" applyFont="1" applyFill="1" applyBorder="1" applyAlignment="1">
      <alignment horizontal="center"/>
    </xf>
    <xf numFmtId="165" fontId="60" fillId="20" borderId="1" xfId="2" applyNumberFormat="1" applyFont="1" applyFill="1" applyBorder="1" applyAlignment="1">
      <alignment horizontal="center"/>
    </xf>
    <xf numFmtId="165" fontId="174" fillId="15" borderId="1" xfId="2" applyNumberFormat="1" applyFont="1" applyFill="1" applyBorder="1" applyAlignment="1">
      <alignment horizontal="center"/>
    </xf>
    <xf numFmtId="165" fontId="56" fillId="20" borderId="1" xfId="2" applyNumberFormat="1" applyFont="1" applyFill="1" applyBorder="1" applyAlignment="1">
      <alignment horizontal="center"/>
    </xf>
    <xf numFmtId="165" fontId="56" fillId="20" borderId="0" xfId="2" applyNumberFormat="1" applyFont="1" applyFill="1" applyAlignment="1">
      <alignment horizontal="center"/>
    </xf>
    <xf numFmtId="165" fontId="57" fillId="20" borderId="1" xfId="2" applyNumberFormat="1" applyFont="1" applyFill="1" applyBorder="1" applyAlignment="1">
      <alignment horizontal="center" vertical="center"/>
    </xf>
    <xf numFmtId="0" fontId="3" fillId="0" borderId="0" xfId="2" applyFont="1"/>
    <xf numFmtId="0" fontId="4" fillId="0" borderId="1" xfId="2" applyFont="1" applyBorder="1" applyAlignment="1">
      <alignment horizontal="center"/>
    </xf>
    <xf numFmtId="0" fontId="102" fillId="0" borderId="2" xfId="2" applyFont="1" applyBorder="1"/>
    <xf numFmtId="165" fontId="102" fillId="0" borderId="1" xfId="2" applyNumberFormat="1" applyFont="1" applyBorder="1" applyAlignment="1">
      <alignment horizontal="center"/>
    </xf>
    <xf numFmtId="0" fontId="3" fillId="20" borderId="2" xfId="2" applyFont="1" applyFill="1" applyBorder="1"/>
    <xf numFmtId="165" fontId="5" fillId="0" borderId="1" xfId="2" applyNumberFormat="1" applyBorder="1"/>
    <xf numFmtId="0" fontId="4" fillId="0" borderId="2" xfId="2" applyFont="1" applyBorder="1"/>
    <xf numFmtId="165" fontId="57" fillId="0" borderId="1" xfId="2" applyNumberFormat="1" applyFont="1" applyBorder="1" applyAlignment="1">
      <alignment horizontal="center"/>
    </xf>
    <xf numFmtId="0" fontId="102" fillId="73" borderId="2" xfId="2" applyFont="1" applyFill="1" applyBorder="1"/>
    <xf numFmtId="165" fontId="60" fillId="73" borderId="1" xfId="2" applyNumberFormat="1" applyFont="1" applyFill="1" applyBorder="1" applyAlignment="1">
      <alignment horizontal="center"/>
    </xf>
    <xf numFmtId="165" fontId="56" fillId="0" borderId="1" xfId="2" applyNumberFormat="1" applyFont="1" applyBorder="1" applyAlignment="1">
      <alignment horizontal="center"/>
    </xf>
    <xf numFmtId="0" fontId="5" fillId="74" borderId="2" xfId="2" applyFill="1" applyBorder="1"/>
    <xf numFmtId="0" fontId="56" fillId="0" borderId="2" xfId="2" applyFont="1" applyBorder="1"/>
    <xf numFmtId="0" fontId="5" fillId="0" borderId="68" xfId="2" applyBorder="1"/>
    <xf numFmtId="0" fontId="57" fillId="0" borderId="2" xfId="2" applyFont="1" applyBorder="1"/>
    <xf numFmtId="0" fontId="57" fillId="0" borderId="2" xfId="2" applyFont="1" applyBorder="1" applyAlignment="1">
      <alignment horizontal="left"/>
    </xf>
    <xf numFmtId="165" fontId="56" fillId="0" borderId="0" xfId="2" applyNumberFormat="1" applyFont="1" applyAlignment="1">
      <alignment horizontal="center"/>
    </xf>
    <xf numFmtId="165" fontId="60" fillId="0" borderId="1" xfId="2" applyNumberFormat="1" applyFont="1" applyBorder="1" applyAlignment="1">
      <alignment horizontal="center"/>
    </xf>
    <xf numFmtId="0" fontId="96" fillId="0" borderId="1" xfId="2" applyFont="1" applyBorder="1" applyAlignment="1">
      <alignment horizontal="left"/>
    </xf>
    <xf numFmtId="0" fontId="96" fillId="0" borderId="1" xfId="2" applyFont="1" applyBorder="1" applyAlignment="1">
      <alignment vertical="center"/>
    </xf>
    <xf numFmtId="165" fontId="57" fillId="0" borderId="1" xfId="2" applyNumberFormat="1" applyFont="1" applyBorder="1" applyAlignment="1">
      <alignment horizontal="center" vertical="center"/>
    </xf>
    <xf numFmtId="165" fontId="56" fillId="0" borderId="4" xfId="0" applyNumberFormat="1" applyFont="1" applyBorder="1" applyAlignment="1">
      <alignment horizontal="center"/>
    </xf>
    <xf numFmtId="165" fontId="56" fillId="20" borderId="4" xfId="0" applyNumberFormat="1" applyFont="1" applyFill="1" applyBorder="1" applyAlignment="1">
      <alignment horizontal="center"/>
    </xf>
    <xf numFmtId="165" fontId="0" fillId="20" borderId="4" xfId="0" applyNumberFormat="1" applyFill="1" applyBorder="1" applyAlignment="1">
      <alignment horizontal="center"/>
    </xf>
    <xf numFmtId="0" fontId="0" fillId="20" borderId="12" xfId="0" applyFill="1" applyBorder="1"/>
    <xf numFmtId="0" fontId="96" fillId="20" borderId="0" xfId="0" applyFont="1" applyFill="1"/>
    <xf numFmtId="0" fontId="96" fillId="15" borderId="0" xfId="0" applyFont="1" applyFill="1"/>
    <xf numFmtId="0" fontId="4" fillId="0" borderId="20" xfId="0" applyFont="1" applyBorder="1" applyAlignment="1">
      <alignment horizontal="center"/>
    </xf>
    <xf numFmtId="0" fontId="4" fillId="0" borderId="21" xfId="0" applyFont="1" applyBorder="1" applyAlignment="1">
      <alignment horizontal="center"/>
    </xf>
    <xf numFmtId="0" fontId="4" fillId="0" borderId="10" xfId="0" applyFont="1" applyBorder="1" applyAlignment="1">
      <alignment horizontal="center"/>
    </xf>
    <xf numFmtId="0" fontId="4" fillId="0" borderId="11" xfId="0" applyFont="1" applyBorder="1" applyAlignment="1">
      <alignment horizontal="center"/>
    </xf>
    <xf numFmtId="0" fontId="0" fillId="0" borderId="7" xfId="0" applyBorder="1" applyAlignment="1">
      <alignment horizontal="center"/>
    </xf>
    <xf numFmtId="0" fontId="0" fillId="0" borderId="25" xfId="0" applyBorder="1" applyAlignment="1">
      <alignment horizontal="center"/>
    </xf>
    <xf numFmtId="165" fontId="0" fillId="0" borderId="15" xfId="0" applyNumberFormat="1" applyBorder="1" applyAlignment="1">
      <alignment horizontal="center"/>
    </xf>
    <xf numFmtId="167" fontId="0" fillId="0" borderId="13" xfId="1" applyNumberFormat="1" applyFont="1" applyFill="1" applyBorder="1" applyAlignment="1">
      <alignment horizontal="center"/>
    </xf>
    <xf numFmtId="167" fontId="97" fillId="0" borderId="68" xfId="1" applyNumberFormat="1" applyFont="1" applyFill="1" applyBorder="1" applyAlignment="1">
      <alignment horizontal="center"/>
    </xf>
    <xf numFmtId="167" fontId="97" fillId="0" borderId="13" xfId="1" applyNumberFormat="1" applyFont="1" applyFill="1" applyBorder="1" applyAlignment="1">
      <alignment horizontal="center"/>
    </xf>
    <xf numFmtId="9" fontId="99" fillId="0" borderId="68" xfId="1" applyFont="1" applyFill="1" applyBorder="1" applyAlignment="1">
      <alignment horizontal="center" vertical="top"/>
    </xf>
    <xf numFmtId="9" fontId="99" fillId="0" borderId="13" xfId="1" applyFont="1" applyFill="1" applyBorder="1" applyAlignment="1">
      <alignment horizontal="center" vertical="top"/>
    </xf>
    <xf numFmtId="2" fontId="0" fillId="0" borderId="15" xfId="0" applyNumberFormat="1" applyBorder="1" applyAlignment="1">
      <alignment horizontal="center"/>
    </xf>
    <xf numFmtId="2" fontId="0" fillId="0" borderId="7" xfId="0" applyNumberFormat="1" applyBorder="1" applyAlignment="1">
      <alignment horizontal="center"/>
    </xf>
    <xf numFmtId="2" fontId="0" fillId="0" borderId="25" xfId="0" applyNumberFormat="1" applyBorder="1" applyAlignment="1">
      <alignment horizontal="center"/>
    </xf>
    <xf numFmtId="9" fontId="3" fillId="0" borderId="1" xfId="1" applyFont="1" applyFill="1" applyBorder="1" applyAlignment="1">
      <alignment horizontal="center"/>
    </xf>
    <xf numFmtId="9" fontId="3" fillId="0" borderId="13" xfId="1" applyFont="1" applyFill="1" applyBorder="1" applyAlignment="1">
      <alignment horizontal="center"/>
    </xf>
    <xf numFmtId="9" fontId="0" fillId="0" borderId="64" xfId="1" applyFont="1" applyFill="1" applyBorder="1" applyAlignment="1">
      <alignment horizontal="center"/>
    </xf>
    <xf numFmtId="9" fontId="0" fillId="0" borderId="34" xfId="1" applyFont="1" applyFill="1" applyBorder="1" applyAlignment="1">
      <alignment horizontal="center"/>
    </xf>
    <xf numFmtId="9" fontId="0" fillId="0" borderId="1" xfId="1" applyFont="1" applyFill="1" applyBorder="1" applyAlignment="1">
      <alignment horizontal="center"/>
    </xf>
    <xf numFmtId="9" fontId="0" fillId="0" borderId="15" xfId="1" applyFont="1" applyFill="1" applyBorder="1" applyAlignment="1">
      <alignment horizontal="center"/>
    </xf>
    <xf numFmtId="9" fontId="0" fillId="0" borderId="17" xfId="1" applyFont="1" applyFill="1" applyBorder="1" applyAlignment="1">
      <alignment horizontal="center"/>
    </xf>
    <xf numFmtId="9" fontId="0" fillId="0" borderId="18" xfId="1" applyFont="1" applyFill="1" applyBorder="1" applyAlignment="1">
      <alignment horizontal="center"/>
    </xf>
    <xf numFmtId="165" fontId="0" fillId="0" borderId="10" xfId="0" applyNumberFormat="1" applyBorder="1" applyAlignment="1">
      <alignment horizontal="center"/>
    </xf>
    <xf numFmtId="165" fontId="0" fillId="0" borderId="11" xfId="0" applyNumberFormat="1" applyBorder="1" applyAlignment="1">
      <alignment horizontal="center"/>
    </xf>
    <xf numFmtId="0" fontId="0" fillId="0" borderId="23" xfId="0" applyBorder="1" applyAlignment="1">
      <alignment horizontal="center"/>
    </xf>
    <xf numFmtId="0" fontId="0" fillId="0" borderId="1" xfId="0" applyBorder="1" applyAlignment="1">
      <alignment horizontal="center"/>
    </xf>
    <xf numFmtId="0" fontId="0" fillId="0" borderId="70" xfId="0" applyBorder="1" applyAlignment="1">
      <alignment horizontal="center"/>
    </xf>
    <xf numFmtId="0" fontId="0" fillId="0" borderId="6" xfId="0" applyBorder="1" applyAlignment="1">
      <alignment horizontal="center"/>
    </xf>
    <xf numFmtId="0" fontId="0" fillId="0" borderId="17" xfId="0" applyBorder="1" applyAlignment="1">
      <alignment horizontal="center"/>
    </xf>
    <xf numFmtId="165" fontId="0" fillId="0" borderId="17" xfId="0" applyNumberFormat="1" applyBorder="1" applyAlignment="1">
      <alignment horizontal="center"/>
    </xf>
    <xf numFmtId="0" fontId="0" fillId="0" borderId="18" xfId="0" applyBorder="1" applyAlignment="1">
      <alignment horizontal="center"/>
    </xf>
    <xf numFmtId="165" fontId="0" fillId="0" borderId="70" xfId="0" applyNumberFormat="1" applyBorder="1" applyAlignment="1">
      <alignment horizontal="center"/>
    </xf>
    <xf numFmtId="165" fontId="0" fillId="0" borderId="30" xfId="0" applyNumberFormat="1" applyBorder="1" applyAlignment="1">
      <alignment horizontal="center"/>
    </xf>
    <xf numFmtId="167" fontId="0" fillId="0" borderId="7" xfId="1" applyNumberFormat="1" applyFont="1" applyFill="1" applyBorder="1" applyAlignment="1">
      <alignment horizontal="center"/>
    </xf>
    <xf numFmtId="167" fontId="0" fillId="0" borderId="0" xfId="1" applyNumberFormat="1" applyFont="1" applyFill="1" applyBorder="1" applyAlignment="1">
      <alignment horizontal="center"/>
    </xf>
    <xf numFmtId="167" fontId="0" fillId="0" borderId="70" xfId="1" applyNumberFormat="1" applyFont="1" applyFill="1" applyBorder="1" applyAlignment="1">
      <alignment horizontal="center"/>
    </xf>
    <xf numFmtId="167" fontId="0" fillId="0" borderId="17" xfId="1" applyNumberFormat="1" applyFont="1" applyFill="1" applyBorder="1" applyAlignment="1">
      <alignment horizontal="center"/>
    </xf>
    <xf numFmtId="165" fontId="0" fillId="0" borderId="18" xfId="0" applyNumberFormat="1" applyBorder="1" applyAlignment="1">
      <alignment horizontal="center"/>
    </xf>
    <xf numFmtId="167" fontId="0" fillId="0" borderId="86" xfId="1" applyNumberFormat="1" applyFont="1" applyFill="1" applyBorder="1" applyAlignment="1">
      <alignment horizontal="center"/>
    </xf>
    <xf numFmtId="167" fontId="0" fillId="0" borderId="2" xfId="1" applyNumberFormat="1" applyFont="1" applyFill="1" applyBorder="1" applyAlignment="1">
      <alignment horizontal="center"/>
    </xf>
    <xf numFmtId="167" fontId="0" fillId="0" borderId="76" xfId="1" applyNumberFormat="1" applyFont="1" applyFill="1" applyBorder="1" applyAlignment="1">
      <alignment horizontal="center"/>
    </xf>
    <xf numFmtId="165" fontId="0" fillId="75" borderId="1" xfId="0" applyNumberFormat="1" applyFill="1" applyBorder="1" applyAlignment="1">
      <alignment horizontal="center"/>
    </xf>
    <xf numFmtId="0" fontId="175" fillId="0" borderId="0" xfId="17" applyFont="1"/>
    <xf numFmtId="167" fontId="175" fillId="0" borderId="0" xfId="1" applyNumberFormat="1" applyFont="1"/>
    <xf numFmtId="167" fontId="0" fillId="75" borderId="68" xfId="1" applyNumberFormat="1" applyFont="1" applyFill="1" applyBorder="1" applyAlignment="1">
      <alignment horizontal="center"/>
    </xf>
    <xf numFmtId="167" fontId="121" fillId="0" borderId="0" xfId="1" applyNumberFormat="1" applyFont="1"/>
    <xf numFmtId="167" fontId="0" fillId="13" borderId="68" xfId="1" applyNumberFormat="1" applyFont="1" applyFill="1" applyBorder="1" applyAlignment="1">
      <alignment horizontal="center"/>
    </xf>
    <xf numFmtId="167" fontId="0" fillId="11" borderId="68" xfId="1" applyNumberFormat="1" applyFont="1" applyFill="1" applyBorder="1" applyAlignment="1">
      <alignment horizontal="center"/>
    </xf>
    <xf numFmtId="2" fontId="0" fillId="75" borderId="1" xfId="0" applyNumberFormat="1" applyFill="1" applyBorder="1" applyAlignment="1">
      <alignment horizontal="center"/>
    </xf>
    <xf numFmtId="0" fontId="0" fillId="10" borderId="0" xfId="0" applyFill="1"/>
    <xf numFmtId="2" fontId="0" fillId="10" borderId="63" xfId="0" applyNumberFormat="1" applyFill="1" applyBorder="1" applyAlignment="1">
      <alignment horizontal="center"/>
    </xf>
    <xf numFmtId="165" fontId="0" fillId="10" borderId="63" xfId="0" applyNumberFormat="1" applyFill="1" applyBorder="1" applyAlignment="1">
      <alignment horizontal="center"/>
    </xf>
    <xf numFmtId="165" fontId="0" fillId="10" borderId="0" xfId="0" applyNumberFormat="1" applyFill="1" applyAlignment="1">
      <alignment horizontal="center"/>
    </xf>
    <xf numFmtId="165" fontId="0" fillId="10" borderId="78" xfId="0" applyNumberFormat="1" applyFill="1" applyBorder="1" applyAlignment="1">
      <alignment horizontal="center"/>
    </xf>
    <xf numFmtId="0" fontId="0" fillId="43" borderId="26" xfId="0" applyFill="1" applyBorder="1"/>
    <xf numFmtId="0" fontId="0" fillId="43" borderId="41" xfId="0" applyFill="1" applyBorder="1"/>
    <xf numFmtId="0" fontId="0" fillId="43" borderId="27" xfId="0" applyFill="1" applyBorder="1"/>
    <xf numFmtId="0" fontId="4" fillId="43" borderId="27" xfId="0" applyFont="1" applyFill="1" applyBorder="1"/>
    <xf numFmtId="0" fontId="0" fillId="43" borderId="28" xfId="0" applyFill="1" applyBorder="1"/>
    <xf numFmtId="165" fontId="0" fillId="10" borderId="36" xfId="0" applyNumberFormat="1" applyFill="1" applyBorder="1" applyAlignment="1">
      <alignment horizontal="center"/>
    </xf>
    <xf numFmtId="165" fontId="0" fillId="10" borderId="64" xfId="0" applyNumberFormat="1" applyFill="1" applyBorder="1" applyAlignment="1">
      <alignment horizontal="center"/>
    </xf>
    <xf numFmtId="9" fontId="105" fillId="76" borderId="68" xfId="0" applyNumberFormat="1" applyFont="1" applyFill="1" applyBorder="1" applyAlignment="1">
      <alignment horizontal="center"/>
    </xf>
    <xf numFmtId="9" fontId="0" fillId="10" borderId="63" xfId="1" applyFont="1" applyFill="1" applyBorder="1" applyAlignment="1">
      <alignment horizontal="center"/>
    </xf>
    <xf numFmtId="9" fontId="0" fillId="10" borderId="14" xfId="1" applyFont="1" applyFill="1" applyBorder="1" applyAlignment="1">
      <alignment horizontal="center"/>
    </xf>
    <xf numFmtId="9" fontId="0" fillId="42" borderId="1" xfId="1" applyFont="1" applyFill="1" applyBorder="1" applyAlignment="1">
      <alignment horizontal="center"/>
    </xf>
    <xf numFmtId="167" fontId="105" fillId="76" borderId="68" xfId="0" applyNumberFormat="1" applyFont="1" applyFill="1" applyBorder="1" applyAlignment="1">
      <alignment horizontal="center"/>
    </xf>
    <xf numFmtId="167" fontId="0" fillId="75" borderId="1" xfId="1" applyNumberFormat="1" applyFont="1" applyFill="1" applyBorder="1" applyAlignment="1">
      <alignment horizontal="center"/>
    </xf>
    <xf numFmtId="167" fontId="176" fillId="43" borderId="68" xfId="0" applyNumberFormat="1" applyFont="1" applyFill="1" applyBorder="1"/>
    <xf numFmtId="9" fontId="0" fillId="42" borderId="68" xfId="1" applyFont="1" applyFill="1" applyBorder="1" applyAlignment="1">
      <alignment horizontal="center"/>
    </xf>
    <xf numFmtId="9" fontId="0" fillId="22" borderId="4" xfId="1" applyFont="1" applyFill="1" applyBorder="1" applyAlignment="1">
      <alignment horizontal="center"/>
    </xf>
    <xf numFmtId="167" fontId="0" fillId="0" borderId="9" xfId="1" applyNumberFormat="1" applyFont="1" applyFill="1" applyBorder="1" applyAlignment="1">
      <alignment horizontal="center"/>
    </xf>
    <xf numFmtId="167" fontId="0" fillId="0" borderId="62" xfId="1" applyNumberFormat="1" applyFont="1" applyFill="1" applyBorder="1" applyAlignment="1">
      <alignment horizontal="center"/>
    </xf>
    <xf numFmtId="167" fontId="0" fillId="43" borderId="13" xfId="0" applyNumberFormat="1" applyFill="1" applyBorder="1"/>
    <xf numFmtId="167" fontId="0" fillId="0" borderId="90" xfId="1" applyNumberFormat="1" applyFont="1" applyFill="1" applyBorder="1" applyAlignment="1">
      <alignment horizontal="center"/>
    </xf>
    <xf numFmtId="167" fontId="0" fillId="15" borderId="0" xfId="0" applyNumberFormat="1" applyFill="1"/>
    <xf numFmtId="167" fontId="176" fillId="43" borderId="43" xfId="0" applyNumberFormat="1" applyFont="1" applyFill="1" applyBorder="1"/>
    <xf numFmtId="0" fontId="0" fillId="43" borderId="43" xfId="0" applyFill="1" applyBorder="1"/>
    <xf numFmtId="0" fontId="0" fillId="43" borderId="44" xfId="0" applyFill="1" applyBorder="1"/>
    <xf numFmtId="9" fontId="0" fillId="0" borderId="9" xfId="1" applyFont="1" applyBorder="1" applyAlignment="1">
      <alignment horizontal="center"/>
    </xf>
    <xf numFmtId="9" fontId="0" fillId="10" borderId="36" xfId="1" applyFont="1" applyFill="1" applyBorder="1" applyAlignment="1">
      <alignment horizontal="center"/>
    </xf>
    <xf numFmtId="167" fontId="0" fillId="0" borderId="10" xfId="1" applyNumberFormat="1" applyFont="1" applyFill="1" applyBorder="1" applyAlignment="1">
      <alignment horizontal="center"/>
    </xf>
    <xf numFmtId="167" fontId="0" fillId="0" borderId="11" xfId="1" applyNumberFormat="1" applyFont="1" applyFill="1" applyBorder="1" applyAlignment="1">
      <alignment horizontal="center"/>
    </xf>
    <xf numFmtId="9" fontId="0" fillId="10" borderId="4" xfId="1" applyFont="1" applyFill="1" applyBorder="1" applyAlignment="1">
      <alignment horizontal="center"/>
    </xf>
    <xf numFmtId="167" fontId="0" fillId="20" borderId="4" xfId="1" applyNumberFormat="1" applyFont="1" applyFill="1" applyBorder="1" applyAlignment="1">
      <alignment horizontal="center"/>
    </xf>
    <xf numFmtId="167" fontId="0" fillId="75" borderId="15" xfId="1" applyNumberFormat="1" applyFont="1" applyFill="1" applyBorder="1" applyAlignment="1">
      <alignment horizontal="center"/>
    </xf>
    <xf numFmtId="167" fontId="0" fillId="13" borderId="1" xfId="1" applyNumberFormat="1" applyFont="1" applyFill="1" applyBorder="1" applyAlignment="1">
      <alignment horizontal="center"/>
    </xf>
    <xf numFmtId="167" fontId="56" fillId="77" borderId="17" xfId="1" applyNumberFormat="1" applyFont="1" applyFill="1" applyBorder="1" applyAlignment="1">
      <alignment horizontal="center"/>
    </xf>
    <xf numFmtId="167" fontId="0" fillId="77" borderId="2" xfId="1" applyNumberFormat="1" applyFont="1" applyFill="1" applyBorder="1" applyAlignment="1">
      <alignment horizontal="center"/>
    </xf>
    <xf numFmtId="10" fontId="121" fillId="0" borderId="4" xfId="17" applyNumberFormat="1" applyFont="1" applyBorder="1" applyAlignment="1">
      <alignment horizontal="center" vertical="center" wrapText="1"/>
    </xf>
    <xf numFmtId="10" fontId="121" fillId="0" borderId="1" xfId="17" applyNumberFormat="1" applyFont="1" applyBorder="1" applyAlignment="1">
      <alignment horizontal="center" vertical="center" wrapText="1"/>
    </xf>
    <xf numFmtId="10" fontId="121" fillId="58" borderId="1" xfId="17" applyNumberFormat="1" applyFont="1" applyFill="1" applyBorder="1" applyAlignment="1">
      <alignment horizontal="center"/>
    </xf>
    <xf numFmtId="167" fontId="176" fillId="43" borderId="68" xfId="0" applyNumberFormat="1" applyFont="1" applyFill="1" applyBorder="1" applyAlignment="1">
      <alignment horizontal="center"/>
    </xf>
    <xf numFmtId="167" fontId="0" fillId="10" borderId="63" xfId="1" applyNumberFormat="1" applyFont="1" applyFill="1" applyBorder="1" applyAlignment="1">
      <alignment horizontal="center"/>
    </xf>
    <xf numFmtId="167" fontId="0" fillId="0" borderId="4" xfId="1" applyNumberFormat="1" applyFont="1" applyBorder="1" applyAlignment="1">
      <alignment horizontal="center"/>
    </xf>
    <xf numFmtId="167" fontId="0" fillId="10" borderId="4" xfId="1" applyNumberFormat="1" applyFont="1" applyFill="1" applyBorder="1" applyAlignment="1">
      <alignment horizontal="center"/>
    </xf>
    <xf numFmtId="9" fontId="0" fillId="10" borderId="63" xfId="0" applyNumberFormat="1" applyFill="1" applyBorder="1" applyAlignment="1">
      <alignment horizontal="center"/>
    </xf>
    <xf numFmtId="9" fontId="0" fillId="43" borderId="68" xfId="0" applyNumberFormat="1" applyFill="1" applyBorder="1"/>
    <xf numFmtId="9" fontId="0" fillId="10" borderId="5" xfId="1" applyFont="1" applyFill="1" applyBorder="1" applyAlignment="1">
      <alignment horizontal="center"/>
    </xf>
    <xf numFmtId="9" fontId="0" fillId="10" borderId="78" xfId="0" applyNumberFormat="1" applyFill="1" applyBorder="1" applyAlignment="1">
      <alignment horizontal="center"/>
    </xf>
    <xf numFmtId="0" fontId="0" fillId="15" borderId="22" xfId="0" applyFill="1" applyBorder="1"/>
    <xf numFmtId="0" fontId="0" fillId="15" borderId="27" xfId="0" applyFill="1" applyBorder="1"/>
    <xf numFmtId="9" fontId="0" fillId="15" borderId="22" xfId="0" applyNumberFormat="1" applyFill="1" applyBorder="1"/>
    <xf numFmtId="9" fontId="0" fillId="10" borderId="32" xfId="1" applyFont="1" applyFill="1" applyBorder="1" applyAlignment="1">
      <alignment horizontal="center"/>
    </xf>
    <xf numFmtId="9" fontId="0" fillId="75" borderId="1" xfId="1" applyFont="1" applyFill="1" applyBorder="1" applyAlignment="1">
      <alignment horizontal="center"/>
    </xf>
    <xf numFmtId="9" fontId="56" fillId="9" borderId="17" xfId="1" applyFont="1" applyFill="1" applyBorder="1" applyAlignment="1">
      <alignment horizontal="center"/>
    </xf>
    <xf numFmtId="167" fontId="0" fillId="9" borderId="18" xfId="1" applyNumberFormat="1" applyFont="1" applyFill="1" applyBorder="1" applyAlignment="1">
      <alignment horizontal="center"/>
    </xf>
    <xf numFmtId="165" fontId="0" fillId="75" borderId="10" xfId="0" applyNumberFormat="1" applyFill="1" applyBorder="1" applyAlignment="1">
      <alignment horizontal="center"/>
    </xf>
    <xf numFmtId="0" fontId="28" fillId="20" borderId="1" xfId="2" applyFont="1" applyFill="1" applyBorder="1" applyAlignment="1">
      <alignment horizontal="left" vertical="center"/>
    </xf>
    <xf numFmtId="165" fontId="28" fillId="20" borderId="1" xfId="2" applyNumberFormat="1" applyFont="1" applyFill="1" applyBorder="1" applyAlignment="1">
      <alignment horizontal="right"/>
    </xf>
    <xf numFmtId="165" fontId="33" fillId="20" borderId="1" xfId="2" applyNumberFormat="1" applyFont="1" applyFill="1" applyBorder="1" applyAlignment="1">
      <alignment horizontal="right"/>
    </xf>
    <xf numFmtId="0" fontId="0" fillId="20" borderId="12" xfId="0" applyFill="1" applyBorder="1" applyAlignment="1">
      <alignment horizontal="left" indent="1"/>
    </xf>
    <xf numFmtId="165" fontId="0" fillId="20" borderId="14" xfId="0" applyNumberFormat="1" applyFill="1" applyBorder="1" applyAlignment="1">
      <alignment horizontal="center"/>
    </xf>
    <xf numFmtId="165" fontId="0" fillId="20" borderId="1" xfId="0" applyNumberFormat="1" applyFill="1" applyBorder="1" applyAlignment="1">
      <alignment horizontal="center"/>
    </xf>
    <xf numFmtId="165" fontId="0" fillId="20" borderId="15" xfId="0" applyNumberFormat="1" applyFill="1" applyBorder="1" applyAlignment="1">
      <alignment horizontal="center"/>
    </xf>
    <xf numFmtId="165" fontId="0" fillId="43" borderId="3" xfId="0" applyNumberFormat="1" applyFill="1" applyBorder="1"/>
    <xf numFmtId="165" fontId="176" fillId="43" borderId="68" xfId="0" applyNumberFormat="1" applyFont="1" applyFill="1" applyBorder="1" applyAlignment="1">
      <alignment horizontal="center" vertical="top"/>
    </xf>
    <xf numFmtId="165" fontId="0" fillId="77" borderId="1" xfId="0" applyNumberFormat="1" applyFill="1" applyBorder="1" applyAlignment="1">
      <alignment horizontal="center"/>
    </xf>
    <xf numFmtId="0" fontId="5" fillId="77" borderId="68" xfId="2" applyFill="1" applyBorder="1"/>
    <xf numFmtId="0" fontId="5" fillId="77" borderId="2" xfId="2" applyFill="1" applyBorder="1"/>
    <xf numFmtId="165" fontId="56" fillId="77" borderId="1" xfId="2" applyNumberFormat="1" applyFont="1" applyFill="1" applyBorder="1" applyAlignment="1">
      <alignment horizontal="center"/>
    </xf>
    <xf numFmtId="0" fontId="5" fillId="77" borderId="0" xfId="2" applyFill="1"/>
    <xf numFmtId="0" fontId="3" fillId="77" borderId="0" xfId="2" applyFont="1" applyFill="1"/>
    <xf numFmtId="0" fontId="4" fillId="77" borderId="1" xfId="2" applyFont="1" applyFill="1" applyBorder="1" applyAlignment="1">
      <alignment horizontal="center"/>
    </xf>
    <xf numFmtId="165" fontId="5" fillId="77" borderId="1" xfId="2" applyNumberFormat="1" applyFill="1" applyBorder="1" applyAlignment="1">
      <alignment horizontal="center"/>
    </xf>
    <xf numFmtId="165" fontId="102" fillId="77" borderId="1" xfId="2" applyNumberFormat="1" applyFont="1" applyFill="1" applyBorder="1" applyAlignment="1">
      <alignment horizontal="center"/>
    </xf>
    <xf numFmtId="165" fontId="57" fillId="77" borderId="1" xfId="2" applyNumberFormat="1" applyFont="1" applyFill="1" applyBorder="1" applyAlignment="1">
      <alignment horizontal="center"/>
    </xf>
    <xf numFmtId="165" fontId="60" fillId="77" borderId="1" xfId="2" applyNumberFormat="1" applyFont="1" applyFill="1" applyBorder="1" applyAlignment="1">
      <alignment horizontal="center"/>
    </xf>
    <xf numFmtId="165" fontId="5" fillId="77" borderId="0" xfId="2" applyNumberFormat="1" applyFill="1"/>
    <xf numFmtId="165" fontId="56" fillId="77" borderId="0" xfId="2" applyNumberFormat="1" applyFont="1" applyFill="1" applyAlignment="1">
      <alignment horizontal="center"/>
    </xf>
    <xf numFmtId="165" fontId="57" fillId="77" borderId="1" xfId="2" applyNumberFormat="1" applyFont="1" applyFill="1" applyBorder="1" applyAlignment="1">
      <alignment horizontal="center" vertical="center"/>
    </xf>
    <xf numFmtId="165" fontId="0" fillId="77" borderId="15" xfId="0" applyNumberFormat="1" applyFill="1" applyBorder="1" applyAlignment="1">
      <alignment horizontal="center"/>
    </xf>
    <xf numFmtId="165" fontId="0" fillId="77" borderId="17" xfId="0" applyNumberFormat="1" applyFill="1" applyBorder="1" applyAlignment="1">
      <alignment horizontal="center"/>
    </xf>
    <xf numFmtId="167" fontId="3" fillId="11" borderId="63" xfId="0" applyNumberFormat="1" applyFont="1" applyFill="1" applyBorder="1" applyAlignment="1">
      <alignment horizontal="center"/>
    </xf>
    <xf numFmtId="9" fontId="3" fillId="0" borderId="4" xfId="1" applyFont="1" applyFill="1" applyBorder="1" applyAlignment="1">
      <alignment horizontal="center"/>
    </xf>
    <xf numFmtId="167" fontId="0" fillId="20" borderId="1" xfId="1" applyNumberFormat="1" applyFont="1" applyFill="1" applyBorder="1" applyAlignment="1">
      <alignment horizontal="center"/>
    </xf>
    <xf numFmtId="167" fontId="3" fillId="20" borderId="7" xfId="1" applyNumberFormat="1" applyFont="1" applyFill="1" applyBorder="1" applyAlignment="1">
      <alignment horizontal="center"/>
    </xf>
    <xf numFmtId="9" fontId="0" fillId="0" borderId="4" xfId="1" applyFont="1" applyFill="1" applyBorder="1" applyAlignment="1">
      <alignment horizontal="center"/>
    </xf>
    <xf numFmtId="0" fontId="0" fillId="20" borderId="85" xfId="0" applyFill="1" applyBorder="1"/>
    <xf numFmtId="167" fontId="0" fillId="20" borderId="13" xfId="1" applyNumberFormat="1" applyFont="1" applyFill="1" applyBorder="1" applyAlignment="1">
      <alignment horizontal="center"/>
    </xf>
    <xf numFmtId="0" fontId="0" fillId="78" borderId="14" xfId="0" applyFill="1" applyBorder="1"/>
    <xf numFmtId="0" fontId="0" fillId="78" borderId="15" xfId="0" applyFill="1" applyBorder="1"/>
    <xf numFmtId="167" fontId="3" fillId="20" borderId="63" xfId="1" applyNumberFormat="1" applyFont="1" applyFill="1" applyBorder="1" applyAlignment="1">
      <alignment horizontal="center"/>
    </xf>
    <xf numFmtId="9" fontId="3" fillId="0" borderId="15" xfId="1" applyFont="1" applyFill="1" applyBorder="1" applyAlignment="1">
      <alignment horizontal="center"/>
    </xf>
    <xf numFmtId="167" fontId="0" fillId="0" borderId="64" xfId="1" applyNumberFormat="1" applyFont="1" applyFill="1" applyBorder="1" applyAlignment="1">
      <alignment horizontal="center"/>
    </xf>
    <xf numFmtId="9" fontId="56" fillId="0" borderId="0" xfId="1" applyFont="1"/>
    <xf numFmtId="165" fontId="0" fillId="9" borderId="0" xfId="0" applyNumberFormat="1" applyFill="1" applyAlignment="1">
      <alignment horizontal="center"/>
    </xf>
    <xf numFmtId="167" fontId="0" fillId="23" borderId="15" xfId="1" applyNumberFormat="1" applyFont="1" applyFill="1" applyBorder="1" applyAlignment="1">
      <alignment horizontal="center"/>
    </xf>
    <xf numFmtId="165" fontId="0" fillId="41" borderId="63" xfId="0" applyNumberFormat="1" applyFill="1" applyBorder="1" applyAlignment="1">
      <alignment horizontal="center"/>
    </xf>
    <xf numFmtId="165" fontId="0" fillId="0" borderId="0" xfId="1" applyNumberFormat="1" applyFont="1" applyFill="1" applyBorder="1" applyAlignment="1">
      <alignment horizontal="center"/>
    </xf>
    <xf numFmtId="2" fontId="0" fillId="41" borderId="12" xfId="0" applyNumberFormat="1" applyFill="1" applyBorder="1" applyAlignment="1">
      <alignment horizontal="center"/>
    </xf>
    <xf numFmtId="0" fontId="177" fillId="79" borderId="0" xfId="19" applyFont="1" applyFill="1" applyAlignment="1">
      <alignment horizontal="center"/>
    </xf>
    <xf numFmtId="165" fontId="119" fillId="79" borderId="0" xfId="19" applyNumberFormat="1" applyFont="1" applyFill="1" applyAlignment="1">
      <alignment horizontal="center"/>
    </xf>
    <xf numFmtId="165" fontId="107" fillId="79" borderId="0" xfId="19" applyNumberFormat="1" applyFont="1" applyFill="1" applyAlignment="1">
      <alignment horizontal="center"/>
    </xf>
    <xf numFmtId="165" fontId="123" fillId="80" borderId="0" xfId="19" applyNumberFormat="1" applyFont="1" applyFill="1" applyAlignment="1">
      <alignment horizontal="center"/>
    </xf>
    <xf numFmtId="165" fontId="114" fillId="79" borderId="0" xfId="19" applyNumberFormat="1" applyFont="1" applyFill="1" applyAlignment="1">
      <alignment horizontal="center"/>
    </xf>
    <xf numFmtId="165" fontId="109" fillId="79" borderId="0" xfId="19" applyNumberFormat="1" applyFont="1" applyFill="1" applyAlignment="1">
      <alignment horizontal="center"/>
    </xf>
    <xf numFmtId="165" fontId="109" fillId="80" borderId="0" xfId="19" applyNumberFormat="1" applyFont="1" applyFill="1" applyAlignment="1">
      <alignment horizontal="center"/>
    </xf>
    <xf numFmtId="165" fontId="109" fillId="81" borderId="0" xfId="19" applyNumberFormat="1" applyFont="1" applyFill="1" applyAlignment="1">
      <alignment horizontal="center"/>
    </xf>
    <xf numFmtId="2" fontId="109" fillId="79" borderId="0" xfId="19" applyNumberFormat="1" applyFont="1" applyFill="1" applyAlignment="1">
      <alignment horizontal="center"/>
    </xf>
    <xf numFmtId="165" fontId="123" fillId="81" borderId="0" xfId="19" applyNumberFormat="1" applyFont="1" applyFill="1" applyAlignment="1">
      <alignment horizontal="center"/>
    </xf>
    <xf numFmtId="2" fontId="177" fillId="79" borderId="0" xfId="19" applyNumberFormat="1" applyFont="1" applyFill="1" applyAlignment="1">
      <alignment horizontal="center"/>
    </xf>
    <xf numFmtId="165" fontId="123" fillId="79" borderId="0" xfId="19" applyNumberFormat="1" applyFont="1" applyFill="1" applyAlignment="1">
      <alignment horizontal="center"/>
    </xf>
    <xf numFmtId="2" fontId="123" fillId="79" borderId="0" xfId="19" applyNumberFormat="1" applyFont="1" applyFill="1" applyAlignment="1">
      <alignment horizontal="center"/>
    </xf>
    <xf numFmtId="2" fontId="177" fillId="82" borderId="0" xfId="19" applyNumberFormat="1" applyFont="1" applyFill="1" applyAlignment="1">
      <alignment horizontal="center"/>
    </xf>
    <xf numFmtId="165" fontId="178" fillId="4" borderId="73" xfId="19" applyNumberFormat="1" applyFont="1" applyFill="1" applyBorder="1" applyAlignment="1">
      <alignment horizontal="center"/>
    </xf>
    <xf numFmtId="0" fontId="179" fillId="0" borderId="74" xfId="17" applyFont="1" applyBorder="1"/>
    <xf numFmtId="165" fontId="45" fillId="0" borderId="70" xfId="18" applyNumberFormat="1" applyFont="1" applyBorder="1" applyAlignment="1">
      <alignment horizontal="center"/>
    </xf>
    <xf numFmtId="165" fontId="180" fillId="48" borderId="39" xfId="19" applyNumberFormat="1" applyFont="1" applyFill="1" applyBorder="1" applyAlignment="1">
      <alignment horizontal="center"/>
    </xf>
    <xf numFmtId="0" fontId="3" fillId="48" borderId="70" xfId="17" applyFont="1" applyFill="1" applyBorder="1"/>
    <xf numFmtId="165" fontId="178" fillId="4" borderId="87" xfId="19" applyNumberFormat="1" applyFont="1" applyFill="1" applyBorder="1" applyAlignment="1">
      <alignment horizontal="center"/>
    </xf>
    <xf numFmtId="165" fontId="178" fillId="4" borderId="39" xfId="19" applyNumberFormat="1" applyFont="1" applyFill="1" applyBorder="1" applyAlignment="1">
      <alignment horizontal="center"/>
    </xf>
    <xf numFmtId="165" fontId="179" fillId="0" borderId="88" xfId="17" applyNumberFormat="1" applyFont="1" applyBorder="1" applyAlignment="1">
      <alignment horizontal="center"/>
    </xf>
    <xf numFmtId="4" fontId="166" fillId="20" borderId="1" xfId="2" applyNumberFormat="1" applyFont="1" applyFill="1" applyBorder="1" applyAlignment="1">
      <alignment horizontal="center" vertical="center" wrapText="1"/>
    </xf>
    <xf numFmtId="165" fontId="28" fillId="22" borderId="1" xfId="2" applyNumberFormat="1" applyFont="1" applyFill="1" applyBorder="1" applyAlignment="1">
      <alignment horizontal="right"/>
    </xf>
    <xf numFmtId="0" fontId="181" fillId="57" borderId="0" xfId="17" applyFont="1" applyFill="1"/>
    <xf numFmtId="184" fontId="0" fillId="11" borderId="0" xfId="21" applyNumberFormat="1" applyFont="1" applyFill="1" applyBorder="1" applyProtection="1"/>
    <xf numFmtId="186" fontId="0" fillId="81" borderId="0" xfId="17" applyNumberFormat="1" applyFont="1" applyFill="1"/>
    <xf numFmtId="186" fontId="0" fillId="11" borderId="0" xfId="17" applyNumberFormat="1" applyFont="1" applyFill="1"/>
    <xf numFmtId="182" fontId="121" fillId="11" borderId="0" xfId="20" applyFont="1" applyFill="1" applyBorder="1" applyProtection="1"/>
    <xf numFmtId="198" fontId="106" fillId="0" borderId="0" xfId="18" applyNumberFormat="1"/>
    <xf numFmtId="0" fontId="124" fillId="0" borderId="0" xfId="18" applyFont="1" applyAlignment="1">
      <alignment horizontal="center"/>
    </xf>
    <xf numFmtId="198" fontId="124" fillId="0" borderId="0" xfId="18" applyNumberFormat="1" applyFont="1" applyAlignment="1">
      <alignment horizontal="center"/>
    </xf>
    <xf numFmtId="184" fontId="0" fillId="0" borderId="0" xfId="21" applyNumberFormat="1" applyFont="1" applyBorder="1" applyAlignment="1" applyProtection="1">
      <alignment horizontal="center"/>
    </xf>
    <xf numFmtId="164" fontId="106" fillId="0" borderId="0" xfId="18" applyNumberFormat="1"/>
    <xf numFmtId="0" fontId="0" fillId="0" borderId="79" xfId="0" applyBorder="1" applyAlignment="1">
      <alignment horizontal="center"/>
    </xf>
    <xf numFmtId="0" fontId="0" fillId="20" borderId="82" xfId="0" applyFill="1" applyBorder="1" applyAlignment="1">
      <alignment horizontal="center"/>
    </xf>
    <xf numFmtId="0" fontId="4" fillId="0" borderId="91" xfId="0" applyFont="1" applyBorder="1" applyAlignment="1">
      <alignment horizontal="center"/>
    </xf>
    <xf numFmtId="0" fontId="4" fillId="0" borderId="92" xfId="0" applyFont="1" applyBorder="1" applyAlignment="1">
      <alignment horizontal="center"/>
    </xf>
    <xf numFmtId="9" fontId="0" fillId="0" borderId="1" xfId="0" applyNumberFormat="1" applyBorder="1" applyAlignment="1">
      <alignment horizontal="center"/>
    </xf>
    <xf numFmtId="0" fontId="0" fillId="0" borderId="2" xfId="0" applyBorder="1"/>
    <xf numFmtId="0" fontId="0" fillId="0" borderId="14" xfId="0" applyBorder="1"/>
    <xf numFmtId="0" fontId="0" fillId="0" borderId="15" xfId="0" applyBorder="1"/>
    <xf numFmtId="0" fontId="0" fillId="0" borderId="16" xfId="0" applyBorder="1"/>
    <xf numFmtId="0" fontId="0" fillId="0" borderId="18" xfId="0" applyBorder="1"/>
    <xf numFmtId="9" fontId="0" fillId="0" borderId="14" xfId="0" applyNumberFormat="1" applyBorder="1" applyAlignment="1">
      <alignment horizontal="center"/>
    </xf>
    <xf numFmtId="0" fontId="0" fillId="0" borderId="17" xfId="0" applyBorder="1"/>
    <xf numFmtId="0" fontId="0" fillId="43" borderId="1" xfId="0" applyFill="1" applyBorder="1" applyAlignment="1">
      <alignment horizontal="center"/>
    </xf>
    <xf numFmtId="0" fontId="0" fillId="43" borderId="15" xfId="0" applyFill="1" applyBorder="1" applyAlignment="1">
      <alignment horizontal="center"/>
    </xf>
    <xf numFmtId="0" fontId="0" fillId="20" borderId="0" xfId="0" applyFill="1"/>
    <xf numFmtId="165" fontId="0" fillId="11" borderId="1" xfId="0" applyNumberFormat="1" applyFill="1" applyBorder="1" applyAlignment="1">
      <alignment horizontal="center"/>
    </xf>
    <xf numFmtId="0" fontId="0" fillId="11" borderId="0" xfId="0" applyFill="1"/>
    <xf numFmtId="165" fontId="0" fillId="34" borderId="1" xfId="0" applyNumberFormat="1" applyFill="1" applyBorder="1" applyAlignment="1">
      <alignment horizontal="center"/>
    </xf>
    <xf numFmtId="0" fontId="0" fillId="34" borderId="0" xfId="0" applyFill="1"/>
    <xf numFmtId="0" fontId="0" fillId="77" borderId="0" xfId="0" applyFill="1"/>
    <xf numFmtId="165" fontId="0" fillId="34" borderId="15" xfId="0" applyNumberFormat="1" applyFill="1" applyBorder="1" applyAlignment="1">
      <alignment horizontal="center"/>
    </xf>
    <xf numFmtId="165" fontId="0" fillId="11" borderId="15" xfId="0" applyNumberFormat="1" applyFill="1" applyBorder="1" applyAlignment="1">
      <alignment horizontal="center"/>
    </xf>
    <xf numFmtId="167" fontId="0" fillId="0" borderId="0" xfId="1" applyNumberFormat="1" applyFont="1"/>
    <xf numFmtId="165" fontId="0" fillId="0" borderId="70" xfId="1" applyNumberFormat="1" applyFont="1" applyFill="1" applyBorder="1" applyAlignment="1">
      <alignment horizontal="center"/>
    </xf>
    <xf numFmtId="165" fontId="0" fillId="0" borderId="72" xfId="0" applyNumberFormat="1" applyBorder="1" applyAlignment="1">
      <alignment horizontal="center"/>
    </xf>
    <xf numFmtId="165" fontId="0" fillId="9" borderId="70" xfId="0" applyNumberFormat="1" applyFill="1" applyBorder="1" applyAlignment="1">
      <alignment horizontal="center"/>
    </xf>
    <xf numFmtId="0" fontId="4" fillId="2" borderId="71" xfId="0" applyFont="1" applyFill="1" applyBorder="1"/>
    <xf numFmtId="0" fontId="4" fillId="2" borderId="0" xfId="0" applyFont="1" applyFill="1"/>
    <xf numFmtId="0" fontId="4" fillId="2" borderId="69" xfId="0" applyFont="1" applyFill="1" applyBorder="1"/>
    <xf numFmtId="0" fontId="4" fillId="2" borderId="72" xfId="0" applyFont="1" applyFill="1" applyBorder="1"/>
    <xf numFmtId="167" fontId="4" fillId="2" borderId="69" xfId="1" applyNumberFormat="1" applyFont="1" applyFill="1" applyBorder="1" applyAlignment="1"/>
    <xf numFmtId="10" fontId="4" fillId="2" borderId="0" xfId="1" applyNumberFormat="1" applyFont="1" applyFill="1" applyAlignment="1"/>
    <xf numFmtId="197" fontId="4" fillId="2" borderId="69" xfId="1" applyNumberFormat="1" applyFont="1" applyFill="1" applyBorder="1" applyAlignment="1"/>
    <xf numFmtId="199" fontId="0" fillId="15" borderId="0" xfId="16" applyNumberFormat="1" applyFont="1" applyFill="1"/>
    <xf numFmtId="10" fontId="0" fillId="75" borderId="68" xfId="1" applyNumberFormat="1" applyFont="1" applyFill="1" applyBorder="1" applyAlignment="1">
      <alignment horizontal="center"/>
    </xf>
    <xf numFmtId="10" fontId="0" fillId="75" borderId="13" xfId="1" applyNumberFormat="1" applyFont="1" applyFill="1" applyBorder="1" applyAlignment="1">
      <alignment horizontal="center"/>
    </xf>
    <xf numFmtId="165" fontId="0" fillId="0" borderId="0" xfId="17" applyNumberFormat="1" applyFont="1" applyAlignment="1">
      <alignment horizontal="center"/>
    </xf>
    <xf numFmtId="2" fontId="109" fillId="48" borderId="0" xfId="19" applyNumberFormat="1" applyFont="1" applyFill="1" applyAlignment="1">
      <alignment horizontal="center"/>
    </xf>
    <xf numFmtId="2" fontId="109" fillId="49" borderId="0" xfId="19" applyNumberFormat="1" applyFont="1" applyFill="1" applyAlignment="1">
      <alignment horizontal="center"/>
    </xf>
    <xf numFmtId="0" fontId="0" fillId="0" borderId="95" xfId="0" applyBorder="1"/>
    <xf numFmtId="165" fontId="0" fillId="0" borderId="95" xfId="0" applyNumberFormat="1" applyBorder="1" applyAlignment="1">
      <alignment horizontal="center" vertical="center"/>
    </xf>
    <xf numFmtId="165" fontId="0" fillId="0" borderId="95" xfId="0" applyNumberFormat="1" applyBorder="1" applyAlignment="1">
      <alignment horizontal="center"/>
    </xf>
    <xf numFmtId="0" fontId="4" fillId="0" borderId="96" xfId="0" applyFont="1" applyBorder="1"/>
    <xf numFmtId="165" fontId="4" fillId="0" borderId="96" xfId="0" applyNumberFormat="1" applyFont="1" applyBorder="1"/>
    <xf numFmtId="165" fontId="4" fillId="0" borderId="0" xfId="0" applyNumberFormat="1" applyFont="1"/>
    <xf numFmtId="0" fontId="4" fillId="0" borderId="73" xfId="0" applyFont="1" applyBorder="1"/>
    <xf numFmtId="0" fontId="0" fillId="0" borderId="37" xfId="0" applyBorder="1"/>
    <xf numFmtId="0" fontId="0" fillId="0" borderId="74" xfId="0" applyBorder="1"/>
    <xf numFmtId="0" fontId="0" fillId="0" borderId="70" xfId="0" applyBorder="1"/>
    <xf numFmtId="0" fontId="2" fillId="83" borderId="0" xfId="0" applyFont="1" applyFill="1"/>
    <xf numFmtId="0" fontId="2" fillId="83" borderId="0" xfId="0" applyFont="1" applyFill="1" applyAlignment="1">
      <alignment horizontal="center"/>
    </xf>
    <xf numFmtId="0" fontId="0" fillId="0" borderId="87" xfId="0" applyBorder="1"/>
    <xf numFmtId="0" fontId="0" fillId="0" borderId="22" xfId="0" applyBorder="1"/>
    <xf numFmtId="0" fontId="4" fillId="0" borderId="22" xfId="0" applyFont="1" applyBorder="1"/>
    <xf numFmtId="165" fontId="4" fillId="0" borderId="22" xfId="0" applyNumberFormat="1" applyFont="1" applyBorder="1"/>
    <xf numFmtId="0" fontId="0" fillId="0" borderId="88" xfId="0" applyBorder="1"/>
    <xf numFmtId="167" fontId="97" fillId="20" borderId="68" xfId="1" applyNumberFormat="1" applyFont="1" applyFill="1" applyBorder="1" applyAlignment="1">
      <alignment horizontal="center"/>
    </xf>
    <xf numFmtId="167" fontId="97" fillId="20" borderId="13" xfId="1" applyNumberFormat="1" applyFont="1" applyFill="1" applyBorder="1" applyAlignment="1">
      <alignment horizontal="center"/>
    </xf>
    <xf numFmtId="0" fontId="0" fillId="0" borderId="12" xfId="0" applyBorder="1" applyAlignment="1">
      <alignment horizontal="right"/>
    </xf>
    <xf numFmtId="0" fontId="4" fillId="0" borderId="20" xfId="0" applyFont="1" applyBorder="1" applyAlignment="1">
      <alignment horizontal="center"/>
    </xf>
    <xf numFmtId="0" fontId="4" fillId="0" borderId="21" xfId="0" applyFont="1" applyBorder="1" applyAlignment="1">
      <alignment horizontal="center"/>
    </xf>
    <xf numFmtId="0" fontId="4" fillId="2" borderId="12" xfId="0" applyFont="1" applyFill="1" applyBorder="1" applyAlignment="1">
      <alignment horizontal="center"/>
    </xf>
    <xf numFmtId="0" fontId="4" fillId="2" borderId="68" xfId="0" applyFont="1" applyFill="1" applyBorder="1" applyAlignment="1">
      <alignment horizontal="center"/>
    </xf>
    <xf numFmtId="0" fontId="4" fillId="2" borderId="13" xfId="0" applyFont="1" applyFill="1" applyBorder="1" applyAlignment="1">
      <alignment horizontal="center"/>
    </xf>
    <xf numFmtId="0" fontId="4" fillId="2" borderId="0" xfId="0" applyFont="1" applyFill="1" applyAlignment="1">
      <alignment horizontal="center"/>
    </xf>
    <xf numFmtId="0" fontId="4" fillId="15" borderId="26" xfId="0" applyFont="1" applyFill="1" applyBorder="1" applyAlignment="1">
      <alignment horizontal="center"/>
    </xf>
    <xf numFmtId="0" fontId="4" fillId="15" borderId="28" xfId="0" applyFont="1" applyFill="1" applyBorder="1" applyAlignment="1">
      <alignment horizontal="center"/>
    </xf>
    <xf numFmtId="0" fontId="4" fillId="0" borderId="27" xfId="0" applyFont="1" applyBorder="1" applyAlignment="1">
      <alignment horizontal="center" vertical="center"/>
    </xf>
    <xf numFmtId="0" fontId="4" fillId="0" borderId="28" xfId="0" applyFont="1" applyBorder="1" applyAlignment="1">
      <alignment horizontal="center" vertical="center"/>
    </xf>
    <xf numFmtId="0" fontId="4" fillId="0" borderId="26" xfId="0" applyFont="1" applyBorder="1" applyAlignment="1">
      <alignment horizontal="center" vertical="center"/>
    </xf>
    <xf numFmtId="0" fontId="3" fillId="0" borderId="0" xfId="0" applyFont="1" applyAlignment="1">
      <alignment horizontal="left" vertical="top" wrapText="1"/>
    </xf>
    <xf numFmtId="0" fontId="100" fillId="15" borderId="0" xfId="0" applyFont="1" applyFill="1" applyAlignment="1">
      <alignment horizontal="center" vertical="center"/>
    </xf>
    <xf numFmtId="0" fontId="101" fillId="15" borderId="0" xfId="0" applyFont="1" applyFill="1" applyAlignment="1">
      <alignment horizontal="center" vertical="center"/>
    </xf>
    <xf numFmtId="0" fontId="4" fillId="0" borderId="26" xfId="0" applyFont="1" applyBorder="1" applyAlignment="1">
      <alignment horizontal="center"/>
    </xf>
    <xf numFmtId="0" fontId="4" fillId="0" borderId="41" xfId="0" applyFont="1" applyBorder="1" applyAlignment="1">
      <alignment horizontal="center"/>
    </xf>
    <xf numFmtId="0" fontId="0" fillId="15" borderId="26" xfId="0" applyFill="1" applyBorder="1" applyAlignment="1">
      <alignment horizontal="center"/>
    </xf>
    <xf numFmtId="0" fontId="0" fillId="15" borderId="28" xfId="0" applyFill="1" applyBorder="1" applyAlignment="1">
      <alignment horizontal="center"/>
    </xf>
    <xf numFmtId="0" fontId="0" fillId="0" borderId="30" xfId="0" quotePrefix="1" applyBorder="1" applyAlignment="1">
      <alignment horizontal="center" wrapText="1"/>
    </xf>
    <xf numFmtId="0" fontId="0" fillId="0" borderId="25" xfId="0" quotePrefix="1" applyBorder="1" applyAlignment="1">
      <alignment horizontal="center" wrapText="1"/>
    </xf>
    <xf numFmtId="0" fontId="0" fillId="0" borderId="73" xfId="0" applyBorder="1" applyAlignment="1">
      <alignment horizontal="center"/>
    </xf>
    <xf numFmtId="0" fontId="0" fillId="0" borderId="37" xfId="0" applyBorder="1" applyAlignment="1">
      <alignment horizontal="center"/>
    </xf>
    <xf numFmtId="0" fontId="0" fillId="0" borderId="74" xfId="0" applyBorder="1" applyAlignment="1">
      <alignment horizontal="center"/>
    </xf>
    <xf numFmtId="0" fontId="4" fillId="0" borderId="38" xfId="0" applyFont="1" applyBorder="1" applyAlignment="1">
      <alignment horizontal="center" vertical="center"/>
    </xf>
    <xf numFmtId="0" fontId="4" fillId="0" borderId="61" xfId="0" applyFont="1" applyBorder="1" applyAlignment="1">
      <alignment horizontal="center" vertical="center"/>
    </xf>
    <xf numFmtId="0" fontId="4" fillId="0" borderId="62" xfId="0" applyFont="1" applyBorder="1" applyAlignment="1">
      <alignment horizontal="center" vertical="center"/>
    </xf>
    <xf numFmtId="1" fontId="0" fillId="10" borderId="64" xfId="0" applyNumberFormat="1" applyFill="1" applyBorder="1" applyAlignment="1">
      <alignment horizontal="center" vertical="center"/>
    </xf>
    <xf numFmtId="1" fontId="0" fillId="10" borderId="7" xfId="0" applyNumberFormat="1" applyFill="1" applyBorder="1" applyAlignment="1">
      <alignment horizontal="center" vertical="center"/>
    </xf>
    <xf numFmtId="165" fontId="0" fillId="10" borderId="64" xfId="0" applyNumberFormat="1" applyFill="1" applyBorder="1" applyAlignment="1">
      <alignment horizontal="center" vertical="center"/>
    </xf>
    <xf numFmtId="165" fontId="0" fillId="10" borderId="7" xfId="0" applyNumberFormat="1" applyFill="1" applyBorder="1" applyAlignment="1">
      <alignment horizontal="center" vertical="center"/>
    </xf>
    <xf numFmtId="165" fontId="0" fillId="0" borderId="63" xfId="0" applyNumberFormat="1" applyBorder="1" applyAlignment="1">
      <alignment horizontal="center" vertical="center"/>
    </xf>
    <xf numFmtId="1" fontId="0" fillId="43" borderId="64" xfId="0" applyNumberFormat="1" applyFill="1" applyBorder="1" applyAlignment="1">
      <alignment horizontal="center" vertical="center"/>
    </xf>
    <xf numFmtId="1" fontId="0" fillId="43" borderId="5" xfId="0" applyNumberFormat="1" applyFill="1" applyBorder="1" applyAlignment="1">
      <alignment horizontal="center" vertical="center"/>
    </xf>
    <xf numFmtId="1" fontId="0" fillId="43" borderId="93" xfId="0" applyNumberFormat="1" applyFill="1" applyBorder="1" applyAlignment="1">
      <alignment horizontal="center" vertical="center"/>
    </xf>
    <xf numFmtId="0" fontId="0" fillId="43" borderId="64" xfId="0" applyFill="1" applyBorder="1" applyAlignment="1">
      <alignment horizontal="center" vertical="center"/>
    </xf>
    <xf numFmtId="0" fontId="0" fillId="43" borderId="5" xfId="0" applyFill="1" applyBorder="1" applyAlignment="1">
      <alignment horizontal="center" vertical="center"/>
    </xf>
    <xf numFmtId="0" fontId="0" fillId="43" borderId="93" xfId="0" applyFill="1" applyBorder="1" applyAlignment="1">
      <alignment horizontal="center" vertical="center"/>
    </xf>
    <xf numFmtId="0" fontId="0" fillId="43" borderId="30" xfId="0" applyFill="1" applyBorder="1" applyAlignment="1">
      <alignment horizontal="center" vertical="center"/>
    </xf>
    <xf numFmtId="0" fontId="0" fillId="43" borderId="34" xfId="0" applyFill="1" applyBorder="1" applyAlignment="1">
      <alignment horizontal="center" vertical="center"/>
    </xf>
    <xf numFmtId="0" fontId="0" fillId="43" borderId="94" xfId="0" applyFill="1" applyBorder="1" applyAlignment="1">
      <alignment horizontal="center" vertical="center"/>
    </xf>
    <xf numFmtId="0" fontId="0" fillId="0" borderId="2" xfId="0" applyBorder="1" applyAlignment="1">
      <alignment horizontal="center"/>
    </xf>
    <xf numFmtId="0" fontId="0" fillId="0" borderId="68" xfId="0" applyBorder="1" applyAlignment="1">
      <alignment horizontal="center"/>
    </xf>
    <xf numFmtId="0" fontId="0" fillId="0" borderId="13" xfId="0" applyBorder="1" applyAlignment="1">
      <alignment horizontal="center"/>
    </xf>
    <xf numFmtId="0" fontId="4" fillId="2" borderId="43" xfId="0" applyFont="1" applyFill="1" applyBorder="1" applyAlignment="1">
      <alignment horizontal="center"/>
    </xf>
    <xf numFmtId="165" fontId="0" fillId="0" borderId="77" xfId="0" applyNumberFormat="1" applyBorder="1" applyAlignment="1">
      <alignment horizontal="center" vertical="center"/>
    </xf>
    <xf numFmtId="165" fontId="0" fillId="0" borderId="80" xfId="0" applyNumberFormat="1" applyBorder="1" applyAlignment="1">
      <alignment horizontal="center" vertical="center"/>
    </xf>
    <xf numFmtId="1" fontId="0" fillId="0" borderId="78" xfId="0" applyNumberFormat="1" applyBorder="1" applyAlignment="1">
      <alignment horizontal="center" vertical="center"/>
    </xf>
    <xf numFmtId="1" fontId="0" fillId="0" borderId="75" xfId="0" applyNumberFormat="1" applyBorder="1" applyAlignment="1">
      <alignment horizontal="center" vertical="center"/>
    </xf>
    <xf numFmtId="0" fontId="0" fillId="11" borderId="0" xfId="0" applyFill="1" applyAlignment="1">
      <alignment horizontal="center" wrapText="1"/>
    </xf>
    <xf numFmtId="165" fontId="0" fillId="0" borderId="64" xfId="0" applyNumberFormat="1" applyBorder="1" applyAlignment="1">
      <alignment horizontal="center" vertical="center"/>
    </xf>
    <xf numFmtId="165" fontId="0" fillId="0" borderId="5" xfId="0" applyNumberFormat="1" applyBorder="1" applyAlignment="1">
      <alignment horizontal="center" vertical="center"/>
    </xf>
    <xf numFmtId="165" fontId="0" fillId="0" borderId="93" xfId="0" applyNumberFormat="1" applyBorder="1" applyAlignment="1">
      <alignment horizontal="center" vertical="center"/>
    </xf>
    <xf numFmtId="165" fontId="0" fillId="20" borderId="64" xfId="0" applyNumberFormat="1" applyFill="1" applyBorder="1" applyAlignment="1">
      <alignment horizontal="center" vertical="center"/>
    </xf>
    <xf numFmtId="165" fontId="0" fillId="20" borderId="5" xfId="0" applyNumberFormat="1" applyFill="1" applyBorder="1" applyAlignment="1">
      <alignment horizontal="center" vertical="center"/>
    </xf>
    <xf numFmtId="165" fontId="0" fillId="20" borderId="93" xfId="0" applyNumberFormat="1" applyFill="1" applyBorder="1" applyAlignment="1">
      <alignment horizontal="center" vertical="center"/>
    </xf>
    <xf numFmtId="165" fontId="0" fillId="20" borderId="30" xfId="0" applyNumberFormat="1" applyFill="1" applyBorder="1" applyAlignment="1">
      <alignment horizontal="center" vertical="center"/>
    </xf>
    <xf numFmtId="165" fontId="0" fillId="20" borderId="34" xfId="0" applyNumberFormat="1" applyFill="1" applyBorder="1" applyAlignment="1">
      <alignment horizontal="center" vertical="center"/>
    </xf>
    <xf numFmtId="165" fontId="0" fillId="20" borderId="94" xfId="0" applyNumberFormat="1" applyFill="1" applyBorder="1" applyAlignment="1">
      <alignment horizontal="center" vertical="center"/>
    </xf>
    <xf numFmtId="0" fontId="39" fillId="0" borderId="64" xfId="2" applyFont="1" applyBorder="1" applyAlignment="1">
      <alignment horizontal="center" vertical="center" wrapText="1"/>
    </xf>
    <xf numFmtId="0" fontId="39" fillId="0" borderId="7" xfId="2" applyFont="1" applyBorder="1" applyAlignment="1">
      <alignment horizontal="center" vertical="center" wrapText="1"/>
    </xf>
    <xf numFmtId="0" fontId="33" fillId="0" borderId="1" xfId="2" applyFont="1" applyBorder="1" applyAlignment="1">
      <alignment horizontal="center" vertical="center" wrapText="1"/>
    </xf>
    <xf numFmtId="0" fontId="39" fillId="0" borderId="1" xfId="2" applyFont="1" applyBorder="1" applyAlignment="1">
      <alignment horizontal="center" vertical="center" wrapText="1"/>
    </xf>
    <xf numFmtId="0" fontId="39" fillId="0" borderId="2" xfId="2" applyFont="1" applyBorder="1" applyAlignment="1">
      <alignment horizontal="center" vertical="center" wrapText="1"/>
    </xf>
    <xf numFmtId="0" fontId="39" fillId="0" borderId="68" xfId="2" applyFont="1" applyBorder="1" applyAlignment="1">
      <alignment horizontal="center" vertical="center" wrapText="1"/>
    </xf>
    <xf numFmtId="0" fontId="39" fillId="0" borderId="4" xfId="2" applyFont="1" applyBorder="1" applyAlignment="1">
      <alignment horizontal="center" vertical="center" wrapText="1"/>
    </xf>
    <xf numFmtId="0" fontId="33" fillId="0" borderId="64" xfId="2" applyFont="1" applyBorder="1" applyAlignment="1">
      <alignment horizontal="center" vertical="center" wrapText="1"/>
    </xf>
    <xf numFmtId="0" fontId="33" fillId="0" borderId="7" xfId="2" applyFont="1" applyBorder="1" applyAlignment="1">
      <alignment horizontal="center" vertical="center" wrapText="1"/>
    </xf>
    <xf numFmtId="0" fontId="39" fillId="20" borderId="64" xfId="2" applyFont="1" applyFill="1" applyBorder="1" applyAlignment="1">
      <alignment horizontal="center" vertical="center" wrapText="1"/>
    </xf>
    <xf numFmtId="0" fontId="39" fillId="20" borderId="7" xfId="2" applyFont="1" applyFill="1" applyBorder="1" applyAlignment="1">
      <alignment horizontal="center" vertical="center" wrapText="1"/>
    </xf>
    <xf numFmtId="0" fontId="169" fillId="71" borderId="0" xfId="2" applyFont="1" applyFill="1" applyAlignment="1">
      <alignment horizontal="center"/>
    </xf>
    <xf numFmtId="0" fontId="162" fillId="72" borderId="0" xfId="2" applyFont="1" applyFill="1" applyAlignment="1">
      <alignment horizontal="center"/>
    </xf>
    <xf numFmtId="0" fontId="5" fillId="15" borderId="1" xfId="2" applyFill="1" applyBorder="1" applyAlignment="1">
      <alignment horizontal="center" vertical="center" wrapText="1"/>
    </xf>
    <xf numFmtId="0" fontId="5" fillId="15" borderId="1" xfId="2" applyFill="1" applyBorder="1" applyAlignment="1">
      <alignment horizontal="center" vertical="center" textRotation="90"/>
    </xf>
    <xf numFmtId="0" fontId="5" fillId="15" borderId="1" xfId="2" applyFill="1" applyBorder="1" applyAlignment="1">
      <alignment horizontal="center" vertical="center" textRotation="90" wrapText="1"/>
    </xf>
    <xf numFmtId="0" fontId="5" fillId="15" borderId="64" xfId="2" applyFill="1" applyBorder="1" applyAlignment="1">
      <alignment horizontal="center" vertical="center" textRotation="90" wrapText="1"/>
    </xf>
    <xf numFmtId="0" fontId="5" fillId="15" borderId="5" xfId="2" applyFill="1" applyBorder="1" applyAlignment="1">
      <alignment horizontal="center" vertical="center" textRotation="90" wrapText="1"/>
    </xf>
    <xf numFmtId="0" fontId="5" fillId="15" borderId="7" xfId="2" applyFill="1" applyBorder="1" applyAlignment="1">
      <alignment horizontal="center" vertical="center" textRotation="90" wrapText="1"/>
    </xf>
    <xf numFmtId="0" fontId="5" fillId="15" borderId="1" xfId="2" applyFill="1" applyBorder="1" applyAlignment="1">
      <alignment horizontal="center" textRotation="90" wrapText="1"/>
    </xf>
    <xf numFmtId="0" fontId="57" fillId="15" borderId="1" xfId="2" applyFont="1" applyFill="1" applyBorder="1" applyAlignment="1">
      <alignment horizontal="left"/>
    </xf>
    <xf numFmtId="0" fontId="5" fillId="0" borderId="1" xfId="2" applyBorder="1" applyAlignment="1">
      <alignment horizontal="center" vertical="center" wrapText="1"/>
    </xf>
    <xf numFmtId="0" fontId="5" fillId="0" borderId="1" xfId="2" applyBorder="1" applyAlignment="1">
      <alignment horizontal="center" vertical="center" textRotation="90"/>
    </xf>
    <xf numFmtId="0" fontId="5" fillId="0" borderId="1" xfId="2" applyBorder="1" applyAlignment="1">
      <alignment horizontal="center" vertical="center" textRotation="90" wrapText="1"/>
    </xf>
    <xf numFmtId="0" fontId="5" fillId="0" borderId="64" xfId="2" applyBorder="1" applyAlignment="1">
      <alignment horizontal="center" vertical="center" textRotation="90" wrapText="1"/>
    </xf>
    <xf numFmtId="0" fontId="5" fillId="0" borderId="5" xfId="2" applyBorder="1" applyAlignment="1">
      <alignment horizontal="center" vertical="center" textRotation="90" wrapText="1"/>
    </xf>
    <xf numFmtId="0" fontId="5" fillId="0" borderId="7" xfId="2" applyBorder="1" applyAlignment="1">
      <alignment horizontal="center" vertical="center" textRotation="90" wrapText="1"/>
    </xf>
    <xf numFmtId="0" fontId="5" fillId="0" borderId="1" xfId="2" applyBorder="1" applyAlignment="1">
      <alignment horizontal="center" textRotation="90" wrapText="1"/>
    </xf>
    <xf numFmtId="0" fontId="96" fillId="0" borderId="1" xfId="2" applyFont="1" applyBorder="1" applyAlignment="1">
      <alignment horizontal="left"/>
    </xf>
    <xf numFmtId="0" fontId="13" fillId="0" borderId="1" xfId="2" applyFont="1" applyBorder="1" applyAlignment="1">
      <alignment horizontal="center" vertical="center" wrapText="1"/>
    </xf>
    <xf numFmtId="0" fontId="13" fillId="0" borderId="6" xfId="2" applyFont="1" applyBorder="1" applyAlignment="1">
      <alignment horizontal="center" vertical="center" wrapText="1"/>
    </xf>
    <xf numFmtId="0" fontId="12" fillId="0" borderId="1" xfId="2" applyFont="1" applyBorder="1" applyAlignment="1">
      <alignment horizontal="center" vertical="center" wrapText="1"/>
    </xf>
    <xf numFmtId="0" fontId="23" fillId="0" borderId="1" xfId="2" applyFont="1" applyBorder="1" applyAlignment="1">
      <alignment vertical="center"/>
    </xf>
    <xf numFmtId="0" fontId="21" fillId="0" borderId="1" xfId="2" applyFont="1" applyBorder="1" applyAlignment="1">
      <alignment horizontal="left"/>
    </xf>
    <xf numFmtId="0" fontId="0" fillId="0" borderId="1" xfId="0" applyBorder="1" applyAlignment="1">
      <alignment horizontal="center" vertical="center"/>
    </xf>
    <xf numFmtId="0" fontId="0" fillId="0" borderId="1" xfId="0" applyBorder="1" applyAlignment="1">
      <alignment horizontal="center" vertical="center" wrapText="1"/>
    </xf>
  </cellXfs>
  <cellStyles count="32">
    <cellStyle name="Excel Built-in Explanatory Text" xfId="10" xr:uid="{94FE658F-C4FC-49C7-A619-F529E4949A1A}"/>
    <cellStyle name="Excel_BuiltIn_Percent" xfId="15" xr:uid="{987E7A0B-69BF-48CC-B5E4-08E9B4019CF2}"/>
    <cellStyle name="Milliers" xfId="16" builtinId="3"/>
    <cellStyle name="Milliers 13" xfId="26" xr:uid="{E739CACF-8491-4844-9CBC-16CB4F9CFD17}"/>
    <cellStyle name="Milliers 2" xfId="6" xr:uid="{00492F15-2C26-4D86-B0BF-0B75CE6F874C}"/>
    <cellStyle name="Milliers 3" xfId="21" xr:uid="{0752E735-116A-456E-83FA-59E3DB480B22}"/>
    <cellStyle name="Normal" xfId="0" builtinId="0"/>
    <cellStyle name="Normal 2" xfId="2" xr:uid="{4B9E0530-048A-48A7-94BF-532208ABE263}"/>
    <cellStyle name="Normal 2 3 17" xfId="4" xr:uid="{55C9E334-5C2C-4752-A124-898DADB95963}"/>
    <cellStyle name="Normal 2 3 17 2" xfId="19" xr:uid="{6C38693F-973C-451B-8C89-8CF5AB3ED7C0}"/>
    <cellStyle name="Normal 3" xfId="3" xr:uid="{128C334F-C568-488B-B9C6-D3045DFB6566}"/>
    <cellStyle name="Normal 30" xfId="7" xr:uid="{E8CFEFA9-FC99-4A1E-BF9A-AEFE2BDDA18A}"/>
    <cellStyle name="Normal 30 2" xfId="22" xr:uid="{9D0FD263-FBCE-4C6F-95D2-9A523343DAB8}"/>
    <cellStyle name="Normal 33" xfId="9" xr:uid="{ADC468B6-FD57-470A-9ACD-676758E4B687}"/>
    <cellStyle name="Normal 33 2" xfId="24" xr:uid="{AC67EB93-BF6F-4ACA-B9D2-E5FA9D30E625}"/>
    <cellStyle name="Normal 34" xfId="8" xr:uid="{92BAA3D8-0392-471C-A8D5-8080A1F2BB79}"/>
    <cellStyle name="Normal 34 2" xfId="23" xr:uid="{EE2D3C08-1A9A-4D2B-8BB1-7001408AEB06}"/>
    <cellStyle name="Normal 37" xfId="25" xr:uid="{A7E6FA71-5638-46BD-97E5-8A95DFF5779C}"/>
    <cellStyle name="Normal 38" xfId="27" xr:uid="{F5D1F94E-585A-46F0-B4CE-7F2DA02CC0AC}"/>
    <cellStyle name="Normal 4" xfId="18" xr:uid="{819E17C2-A088-4413-B755-F6E22E74A8C2}"/>
    <cellStyle name="Normal 5" xfId="14" xr:uid="{45A3A0CA-F8EE-43F7-AF2E-E16E4F3A7AE9}"/>
    <cellStyle name="Normal 5 2" xfId="31" xr:uid="{5578D46C-7A93-46BB-A447-F437E4B37853}"/>
    <cellStyle name="Normal_Annexes A6" xfId="13" xr:uid="{AA8F8541-43E6-4A84-A3CB-9F14156AC563}"/>
    <cellStyle name="Normal_Annexes A6 2" xfId="30" xr:uid="{882A5AEC-657E-4BBF-84D3-569B2516EE1E}"/>
    <cellStyle name="Normal_Annexes C_exII_2_v0" xfId="12" xr:uid="{2F830051-08C8-4E21-BF88-CF5841D780E1}"/>
    <cellStyle name="Normal_Annexes C_exII_2_v0 2" xfId="29" xr:uid="{FCBE7768-2294-4C30-8E32-3F5D753E5A17}"/>
    <cellStyle name="Normal_BL2017_Fiche G1_G2_G3 Donnees" xfId="11" xr:uid="{5EFAE5D5-5108-404F-B617-6C6AC877DFE7}"/>
    <cellStyle name="Normal_BL2017_Fiche G1_G2_G3 Donnees 2" xfId="28" xr:uid="{C03E07B6-E5B1-4500-B9F0-073E20CAA659}"/>
    <cellStyle name="Pourcentage" xfId="1" builtinId="5"/>
    <cellStyle name="Pourcentage 2" xfId="5" xr:uid="{B63522DF-152B-4A76-92EA-B31E7FE50824}"/>
    <cellStyle name="Pourcentage 3" xfId="20" xr:uid="{DF53C49B-D2C8-4401-801A-C04F46ED9A5B}"/>
    <cellStyle name="tableau | cellule | normal | pourcentage | decimal 2 3 2" xfId="17" xr:uid="{A2A81774-8E50-40FE-B414-FA2523E70567}"/>
  </cellStyles>
  <dxfs count="3426">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fill>
        <patternFill>
          <bgColor rgb="FFEC6625"/>
        </patternFill>
      </fill>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fill>
        <patternFill>
          <bgColor rgb="FFEC6625"/>
        </patternFill>
      </fill>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fill>
        <patternFill>
          <bgColor rgb="FFEC6625"/>
        </patternFill>
      </fill>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fill>
        <patternFill>
          <bgColor rgb="FFEC662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fill>
        <patternFill>
          <bgColor theme="5"/>
        </patternFill>
      </fill>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
      <numFmt numFmtId="164" formatCode="#,##0_ ;\-#,##0\ "/>
    </dxf>
  </dxfs>
  <tableStyles count="1" defaultTableStyle="TableStyleMedium2" defaultPivotStyle="PivotStyleLight16">
    <tableStyle name="Invisible" pivot="0" table="0" count="0" xr9:uid="{B4BF87CF-5628-4AC7-B22E-D06B4CEB9171}"/>
  </tableStyles>
  <colors>
    <mruColors>
      <color rgb="FFF1FCAE"/>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onnections" Target="connection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ustomXml" Target="../customXml/item1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owerPivotData" Target="model/item.data"/><Relationship Id="rId48" Type="http://schemas.openxmlformats.org/officeDocument/2006/relationships/customXml" Target="../customXml/item3.xml"/><Relationship Id="rId56"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46" Type="http://schemas.openxmlformats.org/officeDocument/2006/relationships/customXml" Target="../customXml/item1.xml"/><Relationship Id="rId59" Type="http://schemas.openxmlformats.org/officeDocument/2006/relationships/customXml" Target="../customXml/item14.xml"/><Relationship Id="rId20" Type="http://schemas.openxmlformats.org/officeDocument/2006/relationships/worksheet" Target="worksheets/sheet20.xml"/><Relationship Id="rId41" Type="http://schemas.openxmlformats.org/officeDocument/2006/relationships/sharedStrings" Target="sharedStrings.xml"/><Relationship Id="rId54"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17/10/relationships/person" Target="persons/person.xml"/><Relationship Id="rId52" Type="http://schemas.openxmlformats.org/officeDocument/2006/relationships/customXml" Target="../customXml/item7.xml"/><Relationship Id="rId60"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Part modale de mobilité voyageurs </a:t>
            </a:r>
            <a:br>
              <a:rPr lang="en-US" b="1"/>
            </a:br>
            <a:r>
              <a:rPr lang="en-US" b="1"/>
              <a:t>Run1bis AMS - 2030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70-45A6-8EBF-0916F672D5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70-45A6-8EBF-0916F672D5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7670-45A6-8EBF-0916F672D51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9-7670-45A6-8EBF-0916F672D51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B-7670-45A6-8EBF-0916F672D51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D-7670-45A6-8EBF-0916F672D51C}"/>
              </c:ext>
            </c:extLst>
          </c:dPt>
          <c:dLbls>
            <c:dLbl>
              <c:idx val="4"/>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9.7599456664172857E-2"/>
                      <c:h val="4.7258061700158879E-2"/>
                    </c:manualLayout>
                  </c15:layout>
                </c:ext>
                <c:ext xmlns:c16="http://schemas.microsoft.com/office/drawing/2014/chart" uri="{C3380CC4-5D6E-409C-BE32-E72D297353CC}">
                  <c16:uniqueId val="{0000000B-7670-45A6-8EBF-0916F672D51C}"/>
                </c:ext>
              </c:extLst>
            </c:dLbl>
            <c:dLbl>
              <c:idx val="5"/>
              <c:layout>
                <c:manualLayout>
                  <c:x val="4.1709169514603718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670-45A6-8EBF-0916F672D5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'Comp RUN1bis AMS &amp; Transitions'!$B$19:$B$25</c15:sqref>
                  </c15:fullRef>
                </c:ext>
              </c:extLst>
              <c:f>('Comp RUN1bis AMS &amp; Transitions'!$B$19:$B$20,'Comp RUN1bis AMS &amp; Transitions'!$B$22:$B$25)</c:f>
              <c:strCache>
                <c:ptCount val="6"/>
                <c:pt idx="0">
                  <c:v>Automobile</c:v>
                </c:pt>
                <c:pt idx="1">
                  <c:v>Vélo</c:v>
                </c:pt>
                <c:pt idx="2">
                  <c:v>Bus &amp; Cars</c:v>
                </c:pt>
                <c:pt idx="3">
                  <c:v>Train (yc métro.tram)</c:v>
                </c:pt>
                <c:pt idx="4">
                  <c:v>2RM</c:v>
                </c:pt>
                <c:pt idx="5">
                  <c:v>Aérien Métropoole</c:v>
                </c:pt>
              </c:strCache>
            </c:strRef>
          </c:cat>
          <c:val>
            <c:numRef>
              <c:extLst>
                <c:ext xmlns:c15="http://schemas.microsoft.com/office/drawing/2012/chart" uri="{02D57815-91ED-43cb-92C2-25804820EDAC}">
                  <c15:fullRef>
                    <c15:sqref>'Comp RUN1bis AMS &amp; Transitions'!$F$19:$F$25</c15:sqref>
                  </c15:fullRef>
                </c:ext>
              </c:extLst>
              <c:f>('Comp RUN1bis AMS &amp; Transitions'!$F$19:$F$20,'Comp RUN1bis AMS &amp; Transitions'!$F$22:$F$25)</c:f>
              <c:numCache>
                <c:formatCode>0.0%</c:formatCode>
                <c:ptCount val="6"/>
                <c:pt idx="0">
                  <c:v>0.73763431645905553</c:v>
                </c:pt>
                <c:pt idx="1">
                  <c:v>2.2326149138797401E-2</c:v>
                </c:pt>
                <c:pt idx="2">
                  <c:v>7.4486034095127704E-2</c:v>
                </c:pt>
                <c:pt idx="3">
                  <c:v>0.14014583854064602</c:v>
                </c:pt>
                <c:pt idx="4">
                  <c:v>1.1508356378184899E-2</c:v>
                </c:pt>
                <c:pt idx="5">
                  <c:v>1.38993053881895E-2</c:v>
                </c:pt>
              </c:numCache>
            </c:numRef>
          </c:val>
          <c:extLst>
            <c:ext xmlns:c15="http://schemas.microsoft.com/office/drawing/2012/chart" uri="{02D57815-91ED-43cb-92C2-25804820EDAC}">
              <c15:categoryFilterExceptions>
                <c15:categoryFilterException>
                  <c15:sqref>'Comp RUN1bis AMS &amp; Transitions'!$F$21</c15:sqref>
                  <c15:spPr xmlns:c15="http://schemas.microsoft.com/office/drawing/2012/chart">
                    <a:solidFill>
                      <a:schemeClr val="accent3"/>
                    </a:solidFill>
                    <a:ln w="19050">
                      <a:solidFill>
                        <a:schemeClr val="lt1"/>
                      </a:solidFill>
                    </a:ln>
                    <a:effectLst/>
                  </c15:spPr>
                  <c15:bubble3D val="0"/>
                </c15:categoryFilterException>
              </c15:categoryFilterExceptions>
            </c:ext>
            <c:ext xmlns:c16="http://schemas.microsoft.com/office/drawing/2014/chart" uri="{C3380CC4-5D6E-409C-BE32-E72D297353CC}">
              <c16:uniqueId val="{0000000E-7670-45A6-8EBF-0916F672D51C}"/>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8.5895366365589117E-4"/>
          <c:y val="0.76659764536084873"/>
          <c:w val="0.99914104633634415"/>
          <c:h val="0.21444512340613739"/>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Part modale de mobilité voyageurs </a:t>
            </a:r>
            <a:br>
              <a:rPr lang="en-US" sz="1400" b="1" i="0" u="none" strike="noStrike" kern="1200" spc="0" baseline="0">
                <a:solidFill>
                  <a:sysClr val="windowText" lastClr="000000">
                    <a:lumMod val="65000"/>
                    <a:lumOff val="35000"/>
                  </a:sysClr>
                </a:solidFill>
              </a:rPr>
            </a:br>
            <a:r>
              <a:rPr lang="en-US" sz="1400" b="1" i="0" u="none" strike="noStrike" kern="1200" spc="0" baseline="0">
                <a:solidFill>
                  <a:sysClr val="windowText" lastClr="000000">
                    <a:lumMod val="65000"/>
                    <a:lumOff val="35000"/>
                  </a:sysClr>
                </a:solidFill>
              </a:rPr>
              <a:t>Run1bis AMS - 2050</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4C-4C0B-BBF7-BC07D22606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4C-4C0B-BBF7-BC07D22606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C74C-4C0B-BBF7-BC07D226066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9-C74C-4C0B-BBF7-BC07D226066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B-C74C-4C0B-BBF7-BC07D226066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D-C74C-4C0B-BBF7-BC07D226066E}"/>
              </c:ext>
            </c:extLst>
          </c:dPt>
          <c:dLbls>
            <c:dLbl>
              <c:idx val="4"/>
              <c:layout>
                <c:manualLayout>
                  <c:x val="-4.1525611738473002E-3"/>
                  <c:y val="-1.471670345842531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74C-4C0B-BBF7-BC07D226066E}"/>
                </c:ext>
              </c:extLst>
            </c:dLbl>
            <c:dLbl>
              <c:idx val="5"/>
              <c:layout>
                <c:manualLayout>
                  <c:x val="4.5678172912320306E-2"/>
                  <c:y val="-2.9433406916850625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74C-4C0B-BBF7-BC07D22606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'Comp RUN1bis AMS &amp; Transitions'!$B$19:$B$25</c15:sqref>
                  </c15:fullRef>
                </c:ext>
              </c:extLst>
              <c:f>('Comp RUN1bis AMS &amp; Transitions'!$B$19:$B$20,'Comp RUN1bis AMS &amp; Transitions'!$B$22:$B$25)</c:f>
              <c:strCache>
                <c:ptCount val="6"/>
                <c:pt idx="0">
                  <c:v>Automobile</c:v>
                </c:pt>
                <c:pt idx="1">
                  <c:v>Vélo</c:v>
                </c:pt>
                <c:pt idx="2">
                  <c:v>Bus &amp; Cars</c:v>
                </c:pt>
                <c:pt idx="3">
                  <c:v>Train (yc métro.tram)</c:v>
                </c:pt>
                <c:pt idx="4">
                  <c:v>2RM</c:v>
                </c:pt>
                <c:pt idx="5">
                  <c:v>Aérien Métropoole</c:v>
                </c:pt>
              </c:strCache>
            </c:strRef>
          </c:cat>
          <c:val>
            <c:numRef>
              <c:extLst>
                <c:ext xmlns:c15="http://schemas.microsoft.com/office/drawing/2012/chart" uri="{02D57815-91ED-43cb-92C2-25804820EDAC}">
                  <c15:fullRef>
                    <c15:sqref>'Comp RUN1bis AMS &amp; Transitions'!$L$19:$L$25</c15:sqref>
                  </c15:fullRef>
                </c:ext>
              </c:extLst>
              <c:f>('Comp RUN1bis AMS &amp; Transitions'!$L$19:$L$20,'Comp RUN1bis AMS &amp; Transitions'!$L$22:$L$25)</c:f>
              <c:numCache>
                <c:formatCode>0.0%</c:formatCode>
                <c:ptCount val="6"/>
                <c:pt idx="0">
                  <c:v>0.67083635252153673</c:v>
                </c:pt>
                <c:pt idx="1">
                  <c:v>2.7907686423496753E-2</c:v>
                </c:pt>
                <c:pt idx="2">
                  <c:v>9.5547597371999346E-2</c:v>
                </c:pt>
                <c:pt idx="3">
                  <c:v>0.18420000730478225</c:v>
                </c:pt>
                <c:pt idx="4">
                  <c:v>1.1508356378184899E-2</c:v>
                </c:pt>
                <c:pt idx="5">
                  <c:v>1.9533705751839724E-2</c:v>
                </c:pt>
              </c:numCache>
            </c:numRef>
          </c:val>
          <c:extLst>
            <c:ext xmlns:c15="http://schemas.microsoft.com/office/drawing/2012/chart" uri="{02D57815-91ED-43cb-92C2-25804820EDAC}">
              <c15:categoryFilterExceptions>
                <c15:categoryFilterException>
                  <c15:sqref>'Comp RUN1bis AMS &amp; Transitions'!$L$21</c15:sqref>
                  <c15:spPr xmlns:c15="http://schemas.microsoft.com/office/drawing/2012/chart">
                    <a:solidFill>
                      <a:schemeClr val="accent3"/>
                    </a:solidFill>
                    <a:ln w="19050">
                      <a:solidFill>
                        <a:schemeClr val="lt1"/>
                      </a:solidFill>
                    </a:ln>
                    <a:effectLst/>
                  </c15:spPr>
                  <c15:bubble3D val="0"/>
                </c15:categoryFilterException>
              </c15:categoryFilterExceptions>
            </c:ext>
            <c:ext xmlns:c16="http://schemas.microsoft.com/office/drawing/2014/chart" uri="{C3380CC4-5D6E-409C-BE32-E72D297353CC}">
              <c16:uniqueId val="{0000000E-C74C-4C0B-BBF7-BC07D226066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1"/>
              <a:t>Part modale</a:t>
            </a:r>
            <a:r>
              <a:rPr lang="fr-FR" b="1" baseline="0"/>
              <a:t> Transports de marchandises</a:t>
            </a:r>
            <a:br>
              <a:rPr lang="fr-FR" b="1" baseline="0"/>
            </a:br>
            <a:r>
              <a:rPr lang="fr-FR" b="1" baseline="0"/>
              <a:t>Run1Bis AMS - 2030</a:t>
            </a:r>
            <a:endParaRPr lang="fr-FR"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5B-48C9-90B6-465C17EB71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5B-48C9-90B6-465C17EB71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5B-48C9-90B6-465C17EB71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5B-48C9-90B6-465C17EB7171}"/>
              </c:ext>
            </c:extLst>
          </c:dPt>
          <c:dLbls>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fr-FR"/>
                </a:p>
              </c:txPr>
              <c:dLblPos val="outEnd"/>
              <c:showLegendKey val="0"/>
              <c:showVal val="1"/>
              <c:showCatName val="0"/>
              <c:showSerName val="0"/>
              <c:showPercent val="0"/>
              <c:showBubbleSize val="0"/>
              <c:extLst>
                <c:ext xmlns:c16="http://schemas.microsoft.com/office/drawing/2014/chart" uri="{C3380CC4-5D6E-409C-BE32-E72D297353CC}">
                  <c16:uniqueId val="{00000003-F15B-48C9-90B6-465C17EB71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 RUN1bis AMS &amp; Transitions'!$B$27:$B$30</c:f>
              <c:strCache>
                <c:ptCount val="4"/>
                <c:pt idx="0">
                  <c:v>PL</c:v>
                </c:pt>
                <c:pt idx="1">
                  <c:v>VUL</c:v>
                </c:pt>
                <c:pt idx="2">
                  <c:v>Train Marchandises</c:v>
                </c:pt>
                <c:pt idx="3">
                  <c:v>Fluvial</c:v>
                </c:pt>
              </c:strCache>
            </c:strRef>
          </c:cat>
          <c:val>
            <c:numRef>
              <c:f>'Comp RUN1bis AMS &amp; Transitions'!$F$27:$F$30</c:f>
              <c:numCache>
                <c:formatCode>0.0%</c:formatCode>
                <c:ptCount val="4"/>
                <c:pt idx="0">
                  <c:v>0.79000000000000015</c:v>
                </c:pt>
                <c:pt idx="1">
                  <c:v>0</c:v>
                </c:pt>
                <c:pt idx="2">
                  <c:v>0.18</c:v>
                </c:pt>
                <c:pt idx="3">
                  <c:v>0.03</c:v>
                </c:pt>
              </c:numCache>
            </c:numRef>
          </c:val>
          <c:extLst>
            <c:ext xmlns:c16="http://schemas.microsoft.com/office/drawing/2014/chart" uri="{C3380CC4-5D6E-409C-BE32-E72D297353CC}">
              <c16:uniqueId val="{00000008-F15B-48C9-90B6-465C17EB717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u="none" strike="noStrike" kern="1200" spc="0" baseline="0">
                <a:solidFill>
                  <a:sysClr val="windowText" lastClr="000000">
                    <a:lumMod val="65000"/>
                    <a:lumOff val="35000"/>
                  </a:sysClr>
                </a:solidFill>
              </a:rPr>
              <a:t>Part modale Transports de marchandises</a:t>
            </a:r>
            <a:br>
              <a:rPr lang="fr-FR" sz="1400" b="1" i="0" u="none" strike="noStrike" kern="1200" spc="0" baseline="0">
                <a:solidFill>
                  <a:sysClr val="windowText" lastClr="000000">
                    <a:lumMod val="65000"/>
                    <a:lumOff val="35000"/>
                  </a:sysClr>
                </a:solidFill>
              </a:rPr>
            </a:br>
            <a:r>
              <a:rPr lang="fr-FR" sz="1400" b="1" i="0" u="none" strike="noStrike" kern="1200" spc="0" baseline="0">
                <a:solidFill>
                  <a:sysClr val="windowText" lastClr="000000">
                    <a:lumMod val="65000"/>
                    <a:lumOff val="35000"/>
                  </a:sysClr>
                </a:solidFill>
              </a:rPr>
              <a:t>Run1Bis AMS - 2050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88-4F73-B3F2-FDC16975CD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88-4F73-B3F2-FDC16975CD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88-4F73-B3F2-FDC16975CD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988-4F73-B3F2-FDC16975CD35}"/>
              </c:ext>
            </c:extLst>
          </c:dPt>
          <c:dLbls>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fr-FR"/>
                </a:p>
              </c:txPr>
              <c:dLblPos val="outEnd"/>
              <c:showLegendKey val="0"/>
              <c:showVal val="1"/>
              <c:showCatName val="0"/>
              <c:showSerName val="0"/>
              <c:showPercent val="0"/>
              <c:showBubbleSize val="0"/>
              <c:extLst>
                <c:ext xmlns:c16="http://schemas.microsoft.com/office/drawing/2014/chart" uri="{C3380CC4-5D6E-409C-BE32-E72D297353CC}">
                  <c16:uniqueId val="{00000003-0988-4F73-B3F2-FDC16975CD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 RUN1bis AMS &amp; Transitions'!$B$27:$B$30</c:f>
              <c:strCache>
                <c:ptCount val="4"/>
                <c:pt idx="0">
                  <c:v>PL</c:v>
                </c:pt>
                <c:pt idx="1">
                  <c:v>VUL</c:v>
                </c:pt>
                <c:pt idx="2">
                  <c:v>Train Marchandises</c:v>
                </c:pt>
                <c:pt idx="3">
                  <c:v>Fluvial</c:v>
                </c:pt>
              </c:strCache>
            </c:strRef>
          </c:cat>
          <c:val>
            <c:numRef>
              <c:f>'Comp RUN1bis AMS &amp; Transitions'!$L$27:$L$30</c:f>
              <c:numCache>
                <c:formatCode>0.0%</c:formatCode>
                <c:ptCount val="4"/>
                <c:pt idx="0">
                  <c:v>0.71</c:v>
                </c:pt>
                <c:pt idx="1">
                  <c:v>0</c:v>
                </c:pt>
                <c:pt idx="2">
                  <c:v>0.25</c:v>
                </c:pt>
                <c:pt idx="3">
                  <c:v>0.04</c:v>
                </c:pt>
              </c:numCache>
            </c:numRef>
          </c:val>
          <c:extLst>
            <c:ext xmlns:c16="http://schemas.microsoft.com/office/drawing/2014/chart" uri="{C3380CC4-5D6E-409C-BE32-E72D297353CC}">
              <c16:uniqueId val="{00000008-0988-4F73-B3F2-FDC16975CD3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Demande mobilité Voyageur Métropole [Gpkm]</a:t>
            </a:r>
            <a:br>
              <a:rPr lang="en-US"/>
            </a:br>
            <a:r>
              <a:rPr lang="en-US" b="1"/>
              <a:t>2030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'Sankey Transport'!$E$132</c:f>
              <c:strCache>
                <c:ptCount val="1"/>
                <c:pt idx="0">
                  <c:v>Demande mobilité Voyageur Métropole [Gpkm]</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1AC0-45C4-AE31-629F5168DD8E}"/>
              </c:ext>
            </c:extLst>
          </c:dPt>
          <c:cat>
            <c:strRef>
              <c:f>'Sankey Transport'!$F$131:$J$131</c:f>
              <c:strCache>
                <c:ptCount val="5"/>
                <c:pt idx="0">
                  <c:v>Run1bis</c:v>
                </c:pt>
                <c:pt idx="1">
                  <c:v>S1</c:v>
                </c:pt>
                <c:pt idx="2">
                  <c:v>S2</c:v>
                </c:pt>
                <c:pt idx="3">
                  <c:v>S3</c:v>
                </c:pt>
                <c:pt idx="4">
                  <c:v>S4</c:v>
                </c:pt>
              </c:strCache>
            </c:strRef>
          </c:cat>
          <c:val>
            <c:numRef>
              <c:f>'Sankey Transport'!$F$132:$J$132</c:f>
              <c:numCache>
                <c:formatCode>0.0</c:formatCode>
                <c:ptCount val="5"/>
                <c:pt idx="0">
                  <c:v>1006.9001647237105</c:v>
                </c:pt>
                <c:pt idx="1">
                  <c:v>880.14439763956671</c:v>
                </c:pt>
                <c:pt idx="2">
                  <c:v>919.5499168023739</c:v>
                </c:pt>
                <c:pt idx="3">
                  <c:v>1003.6133066217504</c:v>
                </c:pt>
                <c:pt idx="4">
                  <c:v>1043.8802214008006</c:v>
                </c:pt>
              </c:numCache>
            </c:numRef>
          </c:val>
          <c:extLst>
            <c:ext xmlns:c16="http://schemas.microsoft.com/office/drawing/2014/chart" uri="{C3380CC4-5D6E-409C-BE32-E72D297353CC}">
              <c16:uniqueId val="{00000000-1AC0-45C4-AE31-629F5168DD8E}"/>
            </c:ext>
          </c:extLst>
        </c:ser>
        <c:dLbls>
          <c:showLegendKey val="0"/>
          <c:showVal val="0"/>
          <c:showCatName val="0"/>
          <c:showSerName val="0"/>
          <c:showPercent val="0"/>
          <c:showBubbleSize val="0"/>
        </c:dLbls>
        <c:gapWidth val="219"/>
        <c:overlap val="-27"/>
        <c:axId val="142836048"/>
        <c:axId val="142830288"/>
      </c:barChart>
      <c:catAx>
        <c:axId val="14283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2830288"/>
        <c:crosses val="autoZero"/>
        <c:auto val="1"/>
        <c:lblAlgn val="ctr"/>
        <c:lblOffset val="100"/>
        <c:noMultiLvlLbl val="0"/>
      </c:catAx>
      <c:valAx>
        <c:axId val="14283028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283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Demande mobilité Voyageur Métropole [Gpkm]</a:t>
            </a:r>
            <a:br>
              <a:rPr lang="en-US"/>
            </a:br>
            <a:r>
              <a:rPr lang="en-US" b="1"/>
              <a:t>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'Sankey Transport'!$N$132</c:f>
              <c:strCache>
                <c:ptCount val="1"/>
                <c:pt idx="0">
                  <c:v>Demande mobilité Voyageur Métropole [Gpkm]</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0E10-4075-9E35-C42DBC18937B}"/>
              </c:ext>
            </c:extLst>
          </c:dPt>
          <c:cat>
            <c:strRef>
              <c:f>'Sankey Transport'!$O$131:$S$131</c:f>
              <c:strCache>
                <c:ptCount val="5"/>
                <c:pt idx="0">
                  <c:v>Run1bis</c:v>
                </c:pt>
                <c:pt idx="1">
                  <c:v>S1</c:v>
                </c:pt>
                <c:pt idx="2">
                  <c:v>S2</c:v>
                </c:pt>
                <c:pt idx="3">
                  <c:v>S3</c:v>
                </c:pt>
                <c:pt idx="4">
                  <c:v>S4</c:v>
                </c:pt>
              </c:strCache>
            </c:strRef>
          </c:cat>
          <c:val>
            <c:numRef>
              <c:f>'Sankey Transport'!$O$132:$S$132</c:f>
              <c:numCache>
                <c:formatCode>0.0</c:formatCode>
                <c:ptCount val="5"/>
                <c:pt idx="0">
                  <c:v>1015.2008283614496</c:v>
                </c:pt>
                <c:pt idx="1">
                  <c:v>743.62256479520124</c:v>
                </c:pt>
                <c:pt idx="2">
                  <c:v>873.11263190000011</c:v>
                </c:pt>
                <c:pt idx="3">
                  <c:v>1089.5648174318194</c:v>
                </c:pt>
                <c:pt idx="4">
                  <c:v>1216.1251718873775</c:v>
                </c:pt>
              </c:numCache>
            </c:numRef>
          </c:val>
          <c:extLst>
            <c:ext xmlns:c16="http://schemas.microsoft.com/office/drawing/2014/chart" uri="{C3380CC4-5D6E-409C-BE32-E72D297353CC}">
              <c16:uniqueId val="{00000000-0E10-4075-9E35-C42DBC18937B}"/>
            </c:ext>
          </c:extLst>
        </c:ser>
        <c:dLbls>
          <c:showLegendKey val="0"/>
          <c:showVal val="0"/>
          <c:showCatName val="0"/>
          <c:showSerName val="0"/>
          <c:showPercent val="0"/>
          <c:showBubbleSize val="0"/>
        </c:dLbls>
        <c:gapWidth val="219"/>
        <c:overlap val="-27"/>
        <c:axId val="591772864"/>
        <c:axId val="1138526304"/>
      </c:barChart>
      <c:catAx>
        <c:axId val="59177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38526304"/>
        <c:crosses val="autoZero"/>
        <c:auto val="1"/>
        <c:lblAlgn val="ctr"/>
        <c:lblOffset val="100"/>
        <c:noMultiLvlLbl val="0"/>
      </c:catAx>
      <c:valAx>
        <c:axId val="1138526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9177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Demande marchandises Métropole [Gtkm]</a:t>
            </a:r>
            <a:br>
              <a:rPr lang="fr-FR"/>
            </a:br>
            <a:r>
              <a:rPr lang="fr-FR"/>
              <a:t>2030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'Sankey Transport'!$L$154</c:f>
              <c:strCache>
                <c:ptCount val="1"/>
                <c:pt idx="0">
                  <c:v>Demande marchandises Métropole [Gtkm]</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83EB-4615-8321-4C7BF5A7317A}"/>
              </c:ext>
            </c:extLst>
          </c:dPt>
          <c:cat>
            <c:strRef>
              <c:f>'Sankey Transport'!$D$152:$H$152</c:f>
              <c:strCache>
                <c:ptCount val="5"/>
                <c:pt idx="0">
                  <c:v>Run1bis</c:v>
                </c:pt>
                <c:pt idx="1">
                  <c:v>S1</c:v>
                </c:pt>
                <c:pt idx="2">
                  <c:v>S2</c:v>
                </c:pt>
                <c:pt idx="3">
                  <c:v>S3</c:v>
                </c:pt>
                <c:pt idx="4">
                  <c:v>S4</c:v>
                </c:pt>
              </c:strCache>
            </c:strRef>
          </c:cat>
          <c:val>
            <c:numRef>
              <c:f>'Sankey Transport'!$D$153:$H$153</c:f>
              <c:numCache>
                <c:formatCode>0.0</c:formatCode>
                <c:ptCount val="5"/>
                <c:pt idx="0">
                  <c:v>337.45833014557422</c:v>
                </c:pt>
                <c:pt idx="1">
                  <c:v>242.97929194163322</c:v>
                </c:pt>
                <c:pt idx="2">
                  <c:v>278.97918544733761</c:v>
                </c:pt>
                <c:pt idx="3">
                  <c:v>330.02336819361869</c:v>
                </c:pt>
                <c:pt idx="4">
                  <c:v>376.55040542779551</c:v>
                </c:pt>
              </c:numCache>
            </c:numRef>
          </c:val>
          <c:extLst>
            <c:ext xmlns:c16="http://schemas.microsoft.com/office/drawing/2014/chart" uri="{C3380CC4-5D6E-409C-BE32-E72D297353CC}">
              <c16:uniqueId val="{00000000-83EB-4615-8321-4C7BF5A7317A}"/>
            </c:ext>
          </c:extLst>
        </c:ser>
        <c:dLbls>
          <c:showLegendKey val="0"/>
          <c:showVal val="0"/>
          <c:showCatName val="0"/>
          <c:showSerName val="0"/>
          <c:showPercent val="0"/>
          <c:showBubbleSize val="0"/>
        </c:dLbls>
        <c:gapWidth val="219"/>
        <c:overlap val="-27"/>
        <c:axId val="1054009696"/>
        <c:axId val="559253072"/>
      </c:barChart>
      <c:catAx>
        <c:axId val="105400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9253072"/>
        <c:crosses val="autoZero"/>
        <c:auto val="1"/>
        <c:lblAlgn val="ctr"/>
        <c:lblOffset val="100"/>
        <c:noMultiLvlLbl val="0"/>
      </c:catAx>
      <c:valAx>
        <c:axId val="55925307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5400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Demande marchandises Métropole [Gtkm]</a:t>
            </a:r>
            <a:br>
              <a:rPr lang="en-US"/>
            </a:br>
            <a:r>
              <a:rPr lang="en-US"/>
              <a:t>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'Sankey Transport'!$L$154</c:f>
              <c:strCache>
                <c:ptCount val="1"/>
                <c:pt idx="0">
                  <c:v>Demande marchandises Métropole [Gtkm]</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11E6-4C7A-B6EC-09ED2C8D5E0E}"/>
              </c:ext>
            </c:extLst>
          </c:dPt>
          <c:cat>
            <c:strRef>
              <c:f>'Sankey Transport'!$M$153:$Q$153</c:f>
              <c:strCache>
                <c:ptCount val="5"/>
                <c:pt idx="0">
                  <c:v>Run1bis</c:v>
                </c:pt>
                <c:pt idx="1">
                  <c:v>S1</c:v>
                </c:pt>
                <c:pt idx="2">
                  <c:v>S2</c:v>
                </c:pt>
                <c:pt idx="3">
                  <c:v>S3</c:v>
                </c:pt>
                <c:pt idx="4">
                  <c:v>S4</c:v>
                </c:pt>
              </c:strCache>
            </c:strRef>
          </c:cat>
          <c:val>
            <c:numRef>
              <c:f>'Sankey Transport'!$M$154:$Q$154</c:f>
              <c:numCache>
                <c:formatCode>0.0</c:formatCode>
                <c:ptCount val="5"/>
                <c:pt idx="0" formatCode="#\ ##0.0">
                  <c:v>340.24026244475118</c:v>
                </c:pt>
                <c:pt idx="1">
                  <c:v>176.4755955627119</c:v>
                </c:pt>
                <c:pt idx="2">
                  <c:v>210.73574116298596</c:v>
                </c:pt>
                <c:pt idx="3">
                  <c:v>324.26568254128568</c:v>
                </c:pt>
                <c:pt idx="4">
                  <c:v>418.57531971773636</c:v>
                </c:pt>
              </c:numCache>
            </c:numRef>
          </c:val>
          <c:extLst>
            <c:ext xmlns:c16="http://schemas.microsoft.com/office/drawing/2014/chart" uri="{C3380CC4-5D6E-409C-BE32-E72D297353CC}">
              <c16:uniqueId val="{00000000-11E6-4C7A-B6EC-09ED2C8D5E0E}"/>
            </c:ext>
          </c:extLst>
        </c:ser>
        <c:dLbls>
          <c:showLegendKey val="0"/>
          <c:showVal val="0"/>
          <c:showCatName val="0"/>
          <c:showSerName val="0"/>
          <c:showPercent val="0"/>
          <c:showBubbleSize val="0"/>
        </c:dLbls>
        <c:gapWidth val="219"/>
        <c:overlap val="-27"/>
        <c:axId val="1137824560"/>
        <c:axId val="1137825520"/>
      </c:barChart>
      <c:catAx>
        <c:axId val="113782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37825520"/>
        <c:crosses val="autoZero"/>
        <c:auto val="1"/>
        <c:lblAlgn val="ctr"/>
        <c:lblOffset val="100"/>
        <c:noMultiLvlLbl val="0"/>
      </c:catAx>
      <c:valAx>
        <c:axId val="1137825520"/>
        <c:scaling>
          <c:orientation val="minMax"/>
        </c:scaling>
        <c:delete val="0"/>
        <c:axPos val="l"/>
        <c:majorGridlines>
          <c:spPr>
            <a:ln w="9525" cap="flat" cmpd="sng" algn="ctr">
              <a:solidFill>
                <a:schemeClr val="tx1">
                  <a:lumMod val="15000"/>
                  <a:lumOff val="85000"/>
                </a:schemeClr>
              </a:solidFill>
              <a:round/>
            </a:ln>
            <a:effectLst/>
          </c:spPr>
        </c:majorGridlines>
        <c:numFmt formatCode="#\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3782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latin typeface="Calibri"/>
              </a:defRPr>
            </a:pPr>
            <a:r>
              <a:rPr lang="fr-FR" sz="1400" b="0" strike="noStrike" spc="-1">
                <a:solidFill>
                  <a:srgbClr val="595959"/>
                </a:solidFill>
                <a:latin typeface="Calibri"/>
              </a:rPr>
              <a:t>  total</a:t>
            </a:r>
          </a:p>
        </c:rich>
      </c:tx>
      <c:overlay val="0"/>
      <c:spPr>
        <a:noFill/>
        <a:ln w="0">
          <a:noFill/>
        </a:ln>
      </c:spPr>
    </c:title>
    <c:autoTitleDeleted val="0"/>
    <c:plotArea>
      <c:layout/>
      <c:scatterChart>
        <c:scatterStyle val="lineMarker"/>
        <c:varyColors val="0"/>
        <c:ser>
          <c:idx val="0"/>
          <c:order val="0"/>
          <c:tx>
            <c:strRef>
              <c:f>'Bilan énergie'!$O$218</c:f>
              <c:strCache>
                <c:ptCount val="1"/>
                <c:pt idx="0">
                  <c:v>  total</c:v>
                </c:pt>
              </c:strCache>
            </c:strRef>
          </c:tx>
          <c:spPr>
            <a:ln w="19080" cap="rnd">
              <a:solidFill>
                <a:srgbClr val="5B9BD5"/>
              </a:solidFill>
              <a:round/>
            </a:ln>
          </c:spPr>
          <c:marker>
            <c:symbol val="circle"/>
            <c:size val="5"/>
            <c:spPr>
              <a:solidFill>
                <a:srgbClr val="5B9BD5"/>
              </a:solidFill>
            </c:spPr>
          </c:marker>
          <c:dLbls>
            <c:spPr>
              <a:noFill/>
              <a:ln>
                <a:noFill/>
              </a:ln>
              <a:effectLst/>
            </c:spPr>
            <c:txPr>
              <a:bodyPr wrap="none"/>
              <a:lstStyle/>
              <a:p>
                <a:pPr>
                  <a:defRPr sz="1000" b="0" strike="noStrike" spc="-1">
                    <a:solidFill>
                      <a:srgbClr val="000000"/>
                    </a:solidFill>
                    <a:latin typeface="Calibri"/>
                  </a:defRPr>
                </a:pPr>
                <a:endParaRPr lang="fr-FR"/>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'Bilan énergie'!$P$207:$X$207</c:f>
              <c:numCache>
                <c:formatCode>[$-40C]General</c:formatCode>
                <c:ptCount val="9"/>
                <c:pt idx="0">
                  <c:v>2018</c:v>
                </c:pt>
                <c:pt idx="1">
                  <c:v>2019</c:v>
                </c:pt>
                <c:pt idx="2">
                  <c:v>2020</c:v>
                </c:pt>
                <c:pt idx="3" formatCode="General">
                  <c:v>2025</c:v>
                </c:pt>
                <c:pt idx="4" formatCode="General">
                  <c:v>2030</c:v>
                </c:pt>
                <c:pt idx="5" formatCode="General">
                  <c:v>2035</c:v>
                </c:pt>
                <c:pt idx="6" formatCode="General">
                  <c:v>2040</c:v>
                </c:pt>
                <c:pt idx="7" formatCode="General">
                  <c:v>2045</c:v>
                </c:pt>
                <c:pt idx="8" formatCode="General">
                  <c:v>2050</c:v>
                </c:pt>
              </c:numCache>
            </c:numRef>
          </c:xVal>
          <c:yVal>
            <c:numRef>
              <c:f>'Bilan énergie'!$P$218:$X$218</c:f>
              <c:numCache>
                <c:formatCode>0.0</c:formatCode>
                <c:ptCount val="9"/>
                <c:pt idx="0">
                  <c:v>135.872785290997</c:v>
                </c:pt>
                <c:pt idx="1">
                  <c:v>135.86779003626199</c:v>
                </c:pt>
                <c:pt idx="2">
                  <c:v>113.62484304732099</c:v>
                </c:pt>
                <c:pt idx="3">
                  <c:v>114.39132278657644</c:v>
                </c:pt>
                <c:pt idx="4">
                  <c:v>88.766478639526412</c:v>
                </c:pt>
                <c:pt idx="5">
                  <c:v>55.218171423702671</c:v>
                </c:pt>
                <c:pt idx="6">
                  <c:v>19.689375972448968</c:v>
                </c:pt>
                <c:pt idx="7">
                  <c:v>2.8693865628153463</c:v>
                </c:pt>
                <c:pt idx="8">
                  <c:v>0.55987580230865786</c:v>
                </c:pt>
              </c:numCache>
            </c:numRef>
          </c:yVal>
          <c:smooth val="1"/>
          <c:extLst>
            <c:ext xmlns:c16="http://schemas.microsoft.com/office/drawing/2014/chart" uri="{C3380CC4-5D6E-409C-BE32-E72D297353CC}">
              <c16:uniqueId val="{00000000-74A4-4CC1-ADE2-25AAE3395B52}"/>
            </c:ext>
          </c:extLst>
        </c:ser>
        <c:dLbls>
          <c:showLegendKey val="0"/>
          <c:showVal val="0"/>
          <c:showCatName val="0"/>
          <c:showSerName val="0"/>
          <c:showPercent val="0"/>
          <c:showBubbleSize val="0"/>
        </c:dLbls>
        <c:axId val="95527853"/>
        <c:axId val="15484460"/>
      </c:scatterChart>
      <c:valAx>
        <c:axId val="95527853"/>
        <c:scaling>
          <c:orientation val="minMax"/>
        </c:scaling>
        <c:delete val="0"/>
        <c:axPos val="b"/>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fr-FR"/>
          </a:p>
        </c:txPr>
        <c:crossAx val="15484460"/>
        <c:crosses val="autoZero"/>
        <c:crossBetween val="midCat"/>
      </c:valAx>
      <c:valAx>
        <c:axId val="15484460"/>
        <c:scaling>
          <c:orientation val="minMax"/>
        </c:scaling>
        <c:delete val="0"/>
        <c:axPos val="l"/>
        <c:majorGridlines>
          <c:spPr>
            <a:ln w="9360">
              <a:solidFill>
                <a:srgbClr val="D9D9D9"/>
              </a:solidFill>
              <a:round/>
            </a:ln>
          </c:spPr>
        </c:majorGridlines>
        <c:numFmt formatCode="0.0"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fr-FR"/>
          </a:p>
        </c:txPr>
        <c:crossAx val="95527853"/>
        <c:crosses val="autoZero"/>
        <c:crossBetween val="midCat"/>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lang="fr-FR" sz="1400" b="0" strike="noStrike" spc="-1">
                <a:solidFill>
                  <a:srgbClr val="595959"/>
                </a:solidFill>
                <a:latin typeface="Calibri"/>
              </a:defRPr>
            </a:pPr>
            <a:r>
              <a:rPr lang="fr-FR" sz="1400" b="0" strike="noStrike" spc="-1">
                <a:solidFill>
                  <a:srgbClr val="595959"/>
                </a:solidFill>
                <a:latin typeface="Calibri"/>
              </a:rPr>
              <a:t>Besoin en biocarburants (TWh)</a:t>
            </a:r>
          </a:p>
        </c:rich>
      </c:tx>
      <c:overlay val="0"/>
      <c:spPr>
        <a:noFill/>
        <a:ln w="0">
          <a:noFill/>
        </a:ln>
      </c:spPr>
    </c:title>
    <c:autoTitleDeleted val="0"/>
    <c:plotArea>
      <c:layout/>
      <c:barChart>
        <c:barDir val="col"/>
        <c:grouping val="stacked"/>
        <c:varyColors val="0"/>
        <c:ser>
          <c:idx val="0"/>
          <c:order val="0"/>
          <c:tx>
            <c:strRef>
              <c:f>'Bilan énergie'!$B$403</c:f>
              <c:strCache>
                <c:ptCount val="1"/>
                <c:pt idx="0">
                  <c:v>Bio-essence</c:v>
                </c:pt>
              </c:strCache>
            </c:strRef>
          </c:tx>
          <c:invertIfNegative val="0"/>
          <c:dLbls>
            <c:spPr>
              <a:noFill/>
              <a:ln>
                <a:noFill/>
              </a:ln>
              <a:effectLst/>
            </c:spPr>
            <c:txPr>
              <a:bodyPr wrap="none"/>
              <a:lstStyle/>
              <a:p>
                <a:pPr>
                  <a:defRPr sz="1000" b="0" strike="noStrike" spc="-1">
                    <a:solidFill>
                      <a:srgbClr val="000000"/>
                    </a:solidFill>
                    <a:latin typeface="Calibri"/>
                  </a:defRPr>
                </a:pPr>
                <a:endParaRPr lang="fr-FR"/>
              </a:p>
            </c:txPr>
            <c:dLblPos val="ct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multiLvlStrRef>
              <c:f>'Bilan énergie'!$C$402:$E$402</c:f>
            </c:multiLvlStrRef>
          </c:cat>
          <c:val>
            <c:numRef>
              <c:f>'Bilan énergie'!$C$403:$E$403</c:f>
            </c:numRef>
          </c:val>
          <c:extLst>
            <c:ext xmlns:c16="http://schemas.microsoft.com/office/drawing/2014/chart" uri="{C3380CC4-5D6E-409C-BE32-E72D297353CC}">
              <c16:uniqueId val="{00000000-CAA7-4D0D-BE14-A58D0D472F8C}"/>
            </c:ext>
          </c:extLst>
        </c:ser>
        <c:ser>
          <c:idx val="1"/>
          <c:order val="1"/>
          <c:tx>
            <c:strRef>
              <c:f>'Bilan énergie'!$B$404</c:f>
              <c:strCache>
                <c:ptCount val="1"/>
                <c:pt idx="0">
                  <c:v>Bio-gazole</c:v>
                </c:pt>
              </c:strCache>
            </c:strRef>
          </c:tx>
          <c:invertIfNegative val="0"/>
          <c:dLbls>
            <c:spPr>
              <a:noFill/>
              <a:ln>
                <a:noFill/>
              </a:ln>
              <a:effectLst/>
            </c:spPr>
            <c:txPr>
              <a:bodyPr wrap="none"/>
              <a:lstStyle/>
              <a:p>
                <a:pPr>
                  <a:defRPr sz="1000" b="0" strike="noStrike" spc="-1">
                    <a:solidFill>
                      <a:srgbClr val="000000"/>
                    </a:solidFill>
                    <a:latin typeface="Calibri"/>
                  </a:defRPr>
                </a:pPr>
                <a:endParaRPr lang="fr-FR"/>
              </a:p>
            </c:txPr>
            <c:dLblPos val="ct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multiLvlStrRef>
              <c:f>'Bilan énergie'!$C$402:$E$402</c:f>
            </c:multiLvlStrRef>
          </c:cat>
          <c:val>
            <c:numRef>
              <c:f>'Bilan énergie'!$C$404:$E$404</c:f>
            </c:numRef>
          </c:val>
          <c:extLst>
            <c:ext xmlns:c16="http://schemas.microsoft.com/office/drawing/2014/chart" uri="{C3380CC4-5D6E-409C-BE32-E72D297353CC}">
              <c16:uniqueId val="{00000001-CAA7-4D0D-BE14-A58D0D472F8C}"/>
            </c:ext>
          </c:extLst>
        </c:ser>
        <c:ser>
          <c:idx val="2"/>
          <c:order val="2"/>
          <c:tx>
            <c:strRef>
              <c:f>'Bilan énergie'!$B$405</c:f>
              <c:strCache>
                <c:ptCount val="1"/>
                <c:pt idx="0">
                  <c:v>Bio-GNV</c:v>
                </c:pt>
              </c:strCache>
            </c:strRef>
          </c:tx>
          <c:invertIfNegative val="0"/>
          <c:dLbls>
            <c:spPr>
              <a:noFill/>
              <a:ln>
                <a:noFill/>
              </a:ln>
              <a:effectLst/>
            </c:spPr>
            <c:txPr>
              <a:bodyPr wrap="none"/>
              <a:lstStyle/>
              <a:p>
                <a:pPr>
                  <a:defRPr sz="1000" b="0" strike="noStrike" spc="-1">
                    <a:solidFill>
                      <a:srgbClr val="000000"/>
                    </a:solidFill>
                    <a:latin typeface="Calibri"/>
                  </a:defRPr>
                </a:pPr>
                <a:endParaRPr lang="fr-FR"/>
              </a:p>
            </c:txPr>
            <c:dLblPos val="ct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multiLvlStrRef>
              <c:f>'Bilan énergie'!$C$402:$E$402</c:f>
            </c:multiLvlStrRef>
          </c:cat>
          <c:val>
            <c:numRef>
              <c:f>'Bilan énergie'!$C$405:$E$405</c:f>
            </c:numRef>
          </c:val>
          <c:extLst>
            <c:ext xmlns:c16="http://schemas.microsoft.com/office/drawing/2014/chart" uri="{C3380CC4-5D6E-409C-BE32-E72D297353CC}">
              <c16:uniqueId val="{00000002-CAA7-4D0D-BE14-A58D0D472F8C}"/>
            </c:ext>
          </c:extLst>
        </c:ser>
        <c:ser>
          <c:idx val="3"/>
          <c:order val="3"/>
          <c:tx>
            <c:strRef>
              <c:f>'Bilan énergie'!$B$406</c:f>
              <c:strCache>
                <c:ptCount val="1"/>
                <c:pt idx="0">
                  <c:v>Biocarburants aéronautiques domestiques</c:v>
                </c:pt>
              </c:strCache>
            </c:strRef>
          </c:tx>
          <c:invertIfNegative val="0"/>
          <c:dLbls>
            <c:spPr>
              <a:noFill/>
              <a:ln>
                <a:noFill/>
              </a:ln>
              <a:effectLst/>
            </c:spPr>
            <c:txPr>
              <a:bodyPr wrap="none"/>
              <a:lstStyle/>
              <a:p>
                <a:pPr>
                  <a:defRPr sz="1000" b="0" strike="noStrike" spc="-1">
                    <a:solidFill>
                      <a:srgbClr val="000000"/>
                    </a:solidFill>
                    <a:latin typeface="Calibri"/>
                  </a:defRPr>
                </a:pPr>
                <a:endParaRPr lang="fr-FR"/>
              </a:p>
            </c:txPr>
            <c:dLblPos val="ct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multiLvlStrRef>
              <c:f>'Bilan énergie'!$C$402:$E$402</c:f>
            </c:multiLvlStrRef>
          </c:cat>
          <c:val>
            <c:numRef>
              <c:f>'Bilan énergie'!$C$406:$E$406</c:f>
            </c:numRef>
          </c:val>
          <c:extLst>
            <c:ext xmlns:c16="http://schemas.microsoft.com/office/drawing/2014/chart" uri="{C3380CC4-5D6E-409C-BE32-E72D297353CC}">
              <c16:uniqueId val="{00000003-CAA7-4D0D-BE14-A58D0D472F8C}"/>
            </c:ext>
          </c:extLst>
        </c:ser>
        <c:ser>
          <c:idx val="4"/>
          <c:order val="4"/>
          <c:tx>
            <c:strRef>
              <c:f>'Bilan énergie'!$B$407</c:f>
              <c:strCache>
                <c:ptCount val="1"/>
                <c:pt idx="0">
                  <c:v>Biocarburants aéronautiques internationaux</c:v>
                </c:pt>
              </c:strCache>
            </c:strRef>
          </c:tx>
          <c:invertIfNegative val="0"/>
          <c:dLbls>
            <c:spPr>
              <a:noFill/>
              <a:ln>
                <a:noFill/>
              </a:ln>
              <a:effectLst/>
            </c:spPr>
            <c:txPr>
              <a:bodyPr wrap="none"/>
              <a:lstStyle/>
              <a:p>
                <a:pPr>
                  <a:defRPr sz="1000" b="0" strike="noStrike" spc="-1">
                    <a:solidFill>
                      <a:srgbClr val="000000"/>
                    </a:solidFill>
                    <a:latin typeface="Calibri"/>
                  </a:defRPr>
                </a:pPr>
                <a:endParaRPr lang="fr-FR"/>
              </a:p>
            </c:txPr>
            <c:dLblPos val="ct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multiLvlStrRef>
              <c:f>'Bilan énergie'!$C$402:$E$402</c:f>
            </c:multiLvlStrRef>
          </c:cat>
          <c:val>
            <c:numRef>
              <c:f>'Bilan énergie'!$C$407:$E$407</c:f>
            </c:numRef>
          </c:val>
          <c:extLst>
            <c:ext xmlns:c16="http://schemas.microsoft.com/office/drawing/2014/chart" uri="{C3380CC4-5D6E-409C-BE32-E72D297353CC}">
              <c16:uniqueId val="{00000004-CAA7-4D0D-BE14-A58D0D472F8C}"/>
            </c:ext>
          </c:extLst>
        </c:ser>
        <c:ser>
          <c:idx val="5"/>
          <c:order val="5"/>
          <c:tx>
            <c:strRef>
              <c:f>'Bilan énergie'!$B$408</c:f>
              <c:strCache>
                <c:ptCount val="1"/>
                <c:pt idx="0">
                  <c:v>Biocarburants maritimes internationaux</c:v>
                </c:pt>
              </c:strCache>
            </c:strRef>
          </c:tx>
          <c:invertIfNegative val="0"/>
          <c:dLbls>
            <c:spPr>
              <a:noFill/>
              <a:ln>
                <a:noFill/>
              </a:ln>
              <a:effectLst/>
            </c:spPr>
            <c:txPr>
              <a:bodyPr wrap="none"/>
              <a:lstStyle/>
              <a:p>
                <a:pPr>
                  <a:defRPr sz="1000" b="0" strike="noStrike" spc="-1">
                    <a:solidFill>
                      <a:srgbClr val="000000"/>
                    </a:solidFill>
                    <a:latin typeface="Calibri"/>
                  </a:defRPr>
                </a:pPr>
                <a:endParaRPr lang="fr-FR"/>
              </a:p>
            </c:txPr>
            <c:dLblPos val="ct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multiLvlStrRef>
              <c:f>'Bilan énergie'!$C$402:$E$402</c:f>
            </c:multiLvlStrRef>
          </c:cat>
          <c:val>
            <c:numRef>
              <c:f>'Bilan énergie'!$C$408:$E$408</c:f>
            </c:numRef>
          </c:val>
          <c:extLst>
            <c:ext xmlns:c16="http://schemas.microsoft.com/office/drawing/2014/chart" uri="{C3380CC4-5D6E-409C-BE32-E72D297353CC}">
              <c16:uniqueId val="{00000005-CAA7-4D0D-BE14-A58D0D472F8C}"/>
            </c:ext>
          </c:extLst>
        </c:ser>
        <c:dLbls>
          <c:showLegendKey val="0"/>
          <c:showVal val="0"/>
          <c:showCatName val="0"/>
          <c:showSerName val="0"/>
          <c:showPercent val="0"/>
          <c:showBubbleSize val="0"/>
        </c:dLbls>
        <c:gapWidth val="150"/>
        <c:overlap val="100"/>
        <c:axId val="34647311"/>
        <c:axId val="94250335"/>
      </c:barChart>
      <c:catAx>
        <c:axId val="34647311"/>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defRPr>
            </a:pPr>
            <a:endParaRPr lang="fr-FR"/>
          </a:p>
        </c:txPr>
        <c:crossAx val="94250335"/>
        <c:crosses val="autoZero"/>
        <c:auto val="1"/>
        <c:lblAlgn val="ctr"/>
        <c:lblOffset val="100"/>
        <c:noMultiLvlLbl val="0"/>
      </c:catAx>
      <c:valAx>
        <c:axId val="94250335"/>
        <c:scaling>
          <c:orientation val="minMax"/>
        </c:scaling>
        <c:delete val="0"/>
        <c:axPos val="l"/>
        <c:majorGridlines>
          <c:spPr>
            <a:ln w="9360">
              <a:solidFill>
                <a:srgbClr val="D9D9D9"/>
              </a:solidFill>
              <a:round/>
            </a:ln>
          </c:spPr>
        </c:majorGridlines>
        <c:numFmt formatCode="\ #\ ##0.0\ ;\-#\ ##0.0\ ;&quot; -&quot;00\ ;\ @\ " sourceLinked="0"/>
        <c:majorTickMark val="none"/>
        <c:minorTickMark val="none"/>
        <c:tickLblPos val="nextTo"/>
        <c:spPr>
          <a:ln w="6480">
            <a:noFill/>
          </a:ln>
        </c:spPr>
        <c:txPr>
          <a:bodyPr/>
          <a:lstStyle/>
          <a:p>
            <a:pPr>
              <a:defRPr sz="900" b="0" strike="noStrike" spc="-1">
                <a:solidFill>
                  <a:srgbClr val="595959"/>
                </a:solidFill>
                <a:latin typeface="Calibri"/>
              </a:defRPr>
            </a:pPr>
            <a:endParaRPr lang="fr-FR"/>
          </a:p>
        </c:txPr>
        <c:crossAx val="34647311"/>
        <c:crosses val="autoZero"/>
        <c:crossBetween val="between"/>
      </c:valAx>
      <c:spPr>
        <a:noFill/>
        <a:ln w="0">
          <a:noFill/>
        </a:ln>
      </c:spPr>
    </c:plotArea>
    <c:legend>
      <c:legendPos val="b"/>
      <c:overlay val="0"/>
      <c:spPr>
        <a:noFill/>
        <a:ln w="0">
          <a:noFill/>
        </a:ln>
      </c:spPr>
      <c:txPr>
        <a:bodyPr/>
        <a:lstStyle/>
        <a:p>
          <a:pPr>
            <a:defRPr sz="900" b="0" strike="noStrike" spc="-1">
              <a:solidFill>
                <a:srgbClr val="595959"/>
              </a:solidFill>
              <a:latin typeface="Calibri"/>
            </a:defRPr>
          </a:pPr>
          <a:endParaRPr lang="fr-FR"/>
        </a:p>
      </c:txPr>
    </c:legend>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Emissions de GES, AMS run 1bis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strRef>
              <c:f>'Bilan énergie'!$O$169</c:f>
              <c:strCache>
                <c:ptCount val="1"/>
                <c:pt idx="0">
                  <c:v>VP</c:v>
                </c:pt>
              </c:strCache>
            </c:strRef>
          </c:tx>
          <c:spPr>
            <a:ln w="19050" cap="rnd">
              <a:solidFill>
                <a:schemeClr val="accent1"/>
              </a:solidFill>
              <a:round/>
            </a:ln>
            <a:effectLst/>
          </c:spPr>
          <c:marker>
            <c:symbol val="none"/>
          </c:marker>
          <c:xVal>
            <c:numRef>
              <c:f>'Bilan énergie'!$P$168:$X$168</c:f>
              <c:numCache>
                <c:formatCode>General</c:formatCode>
                <c:ptCount val="9"/>
                <c:pt idx="0">
                  <c:v>2018</c:v>
                </c:pt>
                <c:pt idx="1">
                  <c:v>2019</c:v>
                </c:pt>
                <c:pt idx="2">
                  <c:v>2020</c:v>
                </c:pt>
                <c:pt idx="3">
                  <c:v>2025</c:v>
                </c:pt>
                <c:pt idx="4">
                  <c:v>2030</c:v>
                </c:pt>
                <c:pt idx="5">
                  <c:v>2035</c:v>
                </c:pt>
                <c:pt idx="6">
                  <c:v>2040</c:v>
                </c:pt>
                <c:pt idx="7">
                  <c:v>2045</c:v>
                </c:pt>
                <c:pt idx="8">
                  <c:v>2050</c:v>
                </c:pt>
              </c:numCache>
            </c:numRef>
          </c:xVal>
          <c:yVal>
            <c:numRef>
              <c:f>'Bilan énergie'!$P$169:$X$169</c:f>
              <c:numCache>
                <c:formatCode>0.0</c:formatCode>
                <c:ptCount val="9"/>
                <c:pt idx="0">
                  <c:v>72.238150451255152</c:v>
                </c:pt>
                <c:pt idx="1">
                  <c:v>71.2230709624761</c:v>
                </c:pt>
                <c:pt idx="2">
                  <c:v>57.14220137541318</c:v>
                </c:pt>
                <c:pt idx="3">
                  <c:v>58.254095663301243</c:v>
                </c:pt>
                <c:pt idx="4">
                  <c:v>44.366344402006106</c:v>
                </c:pt>
                <c:pt idx="5">
                  <c:v>26.152370793863135</c:v>
                </c:pt>
                <c:pt idx="6">
                  <c:v>7.9867150845314949</c:v>
                </c:pt>
                <c:pt idx="7">
                  <c:v>0</c:v>
                </c:pt>
                <c:pt idx="8">
                  <c:v>0</c:v>
                </c:pt>
              </c:numCache>
            </c:numRef>
          </c:yVal>
          <c:smooth val="0"/>
          <c:extLst>
            <c:ext xmlns:c16="http://schemas.microsoft.com/office/drawing/2014/chart" uri="{C3380CC4-5D6E-409C-BE32-E72D297353CC}">
              <c16:uniqueId val="{00000000-F054-43E5-A9A3-66AFFE4F608A}"/>
            </c:ext>
          </c:extLst>
        </c:ser>
        <c:ser>
          <c:idx val="1"/>
          <c:order val="1"/>
          <c:tx>
            <c:strRef>
              <c:f>'Bilan énergie'!$O$170</c:f>
              <c:strCache>
                <c:ptCount val="1"/>
                <c:pt idx="0">
                  <c:v>VUL</c:v>
                </c:pt>
              </c:strCache>
            </c:strRef>
          </c:tx>
          <c:spPr>
            <a:ln w="19050" cap="rnd">
              <a:solidFill>
                <a:schemeClr val="accent2"/>
              </a:solidFill>
              <a:round/>
            </a:ln>
            <a:effectLst/>
          </c:spPr>
          <c:marker>
            <c:symbol val="none"/>
          </c:marker>
          <c:xVal>
            <c:numRef>
              <c:f>'Bilan énergie'!$P$168:$X$168</c:f>
              <c:numCache>
                <c:formatCode>General</c:formatCode>
                <c:ptCount val="9"/>
                <c:pt idx="0">
                  <c:v>2018</c:v>
                </c:pt>
                <c:pt idx="1">
                  <c:v>2019</c:v>
                </c:pt>
                <c:pt idx="2">
                  <c:v>2020</c:v>
                </c:pt>
                <c:pt idx="3">
                  <c:v>2025</c:v>
                </c:pt>
                <c:pt idx="4">
                  <c:v>2030</c:v>
                </c:pt>
                <c:pt idx="5">
                  <c:v>2035</c:v>
                </c:pt>
                <c:pt idx="6">
                  <c:v>2040</c:v>
                </c:pt>
                <c:pt idx="7">
                  <c:v>2045</c:v>
                </c:pt>
                <c:pt idx="8">
                  <c:v>2050</c:v>
                </c:pt>
              </c:numCache>
            </c:numRef>
          </c:xVal>
          <c:yVal>
            <c:numRef>
              <c:f>'Bilan énergie'!$P$170:$X$170</c:f>
              <c:numCache>
                <c:formatCode>0.0</c:formatCode>
                <c:ptCount val="9"/>
                <c:pt idx="0">
                  <c:v>16.428070211542902</c:v>
                </c:pt>
                <c:pt idx="1">
                  <c:v>16.126325164425413</c:v>
                </c:pt>
                <c:pt idx="2">
                  <c:v>14.013799561183445</c:v>
                </c:pt>
                <c:pt idx="3">
                  <c:v>14.425843147031618</c:v>
                </c:pt>
                <c:pt idx="4">
                  <c:v>11.611985002101889</c:v>
                </c:pt>
                <c:pt idx="5">
                  <c:v>7.1502148099079497</c:v>
                </c:pt>
                <c:pt idx="6">
                  <c:v>1.914259128543363</c:v>
                </c:pt>
                <c:pt idx="7">
                  <c:v>3.6847200000000004E-2</c:v>
                </c:pt>
                <c:pt idx="8">
                  <c:v>0</c:v>
                </c:pt>
              </c:numCache>
            </c:numRef>
          </c:yVal>
          <c:smooth val="0"/>
          <c:extLst>
            <c:ext xmlns:c16="http://schemas.microsoft.com/office/drawing/2014/chart" uri="{C3380CC4-5D6E-409C-BE32-E72D297353CC}">
              <c16:uniqueId val="{00000001-F054-43E5-A9A3-66AFFE4F608A}"/>
            </c:ext>
          </c:extLst>
        </c:ser>
        <c:ser>
          <c:idx val="2"/>
          <c:order val="2"/>
          <c:tx>
            <c:strRef>
              <c:f>'Bilan énergie'!$O$171</c:f>
              <c:strCache>
                <c:ptCount val="1"/>
                <c:pt idx="0">
                  <c:v>PL&amp;BC</c:v>
                </c:pt>
              </c:strCache>
            </c:strRef>
          </c:tx>
          <c:spPr>
            <a:ln w="19050" cap="rnd">
              <a:solidFill>
                <a:schemeClr val="accent3"/>
              </a:solidFill>
              <a:round/>
            </a:ln>
            <a:effectLst/>
          </c:spPr>
          <c:marker>
            <c:symbol val="none"/>
          </c:marker>
          <c:xVal>
            <c:numRef>
              <c:f>'Bilan énergie'!$P$168:$X$168</c:f>
              <c:numCache>
                <c:formatCode>General</c:formatCode>
                <c:ptCount val="9"/>
                <c:pt idx="0">
                  <c:v>2018</c:v>
                </c:pt>
                <c:pt idx="1">
                  <c:v>2019</c:v>
                </c:pt>
                <c:pt idx="2">
                  <c:v>2020</c:v>
                </c:pt>
                <c:pt idx="3">
                  <c:v>2025</c:v>
                </c:pt>
                <c:pt idx="4">
                  <c:v>2030</c:v>
                </c:pt>
                <c:pt idx="5">
                  <c:v>2035</c:v>
                </c:pt>
                <c:pt idx="6">
                  <c:v>2040</c:v>
                </c:pt>
                <c:pt idx="7">
                  <c:v>2045</c:v>
                </c:pt>
                <c:pt idx="8">
                  <c:v>2050</c:v>
                </c:pt>
              </c:numCache>
            </c:numRef>
          </c:xVal>
          <c:yVal>
            <c:numRef>
              <c:f>'Bilan énergie'!$P$171:$X$171</c:f>
              <c:numCache>
                <c:formatCode>0.0</c:formatCode>
                <c:ptCount val="9"/>
                <c:pt idx="0">
                  <c:v>33.926614222204336</c:v>
                </c:pt>
                <c:pt idx="1">
                  <c:v>33.130897876153853</c:v>
                </c:pt>
                <c:pt idx="2">
                  <c:v>30.198648272212516</c:v>
                </c:pt>
                <c:pt idx="3">
                  <c:v>27.572515296241711</c:v>
                </c:pt>
                <c:pt idx="4">
                  <c:v>20.628804337335744</c:v>
                </c:pt>
                <c:pt idx="5">
                  <c:v>13.275704359151952</c:v>
                </c:pt>
                <c:pt idx="6">
                  <c:v>4.8944755407733513</c:v>
                </c:pt>
                <c:pt idx="7">
                  <c:v>0.38136890396940654</c:v>
                </c:pt>
                <c:pt idx="8">
                  <c:v>0</c:v>
                </c:pt>
              </c:numCache>
            </c:numRef>
          </c:yVal>
          <c:smooth val="0"/>
          <c:extLst>
            <c:ext xmlns:c16="http://schemas.microsoft.com/office/drawing/2014/chart" uri="{C3380CC4-5D6E-409C-BE32-E72D297353CC}">
              <c16:uniqueId val="{00000002-F054-43E5-A9A3-66AFFE4F608A}"/>
            </c:ext>
          </c:extLst>
        </c:ser>
        <c:ser>
          <c:idx val="5"/>
          <c:order val="5"/>
          <c:tx>
            <c:strRef>
              <c:f>'Bilan énergie'!$O$177</c:f>
              <c:strCache>
                <c:ptCount val="1"/>
                <c:pt idx="0">
                  <c:v>Aérien</c:v>
                </c:pt>
              </c:strCache>
            </c:strRef>
          </c:tx>
          <c:spPr>
            <a:ln w="19050" cap="rnd">
              <a:solidFill>
                <a:schemeClr val="accent6"/>
              </a:solidFill>
              <a:round/>
            </a:ln>
            <a:effectLst/>
          </c:spPr>
          <c:marker>
            <c:symbol val="none"/>
          </c:marker>
          <c:xVal>
            <c:numRef>
              <c:f>'Bilan énergie'!$P$168:$X$168</c:f>
              <c:numCache>
                <c:formatCode>General</c:formatCode>
                <c:ptCount val="9"/>
                <c:pt idx="0">
                  <c:v>2018</c:v>
                </c:pt>
                <c:pt idx="1">
                  <c:v>2019</c:v>
                </c:pt>
                <c:pt idx="2">
                  <c:v>2020</c:v>
                </c:pt>
                <c:pt idx="3">
                  <c:v>2025</c:v>
                </c:pt>
                <c:pt idx="4">
                  <c:v>2030</c:v>
                </c:pt>
                <c:pt idx="5">
                  <c:v>2035</c:v>
                </c:pt>
                <c:pt idx="6">
                  <c:v>2040</c:v>
                </c:pt>
                <c:pt idx="7">
                  <c:v>2045</c:v>
                </c:pt>
                <c:pt idx="8">
                  <c:v>2050</c:v>
                </c:pt>
              </c:numCache>
            </c:numRef>
          </c:xVal>
          <c:yVal>
            <c:numRef>
              <c:f>'Bilan énergie'!$P$177:$X$177</c:f>
              <c:numCache>
                <c:formatCode>0.00</c:formatCode>
                <c:ptCount val="9"/>
                <c:pt idx="0">
                  <c:v>4.7576314902398158</c:v>
                </c:pt>
                <c:pt idx="1">
                  <c:v>4.8408336644146601</c:v>
                </c:pt>
                <c:pt idx="2">
                  <c:v>2.3963954578176558</c:v>
                </c:pt>
                <c:pt idx="3">
                  <c:v>4.5680010792971988</c:v>
                </c:pt>
                <c:pt idx="4">
                  <c:v>4.063933110446416</c:v>
                </c:pt>
                <c:pt idx="5">
                  <c:v>3.4384635151683902</c:v>
                </c:pt>
                <c:pt idx="6">
                  <c:v>2.5411835300503154</c:v>
                </c:pt>
                <c:pt idx="7">
                  <c:v>1.7121738221014788</c:v>
                </c:pt>
                <c:pt idx="8">
                  <c:v>0.50453346825678591</c:v>
                </c:pt>
              </c:numCache>
            </c:numRef>
          </c:yVal>
          <c:smooth val="0"/>
          <c:extLst>
            <c:ext xmlns:c16="http://schemas.microsoft.com/office/drawing/2014/chart" uri="{C3380CC4-5D6E-409C-BE32-E72D297353CC}">
              <c16:uniqueId val="{00000003-F054-43E5-A9A3-66AFFE4F608A}"/>
            </c:ext>
          </c:extLst>
        </c:ser>
        <c:dLbls>
          <c:showLegendKey val="0"/>
          <c:showVal val="0"/>
          <c:showCatName val="0"/>
          <c:showSerName val="0"/>
          <c:showPercent val="0"/>
          <c:showBubbleSize val="0"/>
        </c:dLbls>
        <c:axId val="2084506895"/>
        <c:axId val="2084508143"/>
        <c:extLst>
          <c:ext xmlns:c15="http://schemas.microsoft.com/office/drawing/2012/chart" uri="{02D57815-91ED-43cb-92C2-25804820EDAC}">
            <c15:filteredScatterSeries>
              <c15:ser>
                <c:idx val="3"/>
                <c:order val="3"/>
                <c:tx>
                  <c:strRef>
                    <c:extLst>
                      <c:ext uri="{02D57815-91ED-43cb-92C2-25804820EDAC}">
                        <c15:formulaRef>
                          <c15:sqref>'Bilan énergie'!$O$172</c15:sqref>
                        </c15:formulaRef>
                      </c:ext>
                    </c:extLst>
                    <c:strCache>
                      <c:ptCount val="1"/>
                      <c:pt idx="0">
                        <c:v>2RM</c:v>
                      </c:pt>
                    </c:strCache>
                  </c:strRef>
                </c:tx>
                <c:spPr>
                  <a:ln w="19050" cap="rnd">
                    <a:solidFill>
                      <a:schemeClr val="accent4"/>
                    </a:solidFill>
                    <a:round/>
                  </a:ln>
                  <a:effectLst/>
                </c:spPr>
                <c:marker>
                  <c:symbol val="none"/>
                </c:marker>
                <c:xVal>
                  <c:numRef>
                    <c:extLst>
                      <c:ext uri="{02D57815-91ED-43cb-92C2-25804820EDAC}">
                        <c15:formulaRef>
                          <c15:sqref>'Bilan énergie'!$P$168:$X$168</c15:sqref>
                        </c15:formulaRef>
                      </c:ext>
                    </c:extLst>
                    <c:numCache>
                      <c:formatCode>General</c:formatCode>
                      <c:ptCount val="9"/>
                      <c:pt idx="0">
                        <c:v>2018</c:v>
                      </c:pt>
                      <c:pt idx="1">
                        <c:v>2019</c:v>
                      </c:pt>
                      <c:pt idx="2">
                        <c:v>2020</c:v>
                      </c:pt>
                      <c:pt idx="3">
                        <c:v>2025</c:v>
                      </c:pt>
                      <c:pt idx="4">
                        <c:v>2030</c:v>
                      </c:pt>
                      <c:pt idx="5">
                        <c:v>2035</c:v>
                      </c:pt>
                      <c:pt idx="6">
                        <c:v>2040</c:v>
                      </c:pt>
                      <c:pt idx="7">
                        <c:v>2045</c:v>
                      </c:pt>
                      <c:pt idx="8">
                        <c:v>2050</c:v>
                      </c:pt>
                    </c:numCache>
                  </c:numRef>
                </c:xVal>
                <c:yVal>
                  <c:numRef>
                    <c:extLst>
                      <c:ext uri="{02D57815-91ED-43cb-92C2-25804820EDAC}">
                        <c15:formulaRef>
                          <c15:sqref>'Bilan énergie'!$P$172:$X$172</c15:sqref>
                        </c15:formulaRef>
                      </c:ext>
                    </c:extLst>
                    <c:numCache>
                      <c:formatCode>0.00</c:formatCode>
                      <c:ptCount val="9"/>
                      <c:pt idx="0">
                        <c:v>1.2353905549647013</c:v>
                      </c:pt>
                      <c:pt idx="1">
                        <c:v>1.2271529959576706</c:v>
                      </c:pt>
                      <c:pt idx="2">
                        <c:v>1.0335666129145751</c:v>
                      </c:pt>
                      <c:pt idx="3">
                        <c:v>1.0355253592449449</c:v>
                      </c:pt>
                      <c:pt idx="4">
                        <c:v>0.77149126487725272</c:v>
                      </c:pt>
                      <c:pt idx="5">
                        <c:v>0.41977441328893922</c:v>
                      </c:pt>
                      <c:pt idx="6">
                        <c:v>0.17035321731158087</c:v>
                      </c:pt>
                      <c:pt idx="7">
                        <c:v>0</c:v>
                      </c:pt>
                      <c:pt idx="8">
                        <c:v>0</c:v>
                      </c:pt>
                    </c:numCache>
                  </c:numRef>
                </c:yVal>
                <c:smooth val="0"/>
                <c:extLst>
                  <c:ext xmlns:c16="http://schemas.microsoft.com/office/drawing/2014/chart" uri="{C3380CC4-5D6E-409C-BE32-E72D297353CC}">
                    <c16:uniqueId val="{00000004-F054-43E5-A9A3-66AFFE4F608A}"/>
                  </c:ext>
                </c:extLst>
              </c15:ser>
            </c15:filteredScatterSeries>
            <c15:filteredScatterSeries>
              <c15:ser>
                <c:idx val="4"/>
                <c:order val="4"/>
                <c:tx>
                  <c:strRef>
                    <c:extLst xmlns:c15="http://schemas.microsoft.com/office/drawing/2012/chart">
                      <c:ext xmlns:c15="http://schemas.microsoft.com/office/drawing/2012/chart" uri="{02D57815-91ED-43cb-92C2-25804820EDAC}">
                        <c15:formulaRef>
                          <c15:sqref>'Bilan énergie'!$O$173</c15:sqref>
                        </c15:formulaRef>
                      </c:ext>
                    </c:extLst>
                    <c:strCache>
                      <c:ptCount val="1"/>
                      <c:pt idx="0">
                        <c:v>Fer</c:v>
                      </c:pt>
                    </c:strCache>
                  </c:strRef>
                </c:tx>
                <c:spPr>
                  <a:ln w="19050" cap="rnd">
                    <a:solidFill>
                      <a:schemeClr val="accent5"/>
                    </a:solidFill>
                    <a:round/>
                  </a:ln>
                  <a:effectLst/>
                </c:spPr>
                <c:marker>
                  <c:symbol val="none"/>
                </c:marker>
                <c:xVal>
                  <c:numRef>
                    <c:extLst xmlns:c15="http://schemas.microsoft.com/office/drawing/2012/chart">
                      <c:ext xmlns:c15="http://schemas.microsoft.com/office/drawing/2012/chart" uri="{02D57815-91ED-43cb-92C2-25804820EDAC}">
                        <c15:formulaRef>
                          <c15:sqref>'Bilan énergie'!$P$168:$X$168</c15:sqref>
                        </c15:formulaRef>
                      </c:ext>
                    </c:extLst>
                    <c:numCache>
                      <c:formatCode>General</c:formatCode>
                      <c:ptCount val="9"/>
                      <c:pt idx="0">
                        <c:v>2018</c:v>
                      </c:pt>
                      <c:pt idx="1">
                        <c:v>2019</c:v>
                      </c:pt>
                      <c:pt idx="2">
                        <c:v>2020</c:v>
                      </c:pt>
                      <c:pt idx="3">
                        <c:v>2025</c:v>
                      </c:pt>
                      <c:pt idx="4">
                        <c:v>2030</c:v>
                      </c:pt>
                      <c:pt idx="5">
                        <c:v>2035</c:v>
                      </c:pt>
                      <c:pt idx="6">
                        <c:v>2040</c:v>
                      </c:pt>
                      <c:pt idx="7">
                        <c:v>2045</c:v>
                      </c:pt>
                      <c:pt idx="8">
                        <c:v>2050</c:v>
                      </c:pt>
                    </c:numCache>
                  </c:numRef>
                </c:xVal>
                <c:yVal>
                  <c:numRef>
                    <c:extLst xmlns:c15="http://schemas.microsoft.com/office/drawing/2012/chart">
                      <c:ext xmlns:c15="http://schemas.microsoft.com/office/drawing/2012/chart" uri="{02D57815-91ED-43cb-92C2-25804820EDAC}">
                        <c15:formulaRef>
                          <c15:sqref>'Bilan énergie'!$P$173:$X$173</c15:sqref>
                        </c15:formulaRef>
                      </c:ext>
                    </c:extLst>
                    <c:numCache>
                      <c:formatCode>0.0</c:formatCode>
                      <c:ptCount val="9"/>
                      <c:pt idx="0">
                        <c:v>0.37325552418000008</c:v>
                      </c:pt>
                      <c:pt idx="1">
                        <c:v>0.37289431886355001</c:v>
                      </c:pt>
                      <c:pt idx="2">
                        <c:v>0.30716515845113995</c:v>
                      </c:pt>
                      <c:pt idx="3">
                        <c:v>0.34811403778392935</c:v>
                      </c:pt>
                      <c:pt idx="4">
                        <c:v>0.22540864767003599</c:v>
                      </c:pt>
                      <c:pt idx="5">
                        <c:v>0</c:v>
                      </c:pt>
                      <c:pt idx="6">
                        <c:v>0</c:v>
                      </c:pt>
                      <c:pt idx="7">
                        <c:v>0</c:v>
                      </c:pt>
                      <c:pt idx="8">
                        <c:v>0</c:v>
                      </c:pt>
                    </c:numCache>
                  </c:numRef>
                </c:yVal>
                <c:smooth val="0"/>
                <c:extLst xmlns:c15="http://schemas.microsoft.com/office/drawing/2012/chart">
                  <c:ext xmlns:c16="http://schemas.microsoft.com/office/drawing/2014/chart" uri="{C3380CC4-5D6E-409C-BE32-E72D297353CC}">
                    <c16:uniqueId val="{00000005-F054-43E5-A9A3-66AFFE4F608A}"/>
                  </c:ext>
                </c:extLst>
              </c15:ser>
            </c15:filteredScatterSeries>
          </c:ext>
        </c:extLst>
      </c:scatterChart>
      <c:valAx>
        <c:axId val="2084506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4508143"/>
        <c:crosses val="autoZero"/>
        <c:crossBetween val="midCat"/>
      </c:valAx>
      <c:valAx>
        <c:axId val="2084508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MtCO2eq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45068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lang="fr-FR" sz="1400" b="0" strike="noStrike" spc="-1">
                <a:solidFill>
                  <a:srgbClr val="595959"/>
                </a:solidFill>
                <a:latin typeface="Calibri"/>
              </a:defRPr>
            </a:pPr>
            <a:r>
              <a:rPr lang="fr-FR" sz="1400" b="0" strike="noStrike" spc="-1">
                <a:solidFill>
                  <a:srgbClr val="595959"/>
                </a:solidFill>
                <a:latin typeface="Calibri"/>
              </a:rPr>
              <a:t>Evolution de la circulation</a:t>
            </a:r>
          </a:p>
        </c:rich>
      </c:tx>
      <c:overlay val="0"/>
      <c:spPr>
        <a:noFill/>
        <a:ln w="0">
          <a:noFill/>
        </a:ln>
      </c:spPr>
    </c:title>
    <c:autoTitleDeleted val="0"/>
    <c:plotArea>
      <c:layout/>
      <c:lineChart>
        <c:grouping val="standard"/>
        <c:varyColors val="0"/>
        <c:ser>
          <c:idx val="0"/>
          <c:order val="0"/>
          <c:tx>
            <c:strRef>
              <c:f>Trafic!$B$108</c:f>
              <c:strCache>
                <c:ptCount val="1"/>
                <c:pt idx="0">
                  <c:v>VP</c:v>
                </c:pt>
              </c:strCache>
            </c:strRef>
          </c:tx>
          <c:spPr>
            <a:ln w="28440" cap="rnd">
              <a:solidFill>
                <a:srgbClr val="5B9BD5"/>
              </a:solidFill>
              <a:round/>
            </a:ln>
          </c:spPr>
          <c:marker>
            <c:symbol val="circle"/>
            <c:size val="5"/>
            <c:spPr>
              <a:solidFill>
                <a:srgbClr val="5B9BD5"/>
              </a:solidFill>
            </c:spPr>
          </c:marker>
          <c:dLbls>
            <c:spPr>
              <a:noFill/>
              <a:ln>
                <a:noFill/>
              </a:ln>
              <a:effectLst/>
            </c:spPr>
            <c:txPr>
              <a:bodyPr wrap="none"/>
              <a:lstStyle/>
              <a:p>
                <a:pPr>
                  <a:defRPr sz="1000" b="0" strike="noStrike" spc="-1">
                    <a:solidFill>
                      <a:srgbClr val="000000"/>
                    </a:solidFill>
                    <a:latin typeface="Calibri"/>
                  </a:defRPr>
                </a:pPr>
                <a:endParaRPr lang="fr-FR"/>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Trafic!$C$107:$N$107</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cat>
          <c:val>
            <c:numRef>
              <c:f>Trafic!$C$108:$N$108</c:f>
              <c:numCache>
                <c:formatCode>\ #\ ##0.00\ ;\-#\ ##0.00\ ;" -"00\ ;\ @\ </c:formatCode>
                <c:ptCount val="12"/>
                <c:pt idx="0">
                  <c:v>0.9870438670631364</c:v>
                </c:pt>
                <c:pt idx="1">
                  <c:v>1.00311124824854</c:v>
                </c:pt>
                <c:pt idx="2">
                  <c:v>1.0106849876552182</c:v>
                </c:pt>
                <c:pt idx="3">
                  <c:v>1.0076968351084155</c:v>
                </c:pt>
                <c:pt idx="4">
                  <c:v>1</c:v>
                </c:pt>
                <c:pt idx="5">
                  <c:v>0.81391573528367045</c:v>
                </c:pt>
                <c:pt idx="6">
                  <c:v>0.95920846258243542</c:v>
                </c:pt>
                <c:pt idx="7">
                  <c:v>0.90842853771861254</c:v>
                </c:pt>
                <c:pt idx="8">
                  <c:v>0.88732968554082281</c:v>
                </c:pt>
                <c:pt idx="9">
                  <c:v>0.85597262339260416</c:v>
                </c:pt>
                <c:pt idx="10">
                  <c:v>0.82288752311480584</c:v>
                </c:pt>
                <c:pt idx="11">
                  <c:v>0.78669830182746048</c:v>
                </c:pt>
              </c:numCache>
            </c:numRef>
          </c:val>
          <c:smooth val="0"/>
          <c:extLst>
            <c:ext xmlns:c16="http://schemas.microsoft.com/office/drawing/2014/chart" uri="{C3380CC4-5D6E-409C-BE32-E72D297353CC}">
              <c16:uniqueId val="{00000000-6884-4E36-AA16-5EB08D8BE991}"/>
            </c:ext>
          </c:extLst>
        </c:ser>
        <c:ser>
          <c:idx val="1"/>
          <c:order val="1"/>
          <c:tx>
            <c:strRef>
              <c:f>Trafic!$B$109</c:f>
              <c:strCache>
                <c:ptCount val="1"/>
                <c:pt idx="0">
                  <c:v>PL</c:v>
                </c:pt>
              </c:strCache>
            </c:strRef>
          </c:tx>
          <c:spPr>
            <a:ln w="28440" cap="rnd">
              <a:solidFill>
                <a:srgbClr val="ED7D31"/>
              </a:solidFill>
              <a:round/>
            </a:ln>
          </c:spPr>
          <c:marker>
            <c:symbol val="circle"/>
            <c:size val="5"/>
            <c:spPr>
              <a:solidFill>
                <a:srgbClr val="ED7D31"/>
              </a:solidFill>
            </c:spPr>
          </c:marker>
          <c:dLbls>
            <c:spPr>
              <a:noFill/>
              <a:ln>
                <a:noFill/>
              </a:ln>
              <a:effectLst/>
            </c:spPr>
            <c:txPr>
              <a:bodyPr wrap="none"/>
              <a:lstStyle/>
              <a:p>
                <a:pPr>
                  <a:defRPr sz="1000" b="0" strike="noStrike" spc="-1">
                    <a:solidFill>
                      <a:srgbClr val="000000"/>
                    </a:solidFill>
                    <a:latin typeface="Calibri"/>
                  </a:defRPr>
                </a:pPr>
                <a:endParaRPr lang="fr-FR"/>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Trafic!$C$107:$N$107</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cat>
          <c:val>
            <c:numRef>
              <c:f>Trafic!$C$109:$N$109</c:f>
              <c:numCache>
                <c:formatCode>\ #\ ##0.00\ ;\-#\ ##0.00\ ;" -"00\ ;\ @\ </c:formatCode>
                <c:ptCount val="12"/>
                <c:pt idx="0">
                  <c:v>0.93846522235687724</c:v>
                </c:pt>
                <c:pt idx="1">
                  <c:v>0.95713016876017964</c:v>
                </c:pt>
                <c:pt idx="2">
                  <c:v>0.99465032921490226</c:v>
                </c:pt>
                <c:pt idx="3">
                  <c:v>1.0077802611046218</c:v>
                </c:pt>
                <c:pt idx="4">
                  <c:v>1</c:v>
                </c:pt>
                <c:pt idx="5">
                  <c:v>0.94476635332820191</c:v>
                </c:pt>
                <c:pt idx="6">
                  <c:v>0.90727339161419529</c:v>
                </c:pt>
                <c:pt idx="7">
                  <c:v>0.83474175301144027</c:v>
                </c:pt>
                <c:pt idx="8">
                  <c:v>0.78775788981965578</c:v>
                </c:pt>
                <c:pt idx="9">
                  <c:v>0.74173772954824413</c:v>
                </c:pt>
                <c:pt idx="10">
                  <c:v>0.69777553644184198</c:v>
                </c:pt>
                <c:pt idx="11">
                  <c:v>0.65479014877771002</c:v>
                </c:pt>
              </c:numCache>
            </c:numRef>
          </c:val>
          <c:smooth val="0"/>
          <c:extLst>
            <c:ext xmlns:c16="http://schemas.microsoft.com/office/drawing/2014/chart" uri="{C3380CC4-5D6E-409C-BE32-E72D297353CC}">
              <c16:uniqueId val="{00000001-6884-4E36-AA16-5EB08D8BE991}"/>
            </c:ext>
          </c:extLst>
        </c:ser>
        <c:ser>
          <c:idx val="2"/>
          <c:order val="2"/>
          <c:tx>
            <c:strRef>
              <c:f>Trafic!$B$110</c:f>
              <c:strCache>
                <c:ptCount val="1"/>
                <c:pt idx="0">
                  <c:v>VUL</c:v>
                </c:pt>
              </c:strCache>
            </c:strRef>
          </c:tx>
          <c:spPr>
            <a:ln w="28440" cap="rnd">
              <a:solidFill>
                <a:srgbClr val="A5A5A5"/>
              </a:solidFill>
              <a:round/>
            </a:ln>
          </c:spPr>
          <c:marker>
            <c:symbol val="circle"/>
            <c:size val="5"/>
            <c:spPr>
              <a:solidFill>
                <a:srgbClr val="A5A5A5"/>
              </a:solidFill>
            </c:spPr>
          </c:marker>
          <c:dLbls>
            <c:spPr>
              <a:noFill/>
              <a:ln>
                <a:noFill/>
              </a:ln>
              <a:effectLst/>
            </c:spPr>
            <c:txPr>
              <a:bodyPr wrap="none"/>
              <a:lstStyle/>
              <a:p>
                <a:pPr>
                  <a:defRPr sz="1000" b="0" strike="noStrike" spc="-1">
                    <a:solidFill>
                      <a:srgbClr val="000000"/>
                    </a:solidFill>
                    <a:latin typeface="Calibri"/>
                  </a:defRPr>
                </a:pPr>
                <a:endParaRPr lang="fr-FR"/>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Trafic!$C$107:$N$107</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cat>
          <c:val>
            <c:numRef>
              <c:f>Trafic!$C$110:$N$110</c:f>
              <c:numCache>
                <c:formatCode>\ #\ ##0.00\ ;\-#\ ##0.00\ ;" -"00\ ;\ @\ </c:formatCode>
                <c:ptCount val="12"/>
                <c:pt idx="0">
                  <c:v>0.96662490642226007</c:v>
                </c:pt>
                <c:pt idx="1">
                  <c:v>0.98180686657782801</c:v>
                </c:pt>
                <c:pt idx="2">
                  <c:v>0.9957383711369665</c:v>
                </c:pt>
                <c:pt idx="3">
                  <c:v>1.0092419291496546</c:v>
                </c:pt>
                <c:pt idx="4">
                  <c:v>1</c:v>
                </c:pt>
                <c:pt idx="5">
                  <c:v>0.87915024620877358</c:v>
                </c:pt>
                <c:pt idx="6">
                  <c:v>0.99787866349492094</c:v>
                </c:pt>
                <c:pt idx="7">
                  <c:v>0.99206545655345257</c:v>
                </c:pt>
                <c:pt idx="8">
                  <c:v>0.98113680888886823</c:v>
                </c:pt>
                <c:pt idx="9">
                  <c:v>0.96770732855172537</c:v>
                </c:pt>
                <c:pt idx="10">
                  <c:v>0.95329926936015352</c:v>
                </c:pt>
                <c:pt idx="11">
                  <c:v>0.93659194627390041</c:v>
                </c:pt>
              </c:numCache>
            </c:numRef>
          </c:val>
          <c:smooth val="0"/>
          <c:extLst>
            <c:ext xmlns:c16="http://schemas.microsoft.com/office/drawing/2014/chart" uri="{C3380CC4-5D6E-409C-BE32-E72D297353CC}">
              <c16:uniqueId val="{00000002-6884-4E36-AA16-5EB08D8BE991}"/>
            </c:ext>
          </c:extLst>
        </c:ser>
        <c:ser>
          <c:idx val="3"/>
          <c:order val="3"/>
          <c:tx>
            <c:strRef>
              <c:f>Trafic!$B$111</c:f>
              <c:strCache>
                <c:ptCount val="1"/>
                <c:pt idx="0">
                  <c:v>Bus et cars</c:v>
                </c:pt>
              </c:strCache>
            </c:strRef>
          </c:tx>
          <c:spPr>
            <a:ln w="28440" cap="rnd">
              <a:solidFill>
                <a:srgbClr val="FFC000"/>
              </a:solidFill>
              <a:round/>
            </a:ln>
          </c:spPr>
          <c:marker>
            <c:symbol val="circle"/>
            <c:size val="5"/>
            <c:spPr>
              <a:solidFill>
                <a:srgbClr val="FFC000"/>
              </a:solidFill>
            </c:spPr>
          </c:marker>
          <c:dLbls>
            <c:spPr>
              <a:noFill/>
              <a:ln>
                <a:noFill/>
              </a:ln>
              <a:effectLst/>
            </c:spPr>
            <c:txPr>
              <a:bodyPr wrap="none"/>
              <a:lstStyle/>
              <a:p>
                <a:pPr>
                  <a:defRPr sz="1000" b="0" strike="noStrike" spc="-1">
                    <a:solidFill>
                      <a:srgbClr val="000000"/>
                    </a:solidFill>
                    <a:latin typeface="Calibri"/>
                  </a:defRPr>
                </a:pPr>
                <a:endParaRPr lang="fr-FR"/>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Trafic!$C$107:$N$107</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cat>
          <c:val>
            <c:numRef>
              <c:f>Trafic!$C$111:$N$111</c:f>
              <c:numCache>
                <c:formatCode>\ #\ ##0.00\ ;\-#\ ##0.00\ ;" -"00\ ;\ @\ </c:formatCode>
                <c:ptCount val="12"/>
                <c:pt idx="0">
                  <c:v>0.99827572036439038</c:v>
                </c:pt>
                <c:pt idx="1">
                  <c:v>1.0131928547145213</c:v>
                </c:pt>
                <c:pt idx="2">
                  <c:v>1.0044506918583023</c:v>
                </c:pt>
                <c:pt idx="3">
                  <c:v>1.0095203454027495</c:v>
                </c:pt>
                <c:pt idx="4">
                  <c:v>1</c:v>
                </c:pt>
                <c:pt idx="5">
                  <c:v>0.73170385364816759</c:v>
                </c:pt>
                <c:pt idx="6">
                  <c:v>1.1139064699318613</c:v>
                </c:pt>
                <c:pt idx="7">
                  <c:v>1.2091141823213085</c:v>
                </c:pt>
                <c:pt idx="8">
                  <c:v>1.2566520048741121</c:v>
                </c:pt>
                <c:pt idx="9">
                  <c:v>1.3171283826086786</c:v>
                </c:pt>
                <c:pt idx="10">
                  <c:v>1.359712794298239</c:v>
                </c:pt>
                <c:pt idx="11">
                  <c:v>1.4148555162020138</c:v>
                </c:pt>
              </c:numCache>
            </c:numRef>
          </c:val>
          <c:smooth val="0"/>
          <c:extLst>
            <c:ext xmlns:c16="http://schemas.microsoft.com/office/drawing/2014/chart" uri="{C3380CC4-5D6E-409C-BE32-E72D297353CC}">
              <c16:uniqueId val="{00000003-6884-4E36-AA16-5EB08D8BE991}"/>
            </c:ext>
          </c:extLst>
        </c:ser>
        <c:dLbls>
          <c:showLegendKey val="0"/>
          <c:showVal val="0"/>
          <c:showCatName val="0"/>
          <c:showSerName val="0"/>
          <c:showPercent val="0"/>
          <c:showBubbleSize val="0"/>
        </c:dLbls>
        <c:hiLowLines>
          <c:spPr>
            <a:ln w="0">
              <a:noFill/>
            </a:ln>
          </c:spPr>
        </c:hiLowLines>
        <c:marker val="1"/>
        <c:smooth val="0"/>
        <c:axId val="38155898"/>
        <c:axId val="33729595"/>
      </c:lineChart>
      <c:catAx>
        <c:axId val="38155898"/>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defRPr>
            </a:pPr>
            <a:endParaRPr lang="fr-FR"/>
          </a:p>
        </c:txPr>
        <c:crossAx val="33729595"/>
        <c:crosses val="autoZero"/>
        <c:auto val="1"/>
        <c:lblAlgn val="ctr"/>
        <c:lblOffset val="100"/>
        <c:noMultiLvlLbl val="0"/>
      </c:catAx>
      <c:valAx>
        <c:axId val="33729595"/>
        <c:scaling>
          <c:orientation val="minMax"/>
        </c:scaling>
        <c:delete val="0"/>
        <c:axPos val="l"/>
        <c:majorGridlines>
          <c:spPr>
            <a:ln w="9360">
              <a:solidFill>
                <a:srgbClr val="D9D9D9"/>
              </a:solidFill>
              <a:round/>
            </a:ln>
          </c:spPr>
        </c:majorGridlines>
        <c:numFmt formatCode="\ #\ ##0.00\ ;\-#\ ##0.00\ ;&quot; -&quot;00\ ;\ @\ " sourceLinked="0"/>
        <c:majorTickMark val="none"/>
        <c:minorTickMark val="none"/>
        <c:tickLblPos val="nextTo"/>
        <c:spPr>
          <a:ln w="6480">
            <a:noFill/>
          </a:ln>
        </c:spPr>
        <c:txPr>
          <a:bodyPr/>
          <a:lstStyle/>
          <a:p>
            <a:pPr>
              <a:defRPr sz="900" b="0" strike="noStrike" spc="-1">
                <a:solidFill>
                  <a:srgbClr val="595959"/>
                </a:solidFill>
                <a:latin typeface="Calibri"/>
              </a:defRPr>
            </a:pPr>
            <a:endParaRPr lang="fr-FR"/>
          </a:p>
        </c:txPr>
        <c:crossAx val="38155898"/>
        <c:crosses val="autoZero"/>
        <c:crossBetween val="between"/>
      </c:valAx>
      <c:spPr>
        <a:noFill/>
        <a:ln w="0">
          <a:noFill/>
        </a:ln>
      </c:spPr>
    </c:plotArea>
    <c:legend>
      <c:legendPos val="b"/>
      <c:overlay val="0"/>
      <c:spPr>
        <a:noFill/>
        <a:ln w="0">
          <a:noFill/>
        </a:ln>
      </c:spPr>
      <c:txPr>
        <a:bodyPr/>
        <a:lstStyle/>
        <a:p>
          <a:pPr>
            <a:defRPr sz="900" b="0" strike="noStrike" spc="-1">
              <a:solidFill>
                <a:srgbClr val="595959"/>
              </a:solidFill>
              <a:latin typeface="Calibri"/>
            </a:defRPr>
          </a:pPr>
          <a:endParaRPr lang="fr-FR"/>
        </a:p>
      </c:txPr>
    </c:legend>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Evolution des trafics marchandises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strRef>
              <c:f>Trafic!$B$60</c:f>
              <c:strCache>
                <c:ptCount val="1"/>
                <c:pt idx="0">
                  <c:v>Routier PL</c:v>
                </c:pt>
              </c:strCache>
            </c:strRef>
          </c:tx>
          <c:spPr>
            <a:ln w="19050" cap="rnd">
              <a:solidFill>
                <a:schemeClr val="accent1"/>
              </a:solidFill>
              <a:round/>
            </a:ln>
            <a:effectLst/>
          </c:spPr>
          <c:marker>
            <c:symbol val="none"/>
          </c:marker>
          <c:xVal>
            <c:numRef>
              <c:f>Trafic!$C$59:$N$59</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Trafic!$C$60:$N$60</c:f>
              <c:numCache>
                <c:formatCode>#\ ##0.0</c:formatCode>
                <c:ptCount val="12"/>
                <c:pt idx="0">
                  <c:v>260.51334425957401</c:v>
                </c:pt>
                <c:pt idx="1">
                  <c:v>269.57242923064899</c:v>
                </c:pt>
                <c:pt idx="2">
                  <c:v>288.19629973187301</c:v>
                </c:pt>
                <c:pt idx="3">
                  <c:v>288.62005698721498</c:v>
                </c:pt>
                <c:pt idx="4">
                  <c:v>297.669133103658</c:v>
                </c:pt>
                <c:pt idx="5">
                  <c:v>286.50795548743798</c:v>
                </c:pt>
                <c:pt idx="6">
                  <c:v>279.91192348090789</c:v>
                </c:pt>
                <c:pt idx="7">
                  <c:v>266.59208081500367</c:v>
                </c:pt>
                <c:pt idx="8">
                  <c:v>261.34664340975542</c:v>
                </c:pt>
                <c:pt idx="9">
                  <c:v>255.26866184739384</c:v>
                </c:pt>
                <c:pt idx="10">
                  <c:v>248.78410291763223</c:v>
                </c:pt>
                <c:pt idx="11">
                  <c:v>241.57058633577333</c:v>
                </c:pt>
              </c:numCache>
            </c:numRef>
          </c:yVal>
          <c:smooth val="0"/>
          <c:extLst>
            <c:ext xmlns:c16="http://schemas.microsoft.com/office/drawing/2014/chart" uri="{C3380CC4-5D6E-409C-BE32-E72D297353CC}">
              <c16:uniqueId val="{00000000-3C0D-46A7-8E1D-837C5F1E8C50}"/>
            </c:ext>
          </c:extLst>
        </c:ser>
        <c:ser>
          <c:idx val="1"/>
          <c:order val="1"/>
          <c:tx>
            <c:strRef>
              <c:f>Trafic!$B$61</c:f>
              <c:strCache>
                <c:ptCount val="1"/>
                <c:pt idx="0">
                  <c:v>Fer</c:v>
                </c:pt>
              </c:strCache>
            </c:strRef>
          </c:tx>
          <c:spPr>
            <a:ln w="19050" cap="rnd">
              <a:solidFill>
                <a:schemeClr val="accent2"/>
              </a:solidFill>
              <a:round/>
            </a:ln>
            <a:effectLst/>
          </c:spPr>
          <c:marker>
            <c:symbol val="none"/>
          </c:marker>
          <c:xVal>
            <c:numRef>
              <c:f>Trafic!$C$59:$N$59</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Trafic!$C$61:$N$61</c:f>
              <c:numCache>
                <c:formatCode>#\ ##0.0</c:formatCode>
                <c:ptCount val="12"/>
                <c:pt idx="0">
                  <c:v>36.328056893000003</c:v>
                </c:pt>
                <c:pt idx="1">
                  <c:v>34.724299999999999</c:v>
                </c:pt>
                <c:pt idx="2">
                  <c:v>35.654600000000002</c:v>
                </c:pt>
                <c:pt idx="3">
                  <c:v>34.1633</c:v>
                </c:pt>
                <c:pt idx="4">
                  <c:v>33.771799999999999</c:v>
                </c:pt>
                <c:pt idx="5">
                  <c:v>31.120799999999999</c:v>
                </c:pt>
                <c:pt idx="6">
                  <c:v>46.16225518610662</c:v>
                </c:pt>
                <c:pt idx="7">
                  <c:v>60.742499426203359</c:v>
                </c:pt>
                <c:pt idx="8">
                  <c:v>67.033716978476235</c:v>
                </c:pt>
                <c:pt idx="9">
                  <c:v>73.17701639625291</c:v>
                </c:pt>
                <c:pt idx="10">
                  <c:v>79.23603277856094</c:v>
                </c:pt>
                <c:pt idx="11">
                  <c:v>85.060065611187795</c:v>
                </c:pt>
              </c:numCache>
            </c:numRef>
          </c:yVal>
          <c:smooth val="0"/>
          <c:extLst>
            <c:ext xmlns:c16="http://schemas.microsoft.com/office/drawing/2014/chart" uri="{C3380CC4-5D6E-409C-BE32-E72D297353CC}">
              <c16:uniqueId val="{00000001-3C0D-46A7-8E1D-837C5F1E8C50}"/>
            </c:ext>
          </c:extLst>
        </c:ser>
        <c:ser>
          <c:idx val="2"/>
          <c:order val="2"/>
          <c:tx>
            <c:strRef>
              <c:f>Trafic!$B$62</c:f>
              <c:strCache>
                <c:ptCount val="1"/>
                <c:pt idx="0">
                  <c:v>Fluvial</c:v>
                </c:pt>
              </c:strCache>
            </c:strRef>
          </c:tx>
          <c:spPr>
            <a:ln w="19050" cap="rnd">
              <a:solidFill>
                <a:schemeClr val="accent3"/>
              </a:solidFill>
              <a:round/>
            </a:ln>
            <a:effectLst/>
          </c:spPr>
          <c:marker>
            <c:symbol val="none"/>
          </c:marker>
          <c:xVal>
            <c:numRef>
              <c:f>Trafic!$C$59:$N$59</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Trafic!$C$62:$N$62</c:f>
              <c:numCache>
                <c:formatCode>#\ ##0.0</c:formatCode>
                <c:ptCount val="12"/>
                <c:pt idx="0">
                  <c:v>7.5</c:v>
                </c:pt>
                <c:pt idx="1">
                  <c:v>6.8</c:v>
                </c:pt>
                <c:pt idx="2">
                  <c:v>6.7</c:v>
                </c:pt>
                <c:pt idx="3">
                  <c:v>6.7</c:v>
                </c:pt>
                <c:pt idx="4">
                  <c:v>7.4</c:v>
                </c:pt>
                <c:pt idx="5">
                  <c:v>6.5</c:v>
                </c:pt>
                <c:pt idx="6">
                  <c:v>8.4183175309391984</c:v>
                </c:pt>
                <c:pt idx="7">
                  <c:v>10.123749904367227</c:v>
                </c:pt>
                <c:pt idx="8">
                  <c:v>11.030864819242924</c:v>
                </c:pt>
                <c:pt idx="9">
                  <c:v>11.912537552878382</c:v>
                </c:pt>
                <c:pt idx="10">
                  <c:v>12.780005286864668</c:v>
                </c:pt>
                <c:pt idx="11">
                  <c:v>13.609610497790047</c:v>
                </c:pt>
              </c:numCache>
            </c:numRef>
          </c:yVal>
          <c:smooth val="0"/>
          <c:extLst>
            <c:ext xmlns:c16="http://schemas.microsoft.com/office/drawing/2014/chart" uri="{C3380CC4-5D6E-409C-BE32-E72D297353CC}">
              <c16:uniqueId val="{00000002-3C0D-46A7-8E1D-837C5F1E8C50}"/>
            </c:ext>
          </c:extLst>
        </c:ser>
        <c:dLbls>
          <c:showLegendKey val="0"/>
          <c:showVal val="0"/>
          <c:showCatName val="0"/>
          <c:showSerName val="0"/>
          <c:showPercent val="0"/>
          <c:showBubbleSize val="0"/>
        </c:dLbls>
        <c:axId val="462196495"/>
        <c:axId val="462216463"/>
        <c:extLst>
          <c:ext xmlns:c15="http://schemas.microsoft.com/office/drawing/2012/chart" uri="{02D57815-91ED-43cb-92C2-25804820EDAC}">
            <c15:filteredScatterSeries>
              <c15:ser>
                <c:idx val="3"/>
                <c:order val="3"/>
                <c:tx>
                  <c:strRef>
                    <c:extLst>
                      <c:ext uri="{02D57815-91ED-43cb-92C2-25804820EDAC}">
                        <c15:formulaRef>
                          <c15:sqref>Trafic!$B$63</c15:sqref>
                        </c15:formulaRef>
                      </c:ext>
                    </c:extLst>
                    <c:strCache>
                      <c:ptCount val="1"/>
                      <c:pt idx="0">
                        <c:v>Ensemble (hors VUL)</c:v>
                      </c:pt>
                    </c:strCache>
                  </c:strRef>
                </c:tx>
                <c:spPr>
                  <a:ln w="19050" cap="rnd">
                    <a:solidFill>
                      <a:schemeClr val="accent4"/>
                    </a:solidFill>
                    <a:round/>
                  </a:ln>
                  <a:effectLst/>
                </c:spPr>
                <c:marker>
                  <c:symbol val="none"/>
                </c:marker>
                <c:xVal>
                  <c:numRef>
                    <c:extLst>
                      <c:ext uri="{02D57815-91ED-43cb-92C2-25804820EDAC}">
                        <c15:formulaRef>
                          <c15:sqref>Trafic!$C$59:$N$59</c15:sqref>
                        </c15:formulaRef>
                      </c:ext>
                    </c:extLst>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extLst>
                      <c:ext uri="{02D57815-91ED-43cb-92C2-25804820EDAC}">
                        <c15:formulaRef>
                          <c15:sqref>Trafic!$C$63:$N$63</c15:sqref>
                        </c15:formulaRef>
                      </c:ext>
                    </c:extLst>
                    <c:numCache>
                      <c:formatCode>#\ ##0.0</c:formatCode>
                      <c:ptCount val="12"/>
                      <c:pt idx="0">
                        <c:v>304.34140115257401</c:v>
                      </c:pt>
                      <c:pt idx="1">
                        <c:v>311.09672923064898</c:v>
                      </c:pt>
                      <c:pt idx="2">
                        <c:v>330.55089973187302</c:v>
                      </c:pt>
                      <c:pt idx="3">
                        <c:v>329.48335698721502</c:v>
                      </c:pt>
                      <c:pt idx="4">
                        <c:v>338.84093310365802</c:v>
                      </c:pt>
                      <c:pt idx="5">
                        <c:v>324.12875548743801</c:v>
                      </c:pt>
                      <c:pt idx="6">
                        <c:v>334.4924961979537</c:v>
                      </c:pt>
                      <c:pt idx="7">
                        <c:v>337.45833014557422</c:v>
                      </c:pt>
                      <c:pt idx="8">
                        <c:v>339.41122520747456</c:v>
                      </c:pt>
                      <c:pt idx="9">
                        <c:v>340.35821579652514</c:v>
                      </c:pt>
                      <c:pt idx="10">
                        <c:v>340.80014098305782</c:v>
                      </c:pt>
                      <c:pt idx="11">
                        <c:v>340.24026244475118</c:v>
                      </c:pt>
                    </c:numCache>
                  </c:numRef>
                </c:yVal>
                <c:smooth val="0"/>
                <c:extLst>
                  <c:ext xmlns:c16="http://schemas.microsoft.com/office/drawing/2014/chart" uri="{C3380CC4-5D6E-409C-BE32-E72D297353CC}">
                    <c16:uniqueId val="{00000003-3C0D-46A7-8E1D-837C5F1E8C50}"/>
                  </c:ext>
                </c:extLst>
              </c15:ser>
            </c15:filteredScatterSeries>
          </c:ext>
        </c:extLst>
      </c:scatterChart>
      <c:valAx>
        <c:axId val="462196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2216463"/>
        <c:crosses val="autoZero"/>
        <c:crossBetween val="midCat"/>
      </c:valAx>
      <c:valAx>
        <c:axId val="4622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Mds</a:t>
                </a:r>
                <a:r>
                  <a:rPr lang="fr-FR" baseline="0"/>
                  <a:t> t-km</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 ##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21964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Evolution des trafics voyageurs (voyageurs-km)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8150481189851271E-2"/>
          <c:y val="0.12698412698412698"/>
          <c:w val="0.84596062992125987"/>
          <c:h val="0.59674207390742806"/>
        </c:manualLayout>
      </c:layout>
      <c:scatterChart>
        <c:scatterStyle val="lineMarker"/>
        <c:varyColors val="0"/>
        <c:ser>
          <c:idx val="0"/>
          <c:order val="0"/>
          <c:tx>
            <c:strRef>
              <c:f>'Run 1 Trafic'!$A$21</c:f>
              <c:strCache>
                <c:ptCount val="1"/>
                <c:pt idx="0">
                  <c:v>VP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'Run 1 Trafic'!$B$20:$M$20</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'Run 1 Trafic'!$B$21:$M$21</c:f>
              <c:numCache>
                <c:formatCode>0.0</c:formatCode>
                <c:ptCount val="12"/>
                <c:pt idx="0">
                  <c:v>772.72869803122944</c:v>
                </c:pt>
                <c:pt idx="1">
                  <c:v>783.08510677290258</c:v>
                </c:pt>
                <c:pt idx="2">
                  <c:v>789.37177359783573</c:v>
                </c:pt>
                <c:pt idx="3">
                  <c:v>786.79327643434704</c:v>
                </c:pt>
                <c:pt idx="4">
                  <c:v>779.80962598452038</c:v>
                </c:pt>
                <c:pt idx="5">
                  <c:v>629.84570702567703</c:v>
                </c:pt>
                <c:pt idx="6">
                  <c:v>727.88905032560274</c:v>
                </c:pt>
                <c:pt idx="7">
                  <c:v>701.22200365647268</c:v>
                </c:pt>
                <c:pt idx="8">
                  <c:v>671.82223953743278</c:v>
                </c:pt>
                <c:pt idx="9">
                  <c:v>640.14555382807282</c:v>
                </c:pt>
                <c:pt idx="10">
                  <c:v>607.38202767770827</c:v>
                </c:pt>
                <c:pt idx="11">
                  <c:v>572.84469072827017</c:v>
                </c:pt>
              </c:numCache>
            </c:numRef>
          </c:yVal>
          <c:smooth val="0"/>
          <c:extLst>
            <c:ext xmlns:c16="http://schemas.microsoft.com/office/drawing/2014/chart" uri="{C3380CC4-5D6E-409C-BE32-E72D297353CC}">
              <c16:uniqueId val="{00000000-77DF-475D-853B-923D8B07BFCF}"/>
            </c:ext>
          </c:extLst>
        </c:ser>
        <c:ser>
          <c:idx val="1"/>
          <c:order val="1"/>
          <c:tx>
            <c:strRef>
              <c:f>'Run 1 Trafic'!$A$24</c:f>
              <c:strCache>
                <c:ptCount val="1"/>
                <c:pt idx="0">
                  <c:v>TC</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'Run 1 Trafic'!$B$20:$M$20</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'Run 1 Trafic'!$B$24:$M$24</c:f>
              <c:numCache>
                <c:formatCode>0.0</c:formatCode>
                <c:ptCount val="12"/>
                <c:pt idx="0">
                  <c:v>163.22341822605296</c:v>
                </c:pt>
                <c:pt idx="1">
                  <c:v>163.8534196288355</c:v>
                </c:pt>
                <c:pt idx="2">
                  <c:v>170.71821832998174</c:v>
                </c:pt>
                <c:pt idx="3">
                  <c:v>168.67363782653788</c:v>
                </c:pt>
                <c:pt idx="4">
                  <c:v>172.54230620404758</c:v>
                </c:pt>
                <c:pt idx="5">
                  <c:v>102.8012743017934</c:v>
                </c:pt>
                <c:pt idx="6">
                  <c:v>182.19263603142019</c:v>
                </c:pt>
                <c:pt idx="7">
                  <c:v>203.08635015684092</c:v>
                </c:pt>
                <c:pt idx="8">
                  <c:v>218.80400303703283</c:v>
                </c:pt>
                <c:pt idx="9">
                  <c:v>233.99744021927825</c:v>
                </c:pt>
                <c:pt idx="10">
                  <c:v>248.90315254601956</c:v>
                </c:pt>
                <c:pt idx="11">
                  <c:v>263.07214438267107</c:v>
                </c:pt>
              </c:numCache>
            </c:numRef>
          </c:yVal>
          <c:smooth val="0"/>
          <c:extLst>
            <c:ext xmlns:c16="http://schemas.microsoft.com/office/drawing/2014/chart" uri="{C3380CC4-5D6E-409C-BE32-E72D297353CC}">
              <c16:uniqueId val="{00000001-77DF-475D-853B-923D8B07BFCF}"/>
            </c:ext>
          </c:extLst>
        </c:ser>
        <c:ser>
          <c:idx val="2"/>
          <c:order val="2"/>
          <c:tx>
            <c:strRef>
              <c:f>'Run 1 Trafic'!$A$25</c:f>
              <c:strCache>
                <c:ptCount val="1"/>
                <c:pt idx="0">
                  <c:v>  dont ferrés</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'Run 1 Trafic'!$B$20:$M$20</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'Run 1 Trafic'!$B$25:$M$25</c:f>
              <c:numCache>
                <c:formatCode>0.0</c:formatCode>
                <c:ptCount val="12"/>
                <c:pt idx="0">
                  <c:v>104.84898466171585</c:v>
                </c:pt>
                <c:pt idx="1">
                  <c:v>104.20727766897554</c:v>
                </c:pt>
                <c:pt idx="2">
                  <c:v>110.567763484713</c:v>
                </c:pt>
                <c:pt idx="3">
                  <c:v>107.93538502896824</c:v>
                </c:pt>
                <c:pt idx="4">
                  <c:v>112.47835138440131</c:v>
                </c:pt>
                <c:pt idx="5">
                  <c:v>64.888834107401252</c:v>
                </c:pt>
                <c:pt idx="6">
                  <c:v>118.69003809049511</c:v>
                </c:pt>
                <c:pt idx="7">
                  <c:v>134.20112763351781</c:v>
                </c:pt>
                <c:pt idx="8">
                  <c:v>144.67267759011153</c:v>
                </c:pt>
                <c:pt idx="9">
                  <c:v>154.79829691913386</c:v>
                </c:pt>
                <c:pt idx="10">
                  <c:v>164.73388038037896</c:v>
                </c:pt>
                <c:pt idx="11">
                  <c:v>174.18184889466957</c:v>
                </c:pt>
              </c:numCache>
            </c:numRef>
          </c:yVal>
          <c:smooth val="0"/>
          <c:extLst>
            <c:ext xmlns:c16="http://schemas.microsoft.com/office/drawing/2014/chart" uri="{C3380CC4-5D6E-409C-BE32-E72D297353CC}">
              <c16:uniqueId val="{00000002-77DF-475D-853B-923D8B07BFCF}"/>
            </c:ext>
          </c:extLst>
        </c:ser>
        <c:ser>
          <c:idx val="3"/>
          <c:order val="3"/>
          <c:tx>
            <c:strRef>
              <c:f>'Run 1 Trafic'!$A$26</c:f>
              <c:strCache>
                <c:ptCount val="1"/>
                <c:pt idx="0">
                  <c:v>  dont bus et cars</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'Run 1 Trafic'!$B$20:$M$20</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'Run 1 Trafic'!$B$26:$M$26</c:f>
              <c:numCache>
                <c:formatCode>0.0</c:formatCode>
                <c:ptCount val="12"/>
                <c:pt idx="0">
                  <c:v>58.374433564337124</c:v>
                </c:pt>
                <c:pt idx="1">
                  <c:v>59.64614195985996</c:v>
                </c:pt>
                <c:pt idx="2">
                  <c:v>60.150454845268733</c:v>
                </c:pt>
                <c:pt idx="3">
                  <c:v>60.73825279756965</c:v>
                </c:pt>
                <c:pt idx="4">
                  <c:v>60.063954819646263</c:v>
                </c:pt>
                <c:pt idx="5">
                  <c:v>37.912440194392154</c:v>
                </c:pt>
                <c:pt idx="6">
                  <c:v>63.502597940925057</c:v>
                </c:pt>
                <c:pt idx="7">
                  <c:v>68.885222523323094</c:v>
                </c:pt>
                <c:pt idx="8">
                  <c:v>74.131325446921295</c:v>
                </c:pt>
                <c:pt idx="9">
                  <c:v>79.199143300144399</c:v>
                </c:pt>
                <c:pt idx="10">
                  <c:v>84.169272165640621</c:v>
                </c:pt>
                <c:pt idx="11">
                  <c:v>88.890295488001541</c:v>
                </c:pt>
              </c:numCache>
            </c:numRef>
          </c:yVal>
          <c:smooth val="0"/>
          <c:extLst>
            <c:ext xmlns:c16="http://schemas.microsoft.com/office/drawing/2014/chart" uri="{C3380CC4-5D6E-409C-BE32-E72D297353CC}">
              <c16:uniqueId val="{00000003-77DF-475D-853B-923D8B07BFCF}"/>
            </c:ext>
          </c:extLst>
        </c:ser>
        <c:ser>
          <c:idx val="4"/>
          <c:order val="4"/>
          <c:tx>
            <c:strRef>
              <c:f>'Run 1 Trafic'!$A$27</c:f>
              <c:strCache>
                <c:ptCount val="1"/>
                <c:pt idx="0">
                  <c:v>Aérien</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'Run 1 Trafic'!$B$20:$M$20</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'Run 1 Trafic'!$B$27:$M$27</c:f>
              <c:numCache>
                <c:formatCode>0.0</c:formatCode>
                <c:ptCount val="12"/>
                <c:pt idx="0">
                  <c:v>14.281834</c:v>
                </c:pt>
                <c:pt idx="1">
                  <c:v>14.821864</c:v>
                </c:pt>
                <c:pt idx="2">
                  <c:v>15.409817</c:v>
                </c:pt>
                <c:pt idx="3">
                  <c:v>15.883513000000001</c:v>
                </c:pt>
                <c:pt idx="4">
                  <c:v>16.199438000000001</c:v>
                </c:pt>
                <c:pt idx="5">
                  <c:v>7.22</c:v>
                </c:pt>
                <c:pt idx="6">
                  <c:v>14.976242512096274</c:v>
                </c:pt>
                <c:pt idx="7">
                  <c:v>14.027769703729202</c:v>
                </c:pt>
                <c:pt idx="8">
                  <c:v>14.381988467341099</c:v>
                </c:pt>
                <c:pt idx="9">
                  <c:v>14.745151698615695</c:v>
                </c:pt>
                <c:pt idx="10">
                  <c:v>15.11748525657003</c:v>
                </c:pt>
                <c:pt idx="11">
                  <c:v>15.499220703444365</c:v>
                </c:pt>
              </c:numCache>
            </c:numRef>
          </c:yVal>
          <c:smooth val="0"/>
          <c:extLst>
            <c:ext xmlns:c16="http://schemas.microsoft.com/office/drawing/2014/chart" uri="{C3380CC4-5D6E-409C-BE32-E72D297353CC}">
              <c16:uniqueId val="{00000004-77DF-475D-853B-923D8B07BFCF}"/>
            </c:ext>
          </c:extLst>
        </c:ser>
        <c:ser>
          <c:idx val="5"/>
          <c:order val="5"/>
          <c:tx>
            <c:strRef>
              <c:f>'Run 1 Trafic'!$A$28</c:f>
              <c:strCache>
                <c:ptCount val="1"/>
                <c:pt idx="0">
                  <c:v>2RM</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'Run 1 Trafic'!$B$20:$M$20</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'Run 1 Trafic'!$B$28:$M$28</c:f>
              <c:numCache>
                <c:formatCode>0.0</c:formatCode>
                <c:ptCount val="12"/>
                <c:pt idx="0">
                  <c:v>11.133746508571427</c:v>
                </c:pt>
                <c:pt idx="1">
                  <c:v>11.210580250247251</c:v>
                </c:pt>
                <c:pt idx="2">
                  <c:v>11.273264494188268</c:v>
                </c:pt>
                <c:pt idx="3">
                  <c:v>11.340237796767951</c:v>
                </c:pt>
                <c:pt idx="4">
                  <c:v>11.340237796767951</c:v>
                </c:pt>
                <c:pt idx="5">
                  <c:v>9.5825009382689181</c:v>
                </c:pt>
                <c:pt idx="6">
                  <c:v>15.036631590145351</c:v>
                </c:pt>
                <c:pt idx="7">
                  <c:v>19.27827249043516</c:v>
                </c:pt>
                <c:pt idx="8">
                  <c:v>21.813566858519785</c:v>
                </c:pt>
                <c:pt idx="9">
                  <c:v>24.3049209425843</c:v>
                </c:pt>
                <c:pt idx="10">
                  <c:v>26.770126617549703</c:v>
                </c:pt>
                <c:pt idx="11">
                  <c:v>29.155797497120048</c:v>
                </c:pt>
              </c:numCache>
            </c:numRef>
          </c:yVal>
          <c:smooth val="0"/>
          <c:extLst>
            <c:ext xmlns:c16="http://schemas.microsoft.com/office/drawing/2014/chart" uri="{C3380CC4-5D6E-409C-BE32-E72D297353CC}">
              <c16:uniqueId val="{00000005-77DF-475D-853B-923D8B07BFCF}"/>
            </c:ext>
          </c:extLst>
        </c:ser>
        <c:ser>
          <c:idx val="6"/>
          <c:order val="6"/>
          <c:tx>
            <c:strRef>
              <c:f>'Run 1 Trafic'!$A$29</c:f>
              <c:strCache>
                <c:ptCount val="1"/>
                <c:pt idx="0">
                  <c:v>Vélo</c:v>
                </c:pt>
              </c:strCache>
            </c:strRef>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'Run 1 Trafic'!$B$20:$M$20</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'Run 1 Trafic'!$B$29:$M$29</c:f>
              <c:numCache>
                <c:formatCode>0.0</c:formatCode>
                <c:ptCount val="12"/>
                <c:pt idx="0">
                  <c:v>5.5</c:v>
                </c:pt>
                <c:pt idx="1">
                  <c:v>5.5</c:v>
                </c:pt>
                <c:pt idx="2">
                  <c:v>5.5</c:v>
                </c:pt>
                <c:pt idx="3">
                  <c:v>5.5</c:v>
                </c:pt>
                <c:pt idx="4">
                  <c:v>5.5</c:v>
                </c:pt>
                <c:pt idx="5">
                  <c:v>5.5</c:v>
                </c:pt>
                <c:pt idx="6">
                  <c:v>13.294325148425312</c:v>
                </c:pt>
                <c:pt idx="7">
                  <c:v>21.459522427528167</c:v>
                </c:pt>
                <c:pt idx="8">
                  <c:v>38.00134950197814</c:v>
                </c:pt>
                <c:pt idx="9">
                  <c:v>54.570823125877048</c:v>
                </c:pt>
                <c:pt idx="10">
                  <c:v>71.126501006132045</c:v>
                </c:pt>
                <c:pt idx="11">
                  <c:v>87.467392491360144</c:v>
                </c:pt>
              </c:numCache>
            </c:numRef>
          </c:yVal>
          <c:smooth val="0"/>
          <c:extLst>
            <c:ext xmlns:c16="http://schemas.microsoft.com/office/drawing/2014/chart" uri="{C3380CC4-5D6E-409C-BE32-E72D297353CC}">
              <c16:uniqueId val="{00000006-77DF-475D-853B-923D8B07BFCF}"/>
            </c:ext>
          </c:extLst>
        </c:ser>
        <c:dLbls>
          <c:showLegendKey val="0"/>
          <c:showVal val="0"/>
          <c:showCatName val="0"/>
          <c:showSerName val="0"/>
          <c:showPercent val="0"/>
          <c:showBubbleSize val="0"/>
        </c:dLbls>
        <c:axId val="637793792"/>
        <c:axId val="637794208"/>
      </c:scatterChart>
      <c:valAx>
        <c:axId val="637793792"/>
        <c:scaling>
          <c:orientation val="minMax"/>
          <c:max val="2050"/>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37794208"/>
        <c:crosses val="autoZero"/>
        <c:crossBetween val="midCat"/>
      </c:valAx>
      <c:valAx>
        <c:axId val="637794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377937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Evolution des trafics marchandises (tonnes-km)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strRef>
              <c:f>'Run 1 Trafic'!$A$64</c:f>
              <c:strCache>
                <c:ptCount val="1"/>
                <c:pt idx="0">
                  <c:v>Routier PL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'Run 1 Trafic'!$B$63:$M$63</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'Run 1 Trafic'!$B$64:$M$64</c:f>
              <c:numCache>
                <c:formatCode>#\ ##0.0</c:formatCode>
                <c:ptCount val="12"/>
                <c:pt idx="0">
                  <c:v>260.51334425957401</c:v>
                </c:pt>
                <c:pt idx="1">
                  <c:v>269.57242923064899</c:v>
                </c:pt>
                <c:pt idx="2">
                  <c:v>288.19629973187301</c:v>
                </c:pt>
                <c:pt idx="3">
                  <c:v>288.62005698721498</c:v>
                </c:pt>
                <c:pt idx="4">
                  <c:v>297.669133103658</c:v>
                </c:pt>
                <c:pt idx="5">
                  <c:v>286.50795548743849</c:v>
                </c:pt>
                <c:pt idx="6">
                  <c:v>273.51700562212119</c:v>
                </c:pt>
                <c:pt idx="7">
                  <c:v>258.23554896543271</c:v>
                </c:pt>
                <c:pt idx="8">
                  <c:v>253.78065504509158</c:v>
                </c:pt>
                <c:pt idx="9">
                  <c:v>249.32576112475041</c:v>
                </c:pt>
                <c:pt idx="10">
                  <c:v>244.87086720440928</c:v>
                </c:pt>
                <c:pt idx="11">
                  <c:v>240.41597328406812</c:v>
                </c:pt>
              </c:numCache>
            </c:numRef>
          </c:yVal>
          <c:smooth val="0"/>
          <c:extLst>
            <c:ext xmlns:c16="http://schemas.microsoft.com/office/drawing/2014/chart" uri="{C3380CC4-5D6E-409C-BE32-E72D297353CC}">
              <c16:uniqueId val="{00000000-AAEF-4625-B9C9-BE189845EE18}"/>
            </c:ext>
          </c:extLst>
        </c:ser>
        <c:ser>
          <c:idx val="1"/>
          <c:order val="1"/>
          <c:tx>
            <c:strRef>
              <c:f>'Run 1 Trafic'!$A$65</c:f>
              <c:strCache>
                <c:ptCount val="1"/>
                <c:pt idx="0">
                  <c:v>Fer</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'Run 1 Trafic'!$B$63:$M$63</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'Run 1 Trafic'!$B$65:$M$65</c:f>
              <c:numCache>
                <c:formatCode>#\ ##0.0</c:formatCode>
                <c:ptCount val="12"/>
                <c:pt idx="0">
                  <c:v>36.328056893000003</c:v>
                </c:pt>
                <c:pt idx="1">
                  <c:v>34.724299999999999</c:v>
                </c:pt>
                <c:pt idx="2">
                  <c:v>35.654600000000002</c:v>
                </c:pt>
                <c:pt idx="3">
                  <c:v>34.1633</c:v>
                </c:pt>
                <c:pt idx="4">
                  <c:v>33.771799999999999</c:v>
                </c:pt>
                <c:pt idx="5">
                  <c:v>31.120799999999999</c:v>
                </c:pt>
                <c:pt idx="6">
                  <c:v>51.9228184320542</c:v>
                </c:pt>
                <c:pt idx="7">
                  <c:v>70.220076507167377</c:v>
                </c:pt>
                <c:pt idx="8">
                  <c:v>73.828435310311107</c:v>
                </c:pt>
                <c:pt idx="9">
                  <c:v>77.436794113454837</c:v>
                </c:pt>
                <c:pt idx="10">
                  <c:v>81.045152916598568</c:v>
                </c:pt>
                <c:pt idx="11">
                  <c:v>84.653511719742298</c:v>
                </c:pt>
              </c:numCache>
            </c:numRef>
          </c:yVal>
          <c:smooth val="0"/>
          <c:extLst>
            <c:ext xmlns:c16="http://schemas.microsoft.com/office/drawing/2014/chart" uri="{C3380CC4-5D6E-409C-BE32-E72D297353CC}">
              <c16:uniqueId val="{00000001-AAEF-4625-B9C9-BE189845EE18}"/>
            </c:ext>
          </c:extLst>
        </c:ser>
        <c:ser>
          <c:idx val="2"/>
          <c:order val="2"/>
          <c:tx>
            <c:strRef>
              <c:f>'Run 1 Trafic'!$A$66</c:f>
              <c:strCache>
                <c:ptCount val="1"/>
                <c:pt idx="0">
                  <c:v>Fluvial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'Run 1 Trafic'!$B$63:$M$63</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'Run 1 Trafic'!$B$66:$M$66</c:f>
              <c:numCache>
                <c:formatCode>#\ ##0.0</c:formatCode>
                <c:ptCount val="12"/>
                <c:pt idx="0">
                  <c:v>7.5</c:v>
                </c:pt>
                <c:pt idx="1">
                  <c:v>6.8</c:v>
                </c:pt>
                <c:pt idx="2">
                  <c:v>6.7</c:v>
                </c:pt>
                <c:pt idx="3">
                  <c:v>6.7</c:v>
                </c:pt>
                <c:pt idx="4">
                  <c:v>7.4</c:v>
                </c:pt>
                <c:pt idx="5">
                  <c:v>6.5</c:v>
                </c:pt>
                <c:pt idx="6">
                  <c:v>8.4019402802782412</c:v>
                </c:pt>
                <c:pt idx="7">
                  <c:v>10.158421406369076</c:v>
                </c:pt>
                <c:pt idx="8">
                  <c:v>11.004956523566499</c:v>
                </c:pt>
                <c:pt idx="9">
                  <c:v>11.851491640763923</c:v>
                </c:pt>
                <c:pt idx="10">
                  <c:v>12.698026757961344</c:v>
                </c:pt>
                <c:pt idx="11">
                  <c:v>13.544561875158768</c:v>
                </c:pt>
              </c:numCache>
            </c:numRef>
          </c:yVal>
          <c:smooth val="0"/>
          <c:extLst>
            <c:ext xmlns:c16="http://schemas.microsoft.com/office/drawing/2014/chart" uri="{C3380CC4-5D6E-409C-BE32-E72D297353CC}">
              <c16:uniqueId val="{00000002-AAEF-4625-B9C9-BE189845EE18}"/>
            </c:ext>
          </c:extLst>
        </c:ser>
        <c:dLbls>
          <c:showLegendKey val="0"/>
          <c:showVal val="0"/>
          <c:showCatName val="0"/>
          <c:showSerName val="0"/>
          <c:showPercent val="0"/>
          <c:showBubbleSize val="0"/>
        </c:dLbls>
        <c:axId val="634513152"/>
        <c:axId val="634508160"/>
      </c:scatterChart>
      <c:valAx>
        <c:axId val="634513152"/>
        <c:scaling>
          <c:orientation val="minMax"/>
          <c:max val="2050"/>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34508160"/>
        <c:crosses val="autoZero"/>
        <c:crossBetween val="midCat"/>
      </c:valAx>
      <c:valAx>
        <c:axId val="634508160"/>
        <c:scaling>
          <c:orientation val="minMax"/>
        </c:scaling>
        <c:delete val="0"/>
        <c:axPos val="l"/>
        <c:majorGridlines>
          <c:spPr>
            <a:ln w="9525" cap="flat" cmpd="sng" algn="ctr">
              <a:solidFill>
                <a:schemeClr val="tx1">
                  <a:lumMod val="15000"/>
                  <a:lumOff val="85000"/>
                </a:schemeClr>
              </a:solidFill>
              <a:round/>
            </a:ln>
            <a:effectLst/>
          </c:spPr>
        </c:majorGridlines>
        <c:numFmt formatCode="#\ ##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34513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Evolution de la circulation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'Run 1 Trafic'!$A$112</c:f>
              <c:strCache>
                <c:ptCount val="1"/>
                <c:pt idx="0">
                  <c:v>VP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'Run 1 Trafic'!$B$111:$M$111</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cat>
          <c:val>
            <c:numRef>
              <c:f>'Run 1 Trafic'!$B$112:$M$112</c:f>
              <c:numCache>
                <c:formatCode>" "#\ ##0.00" ";"-"#\ ##0.00" ";" -"00" ";" "@" "</c:formatCode>
                <c:ptCount val="12"/>
                <c:pt idx="0">
                  <c:v>0.97950478028140486</c:v>
                </c:pt>
                <c:pt idx="1">
                  <c:v>0.99544943806498798</c:v>
                </c:pt>
                <c:pt idx="2">
                  <c:v>1.0029653288992235</c:v>
                </c:pt>
                <c:pt idx="3">
                  <c:v>1</c:v>
                </c:pt>
                <c:pt idx="4">
                  <c:v>0.99236195367469981</c:v>
                </c:pt>
                <c:pt idx="5">
                  <c:v>0.80769900919268245</c:v>
                </c:pt>
                <c:pt idx="6">
                  <c:v>0.91206210107616914</c:v>
                </c:pt>
                <c:pt idx="7">
                  <c:v>0.85111625480978348</c:v>
                </c:pt>
                <c:pt idx="8">
                  <c:v>0.81185026136189842</c:v>
                </c:pt>
                <c:pt idx="9">
                  <c:v>0.7569471758529106</c:v>
                </c:pt>
                <c:pt idx="10">
                  <c:v>0.70309606835969907</c:v>
                </c:pt>
                <c:pt idx="11">
                  <c:v>0.62872584594310821</c:v>
                </c:pt>
              </c:numCache>
            </c:numRef>
          </c:val>
          <c:smooth val="0"/>
          <c:extLst>
            <c:ext xmlns:c16="http://schemas.microsoft.com/office/drawing/2014/chart" uri="{C3380CC4-5D6E-409C-BE32-E72D297353CC}">
              <c16:uniqueId val="{00000000-EAC0-4A0C-8006-C9592EDE1A83}"/>
            </c:ext>
          </c:extLst>
        </c:ser>
        <c:ser>
          <c:idx val="1"/>
          <c:order val="1"/>
          <c:tx>
            <c:strRef>
              <c:f>'Run 1 Trafic'!$A$113</c:f>
              <c:strCache>
                <c:ptCount val="1"/>
                <c:pt idx="0">
                  <c:v>PL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'Run 1 Trafic'!$B$111:$M$111</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cat>
          <c:val>
            <c:numRef>
              <c:f>'Run 1 Trafic'!$B$113:$M$113</c:f>
              <c:numCache>
                <c:formatCode>" "#\ ##0.00" ";"-"#\ ##0.00" ";" -"00" ";" "@" "</c:formatCode>
                <c:ptCount val="12"/>
                <c:pt idx="0">
                  <c:v>0.93122008693465785</c:v>
                </c:pt>
                <c:pt idx="1">
                  <c:v>0.94974093629406409</c:v>
                </c:pt>
                <c:pt idx="2">
                  <c:v>0.98697143375746554</c:v>
                </c:pt>
                <c:pt idx="3">
                  <c:v>1</c:v>
                </c:pt>
                <c:pt idx="4">
                  <c:v>0.99227980403575866</c:v>
                </c:pt>
                <c:pt idx="5">
                  <c:v>0.93747257194008582</c:v>
                </c:pt>
                <c:pt idx="6">
                  <c:v>0.87970135522943649</c:v>
                </c:pt>
                <c:pt idx="7">
                  <c:v>0.80233377067018752</c:v>
                </c:pt>
                <c:pt idx="8">
                  <c:v>0.7589429237267723</c:v>
                </c:pt>
                <c:pt idx="9">
                  <c:v>0.71868683134085343</c:v>
                </c:pt>
                <c:pt idx="10">
                  <c:v>0.68123763293833928</c:v>
                </c:pt>
                <c:pt idx="11">
                  <c:v>0.64631164845632816</c:v>
                </c:pt>
              </c:numCache>
            </c:numRef>
          </c:val>
          <c:smooth val="0"/>
          <c:extLst>
            <c:ext xmlns:c16="http://schemas.microsoft.com/office/drawing/2014/chart" uri="{C3380CC4-5D6E-409C-BE32-E72D297353CC}">
              <c16:uniqueId val="{00000001-EAC0-4A0C-8006-C9592EDE1A83}"/>
            </c:ext>
          </c:extLst>
        </c:ser>
        <c:ser>
          <c:idx val="2"/>
          <c:order val="2"/>
          <c:tx>
            <c:strRef>
              <c:f>'Run 1 Trafic'!$A$114</c:f>
              <c:strCache>
                <c:ptCount val="1"/>
                <c:pt idx="0">
                  <c:v>VUL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'Run 1 Trafic'!$B$111:$M$111</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cat>
          <c:val>
            <c:numRef>
              <c:f>'Run 1 Trafic'!$B$114:$M$114</c:f>
              <c:numCache>
                <c:formatCode>" "#\ ##0.00" ";"-"#\ ##0.00" ";" -"00" ";" "@" "</c:formatCode>
                <c:ptCount val="12"/>
                <c:pt idx="0">
                  <c:v>0.95777323405171833</c:v>
                </c:pt>
                <c:pt idx="1">
                  <c:v>0.97281616847316021</c:v>
                </c:pt>
                <c:pt idx="2">
                  <c:v>0.98662009809276763</c:v>
                </c:pt>
                <c:pt idx="3">
                  <c:v>1</c:v>
                </c:pt>
                <c:pt idx="4">
                  <c:v>0.99084270195012425</c:v>
                </c:pt>
                <c:pt idx="5">
                  <c:v>0.87109960537361864</c:v>
                </c:pt>
                <c:pt idx="6">
                  <c:v>1.0397495184680707</c:v>
                </c:pt>
                <c:pt idx="7">
                  <c:v>1.0794990369361415</c:v>
                </c:pt>
                <c:pt idx="8">
                  <c:v>1.1127498718268107</c:v>
                </c:pt>
                <c:pt idx="9">
                  <c:v>1.1444173336274479</c:v>
                </c:pt>
                <c:pt idx="10">
                  <c:v>1.1746118902280556</c:v>
                </c:pt>
                <c:pt idx="11">
                  <c:v>1.2034339669831811</c:v>
                </c:pt>
              </c:numCache>
            </c:numRef>
          </c:val>
          <c:smooth val="0"/>
          <c:extLst>
            <c:ext xmlns:c16="http://schemas.microsoft.com/office/drawing/2014/chart" uri="{C3380CC4-5D6E-409C-BE32-E72D297353CC}">
              <c16:uniqueId val="{00000002-EAC0-4A0C-8006-C9592EDE1A83}"/>
            </c:ext>
          </c:extLst>
        </c:ser>
        <c:ser>
          <c:idx val="3"/>
          <c:order val="3"/>
          <c:tx>
            <c:strRef>
              <c:f>'Run 1 Trafic'!$A$115</c:f>
              <c:strCache>
                <c:ptCount val="1"/>
                <c:pt idx="0">
                  <c:v>Bus et cars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'Run 1 Trafic'!$B$111:$M$111</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cat>
          <c:val>
            <c:numRef>
              <c:f>'Run 1 Trafic'!$B$115:$M$115</c:f>
              <c:numCache>
                <c:formatCode>" "#\ ##0.00" ";"-"#\ ##0.00" ";" -"00" ";" "@" "</c:formatCode>
                <c:ptCount val="12"/>
                <c:pt idx="0">
                  <c:v>0.98886141810854467</c:v>
                </c:pt>
                <c:pt idx="1">
                  <c:v>1.0036378754806634</c:v>
                </c:pt>
                <c:pt idx="2">
                  <c:v>0.99497815614362517</c:v>
                </c:pt>
                <c:pt idx="3">
                  <c:v>1</c:v>
                </c:pt>
                <c:pt idx="4">
                  <c:v>0.99056943681610399</c:v>
                </c:pt>
                <c:pt idx="5">
                  <c:v>0.72480347422443681</c:v>
                </c:pt>
                <c:pt idx="6">
                  <c:v>1.0304246296127912</c:v>
                </c:pt>
                <c:pt idx="7">
                  <c:v>1.1000616927910851</c:v>
                </c:pt>
                <c:pt idx="8">
                  <c:v>1.1534844142948371</c:v>
                </c:pt>
                <c:pt idx="9">
                  <c:v>1.2015312345985256</c:v>
                </c:pt>
                <c:pt idx="10">
                  <c:v>1.2457884140042466</c:v>
                </c:pt>
                <c:pt idx="11">
                  <c:v>1.2843388863529539</c:v>
                </c:pt>
              </c:numCache>
            </c:numRef>
          </c:val>
          <c:smooth val="0"/>
          <c:extLst>
            <c:ext xmlns:c16="http://schemas.microsoft.com/office/drawing/2014/chart" uri="{C3380CC4-5D6E-409C-BE32-E72D297353CC}">
              <c16:uniqueId val="{00000003-EAC0-4A0C-8006-C9592EDE1A83}"/>
            </c:ext>
          </c:extLst>
        </c:ser>
        <c:dLbls>
          <c:showLegendKey val="0"/>
          <c:showVal val="0"/>
          <c:showCatName val="0"/>
          <c:showSerName val="0"/>
          <c:showPercent val="0"/>
          <c:showBubbleSize val="0"/>
        </c:dLbls>
        <c:marker val="1"/>
        <c:smooth val="0"/>
        <c:axId val="452834160"/>
        <c:axId val="452834992"/>
      </c:lineChart>
      <c:catAx>
        <c:axId val="45283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52834992"/>
        <c:crosses val="autoZero"/>
        <c:auto val="1"/>
        <c:lblAlgn val="ctr"/>
        <c:lblOffset val="100"/>
        <c:noMultiLvlLbl val="0"/>
      </c:catAx>
      <c:valAx>
        <c:axId val="452834992"/>
        <c:scaling>
          <c:orientation val="minMax"/>
        </c:scaling>
        <c:delete val="0"/>
        <c:axPos val="l"/>
        <c:majorGridlines>
          <c:spPr>
            <a:ln w="9525" cap="flat" cmpd="sng" algn="ctr">
              <a:solidFill>
                <a:schemeClr val="tx1">
                  <a:lumMod val="15000"/>
                  <a:lumOff val="85000"/>
                </a:schemeClr>
              </a:solidFill>
              <a:round/>
            </a:ln>
            <a:effectLst/>
          </c:spPr>
        </c:majorGridlines>
        <c:numFmt formatCode="&quot; &quot;#\ ##0.00&quot; &quot;;&quot;-&quot;#\ ##0.00&quot; &quot;;&quot; -&quot;00&quot; &quot;;&quot; &quot;@&quot; &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5283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Evolution des trafics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0"/>
          <c:order val="0"/>
          <c:tx>
            <c:strRef>
              <c:f>Comparaison!$C$11</c:f>
              <c:strCache>
                <c:ptCount val="1"/>
                <c:pt idx="0">
                  <c:v>run 1 bis</c:v>
                </c:pt>
              </c:strCache>
            </c:strRef>
          </c:tx>
          <c:spPr>
            <a:ln w="19050" cap="rnd">
              <a:solidFill>
                <a:schemeClr val="accent1"/>
              </a:solidFill>
              <a:round/>
            </a:ln>
            <a:effectLst/>
          </c:spPr>
          <c:marker>
            <c:symbol val="none"/>
          </c:marker>
          <c:xVal>
            <c:numRef>
              <c:f>Comparaison!$D$10:$O$10</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Comparaison!$D$11:$O$11</c:f>
              <c:numCache>
                <c:formatCode>0.0</c:formatCode>
                <c:ptCount val="12"/>
                <c:pt idx="0">
                  <c:v>966.86769676585402</c:v>
                </c:pt>
                <c:pt idx="1">
                  <c:v>978.470970651985</c:v>
                </c:pt>
                <c:pt idx="2">
                  <c:v>992.27307342200595</c:v>
                </c:pt>
                <c:pt idx="3">
                  <c:v>988.19066505765295</c:v>
                </c:pt>
                <c:pt idx="4">
                  <c:v>985.39160798533601</c:v>
                </c:pt>
                <c:pt idx="5">
                  <c:v>754.94948226574002</c:v>
                </c:pt>
                <c:pt idx="6" formatCode="0">
                  <c:v>998.05077970745094</c:v>
                </c:pt>
                <c:pt idx="7" formatCode="0">
                  <c:v>1006.9001647237105</c:v>
                </c:pt>
                <c:pt idx="8" formatCode="0">
                  <c:v>1012.7271667084218</c:v>
                </c:pt>
                <c:pt idx="9" formatCode="0">
                  <c:v>1015.5527747759289</c:v>
                </c:pt>
                <c:pt idx="10" formatCode="0">
                  <c:v>1016.8713806699466</c:v>
                </c:pt>
                <c:pt idx="11" formatCode="0">
                  <c:v>1015.2008283614496</c:v>
                </c:pt>
              </c:numCache>
            </c:numRef>
          </c:yVal>
          <c:smooth val="1"/>
          <c:extLst>
            <c:ext xmlns:c16="http://schemas.microsoft.com/office/drawing/2014/chart" uri="{C3380CC4-5D6E-409C-BE32-E72D297353CC}">
              <c16:uniqueId val="{00000000-09B5-42B6-BC0C-D87980AFB7CA}"/>
            </c:ext>
          </c:extLst>
        </c:ser>
        <c:ser>
          <c:idx val="1"/>
          <c:order val="1"/>
          <c:tx>
            <c:strRef>
              <c:f>Comparaison!$C$12</c:f>
              <c:strCache>
                <c:ptCount val="1"/>
                <c:pt idx="0">
                  <c:v>run 1 </c:v>
                </c:pt>
              </c:strCache>
            </c:strRef>
          </c:tx>
          <c:spPr>
            <a:ln w="19050" cap="rnd">
              <a:solidFill>
                <a:schemeClr val="accent2"/>
              </a:solidFill>
              <a:round/>
            </a:ln>
            <a:effectLst/>
          </c:spPr>
          <c:marker>
            <c:symbol val="none"/>
          </c:marker>
          <c:xVal>
            <c:numRef>
              <c:f>Comparaison!$D$10:$O$10</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Comparaison!$D$12:$O$12</c:f>
              <c:numCache>
                <c:formatCode>General</c:formatCode>
                <c:ptCount val="12"/>
                <c:pt idx="0">
                  <c:v>966.86769676585379</c:v>
                </c:pt>
                <c:pt idx="1">
                  <c:v>978.47097065198534</c:v>
                </c:pt>
                <c:pt idx="2">
                  <c:v>992.27307342200572</c:v>
                </c:pt>
                <c:pt idx="3">
                  <c:v>988.19066505765284</c:v>
                </c:pt>
                <c:pt idx="4">
                  <c:v>985.3916079853359</c:v>
                </c:pt>
                <c:pt idx="5">
                  <c:v>754.94948226573945</c:v>
                </c:pt>
                <c:pt idx="6">
                  <c:v>953.38888560768987</c:v>
                </c:pt>
                <c:pt idx="7">
                  <c:v>959.07391843500614</c:v>
                </c:pt>
                <c:pt idx="8">
                  <c:v>964.82314740230458</c:v>
                </c:pt>
                <c:pt idx="9">
                  <c:v>967.76388981442813</c:v>
                </c:pt>
                <c:pt idx="10">
                  <c:v>969.29929310397961</c:v>
                </c:pt>
                <c:pt idx="11">
                  <c:v>968.03924580286582</c:v>
                </c:pt>
              </c:numCache>
            </c:numRef>
          </c:yVal>
          <c:smooth val="1"/>
          <c:extLst>
            <c:ext xmlns:c16="http://schemas.microsoft.com/office/drawing/2014/chart" uri="{C3380CC4-5D6E-409C-BE32-E72D297353CC}">
              <c16:uniqueId val="{00000001-09B5-42B6-BC0C-D87980AFB7CA}"/>
            </c:ext>
          </c:extLst>
        </c:ser>
        <c:dLbls>
          <c:showLegendKey val="0"/>
          <c:showVal val="0"/>
          <c:showCatName val="0"/>
          <c:showSerName val="0"/>
          <c:showPercent val="0"/>
          <c:showBubbleSize val="0"/>
        </c:dLbls>
        <c:axId val="462184847"/>
        <c:axId val="462170287"/>
      </c:scatterChart>
      <c:valAx>
        <c:axId val="462184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2170287"/>
        <c:crosses val="autoZero"/>
        <c:crossBetween val="midCat"/>
      </c:valAx>
      <c:valAx>
        <c:axId val="462170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Mds voy-km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21848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Evolution de la circulation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0"/>
          <c:order val="0"/>
          <c:tx>
            <c:strRef>
              <c:f>Comparaison!$C$15</c:f>
              <c:strCache>
                <c:ptCount val="1"/>
                <c:pt idx="0">
                  <c:v>run 1 bis</c:v>
                </c:pt>
              </c:strCache>
            </c:strRef>
          </c:tx>
          <c:spPr>
            <a:ln w="19050" cap="rnd">
              <a:solidFill>
                <a:schemeClr val="accent1"/>
              </a:solidFill>
              <a:round/>
            </a:ln>
            <a:effectLst/>
          </c:spPr>
          <c:marker>
            <c:symbol val="none"/>
          </c:marker>
          <c:xVal>
            <c:numRef>
              <c:f>Comparaison!$D$14:$O$14</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Comparaison!$D$15:$O$15</c:f>
              <c:numCache>
                <c:formatCode>General</c:formatCode>
                <c:ptCount val="12"/>
                <c:pt idx="0">
                  <c:v>0.9870438670631364</c:v>
                </c:pt>
                <c:pt idx="1">
                  <c:v>1.00311124824854</c:v>
                </c:pt>
                <c:pt idx="2">
                  <c:v>1.0106849876552182</c:v>
                </c:pt>
                <c:pt idx="3">
                  <c:v>1.0076968351084155</c:v>
                </c:pt>
                <c:pt idx="4">
                  <c:v>1</c:v>
                </c:pt>
                <c:pt idx="5">
                  <c:v>0.81391573528367045</c:v>
                </c:pt>
                <c:pt idx="6">
                  <c:v>0.95920846258243542</c:v>
                </c:pt>
                <c:pt idx="7">
                  <c:v>0.90842853771861254</c:v>
                </c:pt>
                <c:pt idx="8">
                  <c:v>0.88732968554082281</c:v>
                </c:pt>
                <c:pt idx="9">
                  <c:v>0.85597262339260416</c:v>
                </c:pt>
                <c:pt idx="10">
                  <c:v>0.82288752311480584</c:v>
                </c:pt>
                <c:pt idx="11">
                  <c:v>0.78669830182746048</c:v>
                </c:pt>
              </c:numCache>
            </c:numRef>
          </c:yVal>
          <c:smooth val="1"/>
          <c:extLst>
            <c:ext xmlns:c16="http://schemas.microsoft.com/office/drawing/2014/chart" uri="{C3380CC4-5D6E-409C-BE32-E72D297353CC}">
              <c16:uniqueId val="{00000000-3BED-4752-9D3A-FE8D1DA6372C}"/>
            </c:ext>
          </c:extLst>
        </c:ser>
        <c:ser>
          <c:idx val="1"/>
          <c:order val="1"/>
          <c:tx>
            <c:strRef>
              <c:f>Comparaison!$C$16</c:f>
              <c:strCache>
                <c:ptCount val="1"/>
                <c:pt idx="0">
                  <c:v>run 1</c:v>
                </c:pt>
              </c:strCache>
            </c:strRef>
          </c:tx>
          <c:spPr>
            <a:ln w="19050" cap="rnd">
              <a:solidFill>
                <a:schemeClr val="accent2"/>
              </a:solidFill>
              <a:round/>
            </a:ln>
            <a:effectLst/>
          </c:spPr>
          <c:marker>
            <c:symbol val="none"/>
          </c:marker>
          <c:xVal>
            <c:numRef>
              <c:f>Comparaison!$D$14:$O$14</c:f>
              <c:numCache>
                <c:formatCode>General</c:formatCode>
                <c:ptCount val="12"/>
                <c:pt idx="0">
                  <c:v>2015</c:v>
                </c:pt>
                <c:pt idx="1">
                  <c:v>2016</c:v>
                </c:pt>
                <c:pt idx="2">
                  <c:v>2017</c:v>
                </c:pt>
                <c:pt idx="3">
                  <c:v>2018</c:v>
                </c:pt>
                <c:pt idx="4">
                  <c:v>2019</c:v>
                </c:pt>
                <c:pt idx="5">
                  <c:v>2020</c:v>
                </c:pt>
                <c:pt idx="6">
                  <c:v>2025</c:v>
                </c:pt>
                <c:pt idx="7">
                  <c:v>2030</c:v>
                </c:pt>
                <c:pt idx="8">
                  <c:v>2035</c:v>
                </c:pt>
                <c:pt idx="9">
                  <c:v>2040</c:v>
                </c:pt>
                <c:pt idx="10">
                  <c:v>2045</c:v>
                </c:pt>
                <c:pt idx="11">
                  <c:v>2050</c:v>
                </c:pt>
              </c:numCache>
            </c:numRef>
          </c:xVal>
          <c:yVal>
            <c:numRef>
              <c:f>Comparaison!$D$16:$O$16</c:f>
              <c:numCache>
                <c:formatCode>General</c:formatCode>
                <c:ptCount val="12"/>
                <c:pt idx="0">
                  <c:v>0.97950478028140486</c:v>
                </c:pt>
                <c:pt idx="1">
                  <c:v>0.99544943806498798</c:v>
                </c:pt>
                <c:pt idx="2">
                  <c:v>1.0029653288992235</c:v>
                </c:pt>
                <c:pt idx="3">
                  <c:v>1</c:v>
                </c:pt>
                <c:pt idx="4">
                  <c:v>0.99236195367469981</c:v>
                </c:pt>
                <c:pt idx="5">
                  <c:v>0.80769900919268245</c:v>
                </c:pt>
                <c:pt idx="6">
                  <c:v>0.91206210107616914</c:v>
                </c:pt>
                <c:pt idx="7">
                  <c:v>0.85111625480978348</c:v>
                </c:pt>
                <c:pt idx="8">
                  <c:v>0.81185026136189842</c:v>
                </c:pt>
                <c:pt idx="9">
                  <c:v>0.7569471758529106</c:v>
                </c:pt>
                <c:pt idx="10">
                  <c:v>0.70309606835969907</c:v>
                </c:pt>
                <c:pt idx="11">
                  <c:v>0.62872584594310821</c:v>
                </c:pt>
              </c:numCache>
            </c:numRef>
          </c:yVal>
          <c:smooth val="1"/>
          <c:extLst>
            <c:ext xmlns:c16="http://schemas.microsoft.com/office/drawing/2014/chart" uri="{C3380CC4-5D6E-409C-BE32-E72D297353CC}">
              <c16:uniqueId val="{00000001-3BED-4752-9D3A-FE8D1DA6372C}"/>
            </c:ext>
          </c:extLst>
        </c:ser>
        <c:dLbls>
          <c:showLegendKey val="0"/>
          <c:showVal val="0"/>
          <c:showCatName val="0"/>
          <c:showSerName val="0"/>
          <c:showPercent val="0"/>
          <c:showBubbleSize val="0"/>
        </c:dLbls>
        <c:axId val="462195247"/>
        <c:axId val="462205647"/>
      </c:scatterChart>
      <c:valAx>
        <c:axId val="462195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2205647"/>
        <c:crosses val="autoZero"/>
        <c:crossBetween val="midCat"/>
      </c:valAx>
      <c:valAx>
        <c:axId val="462205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a:t>
                </a:r>
                <a:r>
                  <a:rPr lang="fr-FR" baseline="0"/>
                  <a:t> 2019</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21952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0"/>
          <c:order val="0"/>
          <c:tx>
            <c:strRef>
              <c:f>'Run 1 Bilan énergie'!$M$215</c:f>
              <c:strCache>
                <c:ptCount val="1"/>
                <c:pt idx="0">
                  <c:v>  total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'Run 1 Bilan énergie'!$N$204:$V$204</c:f>
              <c:numCache>
                <c:formatCode>General</c:formatCode>
                <c:ptCount val="9"/>
                <c:pt idx="0">
                  <c:v>2018</c:v>
                </c:pt>
                <c:pt idx="1">
                  <c:v>2019</c:v>
                </c:pt>
                <c:pt idx="2">
                  <c:v>2020</c:v>
                </c:pt>
                <c:pt idx="3">
                  <c:v>2025</c:v>
                </c:pt>
                <c:pt idx="4">
                  <c:v>2030</c:v>
                </c:pt>
                <c:pt idx="5">
                  <c:v>2035</c:v>
                </c:pt>
                <c:pt idx="6">
                  <c:v>2040</c:v>
                </c:pt>
                <c:pt idx="7">
                  <c:v>2045</c:v>
                </c:pt>
                <c:pt idx="8">
                  <c:v>2050</c:v>
                </c:pt>
              </c:numCache>
            </c:numRef>
          </c:xVal>
          <c:yVal>
            <c:numRef>
              <c:f>'Run 1 Bilan énergie'!$N$215:$V$215</c:f>
              <c:numCache>
                <c:formatCode>0.0</c:formatCode>
                <c:ptCount val="9"/>
                <c:pt idx="0">
                  <c:v>135.87278529099657</c:v>
                </c:pt>
                <c:pt idx="1">
                  <c:v>135.86779003626171</c:v>
                </c:pt>
                <c:pt idx="2">
                  <c:v>113.62484304732088</c:v>
                </c:pt>
                <c:pt idx="3">
                  <c:v>111.22546849786741</c:v>
                </c:pt>
                <c:pt idx="4">
                  <c:v>83.098648679261288</c:v>
                </c:pt>
                <c:pt idx="5">
                  <c:v>49.010715682418883</c:v>
                </c:pt>
                <c:pt idx="6">
                  <c:v>21.054855604646896</c:v>
                </c:pt>
                <c:pt idx="7">
                  <c:v>8.1798199177748998</c:v>
                </c:pt>
                <c:pt idx="8">
                  <c:v>1.3833310487738935</c:v>
                </c:pt>
              </c:numCache>
            </c:numRef>
          </c:yVal>
          <c:smooth val="1"/>
          <c:extLst>
            <c:ext xmlns:c16="http://schemas.microsoft.com/office/drawing/2014/chart" uri="{C3380CC4-5D6E-409C-BE32-E72D297353CC}">
              <c16:uniqueId val="{00000000-61F9-406F-BD4A-D47C10A001EE}"/>
            </c:ext>
          </c:extLst>
        </c:ser>
        <c:dLbls>
          <c:showLegendKey val="0"/>
          <c:showVal val="0"/>
          <c:showCatName val="0"/>
          <c:showSerName val="0"/>
          <c:showPercent val="0"/>
          <c:showBubbleSize val="0"/>
        </c:dLbls>
        <c:axId val="2067021840"/>
        <c:axId val="2067031824"/>
      </c:scatterChart>
      <c:valAx>
        <c:axId val="2067021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67031824"/>
        <c:crosses val="autoZero"/>
        <c:crossBetween val="midCat"/>
      </c:valAx>
      <c:valAx>
        <c:axId val="20670318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670218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editAs="oneCell">
    <xdr:from>
      <xdr:col>1</xdr:col>
      <xdr:colOff>409575</xdr:colOff>
      <xdr:row>33</xdr:row>
      <xdr:rowOff>123825</xdr:rowOff>
    </xdr:from>
    <xdr:to>
      <xdr:col>10</xdr:col>
      <xdr:colOff>760758</xdr:colOff>
      <xdr:row>58</xdr:row>
      <xdr:rowOff>190500</xdr:rowOff>
    </xdr:to>
    <xdr:pic>
      <xdr:nvPicPr>
        <xdr:cNvPr id="7" name="Image 6">
          <a:extLst>
            <a:ext uri="{FF2B5EF4-FFF2-40B4-BE49-F238E27FC236}">
              <a16:creationId xmlns:a16="http://schemas.microsoft.com/office/drawing/2014/main" id="{D3ECB174-4EE0-4011-4770-BA45ECE2F1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75" y="6410325"/>
          <a:ext cx="7772400" cy="4857750"/>
        </a:xfrm>
        <a:prstGeom prst="rect">
          <a:avLst/>
        </a:prstGeom>
      </xdr:spPr>
    </xdr:pic>
    <xdr:clientData/>
  </xdr:twoCellAnchor>
  <xdr:twoCellAnchor editAs="oneCell">
    <xdr:from>
      <xdr:col>1</xdr:col>
      <xdr:colOff>247650</xdr:colOff>
      <xdr:row>3</xdr:row>
      <xdr:rowOff>0</xdr:rowOff>
    </xdr:from>
    <xdr:to>
      <xdr:col>10</xdr:col>
      <xdr:colOff>598833</xdr:colOff>
      <xdr:row>28</xdr:row>
      <xdr:rowOff>76200</xdr:rowOff>
    </xdr:to>
    <xdr:pic>
      <xdr:nvPicPr>
        <xdr:cNvPr id="9" name="Image 8">
          <a:extLst>
            <a:ext uri="{FF2B5EF4-FFF2-40B4-BE49-F238E27FC236}">
              <a16:creationId xmlns:a16="http://schemas.microsoft.com/office/drawing/2014/main" id="{99AF6F04-E5D3-E35B-ED7E-B610A83D1EE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7650" y="381000"/>
          <a:ext cx="7772400" cy="4857750"/>
        </a:xfrm>
        <a:prstGeom prst="rect">
          <a:avLst/>
        </a:prstGeom>
      </xdr:spPr>
    </xdr:pic>
    <xdr:clientData/>
  </xdr:twoCellAnchor>
  <xdr:twoCellAnchor>
    <xdr:from>
      <xdr:col>0</xdr:col>
      <xdr:colOff>228599</xdr:colOff>
      <xdr:row>64</xdr:row>
      <xdr:rowOff>190499</xdr:rowOff>
    </xdr:from>
    <xdr:to>
      <xdr:col>8</xdr:col>
      <xdr:colOff>752474</xdr:colOff>
      <xdr:row>87</xdr:row>
      <xdr:rowOff>104774</xdr:rowOff>
    </xdr:to>
    <xdr:graphicFrame macro="">
      <xdr:nvGraphicFramePr>
        <xdr:cNvPr id="2" name="Graphique 1">
          <a:extLst>
            <a:ext uri="{FF2B5EF4-FFF2-40B4-BE49-F238E27FC236}">
              <a16:creationId xmlns:a16="http://schemas.microsoft.com/office/drawing/2014/main" id="{85758BBD-3727-47D1-9456-4D131EB45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123825</xdr:colOff>
      <xdr:row>64</xdr:row>
      <xdr:rowOff>180974</xdr:rowOff>
    </xdr:from>
    <xdr:to>
      <xdr:col>16</xdr:col>
      <xdr:colOff>219075</xdr:colOff>
      <xdr:row>87</xdr:row>
      <xdr:rowOff>115957</xdr:rowOff>
    </xdr:to>
    <xdr:graphicFrame macro="">
      <xdr:nvGraphicFramePr>
        <xdr:cNvPr id="3" name="Graphique 2">
          <a:extLst>
            <a:ext uri="{FF2B5EF4-FFF2-40B4-BE49-F238E27FC236}">
              <a16:creationId xmlns:a16="http://schemas.microsoft.com/office/drawing/2014/main" id="{D362AB21-AC45-4065-BF43-59C546D57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231912</xdr:colOff>
      <xdr:row>101</xdr:row>
      <xdr:rowOff>190499</xdr:rowOff>
    </xdr:from>
    <xdr:to>
      <xdr:col>8</xdr:col>
      <xdr:colOff>728870</xdr:colOff>
      <xdr:row>121</xdr:row>
      <xdr:rowOff>82826</xdr:rowOff>
    </xdr:to>
    <xdr:graphicFrame macro="">
      <xdr:nvGraphicFramePr>
        <xdr:cNvPr id="4" name="Graphique 3">
          <a:extLst>
            <a:ext uri="{FF2B5EF4-FFF2-40B4-BE49-F238E27FC236}">
              <a16:creationId xmlns:a16="http://schemas.microsoft.com/office/drawing/2014/main" id="{D97EF0A6-AB1C-435B-AB13-E5BB44C0E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149085</xdr:colOff>
      <xdr:row>102</xdr:row>
      <xdr:rowOff>8282</xdr:rowOff>
    </xdr:from>
    <xdr:to>
      <xdr:col>15</xdr:col>
      <xdr:colOff>472107</xdr:colOff>
      <xdr:row>121</xdr:row>
      <xdr:rowOff>66261</xdr:rowOff>
    </xdr:to>
    <xdr:graphicFrame macro="">
      <xdr:nvGraphicFramePr>
        <xdr:cNvPr id="5" name="Graphique 4">
          <a:extLst>
            <a:ext uri="{FF2B5EF4-FFF2-40B4-BE49-F238E27FC236}">
              <a16:creationId xmlns:a16="http://schemas.microsoft.com/office/drawing/2014/main" id="{CAED1D8A-AF13-43EB-8792-AA01A74D3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1120588</xdr:colOff>
      <xdr:row>134</xdr:row>
      <xdr:rowOff>79561</xdr:rowOff>
    </xdr:from>
    <xdr:to>
      <xdr:col>8</xdr:col>
      <xdr:colOff>560294</xdr:colOff>
      <xdr:row>148</xdr:row>
      <xdr:rowOff>155761</xdr:rowOff>
    </xdr:to>
    <xdr:graphicFrame macro="">
      <xdr:nvGraphicFramePr>
        <xdr:cNvPr id="6" name="Graphique 5">
          <a:extLst>
            <a:ext uri="{FF2B5EF4-FFF2-40B4-BE49-F238E27FC236}">
              <a16:creationId xmlns:a16="http://schemas.microsoft.com/office/drawing/2014/main" id="{459EDC22-8043-14B9-F22E-5662FAED4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437029</xdr:colOff>
      <xdr:row>134</xdr:row>
      <xdr:rowOff>68356</xdr:rowOff>
    </xdr:from>
    <xdr:to>
      <xdr:col>14</xdr:col>
      <xdr:colOff>694765</xdr:colOff>
      <xdr:row>148</xdr:row>
      <xdr:rowOff>144556</xdr:rowOff>
    </xdr:to>
    <xdr:graphicFrame macro="">
      <xdr:nvGraphicFramePr>
        <xdr:cNvPr id="8" name="Graphique 7">
          <a:extLst>
            <a:ext uri="{FF2B5EF4-FFF2-40B4-BE49-F238E27FC236}">
              <a16:creationId xmlns:a16="http://schemas.microsoft.com/office/drawing/2014/main" id="{AFC3FDA3-43CA-07E8-2238-E0B4DF307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1215278</xdr:colOff>
      <xdr:row>155</xdr:row>
      <xdr:rowOff>58830</xdr:rowOff>
    </xdr:from>
    <xdr:to>
      <xdr:col>8</xdr:col>
      <xdr:colOff>653303</xdr:colOff>
      <xdr:row>169</xdr:row>
      <xdr:rowOff>135030</xdr:rowOff>
    </xdr:to>
    <xdr:graphicFrame macro="">
      <xdr:nvGraphicFramePr>
        <xdr:cNvPr id="10" name="Graphique 9">
          <a:extLst>
            <a:ext uri="{FF2B5EF4-FFF2-40B4-BE49-F238E27FC236}">
              <a16:creationId xmlns:a16="http://schemas.microsoft.com/office/drawing/2014/main" id="{2597D209-CAEE-59D5-9F6D-D77F1B77C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890587</xdr:colOff>
      <xdr:row>155</xdr:row>
      <xdr:rowOff>119062</xdr:rowOff>
    </xdr:from>
    <xdr:to>
      <xdr:col>15</xdr:col>
      <xdr:colOff>385762</xdr:colOff>
      <xdr:row>170</xdr:row>
      <xdr:rowOff>4762</xdr:rowOff>
    </xdr:to>
    <xdr:graphicFrame macro="">
      <xdr:nvGraphicFramePr>
        <xdr:cNvPr id="11" name="Graphique 10">
          <a:extLst>
            <a:ext uri="{FF2B5EF4-FFF2-40B4-BE49-F238E27FC236}">
              <a16:creationId xmlns:a16="http://schemas.microsoft.com/office/drawing/2014/main" id="{022D4CBC-0011-C124-E013-7CCA34DB60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743040</xdr:colOff>
      <xdr:row>226</xdr:row>
      <xdr:rowOff>133200</xdr:rowOff>
    </xdr:from>
    <xdr:to>
      <xdr:col>23</xdr:col>
      <xdr:colOff>257040</xdr:colOff>
      <xdr:row>245</xdr:row>
      <xdr:rowOff>132840</xdr:rowOff>
    </xdr:to>
    <xdr:graphicFrame macro="">
      <xdr:nvGraphicFramePr>
        <xdr:cNvPr id="2" name="Graphique 3">
          <a:extLst>
            <a:ext uri="{FF2B5EF4-FFF2-40B4-BE49-F238E27FC236}">
              <a16:creationId xmlns:a16="http://schemas.microsoft.com/office/drawing/2014/main" id="{EE20E996-B436-4520-ACD3-94320BE00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1166760</xdr:colOff>
      <xdr:row>389</xdr:row>
      <xdr:rowOff>181080</xdr:rowOff>
    </xdr:from>
    <xdr:to>
      <xdr:col>23</xdr:col>
      <xdr:colOff>209145</xdr:colOff>
      <xdr:row>411</xdr:row>
      <xdr:rowOff>142560</xdr:rowOff>
    </xdr:to>
    <xdr:graphicFrame macro="">
      <xdr:nvGraphicFramePr>
        <xdr:cNvPr id="3" name="Graphique 2">
          <a:extLst>
            <a:ext uri="{FF2B5EF4-FFF2-40B4-BE49-F238E27FC236}">
              <a16:creationId xmlns:a16="http://schemas.microsoft.com/office/drawing/2014/main" id="{B4C931E2-8163-4886-B2CC-3DB07122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359228</xdr:colOff>
      <xdr:row>167</xdr:row>
      <xdr:rowOff>157843</xdr:rowOff>
    </xdr:from>
    <xdr:to>
      <xdr:col>35</xdr:col>
      <xdr:colOff>304800</xdr:colOff>
      <xdr:row>185</xdr:row>
      <xdr:rowOff>70757</xdr:rowOff>
    </xdr:to>
    <xdr:graphicFrame macro="">
      <xdr:nvGraphicFramePr>
        <xdr:cNvPr id="4" name="Graphique 3">
          <a:extLst>
            <a:ext uri="{FF2B5EF4-FFF2-40B4-BE49-F238E27FC236}">
              <a16:creationId xmlns:a16="http://schemas.microsoft.com/office/drawing/2014/main" id="{CE5ECCC6-608F-4A5D-ABBE-A18ECEC9D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38160</xdr:colOff>
      <xdr:row>86</xdr:row>
      <xdr:rowOff>0</xdr:rowOff>
    </xdr:from>
    <xdr:to>
      <xdr:col>28</xdr:col>
      <xdr:colOff>75750</xdr:colOff>
      <xdr:row>104</xdr:row>
      <xdr:rowOff>18720</xdr:rowOff>
    </xdr:to>
    <xdr:graphicFrame macro="">
      <xdr:nvGraphicFramePr>
        <xdr:cNvPr id="2" name="Graphique 5">
          <a:extLst>
            <a:ext uri="{FF2B5EF4-FFF2-40B4-BE49-F238E27FC236}">
              <a16:creationId xmlns:a16="http://schemas.microsoft.com/office/drawing/2014/main" id="{BC7A84A0-51E3-4C54-9983-26E3FE8A2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23283</xdr:colOff>
      <xdr:row>54</xdr:row>
      <xdr:rowOff>88900</xdr:rowOff>
    </xdr:from>
    <xdr:to>
      <xdr:col>32</xdr:col>
      <xdr:colOff>223308</xdr:colOff>
      <xdr:row>69</xdr:row>
      <xdr:rowOff>156634</xdr:rowOff>
    </xdr:to>
    <xdr:graphicFrame macro="">
      <xdr:nvGraphicFramePr>
        <xdr:cNvPr id="3" name="Graphique 2">
          <a:extLst>
            <a:ext uri="{FF2B5EF4-FFF2-40B4-BE49-F238E27FC236}">
              <a16:creationId xmlns:a16="http://schemas.microsoft.com/office/drawing/2014/main" id="{7000C871-144B-4CF5-B970-56F343F1A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238125</xdr:colOff>
      <xdr:row>8</xdr:row>
      <xdr:rowOff>180975</xdr:rowOff>
    </xdr:from>
    <xdr:to>
      <xdr:col>25</xdr:col>
      <xdr:colOff>247650</xdr:colOff>
      <xdr:row>28</xdr:row>
      <xdr:rowOff>123825</xdr:rowOff>
    </xdr:to>
    <xdr:graphicFrame macro="">
      <xdr:nvGraphicFramePr>
        <xdr:cNvPr id="2" name="Graphique 1">
          <a:extLst>
            <a:ext uri="{FF2B5EF4-FFF2-40B4-BE49-F238E27FC236}">
              <a16:creationId xmlns:a16="http://schemas.microsoft.com/office/drawing/2014/main" id="{CCEEF876-E28A-4860-9452-B02D80970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361950</xdr:colOff>
      <xdr:row>61</xdr:row>
      <xdr:rowOff>95250</xdr:rowOff>
    </xdr:from>
    <xdr:to>
      <xdr:col>26</xdr:col>
      <xdr:colOff>323850</xdr:colOff>
      <xdr:row>76</xdr:row>
      <xdr:rowOff>123825</xdr:rowOff>
    </xdr:to>
    <xdr:graphicFrame macro="">
      <xdr:nvGraphicFramePr>
        <xdr:cNvPr id="3" name="Graphique 2">
          <a:extLst>
            <a:ext uri="{FF2B5EF4-FFF2-40B4-BE49-F238E27FC236}">
              <a16:creationId xmlns:a16="http://schemas.microsoft.com/office/drawing/2014/main" id="{2CAEF0B5-0E39-460B-991A-655B01FC1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9525</xdr:colOff>
      <xdr:row>94</xdr:row>
      <xdr:rowOff>19050</xdr:rowOff>
    </xdr:from>
    <xdr:to>
      <xdr:col>25</xdr:col>
      <xdr:colOff>19050</xdr:colOff>
      <xdr:row>112</xdr:row>
      <xdr:rowOff>38100</xdr:rowOff>
    </xdr:to>
    <xdr:graphicFrame macro="">
      <xdr:nvGraphicFramePr>
        <xdr:cNvPr id="4" name="Graphique 3">
          <a:extLst>
            <a:ext uri="{FF2B5EF4-FFF2-40B4-BE49-F238E27FC236}">
              <a16:creationId xmlns:a16="http://schemas.microsoft.com/office/drawing/2014/main" id="{1AB3D5C3-1DBB-4A0E-8A81-190AEF9AA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121</xdr:row>
      <xdr:rowOff>152400</xdr:rowOff>
    </xdr:from>
    <xdr:to>
      <xdr:col>16</xdr:col>
      <xdr:colOff>513088</xdr:colOff>
      <xdr:row>151</xdr:row>
      <xdr:rowOff>85055</xdr:rowOff>
    </xdr:to>
    <xdr:pic>
      <xdr:nvPicPr>
        <xdr:cNvPr id="5" name="Image 4">
          <a:extLst>
            <a:ext uri="{FF2B5EF4-FFF2-40B4-BE49-F238E27FC236}">
              <a16:creationId xmlns:a16="http://schemas.microsoft.com/office/drawing/2014/main" id="{D05D8AA1-5D1B-72FD-A263-59E35EB93528}"/>
            </a:ext>
          </a:extLst>
        </xdr:cNvPr>
        <xdr:cNvPicPr>
          <a:picLocks noChangeAspect="1"/>
        </xdr:cNvPicPr>
      </xdr:nvPicPr>
      <xdr:blipFill>
        <a:blip xmlns:r="http://schemas.openxmlformats.org/officeDocument/2006/relationships" r:embed="rId4"/>
        <a:stretch>
          <a:fillRect/>
        </a:stretch>
      </xdr:blipFill>
      <xdr:spPr>
        <a:xfrm>
          <a:off x="0" y="22412325"/>
          <a:ext cx="10095238" cy="53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144780</xdr:colOff>
      <xdr:row>19</xdr:row>
      <xdr:rowOff>80010</xdr:rowOff>
    </xdr:from>
    <xdr:to>
      <xdr:col>12</xdr:col>
      <xdr:colOff>754380</xdr:colOff>
      <xdr:row>34</xdr:row>
      <xdr:rowOff>80010</xdr:rowOff>
    </xdr:to>
    <xdr:graphicFrame macro="">
      <xdr:nvGraphicFramePr>
        <xdr:cNvPr id="2" name="Graphique 1">
          <a:extLst>
            <a:ext uri="{FF2B5EF4-FFF2-40B4-BE49-F238E27FC236}">
              <a16:creationId xmlns:a16="http://schemas.microsoft.com/office/drawing/2014/main" id="{EEF69CD6-C9DE-4A78-9121-3AB5875BB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243840</xdr:colOff>
      <xdr:row>19</xdr:row>
      <xdr:rowOff>49530</xdr:rowOff>
    </xdr:from>
    <xdr:to>
      <xdr:col>7</xdr:col>
      <xdr:colOff>60960</xdr:colOff>
      <xdr:row>34</xdr:row>
      <xdr:rowOff>49530</xdr:rowOff>
    </xdr:to>
    <xdr:graphicFrame macro="">
      <xdr:nvGraphicFramePr>
        <xdr:cNvPr id="3" name="Graphique 2">
          <a:extLst>
            <a:ext uri="{FF2B5EF4-FFF2-40B4-BE49-F238E27FC236}">
              <a16:creationId xmlns:a16="http://schemas.microsoft.com/office/drawing/2014/main" id="{1FAA58EC-8752-4E31-8809-D70F8485B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457200</xdr:colOff>
      <xdr:row>203</xdr:row>
      <xdr:rowOff>190500</xdr:rowOff>
    </xdr:from>
    <xdr:to>
      <xdr:col>10</xdr:col>
      <xdr:colOff>19050</xdr:colOff>
      <xdr:row>221</xdr:row>
      <xdr:rowOff>76200</xdr:rowOff>
    </xdr:to>
    <xdr:graphicFrame macro="">
      <xdr:nvGraphicFramePr>
        <xdr:cNvPr id="2" name="Graphique 1">
          <a:extLst>
            <a:ext uri="{FF2B5EF4-FFF2-40B4-BE49-F238E27FC236}">
              <a16:creationId xmlns:a16="http://schemas.microsoft.com/office/drawing/2014/main" id="{529D74DB-B934-440F-91AF-F18EFD926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BARBUSSE Stéphane" id="{02D561D7-8628-404F-A053-1B5961D6193B}" userId="S::stephane.barbusse@ademe.fr::634044bc-501c-47aa-8389-2583dc465519" providerId="AD"/>
</personList>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8" dT="2022-06-21T12:39:51.10" personId="{02D561D7-8628-404F-A053-1B5961D6193B}" id="{A6CEED93-CF1B-4923-97E4-26F3CE852824}">
    <text>base 100 en 2021</text>
  </threadedComment>
  <threadedComment ref="C15" dT="2022-07-20T12:43:43.49" personId="{02D561D7-8628-404F-A053-1B5961D6193B}" id="{8FE32E7B-2368-4746-8F6B-431BB2934B36}">
    <text>/!\  Données hors VUL</text>
  </threadedComment>
  <threadedComment ref="F15" dT="2023-05-24T10:14:03.47" personId="{02D561D7-8628-404F-A053-1B5961D6193B}" id="{08781AB7-E094-41B7-83FD-88CF85BEDA40}">
    <text xml:space="preserve">/!\ 
Données hors VUL
</text>
  </threadedComment>
  <threadedComment ref="L15" dT="2023-05-24T10:14:24.15" personId="{02D561D7-8628-404F-A053-1B5961D6193B}" id="{0B7F0BAB-9A63-4271-B837-0762F783FE56}">
    <text>/!\ 
Données hors VUL</text>
  </threadedComment>
  <threadedComment ref="E33" dT="2022-06-20T14:04:17.41" personId="{02D561D7-8628-404F-A053-1B5961D6193B}" id="{69B5D4AD-D0A9-43D6-95EA-E5CCC09F7838}">
    <text>le point de référence en 2015 se situe à ~ 17,9 cf Feuille Trafic, cellule B100</text>
  </threadedComment>
  <threadedComment ref="E36" dT="2022-06-16T10:07:10.90" personId="{02D561D7-8628-404F-A053-1B5961D6193B}" id="{3D72CC9D-D2CC-4EB8-9BB6-A406E148C80A}">
    <text>avec réf 1 en 2015 également</text>
  </threadedComment>
  <threadedComment ref="E44" dT="2022-06-21T12:30:04.51" personId="{02D561D7-8628-404F-A053-1B5961D6193B}" id="{5C761A0D-F2B5-4D2F-B2E4-DBE794E4E5D4}">
    <text>réf 1 en eff. nrj en 2015 puis 0,90 en 2030
et 0,40 en 2050</text>
  </threadedComment>
  <threadedComment ref="E45" dT="2022-06-21T12:31:07.59" personId="{02D561D7-8628-404F-A053-1B5961D6193B}" id="{1AA99BAD-C7AA-4D88-A840-65A7D824047F}">
    <text>idem réf 1 à 2015</text>
  </threadedComment>
  <threadedComment ref="E46" dT="2022-06-21T12:35:11.05" personId="{02D561D7-8628-404F-A053-1B5961D6193B}" id="{9E443871-4686-40DB-9549-E9EE354799BA}">
    <text>la base 100 de conso est en 2019</text>
  </threadedComment>
</ThreadedComments>
</file>

<file path=xl/threadedComments/threadedComment2.xml><?xml version="1.0" encoding="utf-8"?>
<ThreadedComments xmlns="http://schemas.microsoft.com/office/spreadsheetml/2018/threadedcomments" xmlns:x="http://schemas.openxmlformats.org/spreadsheetml/2006/main">
  <threadedComment ref="M154" dT="2023-05-24T10:14:24.15" personId="{02D561D7-8628-404F-A053-1B5961D6193B}" id="{D13BF037-1309-45E8-A52B-AD0244B6C857}">
    <text>/!\ 
Données hors VUL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D5E9C-DFEA-4AD3-89BC-713614DB7841}">
  <dimension ref="A1:Z125"/>
  <sheetViews>
    <sheetView tabSelected="1" zoomScaleNormal="100" workbookViewId="0">
      <selection activeCell="L20" sqref="L20"/>
    </sheetView>
  </sheetViews>
  <sheetFormatPr baseColWidth="10" defaultRowHeight="15"/>
  <cols>
    <col min="1" max="1" width="3.140625" customWidth="1"/>
    <col min="2" max="2" width="46.7109375" customWidth="1"/>
    <col min="3" max="3" width="12.140625" customWidth="1"/>
    <col min="4" max="4" width="9.7109375" customWidth="1"/>
    <col min="5" max="5" width="11.85546875" customWidth="1"/>
    <col min="6" max="6" width="15" customWidth="1"/>
    <col min="7" max="10" width="12.5703125" customWidth="1"/>
    <col min="11" max="16" width="13.140625" customWidth="1"/>
    <col min="17" max="17" width="5.140625" customWidth="1"/>
  </cols>
  <sheetData>
    <row r="1" spans="1:19">
      <c r="A1" s="1855"/>
      <c r="B1" s="1856" t="s">
        <v>964</v>
      </c>
      <c r="C1" s="1907"/>
      <c r="D1" s="811" t="s">
        <v>969</v>
      </c>
      <c r="E1" s="811"/>
      <c r="K1" s="811"/>
      <c r="L1" s="811"/>
      <c r="Q1" s="811"/>
    </row>
    <row r="2" spans="1:19" ht="15.75" thickBot="1">
      <c r="A2" s="811"/>
      <c r="B2" s="811"/>
      <c r="C2" s="811"/>
      <c r="D2" s="811"/>
      <c r="E2" s="984"/>
      <c r="F2" s="984"/>
      <c r="H2" s="849"/>
      <c r="K2" s="811"/>
      <c r="L2" s="811"/>
      <c r="Q2" s="811"/>
    </row>
    <row r="3" spans="1:19" ht="15.75" thickBot="1">
      <c r="A3" s="811"/>
      <c r="B3" s="811"/>
      <c r="C3" s="2107" t="s">
        <v>762</v>
      </c>
      <c r="D3" s="2108"/>
      <c r="E3" s="2115" t="s">
        <v>5</v>
      </c>
      <c r="F3" s="2116"/>
      <c r="G3" s="2101" t="s">
        <v>7</v>
      </c>
      <c r="H3" s="2101"/>
      <c r="I3" s="2101"/>
      <c r="J3" s="2102"/>
      <c r="K3" s="2115" t="s">
        <v>5</v>
      </c>
      <c r="L3" s="2116"/>
      <c r="M3" s="2101" t="s">
        <v>7</v>
      </c>
      <c r="N3" s="2101"/>
      <c r="O3" s="2101"/>
      <c r="P3" s="2102"/>
      <c r="Q3" s="811"/>
    </row>
    <row r="4" spans="1:19" ht="15.75" thickBot="1">
      <c r="A4" s="811"/>
      <c r="B4" s="891" t="s">
        <v>0</v>
      </c>
      <c r="C4" s="892" t="s">
        <v>764</v>
      </c>
      <c r="D4" s="893" t="s">
        <v>763</v>
      </c>
      <c r="E4" s="818" t="s">
        <v>1</v>
      </c>
      <c r="F4" s="967" t="s">
        <v>787</v>
      </c>
      <c r="G4" s="1859" t="s">
        <v>2</v>
      </c>
      <c r="H4" s="1859" t="s">
        <v>3</v>
      </c>
      <c r="I4" s="1859" t="s">
        <v>4</v>
      </c>
      <c r="J4" s="1860" t="s">
        <v>6</v>
      </c>
      <c r="K4" s="818" t="s">
        <v>1</v>
      </c>
      <c r="L4" s="967" t="s">
        <v>787</v>
      </c>
      <c r="M4" s="1859" t="s">
        <v>2</v>
      </c>
      <c r="N4" s="1859" t="s">
        <v>3</v>
      </c>
      <c r="O4" s="1859" t="s">
        <v>4</v>
      </c>
      <c r="P4" s="1860" t="s">
        <v>6</v>
      </c>
      <c r="Q4" s="811"/>
    </row>
    <row r="5" spans="1:19" ht="30.75" thickBot="1">
      <c r="A5" s="811"/>
      <c r="B5" s="888" t="s">
        <v>767</v>
      </c>
      <c r="C5" s="889">
        <v>2015</v>
      </c>
      <c r="D5" s="890">
        <v>2015</v>
      </c>
      <c r="E5" s="2109">
        <v>2030</v>
      </c>
      <c r="F5" s="2109"/>
      <c r="G5" s="2109"/>
      <c r="H5" s="2109"/>
      <c r="I5" s="2109"/>
      <c r="J5" s="2110"/>
      <c r="K5" s="2111">
        <v>2050</v>
      </c>
      <c r="L5" s="2109"/>
      <c r="M5" s="2109"/>
      <c r="N5" s="2109"/>
      <c r="O5" s="2109"/>
      <c r="P5" s="2110"/>
      <c r="Q5" s="811"/>
    </row>
    <row r="6" spans="1:19">
      <c r="A6" s="811"/>
      <c r="B6" s="2103" t="s">
        <v>761</v>
      </c>
      <c r="C6" s="2106"/>
      <c r="D6" s="2106"/>
      <c r="E6" s="2104"/>
      <c r="F6" s="2104"/>
      <c r="G6" s="2104"/>
      <c r="H6" s="2104"/>
      <c r="I6" s="2104"/>
      <c r="J6" s="2104"/>
      <c r="K6" s="2104"/>
      <c r="L6" s="2104"/>
      <c r="M6" s="2104"/>
      <c r="N6" s="2104"/>
      <c r="O6" s="2104"/>
      <c r="P6" s="2105"/>
      <c r="Q6" s="811"/>
    </row>
    <row r="7" spans="1:19">
      <c r="A7" s="811"/>
      <c r="B7" s="71" t="s">
        <v>144</v>
      </c>
      <c r="C7" s="897" t="str">
        <f>ROUND('Run 1 Trafic'!E7,2)&amp;" (2018)"</f>
        <v>64,88 (2018)</v>
      </c>
      <c r="D7" s="898">
        <v>64.295000000000002</v>
      </c>
      <c r="E7" s="841">
        <v>66.451350457818847</v>
      </c>
      <c r="F7" s="968">
        <v>66.337182447373706</v>
      </c>
      <c r="G7" s="2141">
        <v>67.400000000000006</v>
      </c>
      <c r="H7" s="2142"/>
      <c r="I7" s="2142"/>
      <c r="J7" s="2143"/>
      <c r="K7" s="841">
        <v>66.999160784749634</v>
      </c>
      <c r="L7" s="968">
        <v>66.835070971229001</v>
      </c>
      <c r="M7" s="2141">
        <v>69.7</v>
      </c>
      <c r="N7" s="2142"/>
      <c r="O7" s="2142"/>
      <c r="P7" s="2143"/>
      <c r="Q7" s="811"/>
      <c r="R7" t="s">
        <v>145</v>
      </c>
    </row>
    <row r="8" spans="1:19">
      <c r="A8" s="811"/>
      <c r="B8" s="71" t="s">
        <v>146</v>
      </c>
      <c r="C8" s="71" t="s">
        <v>765</v>
      </c>
      <c r="D8" s="899" t="s">
        <v>766</v>
      </c>
      <c r="E8" s="819">
        <v>1.0895140310114322</v>
      </c>
      <c r="F8" s="969">
        <v>0.98142949960160353</v>
      </c>
      <c r="G8" s="1861">
        <v>1</v>
      </c>
      <c r="H8" s="1861">
        <v>1.1399999999999999</v>
      </c>
      <c r="I8" s="1861">
        <v>1.1299999999999999</v>
      </c>
      <c r="J8" s="1862">
        <v>1.1299999999999999</v>
      </c>
      <c r="K8" s="819">
        <v>1.4129357674483161</v>
      </c>
      <c r="L8" s="969">
        <v>1.4462158775368021</v>
      </c>
      <c r="M8" s="1861">
        <v>1.36</v>
      </c>
      <c r="N8" s="1861">
        <v>1.48</v>
      </c>
      <c r="O8" s="1861">
        <v>1.47</v>
      </c>
      <c r="P8" s="1862">
        <v>1.48</v>
      </c>
      <c r="Q8" s="811"/>
      <c r="R8" t="s">
        <v>705</v>
      </c>
    </row>
    <row r="9" spans="1:19">
      <c r="A9" s="811"/>
      <c r="B9" s="2103" t="s">
        <v>9</v>
      </c>
      <c r="C9" s="2106"/>
      <c r="D9" s="2106"/>
      <c r="E9" s="2104"/>
      <c r="F9" s="2104"/>
      <c r="G9" s="2104"/>
      <c r="H9" s="2104"/>
      <c r="I9" s="2104"/>
      <c r="J9" s="2104"/>
      <c r="K9" s="2104"/>
      <c r="L9" s="2104"/>
      <c r="M9" s="2104"/>
      <c r="N9" s="2104"/>
      <c r="O9" s="2104"/>
      <c r="P9" s="2105"/>
      <c r="Q9" s="811"/>
    </row>
    <row r="10" spans="1:19">
      <c r="A10" s="811"/>
      <c r="B10" s="59" t="s">
        <v>768</v>
      </c>
      <c r="C10" s="900">
        <f>'Run 1 Trafic'!B30</f>
        <v>966.86769676585379</v>
      </c>
      <c r="D10" s="896">
        <v>951.95712600000002</v>
      </c>
      <c r="E10" s="895">
        <v>959.07391843500614</v>
      </c>
      <c r="F10" s="970">
        <v>1006.9001647237105</v>
      </c>
      <c r="G10" s="51">
        <v>880.14439763956671</v>
      </c>
      <c r="H10" s="51">
        <v>919.5499168023739</v>
      </c>
      <c r="I10" s="1899">
        <v>1003.6133066217504</v>
      </c>
      <c r="J10" s="1863">
        <v>1043.8802214008006</v>
      </c>
      <c r="K10" s="841">
        <v>968.03924580286582</v>
      </c>
      <c r="L10" s="971">
        <v>1015.2008283614496</v>
      </c>
      <c r="M10" s="51">
        <v>743.62256479520124</v>
      </c>
      <c r="N10" s="51">
        <v>873.11263190000011</v>
      </c>
      <c r="O10" s="52">
        <v>1089.5648174318194</v>
      </c>
      <c r="P10" s="1863">
        <v>1216.1251718873775</v>
      </c>
      <c r="Q10" s="811"/>
      <c r="R10" s="831"/>
      <c r="S10" s="47"/>
    </row>
    <row r="11" spans="1:19">
      <c r="A11" s="811"/>
      <c r="B11" s="1854" t="s">
        <v>963</v>
      </c>
      <c r="C11" s="900" t="s">
        <v>1004</v>
      </c>
      <c r="D11" s="898">
        <v>14.3</v>
      </c>
      <c r="E11" s="1851">
        <v>14.033857620650373</v>
      </c>
      <c r="F11" s="1852">
        <v>16.316756491400497</v>
      </c>
      <c r="G11" s="810">
        <v>6.1513764309000027</v>
      </c>
      <c r="H11" s="810">
        <v>9.4802779631207024</v>
      </c>
      <c r="I11" s="810">
        <v>18.231768876114909</v>
      </c>
      <c r="J11" s="1889">
        <v>19.533514646942766</v>
      </c>
      <c r="K11" s="53">
        <v>15.4</v>
      </c>
      <c r="L11" s="1853">
        <v>19.830634260236501</v>
      </c>
      <c r="M11" s="810">
        <v>1.3698740372012297</v>
      </c>
      <c r="N11" s="810">
        <v>5.7160000000000002</v>
      </c>
      <c r="O11" s="2003">
        <v>21.582493940319225</v>
      </c>
      <c r="P11" s="2066">
        <v>23.834600017377294</v>
      </c>
      <c r="Q11" s="811"/>
      <c r="R11" s="2064">
        <f>L11/L10</f>
        <v>1.9533705751839724E-2</v>
      </c>
      <c r="S11" s="47"/>
    </row>
    <row r="12" spans="1:19">
      <c r="A12" s="811"/>
      <c r="B12" s="1854" t="s">
        <v>962</v>
      </c>
      <c r="C12" s="900" t="s">
        <v>1006</v>
      </c>
      <c r="D12" s="898">
        <v>31.44</v>
      </c>
      <c r="E12" s="1851">
        <v>44.319651001595574</v>
      </c>
      <c r="F12" s="1852">
        <v>37.008794209228491</v>
      </c>
      <c r="G12" s="51">
        <v>31.44</v>
      </c>
      <c r="H12" s="51">
        <v>34.584000000000003</v>
      </c>
      <c r="I12" s="51">
        <v>45.504493512525634</v>
      </c>
      <c r="J12" s="1889">
        <v>48.720715254486976</v>
      </c>
      <c r="K12" s="53">
        <v>64.05428040866019</v>
      </c>
      <c r="L12" s="1853">
        <v>44.978783789680499</v>
      </c>
      <c r="M12" s="810">
        <v>22.007999999999999</v>
      </c>
      <c r="N12" s="810">
        <v>26.724</v>
      </c>
      <c r="O12" s="2003">
        <v>55.52412975686066</v>
      </c>
      <c r="P12" s="1889">
        <v>65.619739263205275</v>
      </c>
      <c r="Q12" s="811"/>
      <c r="R12" s="831"/>
      <c r="S12" s="47"/>
    </row>
    <row r="13" spans="1:19">
      <c r="A13" s="811"/>
      <c r="B13" s="1854" t="s">
        <v>965</v>
      </c>
      <c r="C13" s="900" t="s">
        <v>1005</v>
      </c>
      <c r="D13" s="896">
        <v>153.33499999999998</v>
      </c>
      <c r="E13" s="1851">
        <v>222.06784572491091</v>
      </c>
      <c r="F13" s="1852">
        <v>211.54352184460799</v>
      </c>
      <c r="G13" s="810">
        <v>115.00124999999998</v>
      </c>
      <c r="H13" s="810">
        <v>153.33499999999998</v>
      </c>
      <c r="I13" s="810">
        <v>205.48933632383606</v>
      </c>
      <c r="J13" s="1889">
        <v>217.87711057704627</v>
      </c>
      <c r="K13" s="53">
        <v>303.71256003521131</v>
      </c>
      <c r="L13" s="1853">
        <v>260.38950865942201</v>
      </c>
      <c r="M13" s="810">
        <v>76.66749999999999</v>
      </c>
      <c r="N13" s="810">
        <v>122.66799999999999</v>
      </c>
      <c r="O13" s="2003">
        <v>250.73604149786274</v>
      </c>
      <c r="P13" s="2067">
        <v>293.44887719335412</v>
      </c>
      <c r="Q13" s="811"/>
      <c r="R13" s="831"/>
      <c r="S13" s="47"/>
    </row>
    <row r="14" spans="1:19">
      <c r="A14" s="811"/>
      <c r="B14" s="59" t="s">
        <v>769</v>
      </c>
      <c r="C14" s="900" t="str">
        <f>ROUND('Run 1 Aérien'!C15+'Run 1 Aérien'!C16,1)&amp;" (2018)"</f>
        <v>210,5 (2018)</v>
      </c>
      <c r="D14" s="896">
        <v>184.77499999999998</v>
      </c>
      <c r="E14" s="841">
        <f>'Run 1 Aérien'!G16+'Run 1 Aérien'!G15</f>
        <v>266.38749672650647</v>
      </c>
      <c r="F14" s="971">
        <f>F13+F12</f>
        <v>248.55231605383648</v>
      </c>
      <c r="G14" s="51">
        <v>146.44125</v>
      </c>
      <c r="H14" s="51">
        <v>187.91899999999998</v>
      </c>
      <c r="I14" s="1899">
        <v>250.9938298363617</v>
      </c>
      <c r="J14" s="1863">
        <v>266.59782583153321</v>
      </c>
      <c r="K14" s="841">
        <f>'Run 1 Aérien'!K16+'Run 1 Aérien'!K15</f>
        <v>367.7668404438715</v>
      </c>
      <c r="L14" s="971">
        <f>L13+L12</f>
        <v>305.36829244910251</v>
      </c>
      <c r="M14" s="51">
        <v>98.675499999999985</v>
      </c>
      <c r="N14" s="51">
        <v>149.392</v>
      </c>
      <c r="O14" s="1899">
        <v>306.26017125472339</v>
      </c>
      <c r="P14" s="1863">
        <v>359.06861645655943</v>
      </c>
      <c r="Q14" s="811"/>
      <c r="R14" s="47"/>
    </row>
    <row r="15" spans="1:19">
      <c r="A15" s="811"/>
      <c r="B15" s="59" t="s">
        <v>770</v>
      </c>
      <c r="C15" s="900">
        <f>'Run 1 Trafic'!B67</f>
        <v>304.34140115257401</v>
      </c>
      <c r="D15" s="896">
        <v>322.95000000000005</v>
      </c>
      <c r="E15" s="841">
        <v>338.61404687896919</v>
      </c>
      <c r="F15" s="971">
        <v>337.45833014557422</v>
      </c>
      <c r="G15" s="51">
        <v>242.97929194163322</v>
      </c>
      <c r="H15" s="51">
        <v>278.97918544733761</v>
      </c>
      <c r="I15" s="51">
        <v>330.02336819361869</v>
      </c>
      <c r="J15" s="1863">
        <v>376.55040542779551</v>
      </c>
      <c r="K15" s="841">
        <v>338.61404687896919</v>
      </c>
      <c r="L15" s="1341">
        <v>340.24026244475118</v>
      </c>
      <c r="M15" s="51">
        <v>176.4755955627119</v>
      </c>
      <c r="N15" s="51">
        <v>210.73574116298596</v>
      </c>
      <c r="O15" s="51">
        <v>324.26568254128568</v>
      </c>
      <c r="P15" s="1863">
        <v>418.57531971773636</v>
      </c>
      <c r="Q15" s="811"/>
      <c r="R15" s="791" t="s">
        <v>665</v>
      </c>
    </row>
    <row r="16" spans="1:19">
      <c r="A16" s="811"/>
      <c r="B16" s="59" t="s">
        <v>975</v>
      </c>
      <c r="C16" s="2007" t="s">
        <v>974</v>
      </c>
      <c r="D16" s="896">
        <v>23.04</v>
      </c>
      <c r="E16" s="2005" t="s">
        <v>974</v>
      </c>
      <c r="F16" s="2005" t="s">
        <v>974</v>
      </c>
      <c r="G16" s="2006">
        <v>21.90764680682241</v>
      </c>
      <c r="H16" s="810">
        <v>22.26803569986782</v>
      </c>
      <c r="I16" s="2006">
        <v>30.040297183525627</v>
      </c>
      <c r="J16" s="2065">
        <v>37.712163991860031</v>
      </c>
      <c r="K16" s="2005" t="s">
        <v>974</v>
      </c>
      <c r="L16" s="2005" t="s">
        <v>974</v>
      </c>
      <c r="M16" s="2006">
        <v>20.564291139012759</v>
      </c>
      <c r="N16" s="2006">
        <v>20.998821152316427</v>
      </c>
      <c r="O16" s="810">
        <v>34.027423417332329</v>
      </c>
      <c r="P16" s="2065">
        <v>50.529396083941307</v>
      </c>
      <c r="Q16" s="811"/>
      <c r="R16" s="791" t="s">
        <v>976</v>
      </c>
    </row>
    <row r="17" spans="1:22">
      <c r="A17" s="811"/>
      <c r="B17" s="59" t="s">
        <v>966</v>
      </c>
      <c r="C17" s="901">
        <v>1</v>
      </c>
      <c r="D17" s="902">
        <v>1</v>
      </c>
      <c r="E17" s="842">
        <f>'Run 1 Autres_modes'!J68</f>
        <v>1.03</v>
      </c>
      <c r="F17" s="972">
        <v>1.0900000000000001</v>
      </c>
      <c r="G17" s="51">
        <v>0.79253822216208913</v>
      </c>
      <c r="H17" s="51">
        <v>1.0170152888648356</v>
      </c>
      <c r="I17" s="51">
        <v>1.3583754828107792</v>
      </c>
      <c r="J17" s="1863">
        <v>1.4428241149047936</v>
      </c>
      <c r="K17" s="842">
        <f>'Run 1 Autres_modes'!N68</f>
        <v>1.08</v>
      </c>
      <c r="L17" s="972">
        <v>1.0900000000000001</v>
      </c>
      <c r="M17" s="51">
        <v>0.53403057772967122</v>
      </c>
      <c r="N17" s="51">
        <v>0.80850764443241785</v>
      </c>
      <c r="O17" s="51">
        <v>1.6574762346352236</v>
      </c>
      <c r="P17" s="1863">
        <v>1.9432748827306696</v>
      </c>
      <c r="Q17" s="811"/>
    </row>
    <row r="18" spans="1:22">
      <c r="A18" s="811"/>
      <c r="B18" s="2068"/>
      <c r="C18" s="2073"/>
      <c r="D18" s="2069"/>
      <c r="E18" s="2070"/>
      <c r="F18" s="2070"/>
      <c r="G18" s="2070"/>
      <c r="H18" s="2070"/>
      <c r="I18" s="2070"/>
      <c r="J18" s="2070"/>
      <c r="K18" s="2072"/>
      <c r="L18" s="2074">
        <f>L11/L10</f>
        <v>1.9533705751839724E-2</v>
      </c>
      <c r="M18" s="2070"/>
      <c r="N18" s="2070"/>
      <c r="O18" s="2070"/>
      <c r="P18" s="2071"/>
      <c r="Q18" s="811"/>
    </row>
    <row r="19" spans="1:22">
      <c r="A19" s="811"/>
      <c r="B19" s="59" t="s">
        <v>1010</v>
      </c>
      <c r="C19" s="836">
        <f>'Run 1 Trafic'!B43</f>
        <v>0.79920831010901072</v>
      </c>
      <c r="D19" s="807">
        <v>0.77048336103321535</v>
      </c>
      <c r="E19" s="903">
        <f>'Run 1 Trafic'!I21/'Run 1 Trafic'!I30</f>
        <v>0.73114489944707284</v>
      </c>
      <c r="F19" s="973">
        <v>0.73763431645905553</v>
      </c>
      <c r="G19" s="909">
        <v>0.71251307673131781</v>
      </c>
      <c r="H19" s="909">
        <v>0.70457943550577606</v>
      </c>
      <c r="I19" s="1902">
        <v>0.74178882242598776</v>
      </c>
      <c r="J19" s="1864">
        <v>0.76001721751693629</v>
      </c>
      <c r="K19" s="903">
        <f>'Run 1 Trafic'!M21/'Run 1 Trafic'!M30</f>
        <v>0.5917577135554748</v>
      </c>
      <c r="L19" s="973">
        <v>0.67083635252153673</v>
      </c>
      <c r="M19" s="909">
        <v>0.55728395803068598</v>
      </c>
      <c r="N19" s="909">
        <v>0.54603909562335118</v>
      </c>
      <c r="O19" s="904">
        <v>0.70346723242829268</v>
      </c>
      <c r="P19" s="1864">
        <v>0.75088205801447405</v>
      </c>
      <c r="Q19" s="811"/>
      <c r="R19" s="805"/>
      <c r="S19" s="805"/>
    </row>
    <row r="20" spans="1:22">
      <c r="A20" s="811"/>
      <c r="B20" s="59" t="s">
        <v>624</v>
      </c>
      <c r="C20" s="836">
        <f>'Run 1 Trafic'!B51</f>
        <v>5.6884721853851881E-3</v>
      </c>
      <c r="D20" s="807">
        <v>7.5633658316666677E-3</v>
      </c>
      <c r="E20" s="903">
        <f>'Run 1 Trafic'!I29/'Run 1 Trafic'!I30</f>
        <v>2.2375253893407197E-2</v>
      </c>
      <c r="F20" s="905">
        <v>2.2326149138797401E-2</v>
      </c>
      <c r="G20" s="909">
        <v>2.1632066932495454E-2</v>
      </c>
      <c r="H20" s="909">
        <v>3.131967006222848E-2</v>
      </c>
      <c r="I20" s="909">
        <v>1.7415190011970706E-2</v>
      </c>
      <c r="J20" s="1864">
        <v>9.5796431381570107E-3</v>
      </c>
      <c r="K20" s="903">
        <f>'Run 1 Trafic'!M29/'Run 1 Trafic'!M30</f>
        <v>9.0355213252554689E-2</v>
      </c>
      <c r="L20" s="973">
        <v>2.7907686423496753E-2</v>
      </c>
      <c r="M20" s="909">
        <v>8.7051909977783046E-2</v>
      </c>
      <c r="N20" s="909">
        <v>9.8956305112643958E-2</v>
      </c>
      <c r="O20" s="904">
        <v>3.1205119196249732E-2</v>
      </c>
      <c r="P20" s="1864">
        <v>1.2334256659386962E-2</v>
      </c>
      <c r="Q20" s="811"/>
      <c r="R20" s="805"/>
    </row>
    <row r="21" spans="1:22">
      <c r="A21" s="811"/>
      <c r="B21" s="59" t="s">
        <v>1011</v>
      </c>
      <c r="C21" s="894"/>
      <c r="D21" s="807">
        <v>2.100934953240741E-2</v>
      </c>
      <c r="E21" s="906"/>
      <c r="F21" s="906"/>
      <c r="G21" s="1865">
        <v>2.704008366561932E-2</v>
      </c>
      <c r="H21" s="1865">
        <v>2.6916586934257119E-2</v>
      </c>
      <c r="I21" s="1865">
        <v>2.1512881779493228E-2</v>
      </c>
      <c r="J21" s="1866">
        <v>1.9159286276314021E-2</v>
      </c>
      <c r="K21" s="907"/>
      <c r="L21" s="906"/>
      <c r="M21" s="1865">
        <v>3.3619205741672403E-2</v>
      </c>
      <c r="N21" s="1865">
        <v>3.0923845347701234E-2</v>
      </c>
      <c r="O21" s="1865">
        <v>2.1100172954454467E-2</v>
      </c>
      <c r="P21" s="1866">
        <v>1.6445675545849282E-2</v>
      </c>
      <c r="Q21" s="811"/>
      <c r="R21" s="70" t="s">
        <v>709</v>
      </c>
    </row>
    <row r="22" spans="1:22">
      <c r="A22" s="811"/>
      <c r="B22" s="59" t="s">
        <v>1012</v>
      </c>
      <c r="C22" s="836">
        <f>'Run 1 Trafic'!B48</f>
        <v>6.0374789394244961E-2</v>
      </c>
      <c r="D22" s="807">
        <v>5.7880757961782416E-2</v>
      </c>
      <c r="E22" s="903">
        <f>'Run 1 Trafic'!I26/'Run 1 Trafic'!I30</f>
        <v>7.1824727165689536E-2</v>
      </c>
      <c r="F22" s="973">
        <v>7.4486034095127704E-2</v>
      </c>
      <c r="G22" s="1904">
        <v>7.6123872605092222E-2</v>
      </c>
      <c r="H22" s="909">
        <v>6.5273453711615886E-2</v>
      </c>
      <c r="I22" s="909">
        <v>6.2141083659968697E-2</v>
      </c>
      <c r="J22" s="1864">
        <v>6.0261691328594567E-2</v>
      </c>
      <c r="K22" s="903">
        <f>'Run 1 Trafic'!M26/'Run 1 Trafic'!M30</f>
        <v>9.1825094771109519E-2</v>
      </c>
      <c r="L22" s="973">
        <v>9.5547597371999346E-2</v>
      </c>
      <c r="M22" s="1902">
        <v>9.4133776076682774E-2</v>
      </c>
      <c r="N22" s="909">
        <v>7.444629435557705E-2</v>
      </c>
      <c r="O22" s="909">
        <v>6.3627853634268233E-2</v>
      </c>
      <c r="P22" s="1864">
        <v>5.8382148187764958E-2</v>
      </c>
      <c r="Q22" s="811"/>
      <c r="R22">
        <f>D21*D10</f>
        <v>20.000000000000004</v>
      </c>
      <c r="S22" s="916">
        <f>N21*N10</f>
        <v>27</v>
      </c>
    </row>
    <row r="23" spans="1:22">
      <c r="A23" s="811"/>
      <c r="B23" s="59" t="s">
        <v>1013</v>
      </c>
      <c r="C23" s="836">
        <f>'Run 1 Trafic'!B47</f>
        <v>0.10844191507528161</v>
      </c>
      <c r="D23" s="807">
        <v>0.11345048747500001</v>
      </c>
      <c r="E23" s="903">
        <f>'Run 1 Trafic'!I25/'Run 1 Trafic'!I30</f>
        <v>0.13992782522175559</v>
      </c>
      <c r="F23" s="905">
        <v>0.14014583854064602</v>
      </c>
      <c r="G23" s="909">
        <v>0.13731458950461833</v>
      </c>
      <c r="H23" s="909">
        <v>0.14800755331108739</v>
      </c>
      <c r="I23" s="909">
        <v>0.12512593717819687</v>
      </c>
      <c r="J23" s="1864">
        <v>0.11694232276377928</v>
      </c>
      <c r="K23" s="903">
        <f>'Run 1 Trafic'!M25/'Run 1 Trafic'!M30</f>
        <v>0.17993263150215341</v>
      </c>
      <c r="L23" s="973">
        <v>0.18420000730478225</v>
      </c>
      <c r="M23" s="1904">
        <v>0.1998997973399842</v>
      </c>
      <c r="N23" s="909">
        <v>0.23048916330768299</v>
      </c>
      <c r="O23" s="909">
        <v>0.14803387317532676</v>
      </c>
      <c r="P23" s="1864">
        <v>0.12508909733683884</v>
      </c>
      <c r="Q23" s="811"/>
      <c r="R23" s="805">
        <f>(K23-C23)/C23</f>
        <v>0.6592535402684665</v>
      </c>
    </row>
    <row r="24" spans="1:22">
      <c r="A24" s="811"/>
      <c r="B24" s="59" t="s">
        <v>235</v>
      </c>
      <c r="C24" s="836">
        <f>'Run 1 Trafic'!B50</f>
        <v>1.1515274060570549E-2</v>
      </c>
      <c r="D24" s="807">
        <v>1.460149792502315E-2</v>
      </c>
      <c r="E24" s="903">
        <f>'Run 1 Trafic'!I28/'Run 1 Trafic'!I30</f>
        <v>2.0100924568872632E-2</v>
      </c>
      <c r="F24" s="973">
        <v>1.1508356378184899E-2</v>
      </c>
      <c r="G24" s="909">
        <v>1.8387256892621138E-2</v>
      </c>
      <c r="H24" s="904">
        <v>1.3593606797842222E-2</v>
      </c>
      <c r="I24" s="904">
        <v>1.3849955862770104E-2</v>
      </c>
      <c r="J24" s="1864">
        <v>1.5327429021051216E-2</v>
      </c>
      <c r="K24" s="908">
        <f>'Run 1 Trafic'!M28/'Run 1 Trafic'!M30</f>
        <v>3.011840441751823E-2</v>
      </c>
      <c r="L24" s="985">
        <v>1.1508356378184899E-2</v>
      </c>
      <c r="M24" s="909">
        <v>2.6169189749317812E-2</v>
      </c>
      <c r="N24" s="904">
        <v>1.2598603660174578E-2</v>
      </c>
      <c r="O24" s="904">
        <v>1.2757386965525625E-2</v>
      </c>
      <c r="P24" s="1864">
        <v>1.7267959323141745E-2</v>
      </c>
      <c r="Q24" s="811"/>
      <c r="R24" s="805"/>
    </row>
    <row r="25" spans="1:22">
      <c r="A25" s="811"/>
      <c r="B25" s="59" t="s">
        <v>1014</v>
      </c>
      <c r="C25" s="836">
        <f>'Run 1 Trafic'!B49</f>
        <v>1.4771239175506998E-2</v>
      </c>
      <c r="D25" s="807">
        <v>1.5011180240905093E-2</v>
      </c>
      <c r="E25" s="903">
        <f>'Run 1 Trafic'!I27/'Run 1 Trafic'!I30</f>
        <v>1.462636970320221E-2</v>
      </c>
      <c r="F25" s="973">
        <v>1.38993053881895E-2</v>
      </c>
      <c r="G25" s="909">
        <v>6.9890536682358012E-3</v>
      </c>
      <c r="H25" s="1905">
        <v>1.0309693677192911E-2</v>
      </c>
      <c r="I25" s="1905">
        <v>1.8166129081612747E-2</v>
      </c>
      <c r="J25" s="1864">
        <v>1.8712409955167472E-2</v>
      </c>
      <c r="K25" s="908">
        <f>'Run 1 Trafic'!M27/'Run 1 Trafic'!M30</f>
        <v>1.6010942501189326E-2</v>
      </c>
      <c r="L25" s="985">
        <v>1.9533705751839724E-2</v>
      </c>
      <c r="M25" s="909">
        <v>1.8421630838737399E-3</v>
      </c>
      <c r="N25" s="909">
        <v>6.5466925928688987E-3</v>
      </c>
      <c r="O25" s="2076">
        <v>1.980836164588232E-2</v>
      </c>
      <c r="P25" s="2077">
        <v>1.9598804932544032E-2</v>
      </c>
      <c r="Q25" s="811"/>
    </row>
    <row r="26" spans="1:22">
      <c r="A26" s="811"/>
      <c r="B26" s="803" t="s">
        <v>666</v>
      </c>
      <c r="C26" s="911">
        <f>SUM(C19:C25)</f>
        <v>1</v>
      </c>
      <c r="D26" s="912">
        <f>SUM(D19:D25)</f>
        <v>1</v>
      </c>
      <c r="E26" s="802">
        <f>SUM(E19:E25)</f>
        <v>1</v>
      </c>
      <c r="F26" s="802">
        <f>SUM(F19:F25)</f>
        <v>1.0000000000000009</v>
      </c>
      <c r="G26" s="1867">
        <f t="shared" ref="G26:P26" si="0">SUM(G19:G25)</f>
        <v>1</v>
      </c>
      <c r="H26" s="1867">
        <f t="shared" si="0"/>
        <v>1</v>
      </c>
      <c r="I26" s="1867">
        <f t="shared" si="0"/>
        <v>1</v>
      </c>
      <c r="J26" s="1868">
        <f t="shared" si="0"/>
        <v>0.99999999999999978</v>
      </c>
      <c r="K26" s="802">
        <f t="shared" si="0"/>
        <v>1</v>
      </c>
      <c r="L26" s="802">
        <f t="shared" si="0"/>
        <v>1.0095337057518396</v>
      </c>
      <c r="M26" s="1867">
        <f t="shared" si="0"/>
        <v>0.99999999999999989</v>
      </c>
      <c r="N26" s="1867">
        <f t="shared" si="0"/>
        <v>0.99999999999999989</v>
      </c>
      <c r="O26" s="1867">
        <f t="shared" si="0"/>
        <v>0.99999999999999978</v>
      </c>
      <c r="P26" s="1868">
        <f t="shared" si="0"/>
        <v>0.99999999999999989</v>
      </c>
      <c r="Q26" s="811"/>
    </row>
    <row r="27" spans="1:22">
      <c r="A27" s="811"/>
      <c r="B27" s="59" t="s">
        <v>11</v>
      </c>
      <c r="C27" s="836">
        <f>'Run 1 Trafic'!B78</f>
        <v>0.85599048723894167</v>
      </c>
      <c r="D27" s="807">
        <v>0.7992258863601176</v>
      </c>
      <c r="E27" s="903">
        <f>'Run 1 Trafic'!I64/'Run 1 Trafic'!I67</f>
        <v>0.76262503385671365</v>
      </c>
      <c r="F27" s="973">
        <v>0.79000000000000015</v>
      </c>
      <c r="G27" s="909">
        <v>0.73245602006924082</v>
      </c>
      <c r="H27" s="909">
        <v>0.72984351653684598</v>
      </c>
      <c r="I27" s="909">
        <v>0.76413701366183817</v>
      </c>
      <c r="J27" s="1864">
        <v>0.78430540328838072</v>
      </c>
      <c r="K27" s="909">
        <f>'Run 1 Trafic'!M64/'Run 1 Trafic'!M67</f>
        <v>0.71</v>
      </c>
      <c r="L27" s="905">
        <v>0.71</v>
      </c>
      <c r="M27" s="909">
        <v>0.61374664342872221</v>
      </c>
      <c r="N27" s="909">
        <v>0.59713136137332068</v>
      </c>
      <c r="O27" s="909">
        <v>0.72544913566054803</v>
      </c>
      <c r="P27" s="1864">
        <v>0.7731889978636205</v>
      </c>
      <c r="Q27" s="811"/>
    </row>
    <row r="28" spans="1:22">
      <c r="A28" s="811"/>
      <c r="B28" s="59" t="s">
        <v>12</v>
      </c>
      <c r="C28" s="917"/>
      <c r="D28" s="807">
        <v>7.1342313051555958E-2</v>
      </c>
      <c r="E28" s="910" t="s">
        <v>667</v>
      </c>
      <c r="F28" s="910" t="s">
        <v>667</v>
      </c>
      <c r="G28" s="909">
        <v>9.0162608639442865E-2</v>
      </c>
      <c r="H28" s="909">
        <v>7.9819702907804616E-2</v>
      </c>
      <c r="I28" s="909">
        <v>9.1024757876846871E-2</v>
      </c>
      <c r="J28" s="1864">
        <v>0.10015170199860915</v>
      </c>
      <c r="K28" s="910" t="s">
        <v>667</v>
      </c>
      <c r="L28" s="910" t="s">
        <v>667</v>
      </c>
      <c r="M28" s="909">
        <v>0.11652767666510061</v>
      </c>
      <c r="N28" s="909">
        <v>9.9645276289775847E-2</v>
      </c>
      <c r="O28" s="909">
        <v>0.10493686273138059</v>
      </c>
      <c r="P28" s="1864">
        <v>0.12071757149469656</v>
      </c>
      <c r="Q28" s="811"/>
      <c r="R28" s="70" t="s">
        <v>710</v>
      </c>
      <c r="S28" s="70"/>
      <c r="T28" s="70"/>
      <c r="U28" s="70"/>
      <c r="V28" s="70"/>
    </row>
    <row r="29" spans="1:22">
      <c r="A29" s="811"/>
      <c r="B29" s="59" t="s">
        <v>1015</v>
      </c>
      <c r="C29" s="836">
        <f>'Run 1 Trafic'!B79</f>
        <v>0.11936613538421555</v>
      </c>
      <c r="D29" s="807">
        <v>0.1062083913918563</v>
      </c>
      <c r="E29" s="903">
        <f>'Run 1 Trafic'!I65/'Run 1 Trafic'!I67</f>
        <v>0.20737496614328624</v>
      </c>
      <c r="F29" s="973">
        <v>0.18</v>
      </c>
      <c r="G29" s="909">
        <v>0.14569142792836659</v>
      </c>
      <c r="H29" s="909">
        <v>0.15771785959388643</v>
      </c>
      <c r="I29" s="909">
        <v>0.1172644234613575</v>
      </c>
      <c r="J29" s="1864">
        <v>9.3745749549508484E-2</v>
      </c>
      <c r="K29" s="909">
        <f>'Run 1 Trafic'!M65/'Run 1 Trafic'!M67</f>
        <v>0.25</v>
      </c>
      <c r="L29" s="905">
        <v>0.25</v>
      </c>
      <c r="M29" s="909">
        <v>0.21816047639470207</v>
      </c>
      <c r="N29" s="909">
        <v>0.24770359176817469</v>
      </c>
      <c r="O29" s="909">
        <v>0.13784992494328713</v>
      </c>
      <c r="P29" s="1864">
        <v>8.4333687002387844E-2</v>
      </c>
      <c r="Q29" s="811"/>
      <c r="R29" s="805">
        <f>(K29-C29)/C29</f>
        <v>1.0943963645576726</v>
      </c>
    </row>
    <row r="30" spans="1:22">
      <c r="A30" s="811"/>
      <c r="B30" s="59" t="s">
        <v>237</v>
      </c>
      <c r="C30" s="836">
        <f>'Run 1 Trafic'!B80</f>
        <v>2.464337737684286E-2</v>
      </c>
      <c r="D30" s="807">
        <v>2.3223409196470039E-2</v>
      </c>
      <c r="E30" s="903">
        <f>'Run 1 Trafic'!I66/'Run 1 Trafic'!I67</f>
        <v>0.03</v>
      </c>
      <c r="F30" s="905">
        <v>0.03</v>
      </c>
      <c r="G30" s="909">
        <v>3.1689943362949793E-2</v>
      </c>
      <c r="H30" s="909">
        <v>3.2618920961462877E-2</v>
      </c>
      <c r="I30" s="909">
        <v>2.7573804999957444E-2</v>
      </c>
      <c r="J30" s="1864">
        <v>2.1797145163501574E-2</v>
      </c>
      <c r="K30" s="909">
        <f>'Run 1 Trafic'!M66/'Run 1 Trafic'!M67</f>
        <v>0.04</v>
      </c>
      <c r="L30" s="905">
        <v>0.04</v>
      </c>
      <c r="M30" s="909">
        <v>5.1565203511475033E-2</v>
      </c>
      <c r="N30" s="909">
        <v>5.5519770568728803E-2</v>
      </c>
      <c r="O30" s="909">
        <v>3.1764076664784285E-2</v>
      </c>
      <c r="P30" s="1864">
        <v>2.1759743639294893E-2</v>
      </c>
      <c r="Q30" s="811"/>
    </row>
    <row r="31" spans="1:22">
      <c r="A31" s="811"/>
      <c r="B31" s="2103" t="s">
        <v>10</v>
      </c>
      <c r="C31" s="2144"/>
      <c r="D31" s="2144"/>
      <c r="E31" s="2104"/>
      <c r="F31" s="2104"/>
      <c r="G31" s="2104"/>
      <c r="H31" s="2104"/>
      <c r="I31" s="2104"/>
      <c r="J31" s="2104"/>
      <c r="K31" s="2104"/>
      <c r="L31" s="2104"/>
      <c r="M31" s="2104"/>
      <c r="N31" s="2104"/>
      <c r="O31" s="2104"/>
      <c r="P31" s="2105"/>
      <c r="Q31" s="811"/>
    </row>
    <row r="32" spans="1:22">
      <c r="A32" s="811"/>
      <c r="B32" s="59" t="s">
        <v>771</v>
      </c>
      <c r="C32" s="919">
        <f>'Run 1 Trafic'!B93</f>
        <v>1.6278064037368092</v>
      </c>
      <c r="D32" s="920">
        <v>1.58</v>
      </c>
      <c r="E32" s="842">
        <v>1.7</v>
      </c>
      <c r="F32" s="1908">
        <v>1.7</v>
      </c>
      <c r="G32" s="50">
        <v>1.7152764115679713</v>
      </c>
      <c r="H32" s="50">
        <v>1.6675931072818229</v>
      </c>
      <c r="I32" s="49">
        <v>1.6128028871318159</v>
      </c>
      <c r="J32" s="1869">
        <v>1.592951455833773</v>
      </c>
      <c r="K32" s="842">
        <v>1.88</v>
      </c>
      <c r="L32" s="972">
        <v>1.8</v>
      </c>
      <c r="M32" s="49">
        <v>2.0297822706065318</v>
      </c>
      <c r="N32" s="49">
        <v>1.8791844187461959</v>
      </c>
      <c r="O32" s="1906">
        <v>1.776845967372076</v>
      </c>
      <c r="P32" s="1869">
        <v>1.6159228324038597</v>
      </c>
      <c r="Q32" s="811"/>
      <c r="R32" s="805"/>
    </row>
    <row r="33" spans="1:26">
      <c r="A33" s="811"/>
      <c r="B33" s="59" t="s">
        <v>772</v>
      </c>
      <c r="C33" s="2145">
        <f>'Run 1 Trafic'!B100</f>
        <v>17.911494487116105</v>
      </c>
      <c r="D33" s="920">
        <v>10</v>
      </c>
      <c r="E33" s="2147">
        <v>19</v>
      </c>
      <c r="F33" s="2127">
        <v>19</v>
      </c>
      <c r="G33" s="51">
        <v>10</v>
      </c>
      <c r="H33" s="51">
        <v>10</v>
      </c>
      <c r="I33" s="51">
        <v>10.5</v>
      </c>
      <c r="J33" s="1863">
        <v>10</v>
      </c>
      <c r="K33" s="2131">
        <v>21</v>
      </c>
      <c r="L33" s="2129">
        <v>21</v>
      </c>
      <c r="M33" s="51">
        <v>10</v>
      </c>
      <c r="N33" s="51">
        <v>10.5</v>
      </c>
      <c r="O33" s="51">
        <v>11</v>
      </c>
      <c r="P33" s="1863">
        <v>10</v>
      </c>
      <c r="Q33" s="811"/>
      <c r="R33" t="s">
        <v>711</v>
      </c>
    </row>
    <row r="34" spans="1:26">
      <c r="A34" s="811"/>
      <c r="B34" s="59" t="s">
        <v>773</v>
      </c>
      <c r="C34" s="2146"/>
      <c r="D34" s="920">
        <v>24</v>
      </c>
      <c r="E34" s="2148"/>
      <c r="F34" s="2128"/>
      <c r="G34" s="51">
        <v>25.200000000000003</v>
      </c>
      <c r="H34" s="51">
        <v>25.200000000000003</v>
      </c>
      <c r="I34" s="51">
        <v>24</v>
      </c>
      <c r="J34" s="1863">
        <v>24</v>
      </c>
      <c r="K34" s="2131"/>
      <c r="L34" s="2130"/>
      <c r="M34" s="51">
        <v>26.400000000000002</v>
      </c>
      <c r="N34" s="51">
        <v>26.400000000000002</v>
      </c>
      <c r="O34" s="51">
        <v>24</v>
      </c>
      <c r="P34" s="1863">
        <v>24</v>
      </c>
      <c r="Q34" s="811"/>
    </row>
    <row r="35" spans="1:26">
      <c r="A35" s="811"/>
      <c r="B35" s="59" t="s">
        <v>774</v>
      </c>
      <c r="C35" s="48">
        <f>'Run 1 Trafic'!B94</f>
        <v>7.5619871686116253</v>
      </c>
      <c r="D35" s="920">
        <v>9.6999999999999993</v>
      </c>
      <c r="E35" s="841">
        <v>8.6999999999999993</v>
      </c>
      <c r="F35" s="1909">
        <v>8.6999999999999993</v>
      </c>
      <c r="G35" s="51">
        <v>9.4836935808531191</v>
      </c>
      <c r="H35" s="51">
        <v>9.9993773336885905</v>
      </c>
      <c r="I35" s="51">
        <v>10.364638672756929</v>
      </c>
      <c r="J35" s="1863">
        <v>10.083421877649309</v>
      </c>
      <c r="K35" s="841">
        <v>10.05494346489318</v>
      </c>
      <c r="L35" s="1909">
        <v>10.050000000000001</v>
      </c>
      <c r="M35" s="51">
        <v>9.6141966039384972</v>
      </c>
      <c r="N35" s="51">
        <v>10.194361314294408</v>
      </c>
      <c r="O35" s="51">
        <v>10.96239690595443</v>
      </c>
      <c r="P35" s="1863">
        <v>10.448191870805665</v>
      </c>
      <c r="Q35" s="811"/>
    </row>
    <row r="36" spans="1:26">
      <c r="A36" s="811"/>
      <c r="B36" s="913" t="s">
        <v>775</v>
      </c>
      <c r="C36" s="918">
        <f>'Run 1 Trafic'!B99</f>
        <v>1</v>
      </c>
      <c r="D36" s="921">
        <v>0.24</v>
      </c>
      <c r="E36" s="922">
        <v>1</v>
      </c>
      <c r="F36" s="962">
        <v>1.03</v>
      </c>
      <c r="G36" s="1870">
        <v>0.24</v>
      </c>
      <c r="H36" s="1870">
        <v>0.24479999999999999</v>
      </c>
      <c r="I36" s="1870">
        <v>0.252</v>
      </c>
      <c r="J36" s="1871">
        <v>0.24479999999999999</v>
      </c>
      <c r="K36" s="923">
        <v>1.1000000000000001</v>
      </c>
      <c r="L36" s="966">
        <v>1.1000000000000001</v>
      </c>
      <c r="M36" s="1870">
        <v>0.24</v>
      </c>
      <c r="N36" s="1870">
        <v>0.252</v>
      </c>
      <c r="O36" s="1870">
        <v>0.26400000000000001</v>
      </c>
      <c r="P36" s="1871">
        <v>0.252</v>
      </c>
      <c r="Q36" s="811"/>
      <c r="R36" t="s">
        <v>712</v>
      </c>
    </row>
    <row r="37" spans="1:26">
      <c r="A37" s="811"/>
      <c r="B37" s="2103" t="s">
        <v>13</v>
      </c>
      <c r="C37" s="2104"/>
      <c r="D37" s="2104"/>
      <c r="E37" s="2104"/>
      <c r="F37" s="2104"/>
      <c r="G37" s="2104"/>
      <c r="H37" s="2104"/>
      <c r="I37" s="2104"/>
      <c r="J37" s="2104"/>
      <c r="K37" s="2104"/>
      <c r="L37" s="2104"/>
      <c r="M37" s="2104"/>
      <c r="N37" s="2104"/>
      <c r="O37" s="2104"/>
      <c r="P37" s="2105"/>
      <c r="Q37" s="811"/>
    </row>
    <row r="38" spans="1:26">
      <c r="A38" s="811"/>
      <c r="B38" s="59" t="s">
        <v>691</v>
      </c>
      <c r="C38" s="924"/>
      <c r="D38" s="925"/>
      <c r="E38" s="832">
        <f>-'Run 1 VP'!Q60</f>
        <v>0.16398713826366551</v>
      </c>
      <c r="F38" s="1950">
        <f>-VP!Q60</f>
        <v>0.16398713826366554</v>
      </c>
      <c r="G38" s="808">
        <v>9.9666666666666667E-2</v>
      </c>
      <c r="H38" s="808">
        <v>0.11000000000000003</v>
      </c>
      <c r="I38" s="808">
        <v>0.11666666666666665</v>
      </c>
      <c r="J38" s="820">
        <v>8.0000000000000016E-2</v>
      </c>
      <c r="K38" s="1990">
        <f>E38</f>
        <v>0.16398713826366551</v>
      </c>
      <c r="L38" s="1990">
        <f>F38</f>
        <v>0.16398713826366554</v>
      </c>
      <c r="M38" s="808">
        <v>0.34499999999999997</v>
      </c>
      <c r="N38" s="808">
        <v>0.24</v>
      </c>
      <c r="O38" s="808">
        <v>0.15</v>
      </c>
      <c r="P38" s="820">
        <v>0.105</v>
      </c>
      <c r="Q38" s="811"/>
      <c r="R38" s="70" t="s">
        <v>697</v>
      </c>
    </row>
    <row r="39" spans="1:26">
      <c r="A39" s="811"/>
      <c r="B39" s="59" t="s">
        <v>692</v>
      </c>
      <c r="C39" s="924"/>
      <c r="D39" s="925"/>
      <c r="E39" s="832">
        <f>-'Run 1 VUL'!T56</f>
        <v>0.18076931829387621</v>
      </c>
      <c r="F39" s="974">
        <f>-VUL!P98</f>
        <v>0.14954206461433256</v>
      </c>
      <c r="G39" s="808">
        <v>0.10316666666666667</v>
      </c>
      <c r="H39" s="808">
        <v>0.115</v>
      </c>
      <c r="I39" s="808">
        <v>0.12666666666666668</v>
      </c>
      <c r="J39" s="820">
        <v>0.10000000000000002</v>
      </c>
      <c r="K39" s="832">
        <f>-'Run 1 VUL'!U56</f>
        <v>0.22628213394421648</v>
      </c>
      <c r="L39" s="974">
        <f>-VUL!Q98</f>
        <v>0.25485936293304229</v>
      </c>
      <c r="M39" s="808">
        <v>0.22916666666666666</v>
      </c>
      <c r="N39" s="808">
        <v>0.18000000000000002</v>
      </c>
      <c r="O39" s="808">
        <v>0.16500000000000001</v>
      </c>
      <c r="P39" s="820">
        <v>0.11749999999999999</v>
      </c>
      <c r="Q39" s="811"/>
      <c r="R39" t="s">
        <v>701</v>
      </c>
    </row>
    <row r="40" spans="1:26">
      <c r="A40" s="811"/>
      <c r="B40" s="59" t="s">
        <v>693</v>
      </c>
      <c r="C40" s="924"/>
      <c r="D40" s="925"/>
      <c r="E40" s="832">
        <f>-'Run 1 PL'!Q53</f>
        <v>0.25447386065815814</v>
      </c>
      <c r="F40" s="974">
        <f>-PL!Q112</f>
        <v>0.19588284095404132</v>
      </c>
      <c r="G40" s="808">
        <v>6.9642996782461775E-2</v>
      </c>
      <c r="H40" s="808">
        <v>8.8713500299929471E-2</v>
      </c>
      <c r="I40" s="808">
        <v>8.743338584501073E-2</v>
      </c>
      <c r="J40" s="820">
        <v>0.12694381130869961</v>
      </c>
      <c r="K40" s="832">
        <f>-'Run 1 PL'!S53</f>
        <v>0.39393939393939392</v>
      </c>
      <c r="L40" s="974">
        <f>-PL!R112</f>
        <v>0.3870952375258005</v>
      </c>
      <c r="M40" s="808">
        <v>0.23466188464281909</v>
      </c>
      <c r="N40" s="808">
        <v>0.25744238644794781</v>
      </c>
      <c r="O40" s="808">
        <v>0.27958955339625347</v>
      </c>
      <c r="P40" s="820">
        <v>0.32812610311756352</v>
      </c>
      <c r="Q40" s="811"/>
    </row>
    <row r="41" spans="1:26">
      <c r="A41" s="811"/>
      <c r="B41" s="59" t="s">
        <v>694</v>
      </c>
      <c r="C41" s="924"/>
      <c r="D41" s="925"/>
      <c r="E41" s="832">
        <f>-'Run 1 VP'!Q63</f>
        <v>0.11797752808988771</v>
      </c>
      <c r="F41" s="1950">
        <f>-VP!Q63</f>
        <v>0.11797752808988772</v>
      </c>
      <c r="G41" s="808">
        <v>4.4999999999999998E-2</v>
      </c>
      <c r="H41" s="808">
        <v>0.05</v>
      </c>
      <c r="I41" s="808">
        <v>0.06</v>
      </c>
      <c r="J41" s="820">
        <v>4.8000000000000001E-2</v>
      </c>
      <c r="K41" s="832">
        <f>-'Run 1 VP'!R63</f>
        <v>0.2696629213483146</v>
      </c>
      <c r="L41" s="1950">
        <f>-VP!R63</f>
        <v>0.26966292134831465</v>
      </c>
      <c r="M41" s="808">
        <v>0.315</v>
      </c>
      <c r="N41" s="808">
        <v>0.27</v>
      </c>
      <c r="O41" s="808">
        <v>0.18</v>
      </c>
      <c r="P41" s="820">
        <v>0.12</v>
      </c>
      <c r="Q41" s="811"/>
    </row>
    <row r="42" spans="1:26">
      <c r="A42" s="811"/>
      <c r="B42" s="59" t="s">
        <v>695</v>
      </c>
      <c r="C42" s="924"/>
      <c r="D42" s="925"/>
      <c r="E42" s="832">
        <f>-'Run 1 VUL'!T58</f>
        <v>0.19999999999999996</v>
      </c>
      <c r="F42" s="974">
        <f>-VUL!P100</f>
        <v>0.14523106431176283</v>
      </c>
      <c r="G42" s="808">
        <v>4.2499999999999996E-2</v>
      </c>
      <c r="H42" s="808">
        <v>0.05</v>
      </c>
      <c r="I42" s="808">
        <v>0.06</v>
      </c>
      <c r="J42" s="820">
        <v>5.3999999999999999E-2</v>
      </c>
      <c r="K42" s="832">
        <f>-'Run 1 VUL'!U59</f>
        <v>0.35483870967741937</v>
      </c>
      <c r="L42" s="974">
        <f>-VUL!Q100</f>
        <v>0.32114698224410815</v>
      </c>
      <c r="M42" s="808">
        <v>0.16500000000000001</v>
      </c>
      <c r="N42" s="808">
        <v>0.16799999999999998</v>
      </c>
      <c r="O42" s="808">
        <v>0.16499999999999998</v>
      </c>
      <c r="P42" s="820">
        <v>0.13500000000000001</v>
      </c>
      <c r="Q42" s="811"/>
    </row>
    <row r="43" spans="1:26">
      <c r="A43" s="811"/>
      <c r="B43" s="59" t="s">
        <v>696</v>
      </c>
      <c r="C43" s="924"/>
      <c r="D43" s="925"/>
      <c r="E43" s="832">
        <f>-'Run 1 PL'!Q55</f>
        <v>0.10069444444444442</v>
      </c>
      <c r="F43" s="974">
        <f>-PL!Q114</f>
        <v>7.6977739217340371E-2</v>
      </c>
      <c r="G43" s="808">
        <v>5.6882675554535675E-2</v>
      </c>
      <c r="H43" s="808">
        <v>6.5565880089222608E-2</v>
      </c>
      <c r="I43" s="808">
        <v>6.3647214953610767E-2</v>
      </c>
      <c r="J43" s="820">
        <v>0.10291620248442458</v>
      </c>
      <c r="K43" s="832">
        <f>-'Run 1 PL'!S55</f>
        <v>0.20138888888888884</v>
      </c>
      <c r="L43" s="974">
        <f>-PL!R115</f>
        <v>0.26300578034682082</v>
      </c>
      <c r="M43" s="808">
        <v>0.13602301377073078</v>
      </c>
      <c r="N43" s="808">
        <v>0.1623102733189761</v>
      </c>
      <c r="O43" s="808">
        <v>0.23277338087948127</v>
      </c>
      <c r="P43" s="820">
        <v>0.22152031832936919</v>
      </c>
      <c r="Q43" s="811"/>
    </row>
    <row r="44" spans="1:26">
      <c r="A44" s="811"/>
      <c r="B44" s="837" t="s">
        <v>702</v>
      </c>
      <c r="C44" s="924"/>
      <c r="D44" s="925"/>
      <c r="E44" s="832">
        <v>0.1</v>
      </c>
      <c r="F44" s="1950">
        <v>0.1</v>
      </c>
      <c r="G44" s="808">
        <v>0.125</v>
      </c>
      <c r="H44" s="808">
        <v>0.15</v>
      </c>
      <c r="I44" s="808">
        <v>0.17499999999999999</v>
      </c>
      <c r="J44" s="820">
        <v>0.17499999999999999</v>
      </c>
      <c r="K44" s="832">
        <v>0.6</v>
      </c>
      <c r="L44" s="1950">
        <v>0.6</v>
      </c>
      <c r="M44" s="1872">
        <v>0.22500000000000001</v>
      </c>
      <c r="N44" s="1872">
        <v>0.26500000000000001</v>
      </c>
      <c r="O44" s="1872">
        <v>0.27500000000000002</v>
      </c>
      <c r="P44" s="2000">
        <v>0.27500000000000002</v>
      </c>
      <c r="Q44" s="2113" t="s">
        <v>706</v>
      </c>
      <c r="R44" s="2112" t="s">
        <v>708</v>
      </c>
      <c r="S44" s="2112"/>
      <c r="T44" s="2112"/>
      <c r="U44" s="2112"/>
      <c r="V44" s="2112"/>
      <c r="W44" s="2112"/>
      <c r="X44" s="2112"/>
      <c r="Y44" s="2112"/>
      <c r="Z44" s="2112"/>
    </row>
    <row r="45" spans="1:26">
      <c r="A45" s="811"/>
      <c r="B45" s="837" t="s">
        <v>703</v>
      </c>
      <c r="C45" s="924"/>
      <c r="D45" s="925"/>
      <c r="E45" s="832">
        <v>0.2</v>
      </c>
      <c r="F45" s="1992">
        <v>0</v>
      </c>
      <c r="G45" s="1994">
        <v>3.5000000000000003E-2</v>
      </c>
      <c r="H45" s="1876">
        <v>2.5000000000000001E-2</v>
      </c>
      <c r="I45" s="1876">
        <v>2.5000000000000001E-2</v>
      </c>
      <c r="J45" s="1877">
        <v>2.5000000000000001E-2</v>
      </c>
      <c r="K45" s="848">
        <v>0.5</v>
      </c>
      <c r="L45" s="1992">
        <v>0</v>
      </c>
      <c r="M45" s="1991">
        <v>7.5000000000000011E-2</v>
      </c>
      <c r="N45" s="1872">
        <v>0.05</v>
      </c>
      <c r="O45" s="1872">
        <v>7.5000000000000011E-2</v>
      </c>
      <c r="P45" s="1873">
        <v>7.5000000000000011E-2</v>
      </c>
      <c r="Q45" s="2114"/>
      <c r="R45" s="2112"/>
      <c r="S45" s="2112"/>
      <c r="T45" s="2112"/>
      <c r="U45" s="2112"/>
      <c r="V45" s="2112"/>
      <c r="W45" s="2112"/>
      <c r="X45" s="2112"/>
      <c r="Y45" s="2112"/>
      <c r="Z45" s="2112"/>
    </row>
    <row r="46" spans="1:26">
      <c r="A46" s="811"/>
      <c r="B46" s="837" t="s">
        <v>972</v>
      </c>
      <c r="C46" s="924"/>
      <c r="D46" s="925"/>
      <c r="E46" s="914">
        <f>1-'Run 1 Aérien'!G33</f>
        <v>0.15316551437474402</v>
      </c>
      <c r="F46" s="1993">
        <f>1-Aérien!G68</f>
        <v>6.9999999999999951E-2</v>
      </c>
      <c r="G46" s="2001">
        <v>0.1</v>
      </c>
      <c r="H46" s="2001">
        <v>0.12</v>
      </c>
      <c r="I46" s="2001">
        <v>0.15</v>
      </c>
      <c r="J46" s="1864">
        <v>0.15</v>
      </c>
      <c r="K46" s="848">
        <f>1-'Run 1 Aérien'!K33</f>
        <v>0.37407377865962088</v>
      </c>
      <c r="L46" s="1993">
        <f>1-Aérien!K68</f>
        <v>0.43000000000000005</v>
      </c>
      <c r="M46" s="808">
        <v>0.25</v>
      </c>
      <c r="N46" s="808">
        <v>0.35</v>
      </c>
      <c r="O46" s="808">
        <v>0.45</v>
      </c>
      <c r="P46" s="1864">
        <v>0.4</v>
      </c>
      <c r="Q46" s="811"/>
      <c r="R46" t="s">
        <v>704</v>
      </c>
      <c r="S46" s="849"/>
    </row>
    <row r="47" spans="1:26">
      <c r="A47" s="811"/>
      <c r="B47" s="1995" t="s">
        <v>973</v>
      </c>
      <c r="C47" s="1997"/>
      <c r="D47" s="1998"/>
      <c r="E47" s="1999"/>
      <c r="F47" s="1993">
        <f>1-Aérien!G69</f>
        <v>0.13</v>
      </c>
      <c r="G47" s="1992"/>
      <c r="H47" s="1992"/>
      <c r="I47" s="1992"/>
      <c r="J47" s="1996"/>
      <c r="K47" s="986"/>
      <c r="L47" s="1993">
        <f>1-Aérien!K69</f>
        <v>0.41000000000000003</v>
      </c>
      <c r="M47" s="1992"/>
      <c r="N47" s="1992"/>
      <c r="O47" s="1992"/>
      <c r="P47" s="1996"/>
      <c r="Q47" s="811"/>
      <c r="S47" s="849"/>
    </row>
    <row r="48" spans="1:26">
      <c r="A48" s="811"/>
      <c r="B48" s="2103" t="s">
        <v>690</v>
      </c>
      <c r="C48" s="2104"/>
      <c r="D48" s="2104"/>
      <c r="E48" s="2104"/>
      <c r="F48" s="2104"/>
      <c r="G48" s="2104"/>
      <c r="H48" s="2104"/>
      <c r="I48" s="2104"/>
      <c r="J48" s="2104"/>
      <c r="K48" s="2104"/>
      <c r="L48" s="2104"/>
      <c r="M48" s="2104"/>
      <c r="N48" s="2104"/>
      <c r="O48" s="2104"/>
      <c r="P48" s="2105"/>
      <c r="Q48" s="811"/>
      <c r="R48" s="804"/>
    </row>
    <row r="49" spans="1:18">
      <c r="A49" s="811"/>
      <c r="B49" s="59" t="s">
        <v>679</v>
      </c>
      <c r="C49" s="928">
        <f>'Run 1 VP'!C116</f>
        <v>0.99816858860186342</v>
      </c>
      <c r="D49" s="926">
        <v>1</v>
      </c>
      <c r="E49" s="835">
        <f>'Run 1 VP'!$J$116</f>
        <v>0.73803526448362722</v>
      </c>
      <c r="F49" s="974">
        <v>0.81392481567521036</v>
      </c>
      <c r="G49" s="808">
        <v>0.79711481793992334</v>
      </c>
      <c r="H49" s="808">
        <v>0.73246005529784264</v>
      </c>
      <c r="I49" s="806">
        <v>0.78030620018771257</v>
      </c>
      <c r="J49" s="820">
        <v>0.6577075307964626</v>
      </c>
      <c r="K49" s="835">
        <f>'Run 1 VP'!$N$116</f>
        <v>0</v>
      </c>
      <c r="L49" s="1920">
        <v>0</v>
      </c>
      <c r="M49" s="808">
        <v>3.9784896531596878E-2</v>
      </c>
      <c r="N49" s="808">
        <v>4.2727747694037303E-2</v>
      </c>
      <c r="O49" s="808">
        <v>3.9382410060263814E-2</v>
      </c>
      <c r="P49" s="820">
        <v>3.8976486714964273E-2</v>
      </c>
      <c r="Q49" s="811"/>
    </row>
    <row r="50" spans="1:18">
      <c r="A50" s="811"/>
      <c r="B50" s="59" t="s">
        <v>680</v>
      </c>
      <c r="C50" s="928">
        <f>'Run 1 VP'!C120</f>
        <v>1.1541360716005511E-3</v>
      </c>
      <c r="D50" s="926">
        <v>0</v>
      </c>
      <c r="E50" s="835">
        <f>'Run 1 VP'!$J$120</f>
        <v>5.7934508816120896E-2</v>
      </c>
      <c r="F50" s="974">
        <v>3.51463150733686E-2</v>
      </c>
      <c r="G50" s="808">
        <v>5.6761886810857198E-2</v>
      </c>
      <c r="H50" s="808">
        <v>4.8614257737647507E-2</v>
      </c>
      <c r="I50" s="808">
        <v>6.0742475676387075E-2</v>
      </c>
      <c r="J50" s="820">
        <v>6.9576482675873644E-2</v>
      </c>
      <c r="K50" s="835">
        <f>'Run 1 VP'!$N$120</f>
        <v>0</v>
      </c>
      <c r="L50" s="1920">
        <v>0</v>
      </c>
      <c r="M50" s="808">
        <v>6.0406872492581545E-2</v>
      </c>
      <c r="N50" s="808">
        <v>4.5882654096741471E-2</v>
      </c>
      <c r="O50" s="808">
        <v>4.5626597139222458E-2</v>
      </c>
      <c r="P50" s="820">
        <v>4.8604177344215592E-2</v>
      </c>
      <c r="Q50" s="811"/>
    </row>
    <row r="51" spans="1:18">
      <c r="A51" s="811"/>
      <c r="B51" s="59" t="s">
        <v>681</v>
      </c>
      <c r="C51" s="928">
        <f>'Run 1 VP'!C119</f>
        <v>6.772753265360395E-4</v>
      </c>
      <c r="D51" s="926">
        <v>0</v>
      </c>
      <c r="E51" s="835">
        <f>'Run 1 VP'!$J$119</f>
        <v>0.20403022670025187</v>
      </c>
      <c r="F51" s="974">
        <v>0.15092886925142099</v>
      </c>
      <c r="G51" s="1876">
        <v>0.14611049424517006</v>
      </c>
      <c r="H51" s="1876">
        <v>0.21665916590856396</v>
      </c>
      <c r="I51" s="814">
        <v>0.15797201353277565</v>
      </c>
      <c r="J51" s="1877">
        <v>0.27162191418415305</v>
      </c>
      <c r="K51" s="835">
        <f>'Run 1 VP'!$N$119</f>
        <v>1</v>
      </c>
      <c r="L51" s="1920">
        <v>1</v>
      </c>
      <c r="M51" s="808">
        <v>0.89980823097582163</v>
      </c>
      <c r="N51" s="808">
        <v>0.89999331346660205</v>
      </c>
      <c r="O51" s="808">
        <v>0.90957746308264908</v>
      </c>
      <c r="P51" s="820">
        <v>0.90810467570114861</v>
      </c>
      <c r="Q51" s="811"/>
    </row>
    <row r="52" spans="1:18">
      <c r="A52" s="811"/>
      <c r="B52" s="824"/>
      <c r="C52" s="827"/>
      <c r="D52" s="927"/>
      <c r="E52" s="827"/>
      <c r="F52" s="965">
        <f>SUM(F49:F51)</f>
        <v>1</v>
      </c>
      <c r="G52" s="827"/>
      <c r="H52" s="827"/>
      <c r="I52" s="827"/>
      <c r="J52" s="826"/>
      <c r="K52" s="827"/>
      <c r="L52" s="965">
        <f>SUM(L49:L51)</f>
        <v>1</v>
      </c>
      <c r="M52" s="827"/>
      <c r="N52" s="827"/>
      <c r="O52" s="827"/>
      <c r="P52" s="826"/>
      <c r="Q52" s="811"/>
    </row>
    <row r="53" spans="1:18">
      <c r="A53" s="811"/>
      <c r="B53" s="59" t="s">
        <v>682</v>
      </c>
      <c r="C53" s="928">
        <f>'Run 1 VUL'!C88</f>
        <v>0.99703487178347072</v>
      </c>
      <c r="D53" s="926">
        <v>1</v>
      </c>
      <c r="E53" s="843">
        <f>'Run 1 VUL'!J88</f>
        <v>0.86</v>
      </c>
      <c r="F53" s="1953">
        <v>0.86</v>
      </c>
      <c r="G53" s="808">
        <v>0.94897834136241199</v>
      </c>
      <c r="H53" s="808">
        <v>0.92935414477229084</v>
      </c>
      <c r="I53" s="808">
        <v>0.92393856010603836</v>
      </c>
      <c r="J53" s="820">
        <v>0.66995182935369224</v>
      </c>
      <c r="K53" s="843">
        <f>'Run 1 VUL'!N88</f>
        <v>0</v>
      </c>
      <c r="L53" s="1953">
        <v>0</v>
      </c>
      <c r="M53" s="808">
        <f>1-M54-M55-M56</f>
        <v>0.49999999999999994</v>
      </c>
      <c r="N53" s="808">
        <f t="shared" ref="N53:P53" si="1">1-N54-N55-N56</f>
        <v>0.23999999999999994</v>
      </c>
      <c r="O53" s="808">
        <f t="shared" si="1"/>
        <v>6.0000000000000026E-2</v>
      </c>
      <c r="P53" s="820">
        <f t="shared" si="1"/>
        <v>2.9999999999999916E-2</v>
      </c>
      <c r="Q53" s="811"/>
    </row>
    <row r="54" spans="1:18">
      <c r="A54" s="811"/>
      <c r="B54" s="59" t="s">
        <v>683</v>
      </c>
      <c r="C54" s="928">
        <f>'Run 1 VUL'!C89</f>
        <v>0</v>
      </c>
      <c r="D54" s="926">
        <v>0</v>
      </c>
      <c r="E54" s="915">
        <f>'Run 1 VUL'!J89</f>
        <v>0</v>
      </c>
      <c r="F54" s="1953">
        <v>0</v>
      </c>
      <c r="G54" s="808">
        <v>1.0619336898169577E-2</v>
      </c>
      <c r="H54" s="808">
        <v>1.1733525817341934E-2</v>
      </c>
      <c r="I54" s="808">
        <v>1.6666347844505425E-2</v>
      </c>
      <c r="J54" s="820">
        <v>1.6660969429090403E-2</v>
      </c>
      <c r="K54" s="823">
        <f>'Run 1 VUL'!N89</f>
        <v>0</v>
      </c>
      <c r="L54" s="1955">
        <v>0</v>
      </c>
      <c r="M54" s="822">
        <v>0.05</v>
      </c>
      <c r="N54" s="822">
        <v>0.05</v>
      </c>
      <c r="O54" s="822">
        <v>0.15</v>
      </c>
      <c r="P54" s="820">
        <v>7.0000000000000007E-2</v>
      </c>
      <c r="Q54" s="811"/>
      <c r="R54" t="s">
        <v>707</v>
      </c>
    </row>
    <row r="55" spans="1:18">
      <c r="A55" s="811"/>
      <c r="B55" s="59" t="s">
        <v>684</v>
      </c>
      <c r="C55" s="928">
        <f>'Run 1 VUL'!C90</f>
        <v>2.9651282165292928E-3</v>
      </c>
      <c r="D55" s="926">
        <v>0</v>
      </c>
      <c r="E55" s="843">
        <f>'Run 1 VUL'!J90</f>
        <v>0.14000000000000001</v>
      </c>
      <c r="F55" s="1953">
        <v>0.14000000000000001</v>
      </c>
      <c r="G55" s="808">
        <v>4.0393723235361279E-2</v>
      </c>
      <c r="H55" s="808">
        <v>4.3543100603705691E-2</v>
      </c>
      <c r="I55" s="808">
        <v>4.6845450964262139E-2</v>
      </c>
      <c r="J55" s="820">
        <v>0.3133801910152737</v>
      </c>
      <c r="K55" s="815">
        <f>'Run 1 VUL'!N90</f>
        <v>0.97170000000000001</v>
      </c>
      <c r="L55" s="1956">
        <v>0.97170000000000001</v>
      </c>
      <c r="M55" s="1874">
        <v>0.45</v>
      </c>
      <c r="N55" s="1874">
        <v>0.46</v>
      </c>
      <c r="O55" s="1874">
        <v>0.7</v>
      </c>
      <c r="P55" s="1875">
        <v>0.9</v>
      </c>
      <c r="Q55" s="811"/>
    </row>
    <row r="56" spans="1:18">
      <c r="A56" s="811"/>
      <c r="B56" s="59" t="s">
        <v>685</v>
      </c>
      <c r="C56" s="928">
        <f>'Run 1 VUL'!C91</f>
        <v>0</v>
      </c>
      <c r="D56" s="926">
        <v>0</v>
      </c>
      <c r="E56" s="843">
        <f>'Run 1 VUL'!J91</f>
        <v>0</v>
      </c>
      <c r="F56" s="1953">
        <v>0</v>
      </c>
      <c r="G56" s="808">
        <v>8.5985040570474505E-6</v>
      </c>
      <c r="H56" s="808">
        <v>1.5369228806661531E-2</v>
      </c>
      <c r="I56" s="808">
        <v>1.2549641085194074E-2</v>
      </c>
      <c r="J56" s="820">
        <v>7.010201943622267E-6</v>
      </c>
      <c r="K56" s="815">
        <f>'Run 1 VUL'!N91</f>
        <v>2.8300000000000002E-2</v>
      </c>
      <c r="L56" s="1953">
        <v>2.8300000000000002E-2</v>
      </c>
      <c r="M56" s="1876">
        <v>0</v>
      </c>
      <c r="N56" s="1876">
        <v>0.25</v>
      </c>
      <c r="O56" s="1876">
        <v>0.09</v>
      </c>
      <c r="P56" s="1877">
        <v>0</v>
      </c>
      <c r="Q56" s="811"/>
    </row>
    <row r="57" spans="1:18">
      <c r="A57" s="811"/>
      <c r="B57" s="824"/>
      <c r="C57" s="827"/>
      <c r="D57" s="927"/>
      <c r="E57" s="825"/>
      <c r="F57" s="1954"/>
      <c r="G57" s="825"/>
      <c r="H57" s="825"/>
      <c r="I57" s="825"/>
      <c r="J57" s="826"/>
      <c r="K57" s="825"/>
      <c r="L57" s="1954"/>
      <c r="M57" s="827"/>
      <c r="N57" s="1954"/>
      <c r="O57" s="827"/>
      <c r="P57" s="826"/>
      <c r="Q57" s="811"/>
    </row>
    <row r="58" spans="1:18">
      <c r="A58" s="811"/>
      <c r="B58" s="59" t="s">
        <v>686</v>
      </c>
      <c r="C58" s="928">
        <f>'Run 1 PL'!C95</f>
        <v>0.99701618563144112</v>
      </c>
      <c r="D58" s="926">
        <v>1</v>
      </c>
      <c r="E58" s="843">
        <f>'Run 1 PL'!J95</f>
        <v>0.8</v>
      </c>
      <c r="F58" s="976">
        <v>0.88816560816653389</v>
      </c>
      <c r="G58" s="808">
        <v>0.86399999999999988</v>
      </c>
      <c r="H58" s="808">
        <v>0.70699999999999996</v>
      </c>
      <c r="I58" s="808">
        <v>0.66199999999999992</v>
      </c>
      <c r="J58" s="820">
        <v>0.6288999999999999</v>
      </c>
      <c r="K58" s="815">
        <f>'Run 1 PL'!N95</f>
        <v>0.11</v>
      </c>
      <c r="L58" s="976">
        <v>0.12269999999999998</v>
      </c>
      <c r="M58" s="808">
        <v>0.53043654001616825</v>
      </c>
      <c r="N58" s="808">
        <v>0.19547164930070574</v>
      </c>
      <c r="O58" s="808">
        <v>0.10497277497067885</v>
      </c>
      <c r="P58" s="820">
        <v>3.8385987886724506E-3</v>
      </c>
      <c r="Q58" s="811"/>
    </row>
    <row r="59" spans="1:18">
      <c r="A59" s="811"/>
      <c r="B59" s="59" t="s">
        <v>687</v>
      </c>
      <c r="C59" s="928">
        <f>'Run 1 PL'!C96</f>
        <v>2.2406604886635998E-3</v>
      </c>
      <c r="D59" s="926">
        <v>0</v>
      </c>
      <c r="E59" s="843">
        <f>'Run 1 PL'!J96</f>
        <v>0.13</v>
      </c>
      <c r="F59" s="976">
        <v>3.7032019721135602E-2</v>
      </c>
      <c r="G59" s="808">
        <v>0.13390776341822688</v>
      </c>
      <c r="H59" s="808">
        <v>0.23977525017978049</v>
      </c>
      <c r="I59" s="808">
        <v>0.29485543382260238</v>
      </c>
      <c r="J59" s="820">
        <v>0.33810372865779936</v>
      </c>
      <c r="K59" s="815">
        <f>'Run 1 PL'!N96</f>
        <v>0.39</v>
      </c>
      <c r="L59" s="976">
        <v>0.06</v>
      </c>
      <c r="M59" s="808">
        <v>0.3921746160064673</v>
      </c>
      <c r="N59" s="808">
        <v>0.1318160438374118</v>
      </c>
      <c r="O59" s="808">
        <v>0.34413490413245862</v>
      </c>
      <c r="P59" s="820">
        <v>0.34001964314945154</v>
      </c>
      <c r="Q59" s="811"/>
    </row>
    <row r="60" spans="1:18">
      <c r="A60" s="811"/>
      <c r="B60" s="59" t="s">
        <v>688</v>
      </c>
      <c r="C60" s="928">
        <f>'Run 1 PL'!C97</f>
        <v>2.0004118972624346E-4</v>
      </c>
      <c r="D60" s="926">
        <v>0</v>
      </c>
      <c r="E60" s="843">
        <f>'Run 1 PL'!J97</f>
        <v>0.06</v>
      </c>
      <c r="F60" s="976">
        <v>6.8002372112330498E-2</v>
      </c>
      <c r="G60" s="808">
        <v>2.0922365817731296E-3</v>
      </c>
      <c r="H60" s="808">
        <v>6.2247498202195727E-3</v>
      </c>
      <c r="I60" s="808">
        <v>1.5112667443495677E-2</v>
      </c>
      <c r="J60" s="820">
        <v>2.2000576058041114E-2</v>
      </c>
      <c r="K60" s="815">
        <f>'Run 1 PL'!N97</f>
        <v>0.35</v>
      </c>
      <c r="L60" s="976">
        <v>0.72399999999999998</v>
      </c>
      <c r="M60" s="808">
        <v>7.6410670978173001E-2</v>
      </c>
      <c r="N60" s="808">
        <v>0.34544813151223541</v>
      </c>
      <c r="O60" s="808">
        <v>0.42418935419110093</v>
      </c>
      <c r="P60" s="820">
        <v>0.65460631854640683</v>
      </c>
      <c r="Q60" s="811"/>
    </row>
    <row r="61" spans="1:18">
      <c r="A61" s="811"/>
      <c r="B61" s="59" t="s">
        <v>689</v>
      </c>
      <c r="C61" s="928">
        <f>'Run 1 PL'!C98</f>
        <v>0</v>
      </c>
      <c r="D61" s="926">
        <v>0</v>
      </c>
      <c r="E61" s="843">
        <f>'Run 1 PL'!J98</f>
        <v>0.01</v>
      </c>
      <c r="F61" s="1953">
        <v>6.7999999999999996E-3</v>
      </c>
      <c r="G61" s="808">
        <v>0</v>
      </c>
      <c r="H61" s="808">
        <v>4.7E-2</v>
      </c>
      <c r="I61" s="808">
        <v>2.803189873390188E-2</v>
      </c>
      <c r="J61" s="820">
        <v>1.0995695284159612E-2</v>
      </c>
      <c r="K61" s="815">
        <f>'Run 1 PL'!N98</f>
        <v>0.14000000000000001</v>
      </c>
      <c r="L61" s="976">
        <v>9.3299999999999994E-2</v>
      </c>
      <c r="M61" s="808">
        <v>9.7817299919159256E-4</v>
      </c>
      <c r="N61" s="808">
        <v>0.32726417534964714</v>
      </c>
      <c r="O61" s="808">
        <v>0.12670296670576153</v>
      </c>
      <c r="P61" s="820">
        <v>1.5354395154689802E-3</v>
      </c>
      <c r="Q61" s="811"/>
    </row>
    <row r="62" spans="1:18">
      <c r="A62" s="811"/>
      <c r="B62" s="2103" t="s">
        <v>21</v>
      </c>
      <c r="C62" s="2104"/>
      <c r="D62" s="2104"/>
      <c r="E62" s="2104"/>
      <c r="F62" s="2104"/>
      <c r="G62" s="2104"/>
      <c r="H62" s="2104"/>
      <c r="I62" s="2104"/>
      <c r="J62" s="2104"/>
      <c r="K62" s="2104"/>
      <c r="L62" s="2104"/>
      <c r="M62" s="2104"/>
      <c r="N62" s="2104"/>
      <c r="O62" s="2104"/>
      <c r="P62" s="2105"/>
      <c r="Q62" s="811"/>
    </row>
    <row r="63" spans="1:18">
      <c r="A63" s="811"/>
      <c r="B63" s="59" t="s">
        <v>674</v>
      </c>
      <c r="C63" s="929" t="s">
        <v>776</v>
      </c>
      <c r="D63" s="820">
        <v>8.2920771884271591E-2</v>
      </c>
      <c r="E63" s="835">
        <f>'Run 1 FE_et_bio'!F28</f>
        <v>0.12</v>
      </c>
      <c r="F63" s="975">
        <v>8.6999999999999994E-2</v>
      </c>
      <c r="G63" s="808">
        <v>0.14117976159558712</v>
      </c>
      <c r="H63" s="806">
        <v>0.1054555935131848</v>
      </c>
      <c r="I63" s="808">
        <v>0.12783967222877463</v>
      </c>
      <c r="J63" s="820">
        <v>0.11532767369017229</v>
      </c>
      <c r="K63" s="816">
        <f>'Run 1 FE_et_bio'!J28</f>
        <v>1</v>
      </c>
      <c r="L63" s="1920">
        <v>1</v>
      </c>
      <c r="M63" s="1876">
        <v>1</v>
      </c>
      <c r="N63" s="1876">
        <v>0.98679541047109465</v>
      </c>
      <c r="O63" s="1961">
        <v>1</v>
      </c>
      <c r="P63" s="1877">
        <v>1</v>
      </c>
      <c r="Q63" s="811"/>
    </row>
    <row r="64" spans="1:18">
      <c r="A64" s="811"/>
      <c r="B64" s="59" t="s">
        <v>675</v>
      </c>
      <c r="C64" s="929" t="s">
        <v>778</v>
      </c>
      <c r="D64" s="820">
        <v>7.384571782472496E-2</v>
      </c>
      <c r="E64" s="835">
        <f>'Run 1 FE_et_bio'!F29</f>
        <v>0.12</v>
      </c>
      <c r="F64" s="1920">
        <v>0.121</v>
      </c>
      <c r="G64" s="808">
        <v>8.028138952065092E-2</v>
      </c>
      <c r="H64" s="808">
        <v>5.7630905244200926E-2</v>
      </c>
      <c r="I64" s="806">
        <v>9.6880014110255819E-2</v>
      </c>
      <c r="J64" s="820">
        <v>8.5992169672750765E-2</v>
      </c>
      <c r="K64" s="816">
        <f>'Run 1 FE_et_bio'!J29</f>
        <v>1</v>
      </c>
      <c r="L64" s="1920">
        <v>1</v>
      </c>
      <c r="M64" s="1876">
        <v>0.4756357715096573</v>
      </c>
      <c r="N64" s="1876">
        <v>0.90185988975469955</v>
      </c>
      <c r="O64" s="1961">
        <v>1</v>
      </c>
      <c r="P64" s="1877">
        <v>0.81231311184787613</v>
      </c>
      <c r="Q64" s="811"/>
    </row>
    <row r="65" spans="1:18" ht="15.75" thickBot="1">
      <c r="A65" s="811"/>
      <c r="B65" s="64" t="s">
        <v>676</v>
      </c>
      <c r="C65" s="68" t="s">
        <v>777</v>
      </c>
      <c r="D65" s="930">
        <v>5.579529416052156E-3</v>
      </c>
      <c r="E65" s="817">
        <f>'Run 1 FE_et_bio'!G30</f>
        <v>0.15</v>
      </c>
      <c r="F65" s="977">
        <v>0.12</v>
      </c>
      <c r="G65" s="1894">
        <v>0.14191258459516054</v>
      </c>
      <c r="H65" s="1894">
        <v>0.13973599919199867</v>
      </c>
      <c r="I65" s="1894">
        <v>0.14158923838792295</v>
      </c>
      <c r="J65" s="1963">
        <v>0.10840884148409852</v>
      </c>
      <c r="K65" s="817">
        <f>'Run 1 FE_et_bio'!J30</f>
        <v>1</v>
      </c>
      <c r="L65" s="1960">
        <v>1</v>
      </c>
      <c r="M65" s="1878">
        <v>0.81780000935483099</v>
      </c>
      <c r="N65" s="1878">
        <v>0.83521514577852018</v>
      </c>
      <c r="O65" s="1962">
        <v>0.88341931910113525</v>
      </c>
      <c r="P65" s="1879">
        <v>0.46498532459198855</v>
      </c>
      <c r="Q65" s="811"/>
    </row>
    <row r="66" spans="1:18" ht="15.75" thickBot="1">
      <c r="A66" s="811"/>
      <c r="B66" s="811"/>
      <c r="C66" s="811"/>
      <c r="D66" s="811"/>
      <c r="E66" s="1957"/>
      <c r="F66" s="1959"/>
      <c r="G66" s="1957"/>
      <c r="H66" s="1957"/>
      <c r="I66" s="1957"/>
      <c r="J66" s="1957"/>
      <c r="K66" s="1958"/>
      <c r="L66" s="1958"/>
      <c r="M66" s="1958"/>
      <c r="N66" s="1958"/>
      <c r="O66" s="1958"/>
      <c r="P66" s="1958"/>
      <c r="Q66" s="811"/>
    </row>
    <row r="67" spans="1:18" ht="15.75" thickBot="1">
      <c r="A67" s="811"/>
      <c r="C67" s="2107" t="s">
        <v>762</v>
      </c>
      <c r="D67" s="2108"/>
      <c r="E67" s="2115" t="s">
        <v>5</v>
      </c>
      <c r="F67" s="2116"/>
      <c r="G67" s="2101" t="s">
        <v>7</v>
      </c>
      <c r="H67" s="2101"/>
      <c r="I67" s="2101"/>
      <c r="J67" s="2102"/>
      <c r="K67" s="2115" t="s">
        <v>5</v>
      </c>
      <c r="L67" s="2116"/>
      <c r="M67" s="2101" t="s">
        <v>7</v>
      </c>
      <c r="N67" s="2101"/>
      <c r="O67" s="2101"/>
      <c r="P67" s="2102"/>
      <c r="Q67" s="811"/>
    </row>
    <row r="68" spans="1:18" ht="15.75" thickBot="1">
      <c r="A68" s="811"/>
      <c r="B68" s="932" t="s">
        <v>134</v>
      </c>
      <c r="C68" s="931" t="s">
        <v>764</v>
      </c>
      <c r="D68" s="893" t="s">
        <v>763</v>
      </c>
      <c r="E68" s="1" t="s">
        <v>1</v>
      </c>
      <c r="F68" s="967" t="s">
        <v>787</v>
      </c>
      <c r="G68" s="1857" t="s">
        <v>2</v>
      </c>
      <c r="H68" s="1857" t="s">
        <v>3</v>
      </c>
      <c r="I68" s="1857" t="s">
        <v>4</v>
      </c>
      <c r="J68" s="1858" t="s">
        <v>6</v>
      </c>
      <c r="K68" s="65" t="s">
        <v>1</v>
      </c>
      <c r="L68" s="967" t="s">
        <v>787</v>
      </c>
      <c r="M68" s="1857" t="s">
        <v>2</v>
      </c>
      <c r="N68" s="1857" t="s">
        <v>3</v>
      </c>
      <c r="O68" s="1857" t="s">
        <v>4</v>
      </c>
      <c r="P68" s="1858" t="s">
        <v>6</v>
      </c>
      <c r="Q68" s="811"/>
    </row>
    <row r="69" spans="1:18" ht="30.75" thickBot="1">
      <c r="A69" s="811"/>
      <c r="B69" s="933" t="s">
        <v>767</v>
      </c>
      <c r="C69" s="942" t="s">
        <v>779</v>
      </c>
      <c r="D69" s="934">
        <v>2015</v>
      </c>
      <c r="E69" s="2124">
        <v>2030</v>
      </c>
      <c r="F69" s="2125"/>
      <c r="G69" s="2125"/>
      <c r="H69" s="2125"/>
      <c r="I69" s="2125"/>
      <c r="J69" s="2126"/>
      <c r="K69" s="2125">
        <v>2050</v>
      </c>
      <c r="L69" s="2125"/>
      <c r="M69" s="2125"/>
      <c r="N69" s="2125"/>
      <c r="O69" s="2125"/>
      <c r="P69" s="2126"/>
      <c r="Q69" s="811"/>
    </row>
    <row r="70" spans="1:18">
      <c r="A70" s="811"/>
      <c r="B70" s="62" t="s">
        <v>977</v>
      </c>
      <c r="C70" s="57">
        <f>'Run 1 Bilan_E_AMS_Met'!S35</f>
        <v>500.95313428123501</v>
      </c>
      <c r="D70" s="945">
        <v>508.82730928393687</v>
      </c>
      <c r="E70" s="57">
        <f>'Run 1 Bilan_E_AMS_Met'!S220</f>
        <v>346.85544955923001</v>
      </c>
      <c r="F70" s="978">
        <f>Bilan_E_Met!T221</f>
        <v>363.33402584916939</v>
      </c>
      <c r="G70" s="1880">
        <v>362.1736072213202</v>
      </c>
      <c r="H70" s="1964">
        <v>362.40457288956293</v>
      </c>
      <c r="I70" s="1880">
        <v>435.67883366349548</v>
      </c>
      <c r="J70" s="1881">
        <v>457.216390986031</v>
      </c>
      <c r="K70" s="56">
        <f>'Run 1 Bilan_E_AMS_Met'!S442</f>
        <v>139.251090395516</v>
      </c>
      <c r="L70" s="978">
        <f>Bilan_E_Met!T480</f>
        <v>132.39896566419515</v>
      </c>
      <c r="M70" s="69">
        <v>135.93819187330837</v>
      </c>
      <c r="N70" s="1880">
        <v>138.1705096914996</v>
      </c>
      <c r="O70" s="1880">
        <v>199.54037545904765</v>
      </c>
      <c r="P70" s="1881">
        <v>252.13584846086033</v>
      </c>
      <c r="Q70" s="811"/>
    </row>
    <row r="71" spans="1:18">
      <c r="A71" s="811"/>
      <c r="B71" s="58" t="s">
        <v>20</v>
      </c>
      <c r="C71" s="48">
        <f>'Run 1 Bilan_E_AMS_Met'!P35</f>
        <v>10.07993007</v>
      </c>
      <c r="D71" s="946">
        <v>10.987</v>
      </c>
      <c r="E71" s="48">
        <f>'Run 1 Bilan_E_AMS_Met'!P220</f>
        <v>34.263242158281798</v>
      </c>
      <c r="F71" s="971">
        <f>Bilan_E_Met!Q221</f>
        <v>30.27502052201314</v>
      </c>
      <c r="G71" s="52">
        <v>26.930052585404471</v>
      </c>
      <c r="H71" s="51">
        <v>35.012031620073529</v>
      </c>
      <c r="I71" s="52">
        <v>33.718133803421843</v>
      </c>
      <c r="J71" s="1863">
        <v>56.713741008633939</v>
      </c>
      <c r="K71" s="53">
        <f>'Run 1 Bilan_E_AMS_Met'!P442</f>
        <v>92.289301413656304</v>
      </c>
      <c r="L71" s="971">
        <f>Bilan_E_Met!Q480</f>
        <v>106.74459411941592</v>
      </c>
      <c r="M71" s="51">
        <v>52.043301317290179</v>
      </c>
      <c r="N71" s="1974">
        <v>70.405850236587227</v>
      </c>
      <c r="O71" s="1974">
        <v>114.36943901482621</v>
      </c>
      <c r="P71" s="1863">
        <v>183.55066173932028</v>
      </c>
      <c r="Q71" s="811"/>
    </row>
    <row r="72" spans="1:18">
      <c r="A72" s="811"/>
      <c r="B72" s="58" t="s">
        <v>135</v>
      </c>
      <c r="C72" s="48">
        <f>'Run 1 Bilan_E_AMS_Met'!G35</f>
        <v>1.8942870000000001</v>
      </c>
      <c r="D72" s="54">
        <v>0.46035700000000002</v>
      </c>
      <c r="E72" s="48">
        <f>'Run 1 Bilan_E_AMS_Met'!G220</f>
        <v>13.227335330391099</v>
      </c>
      <c r="F72" s="971">
        <f>Bilan_E_Met!G221</f>
        <v>4.9734474054962678</v>
      </c>
      <c r="G72" s="51">
        <v>8.188824685238469</v>
      </c>
      <c r="H72" s="51">
        <v>15.059604145987565</v>
      </c>
      <c r="I72" s="51">
        <v>21.561268846171792</v>
      </c>
      <c r="J72" s="1863">
        <v>42.374516072398244</v>
      </c>
      <c r="K72" s="53">
        <f>'Run 1 Bilan_E_AMS_Met'!G442</f>
        <v>0</v>
      </c>
      <c r="L72" s="971">
        <f>Bilan_E_Met!G480</f>
        <v>0</v>
      </c>
      <c r="M72" s="51">
        <v>3.7204166965891723</v>
      </c>
      <c r="N72" s="51">
        <v>2.0700648342553052</v>
      </c>
      <c r="O72" s="51">
        <v>4.2491172314210033</v>
      </c>
      <c r="P72" s="1863">
        <v>18.867879845147947</v>
      </c>
      <c r="Q72" s="811"/>
      <c r="R72" s="47"/>
    </row>
    <row r="73" spans="1:18">
      <c r="A73" s="811"/>
      <c r="B73" s="1968" t="s">
        <v>971</v>
      </c>
      <c r="C73" s="1969"/>
      <c r="D73" s="968"/>
      <c r="E73" s="1969"/>
      <c r="F73" s="1853">
        <f>Bilan_E_Met!H221</f>
        <v>0</v>
      </c>
      <c r="G73" s="1970"/>
      <c r="H73" s="1970"/>
      <c r="I73" s="1970"/>
      <c r="J73" s="1971"/>
      <c r="K73" s="1853"/>
      <c r="L73" s="1853">
        <f>Bilan_E_Met!H480</f>
        <v>0.25814381907328782</v>
      </c>
      <c r="M73" s="1970"/>
      <c r="N73" s="1970"/>
      <c r="O73" s="1970"/>
      <c r="P73" s="1971"/>
      <c r="Q73" s="811"/>
      <c r="R73" s="47"/>
    </row>
    <row r="74" spans="1:18">
      <c r="A74" s="811"/>
      <c r="B74" s="58" t="s">
        <v>139</v>
      </c>
      <c r="C74" s="48">
        <f>'Run 1 Bilan_E_AMS_Met'!M35</f>
        <v>0</v>
      </c>
      <c r="D74" s="54">
        <v>4.843000000000033E-3</v>
      </c>
      <c r="E74" s="48">
        <f>'Run 1 Bilan_E_AMS_Met'!M220</f>
        <v>1.4697039255990101</v>
      </c>
      <c r="F74" s="971">
        <f>Bilan_E_Met!N221</f>
        <v>0.67819737347676379</v>
      </c>
      <c r="G74" s="51">
        <v>1.4566125083882369</v>
      </c>
      <c r="H74" s="51">
        <v>2.5592525567654172</v>
      </c>
      <c r="I74" s="51">
        <v>3.6967133060781512</v>
      </c>
      <c r="J74" s="1863">
        <v>5.2604732958754328</v>
      </c>
      <c r="K74" s="53">
        <f>'Run 1 Bilan_E_AMS_Met'!M442</f>
        <v>24.887279738493302</v>
      </c>
      <c r="L74" s="971">
        <f>Bilan_E_Met!N480</f>
        <v>4.9047325623924678</v>
      </c>
      <c r="M74" s="51">
        <v>17.532122713836078</v>
      </c>
      <c r="N74" s="51">
        <v>12.863742842254482</v>
      </c>
      <c r="O74" s="51">
        <v>34.346625179453042</v>
      </c>
      <c r="P74" s="1863">
        <v>17.853034430616127</v>
      </c>
      <c r="Q74" s="811"/>
    </row>
    <row r="75" spans="1:18">
      <c r="A75" s="811"/>
      <c r="B75" s="58" t="s">
        <v>138</v>
      </c>
      <c r="C75" s="48">
        <f>'Run 1 Bilan_E_AMS_Met'!R35</f>
        <v>0</v>
      </c>
      <c r="D75" s="54">
        <v>0</v>
      </c>
      <c r="E75" s="48">
        <f>'Run 1 Bilan_E_AMS_Met'!R220</f>
        <v>0.81877289536698405</v>
      </c>
      <c r="F75" s="971">
        <f>Bilan_E_Met!S221</f>
        <v>0.65150967495445122</v>
      </c>
      <c r="G75" s="49">
        <v>2.6604975971948629E-2</v>
      </c>
      <c r="H75" s="49">
        <v>3.3661767320632845</v>
      </c>
      <c r="I75" s="49">
        <v>3.2103955275304044</v>
      </c>
      <c r="J75" s="1869">
        <v>1.5346222313596711</v>
      </c>
      <c r="K75" s="53">
        <f>'Run 1 Bilan_E_AMS_Met'!R442</f>
        <v>7.1149935986121697</v>
      </c>
      <c r="L75" s="971">
        <f>Bilan_E_Met!S480</f>
        <v>5.3966998641798476</v>
      </c>
      <c r="M75" s="51">
        <v>0.10388622440307055</v>
      </c>
      <c r="N75" s="51">
        <v>19.824555570643362</v>
      </c>
      <c r="O75" s="51">
        <v>11.510091062525404</v>
      </c>
      <c r="P75" s="1863">
        <v>1.8649482462202733</v>
      </c>
      <c r="Q75" s="811"/>
    </row>
    <row r="76" spans="1:18">
      <c r="A76" s="811"/>
      <c r="B76" s="58" t="s">
        <v>136</v>
      </c>
      <c r="C76" s="48">
        <f>'Run 1 Bilan_E_AMS_Met'!F35</f>
        <v>451.79066079002598</v>
      </c>
      <c r="D76" s="54">
        <v>462.95541000000014</v>
      </c>
      <c r="E76" s="48">
        <f>'Run 1 Bilan_E_AMS_Met'!F220</f>
        <v>260.38152614699999</v>
      </c>
      <c r="F76" s="971">
        <f>Bilan_E_Met!E221</f>
        <v>290.11557579580591</v>
      </c>
      <c r="G76" s="51">
        <v>284.26270079822098</v>
      </c>
      <c r="H76" s="51">
        <v>277.30805248507994</v>
      </c>
      <c r="I76" s="51">
        <v>321.22819357988305</v>
      </c>
      <c r="J76" s="1863">
        <v>306.36517034351112</v>
      </c>
      <c r="K76" s="53">
        <f>'Run 1 Bilan_E_AMS_Met'!F442</f>
        <v>2.1712429478419102</v>
      </c>
      <c r="L76" s="971">
        <f>Bilan_E_Met!E480</f>
        <v>0.86248908113423139</v>
      </c>
      <c r="M76" s="51">
        <v>22.387297027405491</v>
      </c>
      <c r="N76" s="51">
        <v>1.8576592547252053</v>
      </c>
      <c r="O76" s="51">
        <v>0</v>
      </c>
      <c r="P76" s="1863">
        <v>2.225975531255683</v>
      </c>
      <c r="Q76" s="811"/>
    </row>
    <row r="77" spans="1:18">
      <c r="A77" s="811"/>
      <c r="B77" s="1968" t="s">
        <v>970</v>
      </c>
      <c r="C77" s="1969"/>
      <c r="D77" s="968"/>
      <c r="E77" s="1969"/>
      <c r="F77" s="1853">
        <f>Bilan_E_Met!F221</f>
        <v>0.15795207154289831</v>
      </c>
      <c r="G77" s="1970"/>
      <c r="H77" s="1970"/>
      <c r="I77" s="1970"/>
      <c r="J77" s="1971"/>
      <c r="K77" s="1853"/>
      <c r="L77" s="1853">
        <f>Bilan_E_Met!F480</f>
        <v>2.9414401384596758</v>
      </c>
      <c r="M77" s="1970"/>
      <c r="N77" s="1970"/>
      <c r="O77" s="1970"/>
      <c r="P77" s="1971"/>
      <c r="Q77" s="811"/>
    </row>
    <row r="78" spans="1:18">
      <c r="A78" s="811"/>
      <c r="B78" s="58" t="s">
        <v>137</v>
      </c>
      <c r="C78" s="48">
        <f>'Run 1 Bilan_E_AMS_Met'!L35</f>
        <v>37.1882564212086</v>
      </c>
      <c r="D78" s="54">
        <v>34.419699283936723</v>
      </c>
      <c r="E78" s="48">
        <f>'Run 1 Bilan_E_AMS_Met'!L220</f>
        <v>36.694869102590701</v>
      </c>
      <c r="F78" s="971">
        <f>Bilan_E_Met!M221</f>
        <v>36.482323005879891</v>
      </c>
      <c r="G78" s="1974">
        <v>41.308811668096055</v>
      </c>
      <c r="H78" s="1974">
        <v>29.09945534959315</v>
      </c>
      <c r="I78" s="51">
        <v>52.264128600410245</v>
      </c>
      <c r="J78" s="1863">
        <v>44.967868034252618</v>
      </c>
      <c r="K78" s="53">
        <f>'Run 1 Bilan_E_AMS_Met'!L442</f>
        <v>12.7882726969122</v>
      </c>
      <c r="L78" s="971">
        <f>Bilan_E_Met!M480</f>
        <v>11.290866079539722</v>
      </c>
      <c r="M78" s="51">
        <v>40.151167893784375</v>
      </c>
      <c r="N78" s="51">
        <v>31.148636953034032</v>
      </c>
      <c r="O78" s="51">
        <v>35.065102970821954</v>
      </c>
      <c r="P78" s="1863">
        <v>27.773348668300006</v>
      </c>
      <c r="Q78" s="811"/>
    </row>
    <row r="79" spans="1:18">
      <c r="A79" s="811"/>
      <c r="B79" s="828"/>
      <c r="C79" s="943"/>
      <c r="D79" s="935"/>
      <c r="E79" s="829"/>
      <c r="F79" s="1973" t="str">
        <f>IF(SUM(F71:F78)=F70,"OK","NOK")</f>
        <v>OK</v>
      </c>
      <c r="G79" s="827"/>
      <c r="H79" s="827"/>
      <c r="I79" s="827"/>
      <c r="J79" s="826"/>
      <c r="K79" s="830"/>
      <c r="L79" s="1973" t="str">
        <f>IF(SUM(L71:L78)=L70,"OK","NOK")</f>
        <v>OK</v>
      </c>
      <c r="M79" s="1972"/>
      <c r="N79" s="825"/>
      <c r="O79" s="825"/>
      <c r="P79" s="826"/>
      <c r="Q79" s="811"/>
    </row>
    <row r="80" spans="1:18">
      <c r="A80" s="811"/>
      <c r="B80" s="59" t="s">
        <v>141</v>
      </c>
      <c r="C80" s="48">
        <f>'Run 1 Bilan_GES_AMS_Met'!E9</f>
        <v>122.061280112962</v>
      </c>
      <c r="D80" s="54">
        <v>127.82974831110299</v>
      </c>
      <c r="E80" s="48">
        <f>'Run 1 Bilan_GES_AMS_Met'!L9</f>
        <v>72.590541506751904</v>
      </c>
      <c r="F80" s="971">
        <f>GES_Met!M32</f>
        <v>82.69578819166901</v>
      </c>
      <c r="G80" s="51">
        <v>76.007123854501401</v>
      </c>
      <c r="H80" s="51">
        <v>88.848661217328399</v>
      </c>
      <c r="I80" s="52">
        <v>85.24243507051014</v>
      </c>
      <c r="J80" s="1863">
        <v>59.340964510258381</v>
      </c>
      <c r="K80" s="53">
        <f>'Run 1 Bilan_GES_AMS_Met'!S9</f>
        <v>0.56525572585350903</v>
      </c>
      <c r="L80" s="971">
        <f>GES_Met!T32</f>
        <v>0.25112178957653192</v>
      </c>
      <c r="M80" s="51">
        <v>6.8270788053587887</v>
      </c>
      <c r="N80" s="1974">
        <v>0.89604768000543067</v>
      </c>
      <c r="O80" s="1974">
        <v>0.86724482693302674</v>
      </c>
      <c r="P80" s="1863">
        <v>4.4515024747274792</v>
      </c>
      <c r="Q80" s="811"/>
    </row>
    <row r="81" spans="1:18">
      <c r="A81" s="811"/>
      <c r="B81" s="59" t="s">
        <v>142</v>
      </c>
      <c r="C81" s="48">
        <f>'Run 1 Bilan_GES_AMS_Met'!E11-'Run 1 Bilan_GES_AMS_Met'!E9</f>
        <v>25.50890003808901</v>
      </c>
      <c r="D81" s="54">
        <v>22.628793380000005</v>
      </c>
      <c r="E81" s="67">
        <f>'Run 1 Bilan_GES_AMS_Met'!L11-'Run 1 Bilan_GES_AMS_Met'!L9</f>
        <v>24.092045099253198</v>
      </c>
      <c r="F81" s="968">
        <f>GES_Met!M34-GES_Met!M32</f>
        <v>23.13295531184437</v>
      </c>
      <c r="G81" s="51">
        <v>16.466137584415463</v>
      </c>
      <c r="H81" s="51">
        <v>6.7371344067312862</v>
      </c>
      <c r="I81" s="52">
        <v>27.560252237569557</v>
      </c>
      <c r="J81" s="1863">
        <v>56.469362747601856</v>
      </c>
      <c r="K81" s="54">
        <f>'Run 1 Bilan_GES_AMS_Met'!S11-'Run 1 Bilan_GES_AMS_Met'!S9</f>
        <v>10.81744108551249</v>
      </c>
      <c r="L81" s="968">
        <f>GES_Met!T34-GES_Met!T32</f>
        <v>8.3900608212650969</v>
      </c>
      <c r="M81" s="51">
        <v>6.8022520747265665</v>
      </c>
      <c r="N81" s="51">
        <v>6.8940273673467418</v>
      </c>
      <c r="O81" s="52">
        <v>8.8769779453805011</v>
      </c>
      <c r="P81" s="898">
        <v>9.9547656093977253</v>
      </c>
      <c r="Q81" s="811"/>
    </row>
    <row r="82" spans="1:18">
      <c r="A82" s="811"/>
      <c r="B82" s="824"/>
      <c r="C82" s="943"/>
      <c r="D82" s="825"/>
      <c r="E82" s="829"/>
      <c r="F82" s="963"/>
      <c r="G82" s="827"/>
      <c r="H82" s="827"/>
      <c r="I82" s="827"/>
      <c r="J82" s="826"/>
      <c r="K82" s="830"/>
      <c r="L82" s="963"/>
      <c r="M82" s="825"/>
      <c r="N82" s="825"/>
      <c r="O82" s="825"/>
      <c r="P82" s="826"/>
      <c r="Q82" s="811"/>
    </row>
    <row r="83" spans="1:18" ht="14.25" customHeight="1">
      <c r="A83" s="811"/>
      <c r="B83" s="63" t="s">
        <v>22</v>
      </c>
      <c r="C83" s="48">
        <f>'Run 1 Bilan_GES_AMS_Met'!E54</f>
        <v>-15.6857764796593</v>
      </c>
      <c r="D83" s="2119" t="s">
        <v>780</v>
      </c>
      <c r="E83" s="55">
        <f>'Run 1 Bilan_GES_AMS_Met'!L54</f>
        <v>-31.381242568271499</v>
      </c>
      <c r="F83" s="979">
        <f>GES_Met!M57</f>
        <v>-36.034774877942297</v>
      </c>
      <c r="G83" s="1883">
        <f>G84+G85</f>
        <v>-79</v>
      </c>
      <c r="H83" s="51">
        <f t="shared" ref="H83:J83" si="2">H84+H85</f>
        <v>-69.73</v>
      </c>
      <c r="I83" s="51">
        <f t="shared" si="2"/>
        <v>-62.96</v>
      </c>
      <c r="J83" s="1988">
        <f t="shared" si="2"/>
        <v>-40.81</v>
      </c>
      <c r="K83" s="60">
        <f>'Run 1 Bilan_GES_AMS_Met'!S54</f>
        <v>-62.053174192209603</v>
      </c>
      <c r="L83" s="982">
        <f>GES_Met!T57</f>
        <v>-59.259487788651668</v>
      </c>
      <c r="M83" s="1882">
        <f t="shared" ref="M83:O83" si="3">M84+M85</f>
        <v>-116</v>
      </c>
      <c r="N83" s="1883">
        <f t="shared" si="3"/>
        <v>-96.7</v>
      </c>
      <c r="O83" s="1974">
        <f t="shared" si="3"/>
        <v>-93.45</v>
      </c>
      <c r="P83" s="1884">
        <f>P84+P85</f>
        <v>-133</v>
      </c>
      <c r="Q83" s="811"/>
      <c r="R83" s="70"/>
    </row>
    <row r="84" spans="1:18">
      <c r="A84" s="811"/>
      <c r="B84" s="59" t="s">
        <v>140</v>
      </c>
      <c r="C84" s="48">
        <f>'Run 1 Bilan_GES_AMS_Met'!E47</f>
        <v>-15.6857764796593</v>
      </c>
      <c r="D84" s="2120"/>
      <c r="E84" s="845">
        <f>'Run 1 Bilan_GES_AMS_Met'!L47</f>
        <v>-29.381242568271499</v>
      </c>
      <c r="F84" s="980">
        <f>GES_Met!M50</f>
        <v>-31.714774877942297</v>
      </c>
      <c r="G84" s="1883">
        <v>-79</v>
      </c>
      <c r="H84" s="51">
        <v>-69</v>
      </c>
      <c r="I84" s="51">
        <v>-53</v>
      </c>
      <c r="J84" s="1863">
        <v>-24</v>
      </c>
      <c r="K84" s="61">
        <f>'Run 1 Bilan_GES_AMS_Met'!S47</f>
        <v>-43.553174192209603</v>
      </c>
      <c r="L84" s="980">
        <f>GES_Met!T50</f>
        <v>-44.10948778865167</v>
      </c>
      <c r="M84" s="1885">
        <v>-116</v>
      </c>
      <c r="N84" s="1885">
        <v>-93</v>
      </c>
      <c r="O84" s="846">
        <v>-64</v>
      </c>
      <c r="P84" s="844">
        <v>-41</v>
      </c>
      <c r="Q84" s="811"/>
    </row>
    <row r="85" spans="1:18" ht="15.75" thickBot="1">
      <c r="A85" s="811"/>
      <c r="B85" s="64" t="s">
        <v>700</v>
      </c>
      <c r="C85" s="944">
        <f>'Run 1 Bilan_GES_AMS_Met'!E53</f>
        <v>0</v>
      </c>
      <c r="D85" s="947">
        <v>0</v>
      </c>
      <c r="E85" s="68">
        <f>'Run 1 Bilan_GES_AMS_Met'!L53</f>
        <v>-2</v>
      </c>
      <c r="F85" s="987">
        <f>GES_Met!M56</f>
        <v>-4.32</v>
      </c>
      <c r="G85" s="1886">
        <v>0</v>
      </c>
      <c r="H85" s="1989">
        <v>-0.73</v>
      </c>
      <c r="I85" s="1887">
        <v>-9.9600000000000009</v>
      </c>
      <c r="J85" s="1895">
        <v>-16.809999999999999</v>
      </c>
      <c r="K85" s="66">
        <f>'Run 1 Bilan_GES_AMS_Met'!S53</f>
        <v>-18.5</v>
      </c>
      <c r="L85" s="987">
        <f>GES_Met!T56</f>
        <v>-15.149999999999999</v>
      </c>
      <c r="M85" s="1886">
        <v>0</v>
      </c>
      <c r="N85" s="1886">
        <v>-3.7</v>
      </c>
      <c r="O85" s="1989">
        <v>-29.45</v>
      </c>
      <c r="P85" s="1888">
        <v>-92</v>
      </c>
      <c r="Q85" s="811"/>
    </row>
    <row r="86" spans="1:18">
      <c r="A86" s="811"/>
      <c r="B86" s="812"/>
      <c r="C86" s="812"/>
      <c r="D86" s="812"/>
      <c r="E86" s="812"/>
      <c r="K86" s="811"/>
      <c r="L86" s="811"/>
      <c r="Q86" s="811"/>
    </row>
    <row r="87" spans="1:18" ht="15.75" thickBot="1">
      <c r="A87" s="811"/>
      <c r="B87" s="811"/>
      <c r="C87" s="811"/>
      <c r="D87" s="811"/>
      <c r="E87" s="811"/>
      <c r="G87" s="877"/>
      <c r="H87" s="877"/>
      <c r="I87" s="877"/>
      <c r="J87" s="877"/>
      <c r="K87" s="811"/>
      <c r="L87" s="984"/>
      <c r="M87" s="47"/>
      <c r="Q87" s="811"/>
    </row>
    <row r="88" spans="1:18" ht="15.75" thickBot="1">
      <c r="A88" s="811"/>
      <c r="B88" s="811"/>
      <c r="C88" s="2117">
        <v>2015</v>
      </c>
      <c r="D88" s="2118"/>
      <c r="E88" s="2121">
        <v>2030</v>
      </c>
      <c r="F88" s="2122"/>
      <c r="G88" s="2122"/>
      <c r="H88" s="2122"/>
      <c r="I88" s="2122"/>
      <c r="J88" s="2123"/>
      <c r="K88" s="2122">
        <v>2050</v>
      </c>
      <c r="L88" s="2122"/>
      <c r="M88" s="2122"/>
      <c r="N88" s="2122"/>
      <c r="O88" s="2122"/>
      <c r="P88" s="2123"/>
      <c r="Q88" s="811"/>
    </row>
    <row r="89" spans="1:18" ht="15.75" thickBot="1">
      <c r="A89" s="811"/>
      <c r="B89" s="813" t="s">
        <v>670</v>
      </c>
      <c r="C89" s="940" t="s">
        <v>764</v>
      </c>
      <c r="D89" s="893" t="s">
        <v>763</v>
      </c>
      <c r="E89" s="833" t="s">
        <v>1</v>
      </c>
      <c r="F89" s="981" t="s">
        <v>787</v>
      </c>
      <c r="G89" s="1859" t="s">
        <v>2</v>
      </c>
      <c r="H89" s="1859" t="s">
        <v>3</v>
      </c>
      <c r="I89" s="1859" t="s">
        <v>4</v>
      </c>
      <c r="J89" s="1859" t="s">
        <v>6</v>
      </c>
      <c r="K89" s="834" t="s">
        <v>1</v>
      </c>
      <c r="L89" s="981" t="s">
        <v>787</v>
      </c>
      <c r="M89" s="1859" t="s">
        <v>2</v>
      </c>
      <c r="N89" s="1859" t="s">
        <v>3</v>
      </c>
      <c r="O89" s="1859" t="s">
        <v>4</v>
      </c>
      <c r="P89" s="1860" t="s">
        <v>6</v>
      </c>
      <c r="Q89" s="811"/>
    </row>
    <row r="90" spans="1:18">
      <c r="A90" s="811"/>
      <c r="B90" s="59" t="s">
        <v>668</v>
      </c>
      <c r="C90" s="48">
        <f>'Run 1 VP'!C29</f>
        <v>36.0214709888496</v>
      </c>
      <c r="D90" s="54">
        <v>32.837651999999999</v>
      </c>
      <c r="E90" s="48">
        <f>'Run 1 VP'!J29</f>
        <v>34.809447543669897</v>
      </c>
      <c r="F90" s="1910">
        <v>34.809447543669897</v>
      </c>
      <c r="G90" s="810">
        <v>30.262466826332272</v>
      </c>
      <c r="H90" s="810">
        <v>32.479485334499714</v>
      </c>
      <c r="I90" s="810">
        <v>33.388800079063415</v>
      </c>
      <c r="J90" s="810">
        <v>34.752724990653775</v>
      </c>
      <c r="K90" s="51">
        <f>'Run 1 VP'!N29</f>
        <v>28.809447543669901</v>
      </c>
      <c r="L90" s="1917">
        <v>28.809447543669901</v>
      </c>
      <c r="M90" s="810">
        <v>20.009678909588313</v>
      </c>
      <c r="N90" s="810">
        <v>24.897128236088633</v>
      </c>
      <c r="O90" s="810">
        <v>31.544033820313953</v>
      </c>
      <c r="P90" s="1889">
        <v>36.907254590460923</v>
      </c>
      <c r="Q90" s="811"/>
    </row>
    <row r="91" spans="1:18" ht="15.75" thickBot="1">
      <c r="A91" s="811"/>
      <c r="B91" s="937" t="s">
        <v>669</v>
      </c>
      <c r="C91" s="938">
        <f>'Run 1 VP'!C30</f>
        <v>1.9403870000000001</v>
      </c>
      <c r="D91" s="948">
        <v>1.9172229999999999</v>
      </c>
      <c r="E91" s="938">
        <f>'Run 1 VP'!J30</f>
        <v>1.8</v>
      </c>
      <c r="F91" s="1911">
        <v>1.8</v>
      </c>
      <c r="G91" s="846">
        <v>1.5739490108349419</v>
      </c>
      <c r="H91" s="939">
        <v>1.9231920433999141</v>
      </c>
      <c r="I91" s="846">
        <v>2.0724372649432796</v>
      </c>
      <c r="J91" s="846">
        <v>2.3023821686349915</v>
      </c>
      <c r="K91" s="846">
        <f>'Run 1 VP'!N30</f>
        <v>1.8</v>
      </c>
      <c r="L91" s="1918">
        <v>1.8</v>
      </c>
      <c r="M91" s="846">
        <v>1.0829782729262625</v>
      </c>
      <c r="N91" s="846">
        <v>1.3634876035356616</v>
      </c>
      <c r="O91" s="939">
        <v>1.9127938259199773</v>
      </c>
      <c r="P91" s="1890">
        <v>2.3092991666887381</v>
      </c>
      <c r="Q91" s="811"/>
    </row>
    <row r="92" spans="1:18" ht="15.75" thickBot="1">
      <c r="A92" s="811"/>
      <c r="B92" s="1912"/>
      <c r="C92" s="1913"/>
      <c r="D92" s="1914"/>
      <c r="E92" s="1915" t="s">
        <v>678</v>
      </c>
      <c r="F92" s="1915"/>
      <c r="G92" s="1914"/>
      <c r="H92" s="1914"/>
      <c r="I92" s="1914"/>
      <c r="J92" s="1914"/>
      <c r="K92" s="1914"/>
      <c r="L92" s="1914"/>
      <c r="M92" s="1914"/>
      <c r="N92" s="1914"/>
      <c r="O92" s="1914"/>
      <c r="P92" s="1916"/>
      <c r="Q92" s="811"/>
    </row>
    <row r="93" spans="1:18">
      <c r="A93" s="811"/>
      <c r="B93" s="71" t="s">
        <v>677</v>
      </c>
      <c r="C93" s="1928">
        <f>'Run 1 VP'!C44</f>
        <v>0.98716183936503388</v>
      </c>
      <c r="D93" s="1929">
        <v>0.98807389646379162</v>
      </c>
      <c r="E93" s="964">
        <f>'Run 1 VP'!$J$44</f>
        <v>0.36</v>
      </c>
      <c r="F93" s="983">
        <v>0.36</v>
      </c>
      <c r="G93" s="1891">
        <v>0.42190422849892323</v>
      </c>
      <c r="H93" s="1891">
        <v>0.30247695644479827</v>
      </c>
      <c r="I93" s="1891">
        <v>0.43449990746817202</v>
      </c>
      <c r="J93" s="1896">
        <v>0.31377389832619024</v>
      </c>
      <c r="K93" s="1936">
        <f>'Run 1 VP'!$N$44</f>
        <v>0</v>
      </c>
      <c r="L93" s="1937">
        <v>0</v>
      </c>
      <c r="M93" s="1938">
        <v>0</v>
      </c>
      <c r="N93" s="1938">
        <v>1.9259292372386883E-2</v>
      </c>
      <c r="O93" s="1938">
        <v>1.2921930841671925E-2</v>
      </c>
      <c r="P93" s="1939">
        <v>0</v>
      </c>
      <c r="Q93" s="811"/>
    </row>
    <row r="94" spans="1:18">
      <c r="A94" s="811"/>
      <c r="B94" s="59" t="s">
        <v>15</v>
      </c>
      <c r="C94" s="928">
        <f>'Run 1 VP'!C48</f>
        <v>3.8683004988180193E-3</v>
      </c>
      <c r="D94" s="1864">
        <v>2.9141106694422088E-3</v>
      </c>
      <c r="E94" s="816">
        <f>'Run 1 VP'!$J$48</f>
        <v>0.09</v>
      </c>
      <c r="F94" s="975">
        <v>0.05</v>
      </c>
      <c r="G94" s="808">
        <v>0.1348828868800564</v>
      </c>
      <c r="H94" s="808">
        <v>8.01989162910514E-2</v>
      </c>
      <c r="I94" s="808">
        <v>0.10642443703109022</v>
      </c>
      <c r="J94" s="1897">
        <v>0.1121596411834678</v>
      </c>
      <c r="K94" s="809">
        <f>'Run 1 VP'!$N$48</f>
        <v>0</v>
      </c>
      <c r="L94" s="1940">
        <v>0</v>
      </c>
      <c r="M94" s="808">
        <v>0</v>
      </c>
      <c r="N94" s="808">
        <v>2.8182771714158089E-2</v>
      </c>
      <c r="O94" s="808">
        <v>1.0886613481631446E-2</v>
      </c>
      <c r="P94" s="820">
        <v>2.5150629057372254E-2</v>
      </c>
      <c r="Q94" s="811"/>
    </row>
    <row r="95" spans="1:18">
      <c r="A95" s="811"/>
      <c r="B95" s="59" t="s">
        <v>14</v>
      </c>
      <c r="C95" s="928">
        <f>'Run 1 VP'!C47</f>
        <v>8.9698601361480976E-3</v>
      </c>
      <c r="D95" s="1864">
        <v>9.0119928667661518E-3</v>
      </c>
      <c r="E95" s="816">
        <f>'Run 1 VP'!$J$47</f>
        <v>0.55000000000000004</v>
      </c>
      <c r="F95" s="975">
        <v>0.66</v>
      </c>
      <c r="G95" s="808">
        <v>0.44321288462102026</v>
      </c>
      <c r="H95" s="808">
        <v>0.61146037726169811</v>
      </c>
      <c r="I95" s="808">
        <v>0.45646014316193112</v>
      </c>
      <c r="J95" s="1897">
        <v>0.57176182428446576</v>
      </c>
      <c r="K95" s="809">
        <f>'Run 1 VP'!$N$47</f>
        <v>1</v>
      </c>
      <c r="L95" s="1921">
        <f>'Run 1 VP'!$N$47</f>
        <v>1</v>
      </c>
      <c r="M95" s="808">
        <v>1</v>
      </c>
      <c r="N95" s="808">
        <v>0.93753939023684307</v>
      </c>
      <c r="O95" s="808">
        <v>0.96907371563956124</v>
      </c>
      <c r="P95" s="820">
        <v>0.96932951610186691</v>
      </c>
      <c r="Q95" s="811"/>
    </row>
    <row r="96" spans="1:18">
      <c r="A96" s="811"/>
      <c r="B96" s="824"/>
      <c r="C96" s="936"/>
      <c r="D96" s="826"/>
      <c r="E96" s="827"/>
      <c r="F96" s="1919">
        <f>SUM(F93:F95)</f>
        <v>1.07</v>
      </c>
      <c r="G96" s="965"/>
      <c r="H96" s="827"/>
      <c r="I96" s="827"/>
      <c r="J96" s="827"/>
      <c r="K96" s="824"/>
      <c r="L96" s="827"/>
      <c r="M96" s="827"/>
      <c r="N96" s="827"/>
      <c r="O96" s="827"/>
      <c r="P96" s="826"/>
      <c r="Q96" s="811"/>
    </row>
    <row r="97" spans="1:17">
      <c r="A97" s="811"/>
      <c r="B97" s="59" t="s">
        <v>698</v>
      </c>
      <c r="C97" s="928">
        <f>'Run 1 VUL'!C43</f>
        <v>0.98674044255222637</v>
      </c>
      <c r="D97" s="1864">
        <v>0.98570940695892051</v>
      </c>
      <c r="E97" s="1951">
        <f>'Run 1 VUL'!J43</f>
        <v>0.47699999999999998</v>
      </c>
      <c r="F97" s="1950">
        <v>0.47699999999999998</v>
      </c>
      <c r="G97" s="808">
        <v>0.73211514852928183</v>
      </c>
      <c r="H97" s="808">
        <v>0.64696543058039757</v>
      </c>
      <c r="I97" s="808">
        <v>0.63482143974325311</v>
      </c>
      <c r="J97" s="1897">
        <v>0.22049770882527236</v>
      </c>
      <c r="K97" s="836">
        <f>'Run 1 VUL'!N43</f>
        <v>2.7755575615628914E-17</v>
      </c>
      <c r="L97" s="1952">
        <v>0</v>
      </c>
      <c r="M97" s="808">
        <v>0.28208263175847043</v>
      </c>
      <c r="N97" s="808">
        <v>0</v>
      </c>
      <c r="O97" s="808">
        <v>0</v>
      </c>
      <c r="P97" s="820">
        <v>0</v>
      </c>
      <c r="Q97" s="811"/>
    </row>
    <row r="98" spans="1:17">
      <c r="A98" s="811"/>
      <c r="B98" s="59" t="s">
        <v>699</v>
      </c>
      <c r="C98" s="838">
        <v>0</v>
      </c>
      <c r="D98" s="1864">
        <v>1.5884319793715633E-5</v>
      </c>
      <c r="E98" s="1926">
        <v>0</v>
      </c>
      <c r="F98" s="1922">
        <v>0</v>
      </c>
      <c r="G98" s="1892">
        <v>7.352370583615371E-2</v>
      </c>
      <c r="H98" s="1892">
        <v>8.332561676605911E-2</v>
      </c>
      <c r="I98" s="1892">
        <v>2.211958302174151E-2</v>
      </c>
      <c r="J98" s="1892">
        <v>4.8997735529281654E-2</v>
      </c>
      <c r="K98" s="839">
        <v>0</v>
      </c>
      <c r="L98" s="1922">
        <v>0</v>
      </c>
      <c r="M98" s="1892">
        <v>8.2336484215980069E-2</v>
      </c>
      <c r="N98" s="1892">
        <v>5.3988760829772178E-2</v>
      </c>
      <c r="O98" s="1892">
        <v>4.1877058115651258E-3</v>
      </c>
      <c r="P98" s="1893">
        <v>3.1754254362163503E-3</v>
      </c>
      <c r="Q98" s="811"/>
    </row>
    <row r="99" spans="1:17">
      <c r="A99" s="811"/>
      <c r="B99" s="59" t="s">
        <v>671</v>
      </c>
      <c r="C99" s="928">
        <f>'Run 1 VUL'!C44</f>
        <v>5.6182381411363277E-4</v>
      </c>
      <c r="D99" s="1864">
        <v>1.2575086503358211E-3</v>
      </c>
      <c r="E99" s="1951">
        <f>'Run 1 VUL'!J44</f>
        <v>3.0000000000000001E-3</v>
      </c>
      <c r="F99" s="1950">
        <v>3.0000000000000001E-3</v>
      </c>
      <c r="G99" s="808">
        <v>2.4052113202780959E-2</v>
      </c>
      <c r="H99" s="808">
        <v>2.6940766691308352E-2</v>
      </c>
      <c r="I99" s="808">
        <v>6.3295393120501919E-2</v>
      </c>
      <c r="J99" s="1897">
        <v>3.6176246231542961E-2</v>
      </c>
      <c r="K99" s="836">
        <f>'Run 1 VUL'!N44</f>
        <v>0</v>
      </c>
      <c r="L99" s="1950">
        <v>0</v>
      </c>
      <c r="M99" s="808">
        <v>6.507359449474126E-2</v>
      </c>
      <c r="N99" s="1924">
        <v>6.0835737435397969E-2</v>
      </c>
      <c r="O99" s="808">
        <v>0.1304499191240322</v>
      </c>
      <c r="P99" s="820">
        <v>7.2726091332409024E-2</v>
      </c>
      <c r="Q99" s="811"/>
    </row>
    <row r="100" spans="1:17">
      <c r="A100" s="811"/>
      <c r="B100" s="59" t="s">
        <v>16</v>
      </c>
      <c r="C100" s="928">
        <f>'Run 1 VUL'!C45</f>
        <v>1.2697733633659947E-2</v>
      </c>
      <c r="D100" s="1864">
        <v>1.3014552684317676E-2</v>
      </c>
      <c r="E100" s="816">
        <f>'Run 1 VUL'!J45</f>
        <v>0.51</v>
      </c>
      <c r="F100" s="1920">
        <v>0.51</v>
      </c>
      <c r="G100" s="808">
        <v>0.17030903243178352</v>
      </c>
      <c r="H100" s="808">
        <v>0.16128596558391872</v>
      </c>
      <c r="I100" s="808">
        <v>0.24499740833728845</v>
      </c>
      <c r="J100" s="1897">
        <v>0.694328309413903</v>
      </c>
      <c r="K100" s="836">
        <f>'Run 1 VUL'!N45</f>
        <v>0.97</v>
      </c>
      <c r="L100" s="1920">
        <v>0.97</v>
      </c>
      <c r="M100" s="808">
        <v>0.57050728953080831</v>
      </c>
      <c r="N100" s="808">
        <v>0.65569275975400521</v>
      </c>
      <c r="O100" s="808">
        <v>0.75478515205521135</v>
      </c>
      <c r="P100" s="2004">
        <v>0.92409848323137456</v>
      </c>
      <c r="Q100" s="811"/>
    </row>
    <row r="101" spans="1:17">
      <c r="A101" s="811"/>
      <c r="B101" s="59" t="s">
        <v>672</v>
      </c>
      <c r="C101" s="928">
        <f>'Run 1 VUL'!C46</f>
        <v>0</v>
      </c>
      <c r="D101" s="1864">
        <v>2.6473866322859389E-6</v>
      </c>
      <c r="E101" s="816">
        <f>'Run 1 VUL'!J46</f>
        <v>0.01</v>
      </c>
      <c r="F101" s="1920">
        <v>0.01</v>
      </c>
      <c r="G101" s="808">
        <v>0</v>
      </c>
      <c r="H101" s="808">
        <v>8.1482220378316317E-2</v>
      </c>
      <c r="I101" s="808">
        <v>3.4766175777215032E-2</v>
      </c>
      <c r="J101" s="1897">
        <v>0</v>
      </c>
      <c r="K101" s="836">
        <f>'Run 1 VUL'!N46</f>
        <v>0.03</v>
      </c>
      <c r="L101" s="1920">
        <v>0.03</v>
      </c>
      <c r="M101" s="808">
        <v>0</v>
      </c>
      <c r="N101" s="808">
        <v>0.22948274198082463</v>
      </c>
      <c r="O101" s="1924">
        <v>0.11057722300919136</v>
      </c>
      <c r="P101" s="820">
        <v>0</v>
      </c>
      <c r="Q101" s="811"/>
    </row>
    <row r="102" spans="1:17">
      <c r="A102" s="811"/>
      <c r="B102" s="824"/>
      <c r="C102" s="936"/>
      <c r="D102" s="1930"/>
      <c r="E102" s="1925">
        <f>SUM(E97:E101)</f>
        <v>1</v>
      </c>
      <c r="F102" s="1949">
        <f>SUM(F97:F101)</f>
        <v>1</v>
      </c>
      <c r="G102" s="827"/>
      <c r="H102" s="827"/>
      <c r="I102" s="827"/>
      <c r="J102" s="827"/>
      <c r="K102" s="1949">
        <f>SUM(K97:K101)</f>
        <v>1</v>
      </c>
      <c r="L102" s="1925">
        <f>SUM(L97:L101)</f>
        <v>1</v>
      </c>
      <c r="M102" s="827"/>
      <c r="N102" s="827"/>
      <c r="O102" s="827"/>
      <c r="P102" s="826"/>
      <c r="Q102" s="811"/>
    </row>
    <row r="103" spans="1:17">
      <c r="A103" s="811"/>
      <c r="B103" s="59" t="s">
        <v>19</v>
      </c>
      <c r="C103" s="928">
        <f>'Run 1 PL'!C42</f>
        <v>0.99265705738373677</v>
      </c>
      <c r="D103" s="1864">
        <v>0.99561949444657216</v>
      </c>
      <c r="E103" s="816">
        <f>'Run 1 PL'!J42</f>
        <v>0.5</v>
      </c>
      <c r="F103" s="975">
        <v>0.45</v>
      </c>
      <c r="G103" s="808">
        <v>0.74830012995405037</v>
      </c>
      <c r="H103" s="806">
        <v>0.48218848264111203</v>
      </c>
      <c r="I103" s="806">
        <v>0.41461464306159473</v>
      </c>
      <c r="J103" s="1897">
        <v>0.37357592747873369</v>
      </c>
      <c r="K103" s="836">
        <f>'Run 1 PL'!N42</f>
        <v>0</v>
      </c>
      <c r="L103" s="1941">
        <v>0.04</v>
      </c>
      <c r="M103" s="808">
        <v>0.46120838128845248</v>
      </c>
      <c r="N103" s="808">
        <v>0.06</v>
      </c>
      <c r="O103" s="1943">
        <v>5.4515429130647775E-2</v>
      </c>
      <c r="P103" s="820">
        <v>2.5000000000000001E-3</v>
      </c>
      <c r="Q103" s="811"/>
    </row>
    <row r="104" spans="1:17">
      <c r="A104" s="811"/>
      <c r="B104" s="59" t="s">
        <v>18</v>
      </c>
      <c r="C104" s="928">
        <f>'Run 1 PL'!C43</f>
        <v>6.9078052760402501E-3</v>
      </c>
      <c r="D104" s="1864">
        <v>4.2129452317119873E-3</v>
      </c>
      <c r="E104" s="816">
        <f>'Run 1 PL'!J43</f>
        <v>0.25</v>
      </c>
      <c r="F104" s="975">
        <v>0.05</v>
      </c>
      <c r="G104" s="808">
        <v>0.23947471452397706</v>
      </c>
      <c r="H104" s="808">
        <v>0.36270495974070061</v>
      </c>
      <c r="I104" s="808">
        <v>0.4633972316220934</v>
      </c>
      <c r="J104" s="1897">
        <v>0.51304014255624408</v>
      </c>
      <c r="K104" s="836">
        <f>'Run 1 PL'!N43</f>
        <v>0.35</v>
      </c>
      <c r="L104" s="1941">
        <v>0.06</v>
      </c>
      <c r="M104" s="808">
        <v>0.43183055233350598</v>
      </c>
      <c r="N104" s="808">
        <v>5.2064068615705894E-3</v>
      </c>
      <c r="O104" s="808">
        <v>0.22528501430819922</v>
      </c>
      <c r="P104" s="820">
        <v>0.14880434401623777</v>
      </c>
      <c r="Q104" s="811"/>
    </row>
    <row r="105" spans="1:17">
      <c r="A105" s="811"/>
      <c r="B105" s="59" t="s">
        <v>17</v>
      </c>
      <c r="C105" s="928">
        <f>'Run 1 PL'!C44</f>
        <v>4.3513734022300791E-4</v>
      </c>
      <c r="D105" s="1864">
        <v>1.675603217158177E-4</v>
      </c>
      <c r="E105" s="1927">
        <f>'Run 1 PL'!J44</f>
        <v>0.22</v>
      </c>
      <c r="F105" s="975">
        <v>0.35</v>
      </c>
      <c r="G105" s="808">
        <v>1.1756207888538484E-2</v>
      </c>
      <c r="H105" s="808">
        <v>3.8564111382584088E-2</v>
      </c>
      <c r="I105" s="808">
        <v>6.7112646967871115E-2</v>
      </c>
      <c r="J105" s="1945">
        <v>0.11220266108284704</v>
      </c>
      <c r="K105" s="836">
        <f>'Run 1 PL'!N44</f>
        <v>0.45</v>
      </c>
      <c r="L105" s="1941">
        <v>0.8</v>
      </c>
      <c r="M105" s="808">
        <v>0.10581387101046857</v>
      </c>
      <c r="N105" s="808">
        <v>0.48571385392278899</v>
      </c>
      <c r="O105" s="808">
        <v>0.56558691809186712</v>
      </c>
      <c r="P105" s="1942">
        <v>0.84606423604418524</v>
      </c>
      <c r="Q105" s="811"/>
    </row>
    <row r="106" spans="1:17" ht="15.75" thickBot="1">
      <c r="A106" s="811"/>
      <c r="B106" s="64" t="s">
        <v>673</v>
      </c>
      <c r="C106" s="941">
        <f>'Run 1 PL'!C45</f>
        <v>0</v>
      </c>
      <c r="D106" s="1931">
        <v>0</v>
      </c>
      <c r="E106" s="817">
        <f>'Run 1 PL'!J45</f>
        <v>0.03</v>
      </c>
      <c r="F106" s="977">
        <v>0.04</v>
      </c>
      <c r="G106" s="1894">
        <v>4.6894763343403867E-4</v>
      </c>
      <c r="H106" s="1894">
        <v>0.11654244623560334</v>
      </c>
      <c r="I106" s="821">
        <v>5.4875478348440865E-2</v>
      </c>
      <c r="J106" s="1898">
        <v>1.1812688821752348E-3</v>
      </c>
      <c r="K106" s="840">
        <f>'Run 1 PL'!N45</f>
        <v>0.2</v>
      </c>
      <c r="L106" s="988">
        <v>0.1</v>
      </c>
      <c r="M106" s="1894">
        <v>1.1471953675730173E-3</v>
      </c>
      <c r="N106" s="1894">
        <v>0.44907973921564037</v>
      </c>
      <c r="O106" s="1944">
        <v>0.15461263846928586</v>
      </c>
      <c r="P106" s="930">
        <v>2.631419939577051E-3</v>
      </c>
      <c r="Q106" s="811"/>
    </row>
    <row r="107" spans="1:17">
      <c r="A107" s="811"/>
      <c r="B107" s="824"/>
      <c r="C107" s="936"/>
      <c r="D107" s="1930"/>
      <c r="E107" s="1925">
        <f>SUM(E102:E106)</f>
        <v>2</v>
      </c>
      <c r="F107" s="1923">
        <f>SUM(F103:F106)</f>
        <v>0.89</v>
      </c>
      <c r="G107" s="827"/>
      <c r="H107" s="827"/>
      <c r="I107" s="827"/>
      <c r="J107" s="827"/>
      <c r="K107" s="1933">
        <f>SUM(K103:K106)</f>
        <v>1</v>
      </c>
      <c r="L107" s="1933">
        <f>SUM(L103:L106)</f>
        <v>1</v>
      </c>
      <c r="M107" s="1934"/>
      <c r="N107" s="1934"/>
      <c r="O107" s="1934"/>
      <c r="P107" s="1935"/>
      <c r="Q107" s="811"/>
    </row>
    <row r="108" spans="1:17">
      <c r="A108" s="811"/>
      <c r="B108" s="811"/>
      <c r="C108" s="811"/>
      <c r="D108" s="811"/>
      <c r="E108" s="811"/>
      <c r="F108" s="811"/>
      <c r="G108" s="811"/>
      <c r="H108" s="811"/>
      <c r="I108" s="811"/>
      <c r="J108" s="2075"/>
      <c r="K108" s="811"/>
      <c r="L108" s="811"/>
      <c r="M108" s="811"/>
      <c r="N108" s="811"/>
      <c r="O108" s="811"/>
      <c r="P108" s="811"/>
      <c r="Q108" s="811"/>
    </row>
    <row r="109" spans="1:17" ht="15.75" thickBot="1">
      <c r="A109" s="811"/>
      <c r="B109" s="811"/>
      <c r="C109" s="811"/>
      <c r="D109" s="1932"/>
      <c r="E109" s="1932"/>
      <c r="F109" s="1932"/>
      <c r="G109" s="811"/>
      <c r="H109" s="811"/>
      <c r="I109" s="811"/>
      <c r="J109" s="811"/>
      <c r="K109" s="811"/>
      <c r="L109" s="811"/>
      <c r="M109" s="811"/>
      <c r="N109" s="811"/>
      <c r="O109" s="811"/>
      <c r="P109" s="811"/>
      <c r="Q109" s="811"/>
    </row>
    <row r="110" spans="1:17" ht="15.75" thickBot="1">
      <c r="C110" s="2117">
        <v>2015</v>
      </c>
      <c r="D110" s="2118"/>
      <c r="E110" s="2121">
        <v>2030</v>
      </c>
      <c r="F110" s="2122"/>
      <c r="G110" s="2122"/>
      <c r="H110" s="2122"/>
      <c r="I110" s="2122"/>
      <c r="J110" s="2123"/>
      <c r="K110" s="2121">
        <v>2050</v>
      </c>
      <c r="L110" s="2122"/>
      <c r="M110" s="2122"/>
      <c r="N110" s="2122"/>
      <c r="O110" s="2122"/>
      <c r="P110" s="2123"/>
    </row>
    <row r="111" spans="1:17">
      <c r="B111" s="855" t="s">
        <v>987</v>
      </c>
      <c r="C111" s="892" t="s">
        <v>764</v>
      </c>
      <c r="D111" s="893" t="s">
        <v>763</v>
      </c>
      <c r="E111" s="2042" t="s">
        <v>1</v>
      </c>
      <c r="F111" s="2043" t="s">
        <v>787</v>
      </c>
      <c r="G111" s="2044" t="s">
        <v>2</v>
      </c>
      <c r="H111" s="2044" t="s">
        <v>3</v>
      </c>
      <c r="I111" s="2044" t="s">
        <v>4</v>
      </c>
      <c r="J111" s="2045" t="s">
        <v>6</v>
      </c>
      <c r="K111" s="2042" t="s">
        <v>1</v>
      </c>
      <c r="L111" s="2043" t="s">
        <v>787</v>
      </c>
      <c r="M111" s="2044" t="s">
        <v>2</v>
      </c>
      <c r="N111" s="2044" t="s">
        <v>3</v>
      </c>
      <c r="O111" s="2044" t="s">
        <v>4</v>
      </c>
      <c r="P111" s="2045" t="s">
        <v>6</v>
      </c>
    </row>
    <row r="112" spans="1:17">
      <c r="B112" s="2047" t="s">
        <v>988</v>
      </c>
      <c r="C112" s="2048"/>
      <c r="D112" s="2049"/>
      <c r="E112" s="2052"/>
      <c r="F112" s="2046"/>
      <c r="G112" s="1883"/>
      <c r="H112" s="2046"/>
      <c r="I112" s="2046"/>
      <c r="J112" s="926"/>
      <c r="K112" s="2052"/>
      <c r="L112" s="2046"/>
      <c r="M112" s="51">
        <v>13.563244484706736</v>
      </c>
      <c r="N112" s="51">
        <v>7.6584345705683905</v>
      </c>
      <c r="O112" s="51">
        <v>8.8375468466067311</v>
      </c>
      <c r="P112" s="1863">
        <v>12.612466040218779</v>
      </c>
    </row>
    <row r="113" spans="2:19">
      <c r="B113" s="2047" t="s">
        <v>989</v>
      </c>
      <c r="C113" s="2048"/>
      <c r="D113" s="2049"/>
      <c r="E113" s="2048"/>
      <c r="F113" s="875"/>
      <c r="G113" s="1883"/>
      <c r="H113" s="1883"/>
      <c r="I113" s="1883"/>
      <c r="J113" s="920"/>
      <c r="K113" s="2048"/>
      <c r="L113" s="875"/>
      <c r="M113" s="2059">
        <v>17.521343881782876</v>
      </c>
      <c r="N113" s="2059">
        <v>13.645917235004942</v>
      </c>
      <c r="O113" s="2059">
        <v>12.582282154022817</v>
      </c>
      <c r="P113" s="2062">
        <v>6.9522854957535634</v>
      </c>
      <c r="R113" s="2060"/>
      <c r="S113" t="s">
        <v>1003</v>
      </c>
    </row>
    <row r="114" spans="2:19">
      <c r="B114" s="2047" t="s">
        <v>990</v>
      </c>
      <c r="C114" s="2048"/>
      <c r="D114" s="2049"/>
      <c r="E114" s="2048"/>
      <c r="F114" s="875"/>
      <c r="G114" s="1883"/>
      <c r="H114" s="1883"/>
      <c r="I114" s="1883"/>
      <c r="J114" s="920"/>
      <c r="K114" s="2048"/>
      <c r="L114" s="875"/>
      <c r="M114" s="1974">
        <v>13.671533710017739</v>
      </c>
      <c r="N114" s="1974">
        <v>8.7050155157990083</v>
      </c>
      <c r="O114" s="1974">
        <v>32.198750448363498</v>
      </c>
      <c r="P114" s="1988">
        <v>16.398217913308823</v>
      </c>
      <c r="R114" s="2061"/>
      <c r="S114" t="s">
        <v>1000</v>
      </c>
    </row>
    <row r="115" spans="2:19">
      <c r="B115" s="2047" t="s">
        <v>991</v>
      </c>
      <c r="C115" s="2048"/>
      <c r="D115" s="2049"/>
      <c r="E115" s="2048"/>
      <c r="F115" s="875"/>
      <c r="G115" s="1883"/>
      <c r="H115" s="1883"/>
      <c r="I115" s="1883"/>
      <c r="J115" s="920"/>
      <c r="K115" s="2048"/>
      <c r="L115" s="875"/>
      <c r="M115" s="51">
        <v>6.2810475485669208</v>
      </c>
      <c r="N115" s="2057">
        <v>7.360955661999423</v>
      </c>
      <c r="O115" s="2057">
        <v>10.534063262372976</v>
      </c>
      <c r="P115" s="2063">
        <v>5.5268100058852632</v>
      </c>
      <c r="R115" s="2058"/>
      <c r="S115" t="s">
        <v>1001</v>
      </c>
    </row>
    <row r="116" spans="2:19">
      <c r="B116" s="2047" t="s">
        <v>993</v>
      </c>
      <c r="C116" s="2048"/>
      <c r="D116" s="2049"/>
      <c r="E116" s="2048"/>
      <c r="F116" s="875"/>
      <c r="G116" s="1883"/>
      <c r="H116" s="1883"/>
      <c r="I116" s="1883"/>
      <c r="J116" s="920"/>
      <c r="K116" s="2048"/>
      <c r="L116" s="875"/>
      <c r="M116" s="51">
        <v>6.0271382746150728</v>
      </c>
      <c r="N116" s="2057">
        <v>6.6355922337666913</v>
      </c>
      <c r="O116" s="2057">
        <v>14.178273360844662</v>
      </c>
      <c r="P116" s="2063">
        <v>17.244614445956739</v>
      </c>
    </row>
    <row r="117" spans="2:19">
      <c r="B117" s="2047" t="s">
        <v>992</v>
      </c>
      <c r="C117" s="2048"/>
      <c r="D117" s="2049"/>
      <c r="E117" s="2048"/>
      <c r="F117" s="875"/>
      <c r="G117" s="1883"/>
      <c r="H117" s="1883"/>
      <c r="I117" s="1883"/>
      <c r="J117" s="920"/>
      <c r="K117" s="2048"/>
      <c r="L117" s="875"/>
      <c r="M117" s="51">
        <v>0.89196959652479002</v>
      </c>
      <c r="N117" s="2057">
        <v>10.172297661041043</v>
      </c>
      <c r="O117" s="2057">
        <v>35.252923922241536</v>
      </c>
      <c r="P117" s="2063">
        <v>51.205249619085549</v>
      </c>
    </row>
    <row r="118" spans="2:19">
      <c r="B118" s="2047" t="s">
        <v>1002</v>
      </c>
      <c r="C118" s="2048"/>
      <c r="D118" s="2049"/>
      <c r="E118" s="2048"/>
      <c r="F118" s="875"/>
      <c r="G118" s="1883"/>
      <c r="H118" s="1883"/>
      <c r="I118" s="1883"/>
      <c r="J118" s="920"/>
      <c r="K118" s="2048"/>
      <c r="L118" s="875"/>
      <c r="M118" s="51">
        <v>1.5891306948289929</v>
      </c>
      <c r="N118" s="51">
        <v>3.7978544457835715</v>
      </c>
      <c r="O118" s="51">
        <v>9.6993776434731309</v>
      </c>
      <c r="P118" s="1863">
        <v>5.189253306876477</v>
      </c>
    </row>
    <row r="119" spans="2:19">
      <c r="B119" s="2047" t="s">
        <v>994</v>
      </c>
      <c r="C119" s="2048"/>
      <c r="D119" s="2049"/>
      <c r="E119" s="2048"/>
      <c r="F119" s="875"/>
      <c r="G119" s="2054">
        <v>0</v>
      </c>
      <c r="H119" s="2054">
        <v>0</v>
      </c>
      <c r="I119" s="2054">
        <v>0</v>
      </c>
      <c r="J119" s="2055">
        <v>0</v>
      </c>
      <c r="K119" s="2048"/>
      <c r="L119" s="875"/>
      <c r="M119" s="2054">
        <v>0</v>
      </c>
      <c r="N119" s="2054">
        <v>0</v>
      </c>
      <c r="O119" s="2054">
        <v>0</v>
      </c>
      <c r="P119" s="2055">
        <v>0</v>
      </c>
    </row>
    <row r="120" spans="2:19">
      <c r="B120" s="2047" t="s">
        <v>995</v>
      </c>
      <c r="C120" s="2048"/>
      <c r="D120" s="2049"/>
      <c r="E120" s="2048"/>
      <c r="F120" s="875"/>
      <c r="G120" s="2132">
        <v>0</v>
      </c>
      <c r="H120" s="2135">
        <v>0</v>
      </c>
      <c r="I120" s="2135">
        <v>0</v>
      </c>
      <c r="J120" s="2138">
        <v>0</v>
      </c>
      <c r="K120" s="2048"/>
      <c r="L120" s="875"/>
      <c r="M120" s="2150">
        <v>0</v>
      </c>
      <c r="N120" s="2153">
        <v>9.1040532769430396</v>
      </c>
      <c r="O120" s="2153">
        <v>4.5</v>
      </c>
      <c r="P120" s="2156">
        <v>9.2304782335633213</v>
      </c>
    </row>
    <row r="121" spans="2:19">
      <c r="B121" s="2047" t="s">
        <v>996</v>
      </c>
      <c r="C121" s="2048"/>
      <c r="D121" s="2049"/>
      <c r="E121" s="2048"/>
      <c r="F121" s="875"/>
      <c r="G121" s="2133"/>
      <c r="H121" s="2136"/>
      <c r="I121" s="2136"/>
      <c r="J121" s="2139"/>
      <c r="K121" s="2048"/>
      <c r="L121" s="875"/>
      <c r="M121" s="2151"/>
      <c r="N121" s="2154"/>
      <c r="O121" s="2154"/>
      <c r="P121" s="2157"/>
      <c r="R121" s="2056"/>
      <c r="S121" t="s">
        <v>998</v>
      </c>
    </row>
    <row r="122" spans="2:19" ht="15.75" customHeight="1" thickBot="1">
      <c r="B122" s="2047" t="s">
        <v>997</v>
      </c>
      <c r="C122" s="2050"/>
      <c r="D122" s="2051"/>
      <c r="E122" s="2050"/>
      <c r="F122" s="2053"/>
      <c r="G122" s="2134"/>
      <c r="H122" s="2137"/>
      <c r="I122" s="2137"/>
      <c r="J122" s="2140"/>
      <c r="K122" s="2050"/>
      <c r="L122" s="2053"/>
      <c r="M122" s="2152"/>
      <c r="N122" s="2155"/>
      <c r="O122" s="2155"/>
      <c r="P122" s="2158"/>
      <c r="R122" s="2149" t="s">
        <v>999</v>
      </c>
      <c r="S122" s="2149"/>
    </row>
    <row r="123" spans="2:19">
      <c r="R123" s="2149"/>
      <c r="S123" s="2149"/>
    </row>
    <row r="124" spans="2:19">
      <c r="R124" s="2149"/>
      <c r="S124" s="2149"/>
    </row>
    <row r="125" spans="2:19">
      <c r="R125" s="2149"/>
      <c r="S125" s="2149"/>
    </row>
  </sheetData>
  <mergeCells count="45">
    <mergeCell ref="R122:S125"/>
    <mergeCell ref="M120:M122"/>
    <mergeCell ref="N120:N122"/>
    <mergeCell ref="O120:O122"/>
    <mergeCell ref="P120:P122"/>
    <mergeCell ref="G120:G122"/>
    <mergeCell ref="H120:H122"/>
    <mergeCell ref="I120:I122"/>
    <mergeCell ref="J120:J122"/>
    <mergeCell ref="G7:J7"/>
    <mergeCell ref="B31:P31"/>
    <mergeCell ref="B37:P37"/>
    <mergeCell ref="C33:C34"/>
    <mergeCell ref="C110:D110"/>
    <mergeCell ref="E110:J110"/>
    <mergeCell ref="K110:P110"/>
    <mergeCell ref="M7:P7"/>
    <mergeCell ref="E33:E34"/>
    <mergeCell ref="B48:P48"/>
    <mergeCell ref="C67:D67"/>
    <mergeCell ref="G67:J67"/>
    <mergeCell ref="R44:Z45"/>
    <mergeCell ref="Q44:Q45"/>
    <mergeCell ref="E3:F3"/>
    <mergeCell ref="C88:D88"/>
    <mergeCell ref="D83:D84"/>
    <mergeCell ref="E88:J88"/>
    <mergeCell ref="K88:P88"/>
    <mergeCell ref="E69:J69"/>
    <mergeCell ref="K69:P69"/>
    <mergeCell ref="K3:L3"/>
    <mergeCell ref="F33:F34"/>
    <mergeCell ref="L33:L34"/>
    <mergeCell ref="K67:L67"/>
    <mergeCell ref="E67:F67"/>
    <mergeCell ref="K33:K34"/>
    <mergeCell ref="B9:P9"/>
    <mergeCell ref="M67:P67"/>
    <mergeCell ref="B62:P62"/>
    <mergeCell ref="M3:P3"/>
    <mergeCell ref="G3:J3"/>
    <mergeCell ref="B6:P6"/>
    <mergeCell ref="C3:D3"/>
    <mergeCell ref="E5:J5"/>
    <mergeCell ref="K5:P5"/>
  </mergeCells>
  <pageMargins left="0.7" right="0.7" top="0.75" bottom="0.75" header="0.3" footer="0.3"/>
  <pageSetup paperSize="9" orientation="portrait" r:id="rId1"/>
  <ignoredErrors>
    <ignoredError sqref="K83" formula="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5CF0-72E3-4FD5-834F-D05086FB8345}">
  <dimension ref="A2:AKT192"/>
  <sheetViews>
    <sheetView workbookViewId="0"/>
  </sheetViews>
  <sheetFormatPr baseColWidth="10" defaultRowHeight="15"/>
  <cols>
    <col min="1" max="1" width="15.42578125" style="224" customWidth="1"/>
    <col min="2" max="2" width="20.140625" style="224" customWidth="1"/>
    <col min="3" max="14" width="11.85546875" style="224" customWidth="1"/>
    <col min="15" max="16" width="12.140625" style="224" customWidth="1"/>
    <col min="17" max="17" width="15.7109375" style="224" customWidth="1"/>
    <col min="18" max="983" width="12.140625" style="224" customWidth="1"/>
    <col min="984" max="984" width="12.5703125" style="224" customWidth="1"/>
    <col min="985" max="985" width="11.42578125" style="224" customWidth="1"/>
    <col min="986" max="16384" width="11.42578125" style="224"/>
  </cols>
  <sheetData>
    <row r="2" spans="2:12">
      <c r="B2" s="224" t="s">
        <v>310</v>
      </c>
      <c r="C2" s="225">
        <v>41.868000000000002</v>
      </c>
      <c r="D2" s="225" t="s">
        <v>311</v>
      </c>
      <c r="E2" s="225">
        <f>C2/3.6</f>
        <v>11.63</v>
      </c>
      <c r="F2" s="225" t="s">
        <v>312</v>
      </c>
    </row>
    <row r="3" spans="2:12">
      <c r="C3" s="225"/>
      <c r="D3" s="225"/>
      <c r="E3" s="225"/>
      <c r="F3" s="225"/>
    </row>
    <row r="4" spans="2:12">
      <c r="B4" s="224" t="s">
        <v>339</v>
      </c>
      <c r="C4" s="225"/>
      <c r="D4" s="225"/>
      <c r="E4" s="225"/>
      <c r="F4" s="225"/>
    </row>
    <row r="5" spans="2:12">
      <c r="B5" s="226" t="s">
        <v>323</v>
      </c>
      <c r="C5" s="227" t="s">
        <v>324</v>
      </c>
      <c r="D5" s="227"/>
      <c r="E5" s="227" t="s">
        <v>319</v>
      </c>
      <c r="F5" s="227"/>
    </row>
    <row r="6" spans="2:12">
      <c r="B6" s="228" t="s">
        <v>317</v>
      </c>
      <c r="C6" s="229">
        <v>2.3486672398968182</v>
      </c>
      <c r="D6" s="227" t="s">
        <v>325</v>
      </c>
      <c r="E6" s="230">
        <v>9</v>
      </c>
      <c r="F6" s="227" t="s">
        <v>320</v>
      </c>
    </row>
    <row r="7" spans="2:12">
      <c r="B7" s="228" t="s">
        <v>321</v>
      </c>
      <c r="C7" s="229">
        <v>2.6878245915735168</v>
      </c>
      <c r="D7" s="227" t="s">
        <v>325</v>
      </c>
      <c r="E7" s="230">
        <v>9.83</v>
      </c>
      <c r="F7" s="227" t="s">
        <v>320</v>
      </c>
    </row>
    <row r="8" spans="2:12">
      <c r="B8" s="228" t="s">
        <v>270</v>
      </c>
      <c r="C8" s="229">
        <v>2.5542785898538258</v>
      </c>
      <c r="D8" s="227" t="s">
        <v>325</v>
      </c>
      <c r="E8" s="230">
        <v>9.83</v>
      </c>
      <c r="F8" s="227" t="s">
        <v>320</v>
      </c>
    </row>
    <row r="9" spans="2:12">
      <c r="B9" s="228" t="s">
        <v>151</v>
      </c>
      <c r="C9" s="229">
        <v>2.8027171109200344</v>
      </c>
      <c r="D9" s="227" t="s">
        <v>326</v>
      </c>
      <c r="E9" s="230">
        <v>13.8</v>
      </c>
      <c r="F9" s="227" t="s">
        <v>322</v>
      </c>
    </row>
    <row r="10" spans="2:12">
      <c r="B10" s="228" t="s">
        <v>191</v>
      </c>
      <c r="C10" s="229">
        <v>0</v>
      </c>
      <c r="D10" s="227"/>
      <c r="E10" s="231"/>
      <c r="F10" s="227"/>
    </row>
    <row r="12" spans="2:12">
      <c r="B12" s="224" t="s">
        <v>340</v>
      </c>
    </row>
    <row r="13" spans="2:12">
      <c r="B13" s="232" t="s">
        <v>323</v>
      </c>
      <c r="C13" s="233">
        <v>2015</v>
      </c>
      <c r="D13" s="233">
        <v>2018</v>
      </c>
      <c r="E13" s="233">
        <v>2019</v>
      </c>
      <c r="F13" s="233">
        <v>2020</v>
      </c>
      <c r="G13" s="233">
        <v>2025</v>
      </c>
      <c r="H13" s="233">
        <v>2030</v>
      </c>
      <c r="I13" s="233">
        <v>2035</v>
      </c>
      <c r="J13" s="233">
        <v>2040</v>
      </c>
      <c r="K13" s="233">
        <v>2045</v>
      </c>
      <c r="L13" s="234">
        <v>2050</v>
      </c>
    </row>
    <row r="14" spans="2:12">
      <c r="B14" s="235" t="s">
        <v>317</v>
      </c>
      <c r="C14" s="236" t="s">
        <v>341</v>
      </c>
      <c r="D14" s="236">
        <f>'Run 1 FE_et_bio'!B39</f>
        <v>2.1772145313843505</v>
      </c>
      <c r="E14" s="236">
        <f>'Run 1 FE_et_bio'!C39</f>
        <v>2.1631225279449695</v>
      </c>
      <c r="F14" s="236">
        <f>'Run 1 FE_et_bio'!D39</f>
        <v>2.1560765262252795</v>
      </c>
      <c r="G14" s="236">
        <f>'Run 1 FE_et_bio'!E39</f>
        <v>2.120846517626827</v>
      </c>
      <c r="H14" s="236">
        <f>'Run 1 FE_et_bio'!F39</f>
        <v>2.0668271711092001</v>
      </c>
      <c r="I14" s="236">
        <f>'Run 1 FE_et_bio'!G39</f>
        <v>1.7615004299226138</v>
      </c>
      <c r="J14" s="236">
        <f>'Run 1 FE_et_bio'!H39</f>
        <v>1.1743336199484091</v>
      </c>
      <c r="K14" s="236">
        <f>'Run 1 FE_et_bio'!I39</f>
        <v>0.58716680997420456</v>
      </c>
      <c r="L14" s="236">
        <f>'Run 1 FE_et_bio'!J39</f>
        <v>0</v>
      </c>
    </row>
    <row r="15" spans="2:12">
      <c r="B15" s="235" t="s">
        <v>321</v>
      </c>
      <c r="C15" s="236" t="s">
        <v>341</v>
      </c>
      <c r="D15" s="236">
        <f>'Run 1 FE_et_bio'!B40</f>
        <v>2.5004832175408427</v>
      </c>
      <c r="E15" s="236">
        <f>'Run 1 FE_et_bio'!C40</f>
        <v>2.4916133963886504</v>
      </c>
      <c r="F15" s="236">
        <f>'Run 1 FE_et_bio'!D40</f>
        <v>2.4727986242476354</v>
      </c>
      <c r="G15" s="236">
        <f>'Run 1 FE_et_bio'!E40</f>
        <v>2.4324812553740327</v>
      </c>
      <c r="H15" s="236">
        <f>'Run 1 FE_et_bio'!F40</f>
        <v>2.3652856405846947</v>
      </c>
      <c r="I15" s="236">
        <f>'Run 1 FE_et_bio'!G40</f>
        <v>2.0158684436801377</v>
      </c>
      <c r="J15" s="236">
        <f>'Run 1 FE_et_bio'!H40</f>
        <v>1.3439122957867584</v>
      </c>
      <c r="K15" s="236">
        <f>'Run 1 FE_et_bio'!I40</f>
        <v>0.67195614789337921</v>
      </c>
      <c r="L15" s="236">
        <f>'Run 1 FE_et_bio'!J40</f>
        <v>0</v>
      </c>
    </row>
    <row r="16" spans="2:12">
      <c r="B16" s="235" t="s">
        <v>151</v>
      </c>
      <c r="C16" s="236" t="s">
        <v>341</v>
      </c>
      <c r="D16" s="236">
        <f>'Run 1 FE_et_bio'!B41</f>
        <v>2.7999143938091144</v>
      </c>
      <c r="E16" s="236">
        <f>'Run 1 FE_et_bio'!C41</f>
        <v>2.7999143938091144</v>
      </c>
      <c r="F16" s="236">
        <f>'Run 1 FE_et_bio'!D41</f>
        <v>2.7999143938091144</v>
      </c>
      <c r="G16" s="236">
        <f>'Run 1 FE_et_bio'!E41</f>
        <v>2.6625812553740325</v>
      </c>
      <c r="H16" s="236">
        <f>'Run 1 FE_et_bio'!F41</f>
        <v>2.522445399828031</v>
      </c>
      <c r="I16" s="236">
        <f>'Run 1 FE_et_bio'!G41</f>
        <v>2.382309544282029</v>
      </c>
      <c r="J16" s="236">
        <f>'Run 1 FE_et_bio'!H41</f>
        <v>1.9619019776440239</v>
      </c>
      <c r="K16" s="236">
        <f>'Run 1 FE_et_bio'!I41</f>
        <v>1.4013585554600172</v>
      </c>
      <c r="L16" s="236">
        <f>'Run 1 FE_et_bio'!J41</f>
        <v>0</v>
      </c>
    </row>
    <row r="17" spans="1:982">
      <c r="B17" s="235" t="s">
        <v>191</v>
      </c>
      <c r="C17" s="236" t="s">
        <v>341</v>
      </c>
      <c r="D17" s="236">
        <v>0</v>
      </c>
      <c r="E17" s="236">
        <v>0</v>
      </c>
      <c r="F17" s="236">
        <v>0</v>
      </c>
      <c r="G17" s="236">
        <v>0</v>
      </c>
      <c r="H17" s="236">
        <v>0</v>
      </c>
      <c r="I17" s="236">
        <v>0</v>
      </c>
      <c r="J17" s="236">
        <v>0</v>
      </c>
      <c r="K17" s="236">
        <v>0</v>
      </c>
      <c r="L17" s="236">
        <v>0</v>
      </c>
    </row>
    <row r="21" spans="1:982">
      <c r="B21" s="237" t="s">
        <v>233</v>
      </c>
      <c r="C21" s="237" t="s">
        <v>342</v>
      </c>
      <c r="D21" s="237"/>
      <c r="E21" s="237"/>
      <c r="F21" s="238"/>
      <c r="G21" s="238"/>
      <c r="H21" s="238"/>
      <c r="I21" s="238"/>
      <c r="J21" s="238"/>
      <c r="K21" s="238"/>
      <c r="L21" s="238"/>
      <c r="M21" s="238"/>
      <c r="N21" s="238"/>
    </row>
    <row r="23" spans="1:982">
      <c r="A23" s="239"/>
      <c r="B23" s="240" t="s">
        <v>343</v>
      </c>
      <c r="C23" s="241"/>
      <c r="D23" s="241"/>
      <c r="E23" s="241"/>
      <c r="F23" s="241"/>
      <c r="G23" s="241"/>
      <c r="H23" s="242"/>
      <c r="I23" s="241"/>
      <c r="J23" s="239"/>
      <c r="K23" s="239"/>
      <c r="L23" s="239"/>
      <c r="M23" s="239"/>
      <c r="N23" s="239"/>
      <c r="O23" s="239"/>
      <c r="P23" s="239"/>
      <c r="Q23" s="239"/>
      <c r="R23" s="239"/>
      <c r="S23" s="239"/>
      <c r="T23" s="239"/>
      <c r="U23" s="239"/>
      <c r="V23" s="239"/>
      <c r="W23" s="239"/>
      <c r="X23" s="239"/>
      <c r="Y23" s="239"/>
      <c r="Z23" s="23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c r="BQ23" s="239"/>
      <c r="BR23" s="239"/>
      <c r="BS23" s="239"/>
      <c r="BT23" s="239"/>
      <c r="BU23" s="239"/>
      <c r="BV23" s="239"/>
      <c r="BW23" s="239"/>
      <c r="BX23" s="239"/>
      <c r="BY23" s="239"/>
      <c r="BZ23" s="239"/>
      <c r="CA23" s="239"/>
      <c r="CB23" s="239"/>
      <c r="CC23" s="239"/>
      <c r="CD23" s="239"/>
      <c r="CE23" s="239"/>
      <c r="CF23" s="239"/>
      <c r="CG23" s="239"/>
      <c r="CH23" s="239"/>
      <c r="CI23" s="239"/>
      <c r="CJ23" s="239"/>
      <c r="CK23" s="239"/>
      <c r="CL23" s="239"/>
      <c r="CM23" s="239"/>
      <c r="CN23" s="239"/>
      <c r="CO23" s="239"/>
      <c r="CP23" s="239"/>
      <c r="CQ23" s="239"/>
      <c r="CR23" s="239"/>
      <c r="CS23" s="239"/>
      <c r="CT23" s="239"/>
      <c r="CU23" s="239"/>
      <c r="CV23" s="239"/>
      <c r="CW23" s="239"/>
      <c r="CX23" s="239"/>
      <c r="CY23" s="239"/>
      <c r="CZ23" s="239"/>
      <c r="DA23" s="239"/>
      <c r="DB23" s="239"/>
      <c r="DC23" s="239"/>
      <c r="DD23" s="239"/>
      <c r="DE23" s="239"/>
      <c r="DF23" s="239"/>
      <c r="DG23" s="239"/>
      <c r="DH23" s="239"/>
      <c r="DI23" s="239"/>
      <c r="DJ23" s="239"/>
      <c r="DK23" s="239"/>
      <c r="DL23" s="239"/>
      <c r="DM23" s="239"/>
      <c r="DN23" s="239"/>
      <c r="DO23" s="239"/>
      <c r="DP23" s="239"/>
      <c r="DQ23" s="239"/>
      <c r="DR23" s="239"/>
      <c r="DS23" s="239"/>
      <c r="DT23" s="239"/>
      <c r="DU23" s="239"/>
      <c r="DV23" s="239"/>
      <c r="DW23" s="239"/>
      <c r="DX23" s="239"/>
      <c r="DY23" s="239"/>
      <c r="DZ23" s="239"/>
      <c r="EA23" s="239"/>
      <c r="EB23" s="239"/>
      <c r="EC23" s="239"/>
      <c r="ED23" s="239"/>
      <c r="EE23" s="239"/>
      <c r="EF23" s="239"/>
      <c r="EG23" s="239"/>
      <c r="EH23" s="239"/>
      <c r="EI23" s="239"/>
      <c r="EJ23" s="239"/>
      <c r="EK23" s="239"/>
      <c r="EL23" s="239"/>
      <c r="EM23" s="239"/>
      <c r="EN23" s="239"/>
      <c r="EO23" s="239"/>
      <c r="EP23" s="239"/>
      <c r="EQ23" s="239"/>
      <c r="ER23" s="239"/>
      <c r="ES23" s="239"/>
      <c r="ET23" s="239"/>
      <c r="EU23" s="239"/>
      <c r="EV23" s="239"/>
      <c r="EW23" s="239"/>
      <c r="EX23" s="239"/>
      <c r="EY23" s="239"/>
      <c r="EZ23" s="239"/>
      <c r="FA23" s="239"/>
      <c r="FB23" s="239"/>
      <c r="FC23" s="239"/>
      <c r="FD23" s="239"/>
      <c r="FE23" s="239"/>
      <c r="FF23" s="239"/>
      <c r="FG23" s="239"/>
      <c r="FH23" s="239"/>
      <c r="FI23" s="239"/>
      <c r="FJ23" s="239"/>
      <c r="FK23" s="239"/>
      <c r="FL23" s="239"/>
      <c r="FM23" s="239"/>
      <c r="FN23" s="239"/>
      <c r="FO23" s="239"/>
      <c r="FP23" s="239"/>
      <c r="FQ23" s="239"/>
      <c r="FR23" s="239"/>
      <c r="FS23" s="239"/>
      <c r="FT23" s="239"/>
      <c r="FU23" s="239"/>
      <c r="FV23" s="239"/>
      <c r="FW23" s="239"/>
      <c r="FX23" s="239"/>
      <c r="FY23" s="239"/>
      <c r="FZ23" s="239"/>
      <c r="GA23" s="239"/>
      <c r="GB23" s="239"/>
      <c r="GC23" s="239"/>
      <c r="GD23" s="239"/>
      <c r="GE23" s="239"/>
      <c r="GF23" s="239"/>
      <c r="GG23" s="239"/>
      <c r="GH23" s="239"/>
      <c r="GI23" s="239"/>
      <c r="GJ23" s="239"/>
      <c r="GK23" s="239"/>
      <c r="GL23" s="239"/>
      <c r="GM23" s="239"/>
      <c r="GN23" s="239"/>
      <c r="GO23" s="239"/>
      <c r="GP23" s="239"/>
      <c r="GQ23" s="239"/>
      <c r="GR23" s="239"/>
      <c r="GS23" s="239"/>
      <c r="GT23" s="239"/>
      <c r="GU23" s="239"/>
      <c r="GV23" s="239"/>
      <c r="GW23" s="239"/>
      <c r="GX23" s="239"/>
      <c r="GY23" s="239"/>
      <c r="GZ23" s="239"/>
      <c r="HA23" s="239"/>
      <c r="HB23" s="239"/>
      <c r="HC23" s="239"/>
      <c r="HD23" s="239"/>
      <c r="HE23" s="239"/>
      <c r="HF23" s="239"/>
      <c r="HG23" s="239"/>
      <c r="HH23" s="239"/>
      <c r="HI23" s="239"/>
      <c r="HJ23" s="239"/>
      <c r="HK23" s="239"/>
      <c r="HL23" s="239"/>
      <c r="HM23" s="239"/>
      <c r="HN23" s="239"/>
      <c r="HO23" s="239"/>
      <c r="HP23" s="239"/>
      <c r="HQ23" s="239"/>
      <c r="HR23" s="239"/>
      <c r="HS23" s="239"/>
      <c r="HT23" s="239"/>
      <c r="HU23" s="239"/>
      <c r="HV23" s="239"/>
      <c r="HW23" s="239"/>
      <c r="HX23" s="239"/>
      <c r="HY23" s="239"/>
      <c r="HZ23" s="239"/>
      <c r="IA23" s="239"/>
      <c r="IB23" s="239"/>
      <c r="IC23" s="239"/>
      <c r="ID23" s="239"/>
      <c r="IE23" s="239"/>
      <c r="IF23" s="239"/>
      <c r="IG23" s="239"/>
      <c r="IH23" s="239"/>
      <c r="II23" s="239"/>
      <c r="IJ23" s="239"/>
      <c r="IK23" s="239"/>
      <c r="IL23" s="239"/>
      <c r="IM23" s="239"/>
      <c r="IN23" s="239"/>
      <c r="IO23" s="239"/>
      <c r="IP23" s="239"/>
      <c r="IQ23" s="239"/>
      <c r="IR23" s="239"/>
      <c r="IS23" s="239"/>
      <c r="IT23" s="239"/>
      <c r="IU23" s="239"/>
      <c r="IV23" s="239"/>
      <c r="IW23" s="239"/>
      <c r="IX23" s="239"/>
      <c r="IY23" s="239"/>
      <c r="IZ23" s="239"/>
      <c r="JA23" s="239"/>
      <c r="JB23" s="239"/>
      <c r="JC23" s="239"/>
      <c r="JD23" s="239"/>
      <c r="JE23" s="239"/>
      <c r="JF23" s="239"/>
      <c r="JG23" s="239"/>
      <c r="JH23" s="239"/>
      <c r="JI23" s="239"/>
      <c r="JJ23" s="239"/>
      <c r="JK23" s="239"/>
      <c r="JL23" s="239"/>
      <c r="JM23" s="239"/>
      <c r="JN23" s="239"/>
      <c r="JO23" s="239"/>
      <c r="JP23" s="239"/>
      <c r="JQ23" s="239"/>
      <c r="JR23" s="239"/>
      <c r="JS23" s="239"/>
      <c r="JT23" s="239"/>
      <c r="JU23" s="239"/>
      <c r="JV23" s="239"/>
      <c r="JW23" s="239"/>
      <c r="JX23" s="239"/>
      <c r="JY23" s="239"/>
      <c r="JZ23" s="239"/>
      <c r="KA23" s="239"/>
      <c r="KB23" s="239"/>
      <c r="KC23" s="239"/>
      <c r="KD23" s="239"/>
      <c r="KE23" s="239"/>
      <c r="KF23" s="239"/>
      <c r="KG23" s="239"/>
      <c r="KH23" s="239"/>
      <c r="KI23" s="239"/>
      <c r="KJ23" s="239"/>
      <c r="KK23" s="239"/>
      <c r="KL23" s="239"/>
      <c r="KM23" s="239"/>
      <c r="KN23" s="239"/>
      <c r="KO23" s="239"/>
      <c r="KP23" s="239"/>
      <c r="KQ23" s="239"/>
      <c r="KR23" s="239"/>
      <c r="KS23" s="239"/>
      <c r="KT23" s="239"/>
      <c r="KU23" s="239"/>
      <c r="KV23" s="239"/>
      <c r="KW23" s="239"/>
      <c r="KX23" s="239"/>
      <c r="KY23" s="239"/>
      <c r="KZ23" s="239"/>
      <c r="LA23" s="239"/>
      <c r="LB23" s="239"/>
      <c r="LC23" s="239"/>
      <c r="LD23" s="239"/>
      <c r="LE23" s="239"/>
      <c r="LF23" s="239"/>
      <c r="LG23" s="239"/>
      <c r="LH23" s="239"/>
      <c r="LI23" s="239"/>
      <c r="LJ23" s="239"/>
      <c r="LK23" s="239"/>
      <c r="LL23" s="239"/>
      <c r="LM23" s="239"/>
      <c r="LN23" s="239"/>
      <c r="LO23" s="239"/>
      <c r="LP23" s="239"/>
      <c r="LQ23" s="239"/>
      <c r="LR23" s="239"/>
      <c r="LS23" s="239"/>
      <c r="LT23" s="239"/>
      <c r="LU23" s="239"/>
      <c r="LV23" s="239"/>
      <c r="LW23" s="239"/>
      <c r="LX23" s="239"/>
      <c r="LY23" s="239"/>
      <c r="LZ23" s="239"/>
      <c r="MA23" s="239"/>
      <c r="MB23" s="239"/>
      <c r="MC23" s="239"/>
      <c r="MD23" s="239"/>
      <c r="ME23" s="239"/>
      <c r="MF23" s="239"/>
      <c r="MG23" s="239"/>
      <c r="MH23" s="239"/>
      <c r="MI23" s="239"/>
      <c r="MJ23" s="239"/>
      <c r="MK23" s="239"/>
      <c r="ML23" s="239"/>
      <c r="MM23" s="239"/>
      <c r="MN23" s="239"/>
      <c r="MO23" s="239"/>
      <c r="MP23" s="239"/>
      <c r="MQ23" s="239"/>
      <c r="MR23" s="239"/>
      <c r="MS23" s="239"/>
      <c r="MT23" s="239"/>
      <c r="MU23" s="239"/>
      <c r="MV23" s="239"/>
      <c r="MW23" s="239"/>
      <c r="MX23" s="239"/>
      <c r="MY23" s="239"/>
      <c r="MZ23" s="239"/>
      <c r="NA23" s="239"/>
      <c r="NB23" s="239"/>
      <c r="NC23" s="239"/>
      <c r="ND23" s="239"/>
      <c r="NE23" s="239"/>
      <c r="NF23" s="239"/>
      <c r="NG23" s="239"/>
      <c r="NH23" s="239"/>
      <c r="NI23" s="239"/>
      <c r="NJ23" s="239"/>
      <c r="NK23" s="239"/>
      <c r="NL23" s="239"/>
      <c r="NM23" s="239"/>
      <c r="NN23" s="239"/>
      <c r="NO23" s="239"/>
      <c r="NP23" s="239"/>
      <c r="NQ23" s="239"/>
      <c r="NR23" s="239"/>
      <c r="NS23" s="239"/>
      <c r="NT23" s="239"/>
      <c r="NU23" s="239"/>
      <c r="NV23" s="239"/>
      <c r="NW23" s="239"/>
      <c r="NX23" s="239"/>
      <c r="NY23" s="239"/>
      <c r="NZ23" s="239"/>
      <c r="OA23" s="239"/>
      <c r="OB23" s="239"/>
      <c r="OC23" s="239"/>
      <c r="OD23" s="239"/>
      <c r="OE23" s="239"/>
      <c r="OF23" s="239"/>
      <c r="OG23" s="239"/>
      <c r="OH23" s="239"/>
      <c r="OI23" s="239"/>
      <c r="OJ23" s="239"/>
      <c r="OK23" s="239"/>
      <c r="OL23" s="239"/>
      <c r="OM23" s="239"/>
      <c r="ON23" s="239"/>
      <c r="OO23" s="239"/>
      <c r="OP23" s="239"/>
      <c r="OQ23" s="239"/>
      <c r="OR23" s="239"/>
      <c r="OS23" s="239"/>
      <c r="OT23" s="239"/>
      <c r="OU23" s="239"/>
      <c r="OV23" s="239"/>
      <c r="OW23" s="239"/>
      <c r="OX23" s="239"/>
      <c r="OY23" s="239"/>
      <c r="OZ23" s="239"/>
      <c r="PA23" s="239"/>
      <c r="PB23" s="239"/>
      <c r="PC23" s="239"/>
      <c r="PD23" s="239"/>
      <c r="PE23" s="239"/>
      <c r="PF23" s="239"/>
      <c r="PG23" s="239"/>
      <c r="PH23" s="239"/>
      <c r="PI23" s="239"/>
      <c r="PJ23" s="239"/>
      <c r="PK23" s="239"/>
      <c r="PL23" s="239"/>
      <c r="PM23" s="239"/>
      <c r="PN23" s="239"/>
      <c r="PO23" s="239"/>
      <c r="PP23" s="239"/>
      <c r="PQ23" s="239"/>
      <c r="PR23" s="239"/>
      <c r="PS23" s="239"/>
      <c r="PT23" s="239"/>
      <c r="PU23" s="239"/>
      <c r="PV23" s="239"/>
      <c r="PW23" s="239"/>
      <c r="PX23" s="239"/>
      <c r="PY23" s="239"/>
      <c r="PZ23" s="239"/>
      <c r="QA23" s="239"/>
      <c r="QB23" s="239"/>
      <c r="QC23" s="239"/>
      <c r="QD23" s="239"/>
      <c r="QE23" s="239"/>
      <c r="QF23" s="239"/>
      <c r="QG23" s="239"/>
      <c r="QH23" s="239"/>
      <c r="QI23" s="239"/>
      <c r="QJ23" s="239"/>
      <c r="QK23" s="239"/>
      <c r="QL23" s="239"/>
      <c r="QM23" s="239"/>
      <c r="QN23" s="239"/>
      <c r="QO23" s="239"/>
      <c r="QP23" s="239"/>
      <c r="QQ23" s="239"/>
      <c r="QR23" s="239"/>
      <c r="QS23" s="239"/>
      <c r="QT23" s="239"/>
      <c r="QU23" s="239"/>
      <c r="QV23" s="239"/>
      <c r="QW23" s="239"/>
      <c r="QX23" s="239"/>
      <c r="QY23" s="239"/>
      <c r="QZ23" s="239"/>
      <c r="RA23" s="239"/>
      <c r="RB23" s="239"/>
      <c r="RC23" s="239"/>
      <c r="RD23" s="239"/>
      <c r="RE23" s="239"/>
      <c r="RF23" s="239"/>
      <c r="RG23" s="239"/>
      <c r="RH23" s="239"/>
      <c r="RI23" s="239"/>
      <c r="RJ23" s="239"/>
      <c r="RK23" s="239"/>
      <c r="RL23" s="239"/>
      <c r="RM23" s="239"/>
      <c r="RN23" s="239"/>
      <c r="RO23" s="239"/>
      <c r="RP23" s="239"/>
      <c r="RQ23" s="239"/>
      <c r="RR23" s="239"/>
      <c r="RS23" s="239"/>
      <c r="RT23" s="239"/>
      <c r="RU23" s="239"/>
      <c r="RV23" s="239"/>
      <c r="RW23" s="239"/>
      <c r="RX23" s="239"/>
      <c r="RY23" s="239"/>
      <c r="RZ23" s="239"/>
      <c r="SA23" s="239"/>
      <c r="SB23" s="239"/>
      <c r="SC23" s="239"/>
      <c r="SD23" s="239"/>
      <c r="SE23" s="239"/>
      <c r="SF23" s="239"/>
      <c r="SG23" s="239"/>
      <c r="SH23" s="239"/>
      <c r="SI23" s="239"/>
      <c r="SJ23" s="239"/>
      <c r="SK23" s="239"/>
      <c r="SL23" s="239"/>
      <c r="SM23" s="239"/>
      <c r="SN23" s="239"/>
      <c r="SO23" s="239"/>
      <c r="SP23" s="239"/>
      <c r="SQ23" s="239"/>
      <c r="SR23" s="239"/>
      <c r="SS23" s="239"/>
      <c r="ST23" s="239"/>
      <c r="SU23" s="239"/>
      <c r="SV23" s="239"/>
      <c r="SW23" s="239"/>
      <c r="SX23" s="239"/>
      <c r="SY23" s="239"/>
      <c r="SZ23" s="239"/>
      <c r="TA23" s="239"/>
      <c r="TB23" s="239"/>
      <c r="TC23" s="239"/>
      <c r="TD23" s="239"/>
      <c r="TE23" s="239"/>
      <c r="TF23" s="239"/>
      <c r="TG23" s="239"/>
      <c r="TH23" s="239"/>
      <c r="TI23" s="239"/>
      <c r="TJ23" s="239"/>
      <c r="TK23" s="239"/>
      <c r="TL23" s="239"/>
      <c r="TM23" s="239"/>
      <c r="TN23" s="239"/>
      <c r="TO23" s="239"/>
      <c r="TP23" s="239"/>
      <c r="TQ23" s="239"/>
      <c r="TR23" s="239"/>
      <c r="TS23" s="239"/>
      <c r="TT23" s="239"/>
      <c r="TU23" s="239"/>
      <c r="TV23" s="239"/>
      <c r="TW23" s="239"/>
      <c r="TX23" s="239"/>
      <c r="TY23" s="239"/>
      <c r="TZ23" s="239"/>
      <c r="UA23" s="239"/>
      <c r="UB23" s="239"/>
      <c r="UC23" s="239"/>
      <c r="UD23" s="239"/>
      <c r="UE23" s="239"/>
      <c r="UF23" s="239"/>
      <c r="UG23" s="239"/>
      <c r="UH23" s="239"/>
      <c r="UI23" s="239"/>
      <c r="UJ23" s="239"/>
      <c r="UK23" s="239"/>
      <c r="UL23" s="239"/>
      <c r="UM23" s="239"/>
      <c r="UN23" s="239"/>
      <c r="UO23" s="239"/>
      <c r="UP23" s="239"/>
      <c r="UQ23" s="239"/>
      <c r="UR23" s="239"/>
      <c r="US23" s="239"/>
      <c r="UT23" s="239"/>
      <c r="UU23" s="239"/>
      <c r="UV23" s="239"/>
      <c r="UW23" s="239"/>
      <c r="UX23" s="239"/>
      <c r="UY23" s="239"/>
      <c r="UZ23" s="239"/>
      <c r="VA23" s="239"/>
      <c r="VB23" s="239"/>
      <c r="VC23" s="239"/>
      <c r="VD23" s="239"/>
      <c r="VE23" s="239"/>
      <c r="VF23" s="239"/>
      <c r="VG23" s="239"/>
      <c r="VH23" s="239"/>
      <c r="VI23" s="239"/>
      <c r="VJ23" s="239"/>
      <c r="VK23" s="239"/>
      <c r="VL23" s="239"/>
      <c r="VM23" s="239"/>
      <c r="VN23" s="239"/>
      <c r="VO23" s="239"/>
      <c r="VP23" s="239"/>
      <c r="VQ23" s="239"/>
      <c r="VR23" s="239"/>
      <c r="VS23" s="239"/>
      <c r="VT23" s="239"/>
      <c r="VU23" s="239"/>
      <c r="VV23" s="239"/>
      <c r="VW23" s="239"/>
      <c r="VX23" s="239"/>
      <c r="VY23" s="239"/>
      <c r="VZ23" s="239"/>
      <c r="WA23" s="239"/>
      <c r="WB23" s="239"/>
      <c r="WC23" s="239"/>
      <c r="WD23" s="239"/>
      <c r="WE23" s="239"/>
      <c r="WF23" s="239"/>
      <c r="WG23" s="239"/>
      <c r="WH23" s="239"/>
      <c r="WI23" s="239"/>
      <c r="WJ23" s="239"/>
      <c r="WK23" s="239"/>
      <c r="WL23" s="239"/>
      <c r="WM23" s="239"/>
      <c r="WN23" s="239"/>
      <c r="WO23" s="239"/>
      <c r="WP23" s="239"/>
      <c r="WQ23" s="239"/>
      <c r="WR23" s="239"/>
      <c r="WS23" s="239"/>
      <c r="WT23" s="239"/>
      <c r="WU23" s="239"/>
      <c r="WV23" s="239"/>
      <c r="WW23" s="239"/>
      <c r="WX23" s="239"/>
      <c r="WY23" s="239"/>
      <c r="WZ23" s="239"/>
      <c r="XA23" s="239"/>
      <c r="XB23" s="239"/>
      <c r="XC23" s="239"/>
      <c r="XD23" s="239"/>
      <c r="XE23" s="239"/>
      <c r="XF23" s="239"/>
      <c r="XG23" s="239"/>
      <c r="XH23" s="239"/>
      <c r="XI23" s="239"/>
      <c r="XJ23" s="239"/>
      <c r="XK23" s="239"/>
      <c r="XL23" s="239"/>
      <c r="XM23" s="239"/>
      <c r="XN23" s="239"/>
      <c r="XO23" s="239"/>
      <c r="XP23" s="239"/>
      <c r="XQ23" s="239"/>
      <c r="XR23" s="239"/>
      <c r="XS23" s="239"/>
      <c r="XT23" s="239"/>
      <c r="XU23" s="239"/>
      <c r="XV23" s="239"/>
      <c r="XW23" s="239"/>
      <c r="XX23" s="239"/>
      <c r="XY23" s="239"/>
      <c r="XZ23" s="239"/>
      <c r="YA23" s="239"/>
      <c r="YB23" s="239"/>
      <c r="YC23" s="239"/>
      <c r="YD23" s="239"/>
      <c r="YE23" s="239"/>
      <c r="YF23" s="239"/>
      <c r="YG23" s="239"/>
      <c r="YH23" s="239"/>
      <c r="YI23" s="239"/>
      <c r="YJ23" s="239"/>
      <c r="YK23" s="239"/>
      <c r="YL23" s="239"/>
      <c r="YM23" s="239"/>
      <c r="YN23" s="239"/>
      <c r="YO23" s="239"/>
      <c r="YP23" s="239"/>
      <c r="YQ23" s="239"/>
      <c r="YR23" s="239"/>
      <c r="YS23" s="239"/>
      <c r="YT23" s="239"/>
      <c r="YU23" s="239"/>
      <c r="YV23" s="239"/>
      <c r="YW23" s="239"/>
      <c r="YX23" s="239"/>
      <c r="YY23" s="239"/>
      <c r="YZ23" s="239"/>
      <c r="ZA23" s="239"/>
      <c r="ZB23" s="239"/>
      <c r="ZC23" s="239"/>
      <c r="ZD23" s="239"/>
      <c r="ZE23" s="239"/>
      <c r="ZF23" s="239"/>
      <c r="ZG23" s="239"/>
      <c r="ZH23" s="239"/>
      <c r="ZI23" s="239"/>
      <c r="ZJ23" s="239"/>
      <c r="ZK23" s="239"/>
      <c r="ZL23" s="239"/>
      <c r="ZM23" s="239"/>
      <c r="ZN23" s="239"/>
      <c r="ZO23" s="239"/>
      <c r="ZP23" s="239"/>
      <c r="ZQ23" s="239"/>
      <c r="ZR23" s="239"/>
      <c r="ZS23" s="239"/>
      <c r="ZT23" s="239"/>
      <c r="ZU23" s="239"/>
      <c r="ZV23" s="239"/>
      <c r="ZW23" s="239"/>
      <c r="ZX23" s="239"/>
      <c r="ZY23" s="239"/>
      <c r="ZZ23" s="239"/>
      <c r="AAA23" s="239"/>
      <c r="AAB23" s="239"/>
      <c r="AAC23" s="239"/>
      <c r="AAD23" s="239"/>
      <c r="AAE23" s="239"/>
      <c r="AAF23" s="239"/>
      <c r="AAG23" s="239"/>
      <c r="AAH23" s="239"/>
      <c r="AAI23" s="239"/>
      <c r="AAJ23" s="239"/>
      <c r="AAK23" s="239"/>
      <c r="AAL23" s="239"/>
      <c r="AAM23" s="239"/>
      <c r="AAN23" s="239"/>
      <c r="AAO23" s="239"/>
      <c r="AAP23" s="239"/>
      <c r="AAQ23" s="239"/>
      <c r="AAR23" s="239"/>
      <c r="AAS23" s="239"/>
      <c r="AAT23" s="239"/>
      <c r="AAU23" s="239"/>
      <c r="AAV23" s="239"/>
      <c r="AAW23" s="239"/>
      <c r="AAX23" s="239"/>
      <c r="AAY23" s="239"/>
      <c r="AAZ23" s="239"/>
      <c r="ABA23" s="239"/>
      <c r="ABB23" s="239"/>
      <c r="ABC23" s="239"/>
      <c r="ABD23" s="239"/>
      <c r="ABE23" s="239"/>
      <c r="ABF23" s="239"/>
      <c r="ABG23" s="239"/>
      <c r="ABH23" s="239"/>
      <c r="ABI23" s="239"/>
      <c r="ABJ23" s="239"/>
      <c r="ABK23" s="239"/>
      <c r="ABL23" s="239"/>
      <c r="ABM23" s="239"/>
      <c r="ABN23" s="239"/>
      <c r="ABO23" s="239"/>
      <c r="ABP23" s="239"/>
      <c r="ABQ23" s="239"/>
      <c r="ABR23" s="239"/>
      <c r="ABS23" s="239"/>
      <c r="ABT23" s="239"/>
      <c r="ABU23" s="239"/>
      <c r="ABV23" s="239"/>
      <c r="ABW23" s="239"/>
      <c r="ABX23" s="239"/>
      <c r="ABY23" s="239"/>
      <c r="ABZ23" s="239"/>
      <c r="ACA23" s="239"/>
      <c r="ACB23" s="239"/>
      <c r="ACC23" s="239"/>
      <c r="ACD23" s="239"/>
      <c r="ACE23" s="239"/>
      <c r="ACF23" s="239"/>
      <c r="ACG23" s="239"/>
      <c r="ACH23" s="239"/>
      <c r="ACI23" s="239"/>
      <c r="ACJ23" s="239"/>
      <c r="ACK23" s="239"/>
      <c r="ACL23" s="239"/>
      <c r="ACM23" s="239"/>
      <c r="ACN23" s="239"/>
      <c r="ACO23" s="239"/>
      <c r="ACP23" s="239"/>
      <c r="ACQ23" s="239"/>
      <c r="ACR23" s="239"/>
      <c r="ACS23" s="239"/>
      <c r="ACT23" s="239"/>
      <c r="ACU23" s="239"/>
      <c r="ACV23" s="239"/>
      <c r="ACW23" s="239"/>
      <c r="ACX23" s="239"/>
      <c r="ACY23" s="239"/>
      <c r="ACZ23" s="239"/>
      <c r="ADA23" s="239"/>
      <c r="ADB23" s="239"/>
      <c r="ADC23" s="239"/>
      <c r="ADD23" s="239"/>
      <c r="ADE23" s="239"/>
      <c r="ADF23" s="239"/>
      <c r="ADG23" s="239"/>
      <c r="ADH23" s="239"/>
      <c r="ADI23" s="239"/>
      <c r="ADJ23" s="239"/>
      <c r="ADK23" s="239"/>
      <c r="ADL23" s="239"/>
      <c r="ADM23" s="239"/>
      <c r="ADN23" s="239"/>
      <c r="ADO23" s="239"/>
      <c r="ADP23" s="239"/>
      <c r="ADQ23" s="239"/>
      <c r="ADR23" s="239"/>
      <c r="ADS23" s="239"/>
      <c r="ADT23" s="239"/>
      <c r="ADU23" s="239"/>
      <c r="ADV23" s="239"/>
      <c r="ADW23" s="239"/>
      <c r="ADX23" s="239"/>
      <c r="ADY23" s="239"/>
      <c r="ADZ23" s="239"/>
      <c r="AEA23" s="239"/>
      <c r="AEB23" s="239"/>
      <c r="AEC23" s="239"/>
      <c r="AED23" s="239"/>
      <c r="AEE23" s="239"/>
      <c r="AEF23" s="239"/>
      <c r="AEG23" s="239"/>
      <c r="AEH23" s="239"/>
      <c r="AEI23" s="239"/>
      <c r="AEJ23" s="239"/>
      <c r="AEK23" s="239"/>
      <c r="AEL23" s="239"/>
      <c r="AEM23" s="239"/>
      <c r="AEN23" s="239"/>
      <c r="AEO23" s="239"/>
      <c r="AEP23" s="239"/>
      <c r="AEQ23" s="239"/>
      <c r="AER23" s="239"/>
      <c r="AES23" s="239"/>
      <c r="AET23" s="239"/>
      <c r="AEU23" s="239"/>
      <c r="AEV23" s="239"/>
      <c r="AEW23" s="239"/>
      <c r="AEX23" s="239"/>
      <c r="AEY23" s="239"/>
      <c r="AEZ23" s="239"/>
      <c r="AFA23" s="239"/>
      <c r="AFB23" s="239"/>
      <c r="AFC23" s="239"/>
      <c r="AFD23" s="239"/>
      <c r="AFE23" s="239"/>
      <c r="AFF23" s="239"/>
      <c r="AFG23" s="239"/>
      <c r="AFH23" s="239"/>
      <c r="AFI23" s="239"/>
      <c r="AFJ23" s="239"/>
      <c r="AFK23" s="239"/>
      <c r="AFL23" s="239"/>
      <c r="AFM23" s="239"/>
      <c r="AFN23" s="239"/>
      <c r="AFO23" s="239"/>
      <c r="AFP23" s="239"/>
      <c r="AFQ23" s="239"/>
      <c r="AFR23" s="239"/>
      <c r="AFS23" s="239"/>
      <c r="AFT23" s="239"/>
      <c r="AFU23" s="239"/>
      <c r="AFV23" s="239"/>
      <c r="AFW23" s="239"/>
      <c r="AFX23" s="239"/>
      <c r="AFY23" s="239"/>
      <c r="AFZ23" s="239"/>
      <c r="AGA23" s="239"/>
      <c r="AGB23" s="239"/>
      <c r="AGC23" s="239"/>
      <c r="AGD23" s="239"/>
      <c r="AGE23" s="239"/>
      <c r="AGF23" s="239"/>
      <c r="AGG23" s="239"/>
      <c r="AGH23" s="239"/>
      <c r="AGI23" s="239"/>
      <c r="AGJ23" s="239"/>
      <c r="AGK23" s="239"/>
      <c r="AGL23" s="239"/>
      <c r="AGM23" s="239"/>
      <c r="AGN23" s="239"/>
      <c r="AGO23" s="239"/>
      <c r="AGP23" s="239"/>
      <c r="AGQ23" s="239"/>
      <c r="AGR23" s="239"/>
      <c r="AGS23" s="239"/>
      <c r="AGT23" s="239"/>
      <c r="AGU23" s="239"/>
      <c r="AGV23" s="239"/>
      <c r="AGW23" s="239"/>
      <c r="AGX23" s="239"/>
      <c r="AGY23" s="239"/>
      <c r="AGZ23" s="239"/>
      <c r="AHA23" s="239"/>
      <c r="AHB23" s="239"/>
      <c r="AHC23" s="239"/>
      <c r="AHD23" s="239"/>
      <c r="AHE23" s="239"/>
      <c r="AHF23" s="239"/>
      <c r="AHG23" s="239"/>
      <c r="AHH23" s="239"/>
      <c r="AHI23" s="239"/>
      <c r="AHJ23" s="239"/>
      <c r="AHK23" s="239"/>
      <c r="AHL23" s="239"/>
      <c r="AHM23" s="239"/>
      <c r="AHN23" s="239"/>
      <c r="AHO23" s="239"/>
      <c r="AHP23" s="239"/>
      <c r="AHQ23" s="239"/>
      <c r="AHR23" s="239"/>
      <c r="AHS23" s="239"/>
      <c r="AHT23" s="239"/>
      <c r="AHU23" s="239"/>
      <c r="AHV23" s="239"/>
      <c r="AHW23" s="239"/>
      <c r="AHX23" s="239"/>
      <c r="AHY23" s="239"/>
      <c r="AHZ23" s="239"/>
      <c r="AIA23" s="239"/>
      <c r="AIB23" s="239"/>
      <c r="AIC23" s="239"/>
      <c r="AID23" s="239"/>
      <c r="AIE23" s="239"/>
      <c r="AIF23" s="239"/>
      <c r="AIG23" s="239"/>
      <c r="AIH23" s="239"/>
      <c r="AII23" s="239"/>
      <c r="AIJ23" s="239"/>
      <c r="AIK23" s="239"/>
      <c r="AIL23" s="239"/>
      <c r="AIM23" s="239"/>
      <c r="AIN23" s="239"/>
      <c r="AIO23" s="239"/>
      <c r="AIP23" s="239"/>
      <c r="AIQ23" s="239"/>
      <c r="AIR23" s="239"/>
      <c r="AIS23" s="239"/>
      <c r="AIT23" s="239"/>
      <c r="AIU23" s="239"/>
      <c r="AIV23" s="239"/>
      <c r="AIW23" s="239"/>
      <c r="AIX23" s="239"/>
      <c r="AIY23" s="239"/>
      <c r="AIZ23" s="239"/>
      <c r="AJA23" s="239"/>
      <c r="AJB23" s="239"/>
      <c r="AJC23" s="239"/>
      <c r="AJD23" s="239"/>
      <c r="AJE23" s="239"/>
      <c r="AJF23" s="239"/>
      <c r="AJG23" s="239"/>
      <c r="AJH23" s="239"/>
      <c r="AJI23" s="239"/>
      <c r="AJJ23" s="239"/>
      <c r="AJK23" s="239"/>
      <c r="AJL23" s="239"/>
      <c r="AJM23" s="239"/>
      <c r="AJN23" s="239"/>
      <c r="AJO23" s="239"/>
      <c r="AJP23" s="239"/>
      <c r="AJQ23" s="239"/>
      <c r="AJR23" s="239"/>
      <c r="AJS23" s="239"/>
      <c r="AJT23" s="239"/>
      <c r="AJU23" s="239"/>
      <c r="AJV23" s="239"/>
      <c r="AJW23" s="239"/>
      <c r="AJX23" s="239"/>
      <c r="AJY23" s="239"/>
      <c r="AJZ23" s="239"/>
      <c r="AKA23" s="239"/>
      <c r="AKB23" s="239"/>
      <c r="AKC23" s="239"/>
      <c r="AKD23" s="239"/>
      <c r="AKE23" s="239"/>
      <c r="AKF23" s="239"/>
      <c r="AKG23" s="239"/>
      <c r="AKH23" s="239"/>
      <c r="AKI23" s="239"/>
      <c r="AKJ23" s="239"/>
      <c r="AKK23" s="239"/>
      <c r="AKL23" s="239"/>
      <c r="AKM23" s="239"/>
      <c r="AKN23" s="239"/>
      <c r="AKO23" s="239"/>
      <c r="AKP23" s="239"/>
      <c r="AKQ23" s="239"/>
      <c r="AKR23" s="239"/>
      <c r="AKS23" s="239"/>
      <c r="AKT23" s="239"/>
    </row>
    <row r="24" spans="1:982">
      <c r="C24" s="225"/>
      <c r="D24" s="225"/>
      <c r="E24" s="225"/>
      <c r="F24" s="225"/>
      <c r="G24" s="225"/>
      <c r="H24" s="225"/>
      <c r="I24" s="225"/>
    </row>
    <row r="25" spans="1:982">
      <c r="B25" s="243" t="s">
        <v>344</v>
      </c>
      <c r="C25" s="244"/>
      <c r="D25" s="244"/>
      <c r="E25" s="244"/>
      <c r="F25" s="244"/>
      <c r="G25" s="244"/>
      <c r="H25" s="244"/>
      <c r="I25" s="244"/>
      <c r="J25" s="244"/>
      <c r="K25" s="244"/>
      <c r="L25" s="244"/>
      <c r="M25" s="244"/>
      <c r="N25" s="244"/>
    </row>
    <row r="27" spans="1:982">
      <c r="B27" s="245" t="s">
        <v>345</v>
      </c>
      <c r="C27" s="225" t="s">
        <v>245</v>
      </c>
      <c r="D27" s="225"/>
      <c r="E27" s="225"/>
      <c r="F27" s="225" t="s">
        <v>245</v>
      </c>
      <c r="G27" s="225"/>
      <c r="H27" s="225"/>
      <c r="I27" s="225"/>
      <c r="K27" s="225"/>
      <c r="L27" s="225"/>
      <c r="M27" s="225"/>
    </row>
    <row r="28" spans="1:982">
      <c r="B28" s="246" t="s">
        <v>233</v>
      </c>
      <c r="C28" s="246">
        <v>2015</v>
      </c>
      <c r="D28" s="246">
        <v>2016</v>
      </c>
      <c r="E28" s="246">
        <v>2017</v>
      </c>
      <c r="F28" s="246">
        <v>2018</v>
      </c>
      <c r="G28" s="246">
        <v>2019</v>
      </c>
      <c r="H28" s="246">
        <v>2020</v>
      </c>
      <c r="I28" s="246">
        <v>2025</v>
      </c>
      <c r="J28" s="246">
        <v>2030</v>
      </c>
      <c r="K28" s="246">
        <v>2035</v>
      </c>
      <c r="L28" s="246">
        <v>2040</v>
      </c>
      <c r="M28" s="246">
        <v>2045</v>
      </c>
      <c r="N28" s="247">
        <v>2050</v>
      </c>
    </row>
    <row r="29" spans="1:982">
      <c r="B29" s="248" t="s">
        <v>346</v>
      </c>
      <c r="C29" s="249">
        <v>36.0214709888496</v>
      </c>
      <c r="D29" s="249">
        <v>36.538360800235118</v>
      </c>
      <c r="E29" s="249">
        <v>37.058760598969918</v>
      </c>
      <c r="F29" s="249">
        <v>37.32108904987151</v>
      </c>
      <c r="G29" s="249">
        <v>37.548734020812553</v>
      </c>
      <c r="H29" s="249">
        <v>37.309447543669911</v>
      </c>
      <c r="I29" s="250">
        <v>36.309447543669897</v>
      </c>
      <c r="J29" s="250">
        <v>34.809447543669897</v>
      </c>
      <c r="K29" s="250">
        <v>33.309447543669897</v>
      </c>
      <c r="L29" s="250">
        <v>31.809447543669901</v>
      </c>
      <c r="M29" s="250">
        <v>30.309447543669901</v>
      </c>
      <c r="N29" s="250">
        <v>28.809447543669901</v>
      </c>
    </row>
    <row r="30" spans="1:982">
      <c r="B30" s="248" t="s">
        <v>347</v>
      </c>
      <c r="C30" s="251">
        <v>1.9403870000000001</v>
      </c>
      <c r="D30" s="251">
        <v>2.042316</v>
      </c>
      <c r="E30" s="251">
        <v>2.1416279999999999</v>
      </c>
      <c r="F30" s="251">
        <v>2.2037420000000001</v>
      </c>
      <c r="G30" s="251">
        <v>2.2403019999999998</v>
      </c>
      <c r="H30" s="251">
        <v>1.684725</v>
      </c>
      <c r="I30" s="252">
        <v>1.9</v>
      </c>
      <c r="J30" s="252">
        <v>1.8</v>
      </c>
      <c r="K30" s="252">
        <v>1.8</v>
      </c>
      <c r="L30" s="252">
        <v>1.8</v>
      </c>
      <c r="M30" s="252">
        <v>1.8</v>
      </c>
      <c r="N30" s="252">
        <v>1.8</v>
      </c>
    </row>
    <row r="31" spans="1:982" ht="15.75" thickBot="1">
      <c r="B31" s="253" t="s">
        <v>348</v>
      </c>
    </row>
    <row r="32" spans="1:982">
      <c r="J32" s="952"/>
      <c r="K32" s="949">
        <v>2020</v>
      </c>
      <c r="L32" s="949">
        <v>2021</v>
      </c>
      <c r="M32" s="949">
        <v>2022</v>
      </c>
      <c r="N32" s="949">
        <v>2023</v>
      </c>
      <c r="O32" s="949">
        <v>2024</v>
      </c>
      <c r="P32" s="949">
        <v>2025</v>
      </c>
      <c r="Q32" s="949">
        <v>2026</v>
      </c>
      <c r="R32" s="949">
        <v>2027</v>
      </c>
      <c r="S32" s="949">
        <v>2028</v>
      </c>
      <c r="T32" s="949">
        <v>2029</v>
      </c>
      <c r="U32" s="949">
        <v>2030</v>
      </c>
      <c r="V32" s="953"/>
    </row>
    <row r="33" spans="2:22">
      <c r="B33" s="224" t="s">
        <v>349</v>
      </c>
      <c r="J33" s="954" t="s">
        <v>785</v>
      </c>
      <c r="K33" s="640" cm="1">
        <f t="array" ref="K33">TREND($H$30:$I$30,$H$28:$I$28,K32)*1000000</f>
        <v>1684725.0000000002</v>
      </c>
      <c r="L33" s="640" cm="1">
        <f t="array" ref="L33">TREND($H$30:$I$30,$H$28:$I$28,L32)*1000000</f>
        <v>1727779.9999999956</v>
      </c>
      <c r="M33" s="640" cm="1">
        <f t="array" ref="M33">TREND($H$30:$I$30,$H$28:$I$28,M32)*1000000</f>
        <v>1770835.0000000054</v>
      </c>
      <c r="N33" s="640" cm="1">
        <f t="array" ref="N33">TREND($H$30:$I$30,$H$28:$I$28,N32)*1000000</f>
        <v>1813890.0000000007</v>
      </c>
      <c r="O33" s="640" cm="1">
        <f t="array" ref="O33">TREND($H$30:$I$30,$H$28:$I$28,O32)*1000000</f>
        <v>1856944.999999996</v>
      </c>
      <c r="P33" s="640" cm="1">
        <f t="array" ref="P33">TREND($H$30:$I$30,$H$28:$I$28,P32)*1000000</f>
        <v>1900000.0000000056</v>
      </c>
      <c r="Q33" s="640" cm="1">
        <f t="array" ref="Q33">TREND($I$30:$J$30,$I$28:$J$28,Q32)*1000000</f>
        <v>1880000.0000000026</v>
      </c>
      <c r="R33" s="640" cm="1">
        <f t="array" ref="R33">TREND($I$30:$J$30,$I$28:$J$28,R32)*1000000</f>
        <v>1860000.0000000065</v>
      </c>
      <c r="S33" s="640" cm="1">
        <f t="array" ref="S33">TREND($I$30:$J$30,$I$28:$J$28,S32)*1000000</f>
        <v>1840000.0000000035</v>
      </c>
      <c r="T33" s="640" cm="1">
        <f t="array" ref="T33">TREND($I$30:$J$30,$I$28:$J$28,T32)*1000000</f>
        <v>1820000.0000000075</v>
      </c>
      <c r="U33" s="640" cm="1">
        <f t="array" ref="U33">TREND($I$30:$J$30,$I$28:$J$28,U32)*1000000</f>
        <v>1800000.0000000042</v>
      </c>
      <c r="V33" s="955"/>
    </row>
    <row r="34" spans="2:22">
      <c r="B34" s="254"/>
      <c r="C34" s="255">
        <v>2015</v>
      </c>
      <c r="D34" s="255">
        <v>2016</v>
      </c>
      <c r="E34" s="256">
        <v>2017</v>
      </c>
      <c r="F34" s="256">
        <v>2018</v>
      </c>
      <c r="G34" s="256">
        <v>2019</v>
      </c>
      <c r="H34" s="256">
        <v>2020</v>
      </c>
      <c r="J34" s="950" t="s">
        <v>781</v>
      </c>
      <c r="K34" s="951" cm="1">
        <f t="array" ref="K34">TREND($H$47:$I$47,$H$43:$I$43,K32)</f>
        <v>6.6026206057365755E-2</v>
      </c>
      <c r="L34" s="951" cm="1">
        <f t="array" ref="L34">TREND($H$47:$I$47,$H$43:$I$43,L32)</f>
        <v>9.4820964845894196E-2</v>
      </c>
      <c r="M34" s="951" cm="1">
        <f t="array" ref="M34">TREND($H$47:$I$47,$H$43:$I$43,M32)</f>
        <v>0.12361572363442264</v>
      </c>
      <c r="N34" s="951" cm="1">
        <f t="array" ref="N34">TREND($H$47:$I$47,$H$43:$I$43,N32)</f>
        <v>0.15241048242294397</v>
      </c>
      <c r="O34" s="951" cm="1">
        <f t="array" ref="O34">TREND($H$47:$I$47,$H$43:$I$43,O32)</f>
        <v>0.18120524121147241</v>
      </c>
      <c r="P34" s="951" cm="1">
        <f t="array" ref="P34">TREND($H$47:$I$47,$H$43:$I$43,P32)</f>
        <v>0.21000000000000085</v>
      </c>
      <c r="Q34" s="951" cm="1">
        <f t="array" ref="Q34">TREND($I$47:$J$47,$I$43:$J$43,Q32)</f>
        <v>0.27799999999999159</v>
      </c>
      <c r="R34" s="951" cm="1">
        <f t="array" ref="R34">TREND($I$47:$J$47,$I$43:$J$43,R32)</f>
        <v>0.34600000000000364</v>
      </c>
      <c r="S34" s="951" cm="1">
        <f t="array" ref="S34">TREND($I$47:$J$47,$I$43:$J$43,S32)</f>
        <v>0.41399999999998727</v>
      </c>
      <c r="T34" s="951" cm="1">
        <f t="array" ref="T34">TREND($I$47:$J$47,$I$43:$J$43,T32)</f>
        <v>0.48199999999999932</v>
      </c>
      <c r="U34" s="951" cm="1">
        <f t="array" ref="U34">TREND($I$47:$J$47,$I$43:$J$43,U32)</f>
        <v>0.55000000000001137</v>
      </c>
      <c r="V34" s="955"/>
    </row>
    <row r="35" spans="2:22">
      <c r="B35" s="257" t="s">
        <v>350</v>
      </c>
      <c r="C35" s="258">
        <v>12358.893814058703</v>
      </c>
      <c r="D35" s="258">
        <v>12392.043181639354</v>
      </c>
      <c r="E35" s="258">
        <v>12258.503028016919</v>
      </c>
      <c r="F35" s="258">
        <v>12102.69526997353</v>
      </c>
      <c r="G35" s="258">
        <v>11923.716460932385</v>
      </c>
      <c r="H35" s="258">
        <v>9881.9155520911791</v>
      </c>
      <c r="J35" s="950" t="s">
        <v>782</v>
      </c>
      <c r="K35" s="951" cm="1">
        <f t="array" ref="K35">TREND($H$48:$I$48,$H$43:$I$43,K32)</f>
        <v>5.4437964652985116E-2</v>
      </c>
      <c r="L35" s="951" cm="1">
        <f t="array" ref="L35">TREND($H$48:$I$48,$H$43:$I$43,L32)</f>
        <v>5.9550371722387752E-2</v>
      </c>
      <c r="M35" s="951" cm="1">
        <f t="array" ref="M35">TREND($H$48:$I$48,$H$43:$I$43,M32)</f>
        <v>6.4662778791790387E-2</v>
      </c>
      <c r="N35" s="951" cm="1">
        <f t="array" ref="N35">TREND($H$48:$I$48,$H$43:$I$43,N32)</f>
        <v>6.9775185861194799E-2</v>
      </c>
      <c r="O35" s="951" cm="1">
        <f t="array" ref="O35">TREND($H$48:$I$48,$H$43:$I$43,O32)</f>
        <v>7.4887592930597435E-2</v>
      </c>
      <c r="P35" s="951" cm="1">
        <f t="array" ref="P35">TREND($H$48:$I$48,$H$43:$I$43,P32)</f>
        <v>8.0000000000000071E-2</v>
      </c>
      <c r="Q35" s="951" cm="1">
        <f t="array" ref="Q35">TREND($I$48:$J$48,$I$43:$J$43,Q32)</f>
        <v>8.2000000000000739E-2</v>
      </c>
      <c r="R35" s="951" cm="1">
        <f t="array" ref="R35">TREND($I$48:$J$48,$I$43:$J$43,R32)</f>
        <v>8.4000000000000519E-2</v>
      </c>
      <c r="S35" s="951" cm="1">
        <f t="array" ref="S35">TREND($I$48:$J$48,$I$43:$J$43,S32)</f>
        <v>8.6000000000000298E-2</v>
      </c>
      <c r="T35" s="951" cm="1">
        <f t="array" ref="T35">TREND($I$48:$J$48,$I$43:$J$43,T32)</f>
        <v>8.8000000000000078E-2</v>
      </c>
      <c r="U35" s="951" cm="1">
        <f t="array" ref="U35">TREND($I$48:$J$48,$I$43:$J$43,U32)</f>
        <v>9.0000000000000746E-2</v>
      </c>
      <c r="V35" s="955"/>
    </row>
    <row r="36" spans="2:22">
      <c r="B36" s="257" t="s">
        <v>351</v>
      </c>
      <c r="C36" s="258">
        <v>14696.561120752529</v>
      </c>
      <c r="D36" s="258">
        <v>14693.011335865924</v>
      </c>
      <c r="E36" s="258">
        <v>14509.956480231316</v>
      </c>
      <c r="F36" s="258">
        <v>14308.779978401368</v>
      </c>
      <c r="G36" s="258">
        <v>14079.293274463304</v>
      </c>
      <c r="H36" s="258">
        <v>11628.166762943314</v>
      </c>
      <c r="J36" s="954" t="s">
        <v>783</v>
      </c>
      <c r="K36" s="640">
        <f t="shared" ref="K36:U36" si="0">K34*K$33</f>
        <v>111235.99999999553</v>
      </c>
      <c r="L36" s="640">
        <f t="shared" si="0"/>
        <v>163829.76664143865</v>
      </c>
      <c r="M36" s="640">
        <f t="shared" si="0"/>
        <v>218903.04996216347</v>
      </c>
      <c r="N36" s="640">
        <f t="shared" si="0"/>
        <v>276455.84996215394</v>
      </c>
      <c r="O36" s="640">
        <f t="shared" si="0"/>
        <v>336488.16664143692</v>
      </c>
      <c r="P36" s="640">
        <f t="shared" si="0"/>
        <v>399000.00000000279</v>
      </c>
      <c r="Q36" s="640">
        <f t="shared" si="0"/>
        <v>522639.99999998492</v>
      </c>
      <c r="R36" s="640">
        <f t="shared" si="0"/>
        <v>643560.00000000908</v>
      </c>
      <c r="S36" s="640">
        <f t="shared" si="0"/>
        <v>761759.999999978</v>
      </c>
      <c r="T36" s="640">
        <f t="shared" si="0"/>
        <v>877240.00000000233</v>
      </c>
      <c r="U36" s="640">
        <f t="shared" si="0"/>
        <v>990000.00000002282</v>
      </c>
      <c r="V36" s="955">
        <f>SUM(K36:U36)</f>
        <v>5301112.8332071882</v>
      </c>
    </row>
    <row r="37" spans="2:22" ht="15.75" thickBot="1">
      <c r="B37" s="257" t="s">
        <v>352</v>
      </c>
      <c r="C37" s="258">
        <v>8180.2486617022532</v>
      </c>
      <c r="D37" s="258">
        <v>8335.8644002792607</v>
      </c>
      <c r="E37" s="258">
        <v>8414.2437276707624</v>
      </c>
      <c r="F37" s="258">
        <v>8540.0786831883161</v>
      </c>
      <c r="G37" s="258">
        <v>8680.2800007233764</v>
      </c>
      <c r="H37" s="258">
        <v>7422.0969569149811</v>
      </c>
      <c r="J37" s="956" t="s">
        <v>784</v>
      </c>
      <c r="K37" s="957">
        <f t="shared" ref="K37:U37" si="1">K35*K$33</f>
        <v>91713.000000000364</v>
      </c>
      <c r="L37" s="957">
        <f t="shared" si="1"/>
        <v>102889.94125450685</v>
      </c>
      <c r="M37" s="957">
        <f t="shared" si="1"/>
        <v>114507.11188176047</v>
      </c>
      <c r="N37" s="957">
        <f t="shared" si="1"/>
        <v>126564.51188176268</v>
      </c>
      <c r="O37" s="957">
        <f t="shared" si="1"/>
        <v>139062.14125450797</v>
      </c>
      <c r="P37" s="957">
        <f t="shared" si="1"/>
        <v>152000.00000000058</v>
      </c>
      <c r="Q37" s="957">
        <f t="shared" si="1"/>
        <v>154160.0000000016</v>
      </c>
      <c r="R37" s="957">
        <f t="shared" si="1"/>
        <v>156240.00000000151</v>
      </c>
      <c r="S37" s="957">
        <f t="shared" si="1"/>
        <v>158240.00000000084</v>
      </c>
      <c r="T37" s="957">
        <f t="shared" si="1"/>
        <v>160160.00000000079</v>
      </c>
      <c r="U37" s="957">
        <f t="shared" si="1"/>
        <v>162000.00000000172</v>
      </c>
      <c r="V37" s="958">
        <f>SUM(K37:U37)</f>
        <v>1517536.7062725453</v>
      </c>
    </row>
    <row r="39" spans="2:22">
      <c r="B39" s="243" t="s">
        <v>353</v>
      </c>
      <c r="C39" s="243"/>
      <c r="D39" s="243"/>
      <c r="E39" s="243"/>
      <c r="F39" s="243"/>
      <c r="G39" s="243"/>
      <c r="H39" s="243"/>
      <c r="I39" s="243"/>
      <c r="J39" s="243"/>
      <c r="K39" s="243"/>
      <c r="L39" s="243"/>
      <c r="M39" s="243"/>
      <c r="N39" s="243"/>
    </row>
    <row r="41" spans="2:22">
      <c r="B41" s="259" t="s">
        <v>354</v>
      </c>
      <c r="C41" s="260"/>
      <c r="D41" s="260"/>
      <c r="E41" s="260"/>
      <c r="F41" s="260"/>
      <c r="G41" s="260"/>
      <c r="H41" s="260"/>
      <c r="I41" s="260"/>
    </row>
    <row r="42" spans="2:22">
      <c r="C42" s="225" t="s">
        <v>245</v>
      </c>
      <c r="D42" s="225"/>
      <c r="E42" s="225"/>
      <c r="F42" s="225" t="s">
        <v>245</v>
      </c>
      <c r="G42" s="225" t="s">
        <v>245</v>
      </c>
      <c r="H42" s="225" t="s">
        <v>355</v>
      </c>
      <c r="I42" s="225" t="s">
        <v>356</v>
      </c>
      <c r="J42" s="225" t="s">
        <v>356</v>
      </c>
      <c r="K42" s="225" t="s">
        <v>356</v>
      </c>
      <c r="L42" s="225" t="s">
        <v>356</v>
      </c>
      <c r="M42" s="225" t="s">
        <v>356</v>
      </c>
      <c r="N42" s="225" t="s">
        <v>356</v>
      </c>
    </row>
    <row r="43" spans="2:22">
      <c r="B43" s="261" t="s">
        <v>307</v>
      </c>
      <c r="C43" s="246">
        <v>2015</v>
      </c>
      <c r="D43" s="246">
        <v>2016</v>
      </c>
      <c r="E43" s="246">
        <v>2017</v>
      </c>
      <c r="F43" s="246">
        <v>2018</v>
      </c>
      <c r="G43" s="246">
        <v>2019</v>
      </c>
      <c r="H43" s="246">
        <v>2020</v>
      </c>
      <c r="I43" s="246">
        <v>2025</v>
      </c>
      <c r="J43" s="246">
        <v>2030</v>
      </c>
      <c r="K43" s="246">
        <v>2035</v>
      </c>
      <c r="L43" s="246">
        <v>2040</v>
      </c>
      <c r="M43" s="246">
        <v>2045</v>
      </c>
      <c r="N43" s="247">
        <v>2050</v>
      </c>
    </row>
    <row r="44" spans="2:22">
      <c r="B44" s="262" t="s">
        <v>357</v>
      </c>
      <c r="C44" s="263">
        <v>0.98716183936503388</v>
      </c>
      <c r="D44" s="263">
        <v>0.98523147250474463</v>
      </c>
      <c r="E44" s="263">
        <v>0.98198940245458122</v>
      </c>
      <c r="F44" s="263">
        <v>0.97796883664240186</v>
      </c>
      <c r="G44" s="263">
        <v>0.97133466827240256</v>
      </c>
      <c r="H44" s="263">
        <v>0.87953582928964669</v>
      </c>
      <c r="I44" s="263">
        <v>0.71</v>
      </c>
      <c r="J44" s="263">
        <v>0.36</v>
      </c>
      <c r="K44" s="263">
        <v>0</v>
      </c>
      <c r="L44" s="263">
        <v>0</v>
      </c>
      <c r="M44" s="263">
        <v>0</v>
      </c>
      <c r="N44" s="263">
        <v>0</v>
      </c>
    </row>
    <row r="45" spans="2:22">
      <c r="B45" s="264" t="s">
        <v>358</v>
      </c>
      <c r="C45" s="265">
        <v>0.41103707662440536</v>
      </c>
      <c r="D45" s="265">
        <v>0.46661829021561796</v>
      </c>
      <c r="E45" s="265">
        <v>0.51316475130134642</v>
      </c>
      <c r="F45" s="265">
        <v>0.59254622365049991</v>
      </c>
      <c r="G45" s="265">
        <v>0.62892949254163055</v>
      </c>
      <c r="H45" s="265">
        <v>0.56228167801866769</v>
      </c>
      <c r="I45" s="266">
        <v>0.497</v>
      </c>
      <c r="J45" s="266">
        <v>0.252</v>
      </c>
      <c r="K45" s="267">
        <v>0</v>
      </c>
      <c r="L45" s="267">
        <v>0</v>
      </c>
      <c r="M45" s="267">
        <v>0</v>
      </c>
      <c r="N45" s="267">
        <v>0</v>
      </c>
    </row>
    <row r="46" spans="2:22">
      <c r="B46" s="264" t="s">
        <v>359</v>
      </c>
      <c r="C46" s="265">
        <v>0.57612476274062852</v>
      </c>
      <c r="D46" s="265">
        <v>0.51861318228912667</v>
      </c>
      <c r="E46" s="265">
        <v>0.46882465115323485</v>
      </c>
      <c r="F46" s="265">
        <v>0.38542261299190195</v>
      </c>
      <c r="G46" s="265">
        <v>0.342405175730772</v>
      </c>
      <c r="H46" s="265">
        <v>0.31725415127097895</v>
      </c>
      <c r="I46" s="268">
        <v>0.21300000000000002</v>
      </c>
      <c r="J46" s="268">
        <v>0.108</v>
      </c>
      <c r="K46" s="267">
        <v>0</v>
      </c>
      <c r="L46" s="267">
        <v>0</v>
      </c>
      <c r="M46" s="267">
        <v>0</v>
      </c>
      <c r="N46" s="267">
        <v>0</v>
      </c>
    </row>
    <row r="47" spans="2:22">
      <c r="B47" s="264" t="s">
        <v>360</v>
      </c>
      <c r="C47" s="265">
        <v>8.9698601361480976E-3</v>
      </c>
      <c r="D47" s="265">
        <v>1.0740257629083844E-2</v>
      </c>
      <c r="E47" s="265">
        <v>1.1801302560482025E-2</v>
      </c>
      <c r="F47" s="265">
        <v>1.4284339999872943E-2</v>
      </c>
      <c r="G47" s="265">
        <v>1.9216605618349668E-2</v>
      </c>
      <c r="H47" s="265">
        <v>6.602620605736842E-2</v>
      </c>
      <c r="I47" s="269">
        <v>0.21</v>
      </c>
      <c r="J47" s="269">
        <v>0.55000000000000004</v>
      </c>
      <c r="K47" s="267">
        <v>1</v>
      </c>
      <c r="L47" s="267">
        <v>1</v>
      </c>
      <c r="M47" s="267">
        <v>1</v>
      </c>
      <c r="N47" s="267">
        <v>1</v>
      </c>
    </row>
    <row r="48" spans="2:22">
      <c r="B48" s="264" t="s">
        <v>361</v>
      </c>
      <c r="C48" s="265">
        <v>3.8683004988180193E-3</v>
      </c>
      <c r="D48" s="265">
        <v>4.0282698661715426E-3</v>
      </c>
      <c r="E48" s="265">
        <v>6.2092949849366927E-3</v>
      </c>
      <c r="F48" s="265">
        <v>7.7468233577251784E-3</v>
      </c>
      <c r="G48" s="265">
        <v>9.4487261092477716E-3</v>
      </c>
      <c r="H48" s="265">
        <v>5.4437964652984908E-2</v>
      </c>
      <c r="I48" s="269">
        <v>0.08</v>
      </c>
      <c r="J48" s="269">
        <v>0.09</v>
      </c>
      <c r="K48" s="267">
        <v>0</v>
      </c>
      <c r="L48" s="267">
        <v>0</v>
      </c>
      <c r="M48" s="267">
        <v>0</v>
      </c>
      <c r="N48" s="267">
        <v>0</v>
      </c>
    </row>
    <row r="49" spans="1:18">
      <c r="B49" s="264" t="s">
        <v>192</v>
      </c>
      <c r="C49" s="270">
        <v>0</v>
      </c>
      <c r="D49" s="270">
        <v>0</v>
      </c>
      <c r="E49" s="270">
        <v>0</v>
      </c>
      <c r="F49" s="270">
        <v>0</v>
      </c>
      <c r="G49" s="270">
        <v>0</v>
      </c>
      <c r="H49" s="270">
        <v>0</v>
      </c>
      <c r="I49" s="270">
        <v>0</v>
      </c>
      <c r="J49" s="270">
        <v>0</v>
      </c>
      <c r="K49" s="270">
        <v>0</v>
      </c>
      <c r="L49" s="270">
        <v>0</v>
      </c>
      <c r="M49" s="270">
        <v>0</v>
      </c>
      <c r="N49" s="270">
        <v>0</v>
      </c>
    </row>
    <row r="50" spans="1:18">
      <c r="B50" s="224" t="s">
        <v>362</v>
      </c>
      <c r="C50" s="271">
        <f>C46/C44</f>
        <v>0.5836173358475909</v>
      </c>
      <c r="D50" s="271">
        <f t="shared" ref="D50:N50" si="2">D46/D44</f>
        <v>0.52638714531790309</v>
      </c>
      <c r="E50" s="271">
        <f t="shared" si="2"/>
        <v>0.4774233306198219</v>
      </c>
      <c r="F50" s="271">
        <f t="shared" si="2"/>
        <v>0.39410520923667552</v>
      </c>
      <c r="G50" s="271">
        <f t="shared" si="2"/>
        <v>0.35250999157660806</v>
      </c>
      <c r="H50" s="271">
        <f t="shared" si="2"/>
        <v>0.36070634157929404</v>
      </c>
      <c r="I50" s="271">
        <f t="shared" si="2"/>
        <v>0.30000000000000004</v>
      </c>
      <c r="J50" s="271">
        <f t="shared" si="2"/>
        <v>0.3</v>
      </c>
      <c r="K50" s="271" t="e">
        <f t="shared" si="2"/>
        <v>#DIV/0!</v>
      </c>
      <c r="L50" s="271" t="e">
        <f t="shared" si="2"/>
        <v>#DIV/0!</v>
      </c>
      <c r="M50" s="271" t="e">
        <f t="shared" si="2"/>
        <v>#DIV/0!</v>
      </c>
      <c r="N50" s="271" t="e">
        <f t="shared" si="2"/>
        <v>#DIV/0!</v>
      </c>
    </row>
    <row r="51" spans="1:18">
      <c r="B51" s="224" t="s">
        <v>363</v>
      </c>
      <c r="C51" s="271">
        <f>C47+C48</f>
        <v>1.2838160634966117E-2</v>
      </c>
      <c r="D51" s="271">
        <f t="shared" ref="D51:N51" si="3">D47+D48</f>
        <v>1.4768527495255385E-2</v>
      </c>
      <c r="E51" s="271">
        <f t="shared" si="3"/>
        <v>1.8010597545418717E-2</v>
      </c>
      <c r="F51" s="271">
        <f t="shared" si="3"/>
        <v>2.2031163357598121E-2</v>
      </c>
      <c r="G51" s="271">
        <f t="shared" si="3"/>
        <v>2.8665331727597439E-2</v>
      </c>
      <c r="H51" s="271">
        <f t="shared" si="3"/>
        <v>0.12046417071035333</v>
      </c>
      <c r="I51" s="271">
        <f t="shared" si="3"/>
        <v>0.28999999999999998</v>
      </c>
      <c r="J51" s="271">
        <f t="shared" si="3"/>
        <v>0.64</v>
      </c>
      <c r="K51" s="271">
        <f t="shared" si="3"/>
        <v>1</v>
      </c>
      <c r="L51" s="271">
        <f t="shared" si="3"/>
        <v>1</v>
      </c>
      <c r="M51" s="271">
        <f t="shared" si="3"/>
        <v>1</v>
      </c>
      <c r="N51" s="271">
        <f t="shared" si="3"/>
        <v>1</v>
      </c>
    </row>
    <row r="52" spans="1:18">
      <c r="B52" s="272" t="s">
        <v>364</v>
      </c>
      <c r="C52" s="273">
        <f>SUM(C45:C49)</f>
        <v>1</v>
      </c>
      <c r="D52" s="273">
        <f t="shared" ref="D52:N52" si="4">SUM(D45:D49)</f>
        <v>1</v>
      </c>
      <c r="E52" s="273">
        <f t="shared" si="4"/>
        <v>1</v>
      </c>
      <c r="F52" s="273">
        <f t="shared" si="4"/>
        <v>1</v>
      </c>
      <c r="G52" s="273">
        <f t="shared" si="4"/>
        <v>1</v>
      </c>
      <c r="H52" s="273">
        <f t="shared" si="4"/>
        <v>1</v>
      </c>
      <c r="I52" s="273">
        <f t="shared" si="4"/>
        <v>0.99999999999999989</v>
      </c>
      <c r="J52" s="273">
        <f t="shared" si="4"/>
        <v>1</v>
      </c>
      <c r="K52" s="273">
        <f t="shared" si="4"/>
        <v>1</v>
      </c>
      <c r="L52" s="273">
        <f t="shared" si="4"/>
        <v>1</v>
      </c>
      <c r="M52" s="273">
        <f t="shared" si="4"/>
        <v>1</v>
      </c>
      <c r="N52" s="273">
        <f t="shared" si="4"/>
        <v>1</v>
      </c>
      <c r="O52" s="271"/>
      <c r="P52" s="271"/>
    </row>
    <row r="53" spans="1:18">
      <c r="A53" s="225"/>
      <c r="B53" s="225"/>
      <c r="C53" s="225"/>
      <c r="D53" s="225"/>
      <c r="E53" s="225"/>
      <c r="F53" s="225"/>
      <c r="G53" s="225"/>
      <c r="H53" s="225"/>
      <c r="I53" s="225"/>
      <c r="J53" s="225"/>
      <c r="K53" s="225"/>
      <c r="L53" s="225"/>
      <c r="M53" s="225"/>
      <c r="N53" s="225"/>
      <c r="O53" s="225"/>
      <c r="P53" s="225"/>
    </row>
    <row r="54" spans="1:18">
      <c r="J54" s="274"/>
    </row>
    <row r="55" spans="1:18">
      <c r="B55" s="243" t="s">
        <v>365</v>
      </c>
      <c r="C55" s="243"/>
      <c r="D55" s="243"/>
      <c r="E55" s="243"/>
      <c r="F55" s="243"/>
      <c r="G55" s="243"/>
      <c r="H55" s="243"/>
      <c r="I55" s="243"/>
      <c r="J55" s="243"/>
      <c r="K55" s="243"/>
      <c r="L55" s="243"/>
      <c r="M55" s="243"/>
      <c r="N55" s="243"/>
    </row>
    <row r="56" spans="1:18">
      <c r="A56" s="275"/>
      <c r="B56" s="275"/>
    </row>
    <row r="57" spans="1:18">
      <c r="B57" s="259" t="s">
        <v>366</v>
      </c>
      <c r="C57" s="260"/>
      <c r="D57" s="260"/>
      <c r="E57" s="260"/>
      <c r="F57" s="260"/>
      <c r="G57" s="260"/>
      <c r="H57" s="260"/>
      <c r="I57" s="260"/>
      <c r="J57" s="260"/>
    </row>
    <row r="58" spans="1:18">
      <c r="C58" s="224" t="s">
        <v>245</v>
      </c>
      <c r="F58" s="224" t="s">
        <v>245</v>
      </c>
    </row>
    <row r="59" spans="1:18">
      <c r="B59" s="276"/>
      <c r="C59" s="246">
        <v>2015</v>
      </c>
      <c r="D59" s="246">
        <v>2016</v>
      </c>
      <c r="E59" s="246">
        <v>2017</v>
      </c>
      <c r="F59" s="246">
        <v>2018</v>
      </c>
      <c r="G59" s="246">
        <v>2019</v>
      </c>
      <c r="H59" s="246">
        <v>2020</v>
      </c>
      <c r="I59" s="246">
        <v>2025</v>
      </c>
      <c r="J59" s="246">
        <v>2030</v>
      </c>
      <c r="K59" s="246">
        <v>2035</v>
      </c>
      <c r="L59" s="246">
        <v>2040</v>
      </c>
      <c r="M59" s="246">
        <v>2045</v>
      </c>
      <c r="N59" s="247">
        <v>2050</v>
      </c>
    </row>
    <row r="60" spans="1:18">
      <c r="B60" s="277" t="s">
        <v>367</v>
      </c>
      <c r="C60" s="278">
        <v>6.22</v>
      </c>
      <c r="D60" s="279">
        <v>6.22</v>
      </c>
      <c r="E60" s="279">
        <v>6.22</v>
      </c>
      <c r="F60" s="279">
        <v>6.22</v>
      </c>
      <c r="G60" s="279">
        <v>6.22</v>
      </c>
      <c r="H60" s="278">
        <v>5.65</v>
      </c>
      <c r="I60" s="278">
        <v>5.6</v>
      </c>
      <c r="J60" s="280">
        <v>5.2</v>
      </c>
      <c r="K60" s="281" t="s">
        <v>341</v>
      </c>
      <c r="L60" s="281" t="s">
        <v>341</v>
      </c>
      <c r="M60" s="281" t="s">
        <v>341</v>
      </c>
      <c r="N60" s="281" t="s">
        <v>341</v>
      </c>
      <c r="Q60" s="224">
        <f>J60/C60-1</f>
        <v>-0.16398713826366551</v>
      </c>
    </row>
    <row r="61" spans="1:18">
      <c r="B61" s="277" t="s">
        <v>368</v>
      </c>
      <c r="C61" s="278">
        <v>5.35</v>
      </c>
      <c r="D61" s="279">
        <v>5.35</v>
      </c>
      <c r="E61" s="279">
        <v>5.35</v>
      </c>
      <c r="F61" s="279">
        <v>5.35</v>
      </c>
      <c r="G61" s="279">
        <v>5.35</v>
      </c>
      <c r="H61" s="278">
        <v>5.0199999999999996</v>
      </c>
      <c r="I61" s="278">
        <v>4.92</v>
      </c>
      <c r="J61" s="280">
        <v>4.5</v>
      </c>
      <c r="K61" s="281" t="s">
        <v>341</v>
      </c>
      <c r="L61" s="281" t="s">
        <v>341</v>
      </c>
      <c r="M61" s="281" t="s">
        <v>341</v>
      </c>
      <c r="N61" s="281" t="s">
        <v>341</v>
      </c>
      <c r="Q61" s="224">
        <f>J61/C61-1</f>
        <v>-0.1588785046728971</v>
      </c>
    </row>
    <row r="62" spans="1:18">
      <c r="B62" s="277" t="s">
        <v>369</v>
      </c>
      <c r="C62" s="282" t="s">
        <v>341</v>
      </c>
      <c r="D62" s="279" t="s">
        <v>341</v>
      </c>
      <c r="E62" s="279" t="s">
        <v>341</v>
      </c>
      <c r="F62" s="279" t="s">
        <v>341</v>
      </c>
      <c r="G62" s="279" t="s">
        <v>341</v>
      </c>
      <c r="H62" s="282" t="s">
        <v>341</v>
      </c>
      <c r="I62" s="282" t="s">
        <v>341</v>
      </c>
      <c r="J62" s="283" t="s">
        <v>341</v>
      </c>
      <c r="K62" s="282" t="s">
        <v>341</v>
      </c>
      <c r="L62" s="284" t="s">
        <v>341</v>
      </c>
      <c r="M62" s="284" t="s">
        <v>341</v>
      </c>
      <c r="N62" s="284" t="s">
        <v>341</v>
      </c>
    </row>
    <row r="63" spans="1:18">
      <c r="B63" s="277" t="s">
        <v>370</v>
      </c>
      <c r="C63" s="282">
        <v>17.8</v>
      </c>
      <c r="D63" s="279">
        <v>17.8</v>
      </c>
      <c r="E63" s="279">
        <v>17.8</v>
      </c>
      <c r="F63" s="279">
        <v>17.8</v>
      </c>
      <c r="G63" s="279">
        <v>17.8</v>
      </c>
      <c r="H63" s="285">
        <v>17.3594278055694</v>
      </c>
      <c r="I63" s="285">
        <v>16.5</v>
      </c>
      <c r="J63" s="286">
        <v>15.7</v>
      </c>
      <c r="K63" s="287">
        <v>14.85</v>
      </c>
      <c r="L63" s="287">
        <v>14</v>
      </c>
      <c r="M63" s="287">
        <v>13.675000000000001</v>
      </c>
      <c r="N63" s="286">
        <v>13</v>
      </c>
      <c r="Q63" s="224">
        <f>J63/C63-1</f>
        <v>-0.11797752808988771</v>
      </c>
      <c r="R63" s="224">
        <f>N63/C63-1</f>
        <v>-0.2696629213483146</v>
      </c>
    </row>
    <row r="65" spans="2:14">
      <c r="B65" s="224" t="s">
        <v>371</v>
      </c>
      <c r="C65" s="224" t="s">
        <v>372</v>
      </c>
    </row>
    <row r="66" spans="2:14">
      <c r="B66" s="224" t="s">
        <v>373</v>
      </c>
      <c r="C66" s="274">
        <v>0.7</v>
      </c>
      <c r="D66" s="274"/>
      <c r="E66" s="274"/>
    </row>
    <row r="68" spans="2:14">
      <c r="B68" s="288"/>
      <c r="C68" s="288">
        <v>2015</v>
      </c>
      <c r="D68" s="288">
        <v>2016</v>
      </c>
      <c r="E68" s="288">
        <v>2017</v>
      </c>
      <c r="F68" s="288">
        <v>2018</v>
      </c>
      <c r="G68" s="288">
        <v>2019</v>
      </c>
      <c r="H68" s="288">
        <v>2020</v>
      </c>
      <c r="I68" s="288">
        <v>2025</v>
      </c>
      <c r="J68" s="288">
        <v>2030</v>
      </c>
      <c r="K68" s="288">
        <v>2035</v>
      </c>
      <c r="L68" s="288">
        <v>2040</v>
      </c>
      <c r="M68" s="288">
        <v>2045</v>
      </c>
      <c r="N68" s="288">
        <v>2050</v>
      </c>
    </row>
    <row r="69" spans="2:14">
      <c r="B69" s="224" t="s">
        <v>374</v>
      </c>
      <c r="C69" s="224">
        <v>111.2</v>
      </c>
      <c r="F69" s="224">
        <v>111.8</v>
      </c>
    </row>
    <row r="71" spans="2:14">
      <c r="B71" s="288" t="s">
        <v>375</v>
      </c>
    </row>
    <row r="72" spans="2:14">
      <c r="B72" s="289" t="s">
        <v>376</v>
      </c>
      <c r="C72" s="290">
        <v>2015</v>
      </c>
      <c r="D72" s="290">
        <v>2016</v>
      </c>
      <c r="E72" s="290">
        <v>2017</v>
      </c>
      <c r="F72" s="290">
        <v>2018</v>
      </c>
      <c r="G72" s="290">
        <v>2019</v>
      </c>
      <c r="H72" s="290">
        <v>2020</v>
      </c>
      <c r="I72" s="290">
        <v>2025</v>
      </c>
      <c r="J72" s="290">
        <v>2030</v>
      </c>
      <c r="K72" s="290">
        <v>2035</v>
      </c>
      <c r="L72" s="290">
        <v>2040</v>
      </c>
      <c r="M72" s="290">
        <v>2045</v>
      </c>
      <c r="N72" s="290">
        <v>2050</v>
      </c>
    </row>
    <row r="73" spans="2:14">
      <c r="B73" s="277" t="s">
        <v>268</v>
      </c>
      <c r="C73" s="291">
        <f>C60*$C$6*10</f>
        <v>146.08710232158211</v>
      </c>
      <c r="D73" s="291">
        <f t="shared" ref="D73:N73" si="5">D60*$C$6*10</f>
        <v>146.08710232158211</v>
      </c>
      <c r="E73" s="291">
        <f t="shared" si="5"/>
        <v>146.08710232158211</v>
      </c>
      <c r="F73" s="291">
        <f t="shared" si="5"/>
        <v>146.08710232158211</v>
      </c>
      <c r="G73" s="291">
        <f t="shared" si="5"/>
        <v>146.08710232158211</v>
      </c>
      <c r="H73" s="291">
        <f t="shared" si="5"/>
        <v>132.69969905417025</v>
      </c>
      <c r="I73" s="291">
        <f t="shared" si="5"/>
        <v>131.52536543422181</v>
      </c>
      <c r="J73" s="292">
        <f t="shared" si="5"/>
        <v>122.13069647463456</v>
      </c>
      <c r="K73" s="291" t="e">
        <f t="shared" si="5"/>
        <v>#VALUE!</v>
      </c>
      <c r="L73" s="291" t="e">
        <f t="shared" si="5"/>
        <v>#VALUE!</v>
      </c>
      <c r="M73" s="291" t="e">
        <f t="shared" si="5"/>
        <v>#VALUE!</v>
      </c>
      <c r="N73" s="291" t="e">
        <f t="shared" si="5"/>
        <v>#VALUE!</v>
      </c>
    </row>
    <row r="74" spans="2:14">
      <c r="B74" s="277" t="s">
        <v>269</v>
      </c>
      <c r="C74" s="291">
        <f t="shared" ref="C74:N74" si="6">C61*$C$7*10</f>
        <v>143.79861564918315</v>
      </c>
      <c r="D74" s="291">
        <f t="shared" si="6"/>
        <v>143.79861564918315</v>
      </c>
      <c r="E74" s="291">
        <f t="shared" si="6"/>
        <v>143.79861564918315</v>
      </c>
      <c r="F74" s="291">
        <f t="shared" si="6"/>
        <v>143.79861564918315</v>
      </c>
      <c r="G74" s="291">
        <f t="shared" si="6"/>
        <v>143.79861564918315</v>
      </c>
      <c r="H74" s="291">
        <f t="shared" si="6"/>
        <v>134.92879449699052</v>
      </c>
      <c r="I74" s="291">
        <f t="shared" si="6"/>
        <v>132.24096990541705</v>
      </c>
      <c r="J74" s="292">
        <f t="shared" si="6"/>
        <v>120.95210662080825</v>
      </c>
      <c r="K74" s="291" t="e">
        <f t="shared" si="6"/>
        <v>#VALUE!</v>
      </c>
      <c r="L74" s="291" t="e">
        <f t="shared" si="6"/>
        <v>#VALUE!</v>
      </c>
      <c r="M74" s="291" t="e">
        <f t="shared" si="6"/>
        <v>#VALUE!</v>
      </c>
      <c r="N74" s="291" t="e">
        <f t="shared" si="6"/>
        <v>#VALUE!</v>
      </c>
    </row>
    <row r="75" spans="2:14">
      <c r="B75" s="293" t="s">
        <v>360</v>
      </c>
      <c r="C75" s="294">
        <v>0</v>
      </c>
      <c r="D75" s="294">
        <v>1</v>
      </c>
      <c r="E75" s="294">
        <v>2</v>
      </c>
      <c r="F75" s="294">
        <v>0</v>
      </c>
      <c r="G75" s="294">
        <v>1</v>
      </c>
      <c r="H75" s="294">
        <v>0</v>
      </c>
      <c r="I75" s="294">
        <v>0</v>
      </c>
      <c r="J75" s="295">
        <v>0</v>
      </c>
      <c r="K75" s="294">
        <v>0</v>
      </c>
      <c r="L75" s="294">
        <v>0</v>
      </c>
      <c r="M75" s="294">
        <v>1</v>
      </c>
      <c r="N75" s="294">
        <v>0</v>
      </c>
    </row>
    <row r="76" spans="2:14">
      <c r="B76" s="296" t="s">
        <v>377</v>
      </c>
      <c r="C76" s="297">
        <f>C73*(1-$C$66)</f>
        <v>43.826130696474642</v>
      </c>
      <c r="D76" s="297">
        <f t="shared" ref="D76:N76" si="7">D73*(1-$C$66)</f>
        <v>43.826130696474642</v>
      </c>
      <c r="E76" s="297">
        <f t="shared" si="7"/>
        <v>43.826130696474642</v>
      </c>
      <c r="F76" s="297">
        <f t="shared" si="7"/>
        <v>43.826130696474642</v>
      </c>
      <c r="G76" s="297">
        <f t="shared" si="7"/>
        <v>43.826130696474642</v>
      </c>
      <c r="H76" s="297">
        <f t="shared" si="7"/>
        <v>39.809909716251084</v>
      </c>
      <c r="I76" s="297">
        <f t="shared" si="7"/>
        <v>39.457609630266546</v>
      </c>
      <c r="J76" s="298">
        <f t="shared" si="7"/>
        <v>36.639208942390376</v>
      </c>
      <c r="K76" s="297" t="e">
        <f t="shared" si="7"/>
        <v>#VALUE!</v>
      </c>
      <c r="L76" s="297" t="e">
        <f t="shared" si="7"/>
        <v>#VALUE!</v>
      </c>
      <c r="M76" s="297" t="e">
        <f t="shared" si="7"/>
        <v>#VALUE!</v>
      </c>
      <c r="N76" s="297" t="e">
        <f t="shared" si="7"/>
        <v>#VALUE!</v>
      </c>
    </row>
    <row r="77" spans="2:14">
      <c r="B77" s="296" t="s">
        <v>192</v>
      </c>
      <c r="C77" s="299">
        <v>0</v>
      </c>
      <c r="D77" s="299">
        <v>1</v>
      </c>
      <c r="E77" s="299">
        <v>2</v>
      </c>
      <c r="F77" s="299">
        <v>0</v>
      </c>
      <c r="G77" s="299">
        <v>1</v>
      </c>
      <c r="H77" s="299">
        <v>0</v>
      </c>
      <c r="I77" s="299">
        <v>0</v>
      </c>
      <c r="J77" s="300">
        <v>0</v>
      </c>
      <c r="K77" s="299">
        <v>0</v>
      </c>
      <c r="L77" s="299">
        <v>0</v>
      </c>
      <c r="M77" s="299">
        <v>1</v>
      </c>
      <c r="N77" s="299">
        <v>0</v>
      </c>
    </row>
    <row r="78" spans="2:14">
      <c r="B78" s="264" t="s">
        <v>378</v>
      </c>
      <c r="C78" s="301">
        <f t="shared" ref="C78:N78" si="8">C45*C73+C46*C74+C47*C75+C48*C76+C49*C77</f>
        <v>143.06269143734443</v>
      </c>
      <c r="D78" s="301">
        <f t="shared" si="8"/>
        <v>142.93005531770913</v>
      </c>
      <c r="E78" s="301">
        <f t="shared" si="8"/>
        <v>142.67881932789922</v>
      </c>
      <c r="F78" s="301">
        <f t="shared" si="8"/>
        <v>142.32611228578219</v>
      </c>
      <c r="G78" s="301">
        <f t="shared" si="8"/>
        <v>141.54919510218761</v>
      </c>
      <c r="H78" s="301">
        <f t="shared" si="8"/>
        <v>119.58850009488191</v>
      </c>
      <c r="I78" s="301">
        <f t="shared" si="8"/>
        <v>96.692041981083392</v>
      </c>
      <c r="J78" s="302">
        <f t="shared" si="8"/>
        <v>47.137291831470336</v>
      </c>
      <c r="K78" s="301" t="e">
        <f t="shared" si="8"/>
        <v>#VALUE!</v>
      </c>
      <c r="L78" s="301" t="e">
        <f t="shared" si="8"/>
        <v>#VALUE!</v>
      </c>
      <c r="M78" s="301" t="e">
        <f t="shared" si="8"/>
        <v>#VALUE!</v>
      </c>
      <c r="N78" s="301" t="e">
        <f t="shared" si="8"/>
        <v>#VALUE!</v>
      </c>
    </row>
    <row r="79" spans="2:14">
      <c r="G79" s="303"/>
      <c r="I79" s="304">
        <f>I78/$H78-1</f>
        <v>-0.19146036697201141</v>
      </c>
      <c r="J79" s="304">
        <f>J78/$H78-1</f>
        <v>-0.6058375864395702</v>
      </c>
    </row>
    <row r="80" spans="2:14">
      <c r="G80" s="303"/>
      <c r="I80" s="304"/>
      <c r="J80" s="304"/>
    </row>
    <row r="81" spans="1:18">
      <c r="B81" s="305" t="s">
        <v>379</v>
      </c>
      <c r="C81" s="306">
        <f>123/95</f>
        <v>1.2947368421052632</v>
      </c>
      <c r="G81" s="303"/>
      <c r="I81" s="304"/>
      <c r="J81" s="304"/>
    </row>
    <row r="82" spans="1:18">
      <c r="B82" s="305" t="s">
        <v>380</v>
      </c>
      <c r="C82" s="303">
        <f>1.35/(123/95)</f>
        <v>1.0426829268292683</v>
      </c>
      <c r="D82" s="303"/>
      <c r="E82" s="303"/>
      <c r="F82" s="303"/>
      <c r="G82" s="303"/>
      <c r="H82" s="303"/>
      <c r="I82" s="304"/>
      <c r="J82" s="304"/>
    </row>
    <row r="83" spans="1:18">
      <c r="B83" s="305"/>
      <c r="C83" s="303"/>
      <c r="D83" s="303"/>
      <c r="E83" s="303"/>
      <c r="F83" s="303"/>
      <c r="G83" s="303"/>
      <c r="I83" s="304"/>
      <c r="J83" s="304"/>
    </row>
    <row r="84" spans="1:18">
      <c r="B84" s="288" t="s">
        <v>381</v>
      </c>
    </row>
    <row r="85" spans="1:18">
      <c r="B85" s="289" t="s">
        <v>376</v>
      </c>
      <c r="C85" s="290">
        <v>2015</v>
      </c>
      <c r="D85" s="290">
        <v>2016</v>
      </c>
      <c r="E85" s="290">
        <v>2017</v>
      </c>
      <c r="F85" s="290">
        <v>2018</v>
      </c>
      <c r="G85" s="290">
        <v>2019</v>
      </c>
      <c r="H85" s="290">
        <v>2020</v>
      </c>
      <c r="I85" s="290">
        <v>2025</v>
      </c>
      <c r="J85" s="290">
        <v>2030</v>
      </c>
      <c r="K85" s="290">
        <v>2035</v>
      </c>
      <c r="L85" s="290">
        <v>2040</v>
      </c>
      <c r="M85" s="290">
        <v>2045</v>
      </c>
      <c r="N85" s="290">
        <v>2050</v>
      </c>
    </row>
    <row r="86" spans="1:18">
      <c r="B86" s="277" t="s">
        <v>268</v>
      </c>
      <c r="C86" s="291">
        <f t="shared" ref="C86:N90" si="9">C73/$C$82</f>
        <v>140.10692854233605</v>
      </c>
      <c r="D86" s="291">
        <f t="shared" si="9"/>
        <v>140.10692854233605</v>
      </c>
      <c r="E86" s="291">
        <f t="shared" si="9"/>
        <v>140.10692854233605</v>
      </c>
      <c r="F86" s="291">
        <f t="shared" si="9"/>
        <v>140.10692854233605</v>
      </c>
      <c r="G86" s="291">
        <f t="shared" si="9"/>
        <v>140.10692854233605</v>
      </c>
      <c r="H86" s="291">
        <f t="shared" si="9"/>
        <v>127.26754763090013</v>
      </c>
      <c r="I86" s="291">
        <f t="shared" si="9"/>
        <v>126.14128614744079</v>
      </c>
      <c r="J86" s="292">
        <f t="shared" si="9"/>
        <v>117.13119427976648</v>
      </c>
      <c r="K86" s="291" t="e">
        <f t="shared" si="9"/>
        <v>#VALUE!</v>
      </c>
      <c r="L86" s="291" t="e">
        <f t="shared" si="9"/>
        <v>#VALUE!</v>
      </c>
      <c r="M86" s="291" t="e">
        <f t="shared" si="9"/>
        <v>#VALUE!</v>
      </c>
      <c r="N86" s="291" t="e">
        <f t="shared" si="9"/>
        <v>#VALUE!</v>
      </c>
    </row>
    <row r="87" spans="1:18">
      <c r="B87" s="277" t="s">
        <v>269</v>
      </c>
      <c r="C87" s="291">
        <f t="shared" si="9"/>
        <v>137.91212261091249</v>
      </c>
      <c r="D87" s="291">
        <f t="shared" si="9"/>
        <v>137.91212261091249</v>
      </c>
      <c r="E87" s="291">
        <f t="shared" si="9"/>
        <v>137.91212261091249</v>
      </c>
      <c r="F87" s="291">
        <f t="shared" si="9"/>
        <v>137.91212261091249</v>
      </c>
      <c r="G87" s="291">
        <f t="shared" si="9"/>
        <v>137.91212261091249</v>
      </c>
      <c r="H87" s="291">
        <f t="shared" si="9"/>
        <v>129.40539355266927</v>
      </c>
      <c r="I87" s="291">
        <f t="shared" si="9"/>
        <v>126.82759686835318</v>
      </c>
      <c r="J87" s="292">
        <f t="shared" si="9"/>
        <v>116.00085079422546</v>
      </c>
      <c r="K87" s="291" t="e">
        <f t="shared" si="9"/>
        <v>#VALUE!</v>
      </c>
      <c r="L87" s="291" t="e">
        <f t="shared" si="9"/>
        <v>#VALUE!</v>
      </c>
      <c r="M87" s="291" t="e">
        <f t="shared" si="9"/>
        <v>#VALUE!</v>
      </c>
      <c r="N87" s="291" t="e">
        <f t="shared" si="9"/>
        <v>#VALUE!</v>
      </c>
    </row>
    <row r="88" spans="1:18">
      <c r="B88" s="293" t="s">
        <v>360</v>
      </c>
      <c r="C88" s="291">
        <f t="shared" si="9"/>
        <v>0</v>
      </c>
      <c r="D88" s="291">
        <f t="shared" si="9"/>
        <v>0.95906432748538006</v>
      </c>
      <c r="E88" s="291">
        <f t="shared" si="9"/>
        <v>1.9181286549707601</v>
      </c>
      <c r="F88" s="291">
        <f t="shared" si="9"/>
        <v>0</v>
      </c>
      <c r="G88" s="291">
        <f t="shared" si="9"/>
        <v>0.95906432748538006</v>
      </c>
      <c r="H88" s="291">
        <f t="shared" si="9"/>
        <v>0</v>
      </c>
      <c r="I88" s="291">
        <f t="shared" si="9"/>
        <v>0</v>
      </c>
      <c r="J88" s="292">
        <f t="shared" si="9"/>
        <v>0</v>
      </c>
      <c r="K88" s="291">
        <f t="shared" si="9"/>
        <v>0</v>
      </c>
      <c r="L88" s="291">
        <f t="shared" si="9"/>
        <v>0</v>
      </c>
      <c r="M88" s="291">
        <f t="shared" si="9"/>
        <v>0.95906432748538006</v>
      </c>
      <c r="N88" s="291">
        <f t="shared" si="9"/>
        <v>0</v>
      </c>
    </row>
    <row r="89" spans="1:18">
      <c r="B89" s="296" t="s">
        <v>377</v>
      </c>
      <c r="C89" s="291">
        <f t="shared" si="9"/>
        <v>42.032078562700825</v>
      </c>
      <c r="D89" s="291">
        <f t="shared" si="9"/>
        <v>42.032078562700825</v>
      </c>
      <c r="E89" s="291">
        <f t="shared" si="9"/>
        <v>42.032078562700825</v>
      </c>
      <c r="F89" s="291">
        <f t="shared" si="9"/>
        <v>42.032078562700825</v>
      </c>
      <c r="G89" s="291">
        <f t="shared" si="9"/>
        <v>42.032078562700825</v>
      </c>
      <c r="H89" s="291">
        <f t="shared" si="9"/>
        <v>38.180264289270042</v>
      </c>
      <c r="I89" s="291">
        <f t="shared" si="9"/>
        <v>37.84238584423224</v>
      </c>
      <c r="J89" s="292">
        <f t="shared" si="9"/>
        <v>35.139358283929951</v>
      </c>
      <c r="K89" s="291" t="e">
        <f t="shared" si="9"/>
        <v>#VALUE!</v>
      </c>
      <c r="L89" s="291" t="e">
        <f t="shared" si="9"/>
        <v>#VALUE!</v>
      </c>
      <c r="M89" s="291" t="e">
        <f t="shared" si="9"/>
        <v>#VALUE!</v>
      </c>
      <c r="N89" s="291" t="e">
        <f t="shared" si="9"/>
        <v>#VALUE!</v>
      </c>
    </row>
    <row r="90" spans="1:18">
      <c r="B90" s="296" t="s">
        <v>192</v>
      </c>
      <c r="C90" s="291">
        <f t="shared" si="9"/>
        <v>0</v>
      </c>
      <c r="D90" s="291">
        <f t="shared" si="9"/>
        <v>0.95906432748538006</v>
      </c>
      <c r="E90" s="291">
        <f t="shared" si="9"/>
        <v>1.9181286549707601</v>
      </c>
      <c r="F90" s="291">
        <f t="shared" si="9"/>
        <v>0</v>
      </c>
      <c r="G90" s="291">
        <f t="shared" si="9"/>
        <v>0.95906432748538006</v>
      </c>
      <c r="H90" s="291">
        <f t="shared" si="9"/>
        <v>0</v>
      </c>
      <c r="I90" s="291">
        <f t="shared" si="9"/>
        <v>0</v>
      </c>
      <c r="J90" s="292">
        <f t="shared" si="9"/>
        <v>0</v>
      </c>
      <c r="K90" s="291">
        <f t="shared" si="9"/>
        <v>0</v>
      </c>
      <c r="L90" s="291">
        <f t="shared" si="9"/>
        <v>0</v>
      </c>
      <c r="M90" s="291">
        <f t="shared" si="9"/>
        <v>0.95906432748538006</v>
      </c>
      <c r="N90" s="291">
        <f t="shared" si="9"/>
        <v>0</v>
      </c>
    </row>
    <row r="91" spans="1:18">
      <c r="B91" s="264" t="s">
        <v>378</v>
      </c>
      <c r="C91" s="307">
        <f t="shared" ref="C91:N91" si="10">SUMPRODUCT(C45:C49,C86:C90)</f>
        <v>137.20632395160516</v>
      </c>
      <c r="D91" s="307">
        <f t="shared" si="10"/>
        <v>137.0791173807269</v>
      </c>
      <c r="E91" s="307">
        <f t="shared" si="10"/>
        <v>136.83816590511967</v>
      </c>
      <c r="F91" s="307">
        <f t="shared" si="10"/>
        <v>136.49989716297239</v>
      </c>
      <c r="G91" s="307">
        <f t="shared" si="10"/>
        <v>135.75478360677641</v>
      </c>
      <c r="H91" s="307">
        <f t="shared" si="10"/>
        <v>114.69306441848325</v>
      </c>
      <c r="I91" s="307">
        <f t="shared" si="10"/>
        <v>92.733888215775892</v>
      </c>
      <c r="J91" s="308">
        <f t="shared" si="10"/>
        <v>45.207695089831198</v>
      </c>
      <c r="K91" s="307" t="e">
        <f t="shared" si="10"/>
        <v>#VALUE!</v>
      </c>
      <c r="L91" s="307" t="e">
        <f t="shared" si="10"/>
        <v>#VALUE!</v>
      </c>
      <c r="M91" s="307" t="e">
        <f t="shared" si="10"/>
        <v>#VALUE!</v>
      </c>
      <c r="N91" s="307" t="e">
        <f t="shared" si="10"/>
        <v>#VALUE!</v>
      </c>
    </row>
    <row r="92" spans="1:18">
      <c r="B92" s="305"/>
      <c r="C92" s="303"/>
      <c r="D92" s="303"/>
      <c r="E92" s="303"/>
      <c r="F92" s="303"/>
      <c r="G92" s="303"/>
      <c r="I92" s="304"/>
      <c r="J92" s="304"/>
    </row>
    <row r="94" spans="1:18">
      <c r="A94" s="239"/>
      <c r="B94" s="240" t="s">
        <v>382</v>
      </c>
      <c r="C94" s="241"/>
      <c r="D94" s="241"/>
      <c r="E94" s="241"/>
      <c r="F94" s="241"/>
      <c r="G94" s="241"/>
      <c r="H94" s="242"/>
      <c r="I94" s="241"/>
      <c r="J94" s="241"/>
      <c r="K94" s="239"/>
      <c r="L94" s="239"/>
      <c r="M94" s="239"/>
      <c r="N94" s="239"/>
      <c r="O94" s="239"/>
      <c r="P94" s="239"/>
      <c r="Q94" s="239"/>
      <c r="R94" s="239"/>
    </row>
    <row r="95" spans="1:18">
      <c r="B95" s="275"/>
      <c r="C95" s="260"/>
      <c r="D95" s="260"/>
      <c r="E95" s="260"/>
      <c r="F95" s="260"/>
      <c r="G95" s="260"/>
      <c r="H95" s="260"/>
      <c r="I95" s="260"/>
      <c r="J95" s="260"/>
    </row>
    <row r="96" spans="1:18">
      <c r="B96" s="275" t="s">
        <v>383</v>
      </c>
      <c r="C96" s="260"/>
      <c r="D96" s="260"/>
      <c r="E96" s="260"/>
      <c r="F96" s="260"/>
      <c r="G96" s="260"/>
      <c r="H96" s="260"/>
      <c r="I96" s="260"/>
      <c r="J96" s="260"/>
    </row>
    <row r="97" spans="2:16">
      <c r="B97" s="275"/>
      <c r="C97" s="260"/>
      <c r="D97" s="260"/>
      <c r="E97" s="260"/>
      <c r="F97" s="260"/>
      <c r="G97" s="260"/>
      <c r="H97" s="260"/>
      <c r="I97" s="260"/>
      <c r="J97" s="260"/>
    </row>
    <row r="98" spans="2:16">
      <c r="B98" s="309" t="s">
        <v>384</v>
      </c>
      <c r="C98" s="309"/>
      <c r="D98" s="309"/>
      <c r="E98" s="309"/>
      <c r="F98" s="309"/>
      <c r="G98" s="309"/>
      <c r="H98" s="309"/>
      <c r="I98" s="309"/>
      <c r="J98" s="309"/>
      <c r="K98" s="309"/>
      <c r="L98" s="309"/>
      <c r="M98" s="309"/>
      <c r="N98" s="309"/>
    </row>
    <row r="100" spans="2:16">
      <c r="B100" s="224" t="s">
        <v>385</v>
      </c>
      <c r="C100" s="310">
        <v>0.6424110385710059</v>
      </c>
      <c r="D100" s="310">
        <v>0.63960673738282259</v>
      </c>
      <c r="E100" s="310">
        <v>0.63264178457154052</v>
      </c>
      <c r="F100" s="310">
        <v>0.6200580505470169</v>
      </c>
      <c r="G100" s="310">
        <v>0.60382731895150166</v>
      </c>
      <c r="H100" s="310">
        <v>0.58931095757765672</v>
      </c>
      <c r="I100" s="310">
        <v>0.46281122887240927</v>
      </c>
      <c r="J100" s="310">
        <v>0.37433884896087743</v>
      </c>
      <c r="K100" s="310">
        <v>0.34957870694653848</v>
      </c>
      <c r="L100" s="310">
        <v>0.33606422723046547</v>
      </c>
      <c r="M100" s="310">
        <f>L100</f>
        <v>0.33606422723046547</v>
      </c>
      <c r="N100" s="310">
        <f>M100</f>
        <v>0.33606422723046547</v>
      </c>
    </row>
    <row r="102" spans="2:16">
      <c r="B102" s="224" t="s">
        <v>386</v>
      </c>
      <c r="N102" s="311"/>
    </row>
    <row r="103" spans="2:16">
      <c r="B103" s="312"/>
      <c r="C103" s="246">
        <v>2015</v>
      </c>
      <c r="D103" s="246">
        <v>2016</v>
      </c>
      <c r="E103" s="246">
        <v>2017</v>
      </c>
      <c r="F103" s="246">
        <v>2018</v>
      </c>
      <c r="G103" s="246">
        <v>2019</v>
      </c>
      <c r="H103" s="246">
        <v>2020</v>
      </c>
      <c r="I103" s="246">
        <v>2025</v>
      </c>
      <c r="J103" s="246">
        <v>2030</v>
      </c>
      <c r="K103" s="246">
        <v>2035</v>
      </c>
      <c r="L103" s="246">
        <v>2040</v>
      </c>
      <c r="M103" s="246">
        <v>2045</v>
      </c>
      <c r="N103" s="247">
        <v>2050</v>
      </c>
    </row>
    <row r="104" spans="2:16">
      <c r="B104" s="293" t="s">
        <v>357</v>
      </c>
      <c r="C104" s="265">
        <v>0.99817939206092809</v>
      </c>
      <c r="D104" s="265">
        <v>0.99753554838880865</v>
      </c>
      <c r="E104" s="265">
        <v>0.99680950650725098</v>
      </c>
      <c r="F104" s="265">
        <v>0.9959458743324231</v>
      </c>
      <c r="G104" s="265">
        <v>0.99482887420275667</v>
      </c>
      <c r="H104" s="313">
        <v>0.99228510536579151</v>
      </c>
      <c r="I104" s="314">
        <v>0.90671023065604461</v>
      </c>
      <c r="J104" s="314">
        <v>0.7535643363576392</v>
      </c>
      <c r="K104" s="314">
        <v>0.5026210909792399</v>
      </c>
      <c r="L104" s="314">
        <v>0.23950000000000002</v>
      </c>
      <c r="M104" s="314">
        <v>6.1200000000000004E-2</v>
      </c>
      <c r="N104" s="314">
        <v>0</v>
      </c>
    </row>
    <row r="105" spans="2:16">
      <c r="B105" s="315" t="s">
        <v>268</v>
      </c>
      <c r="C105" s="265">
        <v>0.35693793212689195</v>
      </c>
      <c r="D105" s="265">
        <v>0.35950509086045801</v>
      </c>
      <c r="E105" s="265">
        <v>0.36618616143262706</v>
      </c>
      <c r="F105" s="265">
        <v>0.3784016170435166</v>
      </c>
      <c r="G105" s="265">
        <v>0.39412402227736543</v>
      </c>
      <c r="H105" s="313">
        <v>0.40752061973263082</v>
      </c>
      <c r="I105" s="314">
        <f>I104*(1-I100)</f>
        <v>0.48707455457493487</v>
      </c>
      <c r="J105" s="314">
        <f t="shared" ref="J105:N105" si="11">J104*(1-J100)</f>
        <v>0.47147593006755306</v>
      </c>
      <c r="K105" s="314">
        <f t="shared" si="11"/>
        <v>0.32691545991065873</v>
      </c>
      <c r="L105" s="314">
        <f t="shared" si="11"/>
        <v>0.15901261757830354</v>
      </c>
      <c r="M105" s="314">
        <f t="shared" si="11"/>
        <v>4.0632869293495515E-2</v>
      </c>
      <c r="N105" s="314">
        <f t="shared" si="11"/>
        <v>0</v>
      </c>
    </row>
    <row r="106" spans="2:16">
      <c r="B106" s="315" t="s">
        <v>269</v>
      </c>
      <c r="C106" s="265">
        <v>0.64124145993403614</v>
      </c>
      <c r="D106" s="265">
        <v>0.63803045752835064</v>
      </c>
      <c r="E106" s="265">
        <v>0.63062334507462392</v>
      </c>
      <c r="F106" s="265">
        <v>0.6175442572889065</v>
      </c>
      <c r="G106" s="265">
        <v>0.60070485192539125</v>
      </c>
      <c r="H106" s="313">
        <v>0.58476448563316064</v>
      </c>
      <c r="I106" s="314">
        <f>I104*I100</f>
        <v>0.41963567608110969</v>
      </c>
      <c r="J106" s="314">
        <f t="shared" ref="J106:N106" si="12">J104*J100</f>
        <v>0.28208840629008614</v>
      </c>
      <c r="K106" s="314">
        <f t="shared" si="12"/>
        <v>0.17570563106858117</v>
      </c>
      <c r="L106" s="314">
        <f t="shared" si="12"/>
        <v>8.0487382421696493E-2</v>
      </c>
      <c r="M106" s="314">
        <f t="shared" si="12"/>
        <v>2.056713070650449E-2</v>
      </c>
      <c r="N106" s="314">
        <f t="shared" si="12"/>
        <v>0</v>
      </c>
    </row>
    <row r="107" spans="2:16">
      <c r="B107" s="293" t="s">
        <v>360</v>
      </c>
      <c r="C107" s="316">
        <v>8.9915861138482281E-4</v>
      </c>
      <c r="D107" s="316">
        <v>1.3875366486196725E-3</v>
      </c>
      <c r="E107" s="316">
        <v>1.9145991706828176E-3</v>
      </c>
      <c r="F107" s="316">
        <v>2.4418121201078683E-3</v>
      </c>
      <c r="G107" s="316">
        <v>3.1926999580735274E-3</v>
      </c>
      <c r="H107" s="317">
        <v>4.8318472639337596E-3</v>
      </c>
      <c r="I107" s="318">
        <v>6.0448701843860454E-2</v>
      </c>
      <c r="J107" s="318">
        <v>0.18611352422207678</v>
      </c>
      <c r="K107" s="318">
        <v>0.43202445502975273</v>
      </c>
      <c r="L107" s="314">
        <v>0.71720000000000006</v>
      </c>
      <c r="M107" s="314">
        <v>0.9235000000000001</v>
      </c>
      <c r="N107" s="314">
        <v>1</v>
      </c>
    </row>
    <row r="108" spans="2:16">
      <c r="B108" s="293" t="s">
        <v>361</v>
      </c>
      <c r="C108" s="316">
        <v>9.2144932768713759E-4</v>
      </c>
      <c r="D108" s="316">
        <v>1.0769149625717055E-3</v>
      </c>
      <c r="E108" s="316">
        <v>1.2758943220661371E-3</v>
      </c>
      <c r="F108" s="316">
        <v>1.6123135474688697E-3</v>
      </c>
      <c r="G108" s="316">
        <v>1.9784258391697023E-3</v>
      </c>
      <c r="H108" s="317">
        <v>2.8830473702747272E-3</v>
      </c>
      <c r="I108" s="318">
        <v>3.2841067500094967E-2</v>
      </c>
      <c r="J108" s="318">
        <v>6.0322139420284089E-2</v>
      </c>
      <c r="K108" s="318">
        <v>6.5354453991007436E-2</v>
      </c>
      <c r="L108" s="314">
        <v>4.3300000000000005E-2</v>
      </c>
      <c r="M108" s="314">
        <v>1.5300000000000001E-2</v>
      </c>
      <c r="N108" s="314">
        <v>0</v>
      </c>
    </row>
    <row r="109" spans="2:16">
      <c r="B109" s="264" t="s">
        <v>192</v>
      </c>
      <c r="C109" s="270">
        <f>0%</f>
        <v>0</v>
      </c>
      <c r="D109" s="270">
        <f>0%</f>
        <v>0</v>
      </c>
      <c r="E109" s="270">
        <f>0%</f>
        <v>0</v>
      </c>
      <c r="F109" s="270">
        <f>0%</f>
        <v>0</v>
      </c>
      <c r="G109" s="270">
        <f>0%</f>
        <v>0</v>
      </c>
      <c r="H109" s="270">
        <f>0%</f>
        <v>0</v>
      </c>
      <c r="I109" s="270">
        <v>0</v>
      </c>
      <c r="J109" s="270">
        <v>0</v>
      </c>
      <c r="K109" s="270">
        <v>0</v>
      </c>
      <c r="L109" s="270">
        <v>0</v>
      </c>
      <c r="M109" s="270">
        <v>0</v>
      </c>
      <c r="N109" s="270">
        <v>0</v>
      </c>
    </row>
    <row r="110" spans="2:16">
      <c r="B110" s="293" t="s">
        <v>266</v>
      </c>
      <c r="C110" s="265">
        <v>1</v>
      </c>
      <c r="D110" s="265">
        <v>1</v>
      </c>
      <c r="E110" s="265">
        <v>0.99999999999999989</v>
      </c>
      <c r="F110" s="265">
        <v>0.99999999999999978</v>
      </c>
      <c r="G110" s="265">
        <v>0.99999999999999989</v>
      </c>
      <c r="H110" s="313">
        <v>1</v>
      </c>
      <c r="I110" s="319">
        <v>1.0000000000000004</v>
      </c>
      <c r="J110" s="319">
        <v>1.0000000000000009</v>
      </c>
      <c r="K110" s="319">
        <v>0.99999999999999978</v>
      </c>
      <c r="L110" s="319">
        <v>1.0000000000000007</v>
      </c>
      <c r="M110" s="319">
        <v>0.99999999999999989</v>
      </c>
      <c r="N110" s="319">
        <v>1</v>
      </c>
    </row>
    <row r="111" spans="2:16">
      <c r="B111" s="320"/>
      <c r="C111" s="320"/>
      <c r="D111" s="320"/>
      <c r="E111" s="320"/>
      <c r="F111" s="320"/>
      <c r="G111" s="320"/>
      <c r="H111" s="320"/>
      <c r="I111" s="320"/>
      <c r="J111" s="320"/>
      <c r="K111" s="320"/>
      <c r="L111" s="320"/>
      <c r="M111" s="320"/>
      <c r="N111" s="320"/>
      <c r="O111" s="320"/>
      <c r="P111" s="320"/>
    </row>
    <row r="112" spans="2:16">
      <c r="B112" s="320"/>
      <c r="C112" s="320"/>
      <c r="D112" s="320"/>
      <c r="E112" s="320"/>
      <c r="F112" s="320"/>
      <c r="G112" s="320"/>
      <c r="H112" s="320"/>
      <c r="I112" s="320"/>
      <c r="J112" s="320"/>
      <c r="K112" s="320"/>
      <c r="L112" s="320"/>
      <c r="M112" s="320"/>
      <c r="N112" s="320"/>
      <c r="O112" s="320"/>
      <c r="P112" s="320"/>
    </row>
    <row r="113" spans="2:16">
      <c r="B113" s="320" t="s">
        <v>387</v>
      </c>
      <c r="C113" s="321">
        <f>C118/C116</f>
        <v>0.76392509338717751</v>
      </c>
      <c r="D113" s="321">
        <f t="shared" ref="D113:H113" si="13">D118/D116</f>
        <v>0.75829249805814891</v>
      </c>
      <c r="E113" s="321">
        <f t="shared" si="13"/>
        <v>0.74868718006243595</v>
      </c>
      <c r="F113" s="321">
        <f t="shared" si="13"/>
        <v>0.73292123742769222</v>
      </c>
      <c r="G113" s="321">
        <f t="shared" si="13"/>
        <v>0.71283171417286306</v>
      </c>
      <c r="H113" s="321">
        <f t="shared" si="13"/>
        <v>0.69359855736945808</v>
      </c>
      <c r="I113" s="322">
        <v>0.5802899180387201</v>
      </c>
      <c r="J113" s="322">
        <v>0.48417786012825287</v>
      </c>
      <c r="K113" s="322">
        <v>0.4468285725922983</v>
      </c>
      <c r="L113" s="322">
        <v>0.4081632653061234</v>
      </c>
      <c r="M113" s="322">
        <v>0.4081632653061224</v>
      </c>
      <c r="N113" s="322">
        <v>0.40816326530612246</v>
      </c>
      <c r="O113" s="320"/>
      <c r="P113" s="320"/>
    </row>
    <row r="114" spans="2:16">
      <c r="B114" s="224" t="s">
        <v>388</v>
      </c>
    </row>
    <row r="115" spans="2:16">
      <c r="B115" s="276"/>
      <c r="C115" s="246">
        <v>2015</v>
      </c>
      <c r="D115" s="246">
        <v>2016</v>
      </c>
      <c r="E115" s="246">
        <v>2017</v>
      </c>
      <c r="F115" s="246">
        <v>2018</v>
      </c>
      <c r="G115" s="246">
        <v>2019</v>
      </c>
      <c r="H115" s="246">
        <v>2020</v>
      </c>
      <c r="I115" s="246">
        <v>2025</v>
      </c>
      <c r="J115" s="246">
        <v>2030</v>
      </c>
      <c r="K115" s="246">
        <v>2035</v>
      </c>
      <c r="L115" s="246">
        <v>2040</v>
      </c>
      <c r="M115" s="246">
        <v>2045</v>
      </c>
      <c r="N115" s="247">
        <v>2050</v>
      </c>
    </row>
    <row r="116" spans="2:16">
      <c r="B116" s="293" t="s">
        <v>389</v>
      </c>
      <c r="C116" s="265">
        <v>0.99816858860186342</v>
      </c>
      <c r="D116" s="265">
        <v>0.99763056820410168</v>
      </c>
      <c r="E116" s="265">
        <v>0.99699983164422179</v>
      </c>
      <c r="F116" s="265">
        <v>0.9961548878102604</v>
      </c>
      <c r="G116" s="265">
        <v>0.99503346563545492</v>
      </c>
      <c r="H116" s="313">
        <v>0.99205140933177649</v>
      </c>
      <c r="I116" s="323">
        <f>1-I119-I120-I121</f>
        <v>0.91688311688311686</v>
      </c>
      <c r="J116" s="323">
        <f t="shared" ref="J116:N116" si="14">1-J119-J120-J121</f>
        <v>0.73803526448362722</v>
      </c>
      <c r="K116" s="323">
        <f t="shared" si="14"/>
        <v>0.46153846153846156</v>
      </c>
      <c r="L116" s="323">
        <f t="shared" si="14"/>
        <v>0.23949999999999994</v>
      </c>
      <c r="M116" s="323">
        <f t="shared" si="14"/>
        <v>6.11999999999999E-2</v>
      </c>
      <c r="N116" s="323">
        <f t="shared" si="14"/>
        <v>0</v>
      </c>
    </row>
    <row r="117" spans="2:16">
      <c r="B117" s="315" t="s">
        <v>268</v>
      </c>
      <c r="C117" s="324">
        <v>0.23564255633803777</v>
      </c>
      <c r="D117" s="324">
        <v>0.24113479250144285</v>
      </c>
      <c r="E117" s="324">
        <v>0.25055883916778598</v>
      </c>
      <c r="F117" s="324">
        <v>0.26605181476672052</v>
      </c>
      <c r="G117" s="324">
        <v>0.28574205466716901</v>
      </c>
      <c r="H117" s="325">
        <v>0.30396598298291855</v>
      </c>
      <c r="I117" s="323">
        <f>I116-I118</f>
        <v>0.38482508813592675</v>
      </c>
      <c r="J117" s="323">
        <f t="shared" ref="J117:N117" si="15">J116-J118</f>
        <v>0.38069492942675542</v>
      </c>
      <c r="K117" s="323">
        <f t="shared" si="15"/>
        <v>0.25530988957278544</v>
      </c>
      <c r="L117" s="323">
        <f t="shared" si="15"/>
        <v>0.14174489795918341</v>
      </c>
      <c r="M117" s="323">
        <f t="shared" si="15"/>
        <v>3.6220408163265251E-2</v>
      </c>
      <c r="N117" s="323">
        <f t="shared" si="15"/>
        <v>0</v>
      </c>
    </row>
    <row r="118" spans="2:16">
      <c r="B118" s="315" t="s">
        <v>269</v>
      </c>
      <c r="C118" s="324">
        <v>0.76252603226382565</v>
      </c>
      <c r="D118" s="324">
        <v>0.7564957757026588</v>
      </c>
      <c r="E118" s="324">
        <v>0.74644099247643581</v>
      </c>
      <c r="F118" s="324">
        <v>0.73010307304353994</v>
      </c>
      <c r="G118" s="324">
        <v>0.70929141096828596</v>
      </c>
      <c r="H118" s="325">
        <v>0.68808542634885794</v>
      </c>
      <c r="I118" s="323">
        <f>I116*I113</f>
        <v>0.5320580287471901</v>
      </c>
      <c r="J118" s="323">
        <f t="shared" ref="J118:N118" si="16">J116*J113</f>
        <v>0.35734033505687179</v>
      </c>
      <c r="K118" s="323">
        <f t="shared" si="16"/>
        <v>0.20622857196567615</v>
      </c>
      <c r="L118" s="323">
        <f t="shared" si="16"/>
        <v>9.7755102040816527E-2</v>
      </c>
      <c r="M118" s="323">
        <f t="shared" si="16"/>
        <v>2.4979591836734649E-2</v>
      </c>
      <c r="N118" s="323">
        <f t="shared" si="16"/>
        <v>0</v>
      </c>
    </row>
    <row r="119" spans="2:16">
      <c r="B119" s="293" t="s">
        <v>360</v>
      </c>
      <c r="C119" s="324">
        <v>6.772753265360395E-4</v>
      </c>
      <c r="D119" s="324">
        <v>1.0408389609970995E-3</v>
      </c>
      <c r="E119" s="324">
        <v>1.4127468521703834E-3</v>
      </c>
      <c r="F119" s="324">
        <v>1.8032512426758194E-3</v>
      </c>
      <c r="G119" s="324">
        <v>2.4209346608353838E-3</v>
      </c>
      <c r="H119" s="325">
        <v>4.1600723998783742E-3</v>
      </c>
      <c r="I119" s="318">
        <v>5.7142857142857148E-2</v>
      </c>
      <c r="J119" s="318">
        <v>0.20403022670025187</v>
      </c>
      <c r="K119" s="318">
        <v>0.46898263027295284</v>
      </c>
      <c r="L119" s="323">
        <v>0.71720000000000006</v>
      </c>
      <c r="M119" s="323">
        <v>0.9235000000000001</v>
      </c>
      <c r="N119" s="323">
        <v>1</v>
      </c>
    </row>
    <row r="120" spans="2:16">
      <c r="B120" s="293" t="s">
        <v>361</v>
      </c>
      <c r="C120" s="324">
        <v>1.1541360716005511E-3</v>
      </c>
      <c r="D120" s="324">
        <v>1.3285928349013741E-3</v>
      </c>
      <c r="E120" s="324">
        <v>1.5874215036078988E-3</v>
      </c>
      <c r="F120" s="324">
        <v>2.0418609470636818E-3</v>
      </c>
      <c r="G120" s="324">
        <v>2.5455997037096365E-3</v>
      </c>
      <c r="H120" s="325">
        <v>3.7885182683451758E-3</v>
      </c>
      <c r="I120" s="318">
        <v>2.5974025974025976E-2</v>
      </c>
      <c r="J120" s="318">
        <v>5.7934508816120896E-2</v>
      </c>
      <c r="K120" s="318">
        <v>6.9478908188585611E-2</v>
      </c>
      <c r="L120" s="323">
        <v>4.3300000000000005E-2</v>
      </c>
      <c r="M120" s="323">
        <v>1.5300000000000001E-2</v>
      </c>
      <c r="N120" s="323">
        <v>0</v>
      </c>
    </row>
    <row r="121" spans="2:16">
      <c r="B121" s="264" t="s">
        <v>192</v>
      </c>
      <c r="C121" s="270">
        <f>0%</f>
        <v>0</v>
      </c>
      <c r="D121" s="270">
        <f>0%</f>
        <v>0</v>
      </c>
      <c r="E121" s="270">
        <f>0%</f>
        <v>0</v>
      </c>
      <c r="F121" s="270">
        <f>0%</f>
        <v>0</v>
      </c>
      <c r="G121" s="270">
        <f>0%</f>
        <v>0</v>
      </c>
      <c r="H121" s="270">
        <f>0%</f>
        <v>0</v>
      </c>
      <c r="I121" s="270">
        <f>0%</f>
        <v>0</v>
      </c>
      <c r="J121" s="270">
        <f>0%</f>
        <v>0</v>
      </c>
      <c r="K121" s="270">
        <f>0%</f>
        <v>0</v>
      </c>
      <c r="L121" s="270">
        <f>0%</f>
        <v>0</v>
      </c>
      <c r="M121" s="270">
        <f>0%</f>
        <v>0</v>
      </c>
      <c r="N121" s="270">
        <f>0%</f>
        <v>0</v>
      </c>
    </row>
    <row r="122" spans="2:16">
      <c r="B122" s="293" t="s">
        <v>266</v>
      </c>
      <c r="C122" s="326">
        <f>C116+C119+C120+C121</f>
        <v>1</v>
      </c>
      <c r="D122" s="326">
        <f t="shared" ref="D122:N122" si="17">D116+D119+D120+D121</f>
        <v>1</v>
      </c>
      <c r="E122" s="326">
        <f t="shared" si="17"/>
        <v>1</v>
      </c>
      <c r="F122" s="326">
        <f t="shared" si="17"/>
        <v>0.99999999999999989</v>
      </c>
      <c r="G122" s="326">
        <f t="shared" si="17"/>
        <v>0.99999999999999989</v>
      </c>
      <c r="H122" s="326">
        <f t="shared" si="17"/>
        <v>1</v>
      </c>
      <c r="I122" s="326">
        <f>I116+I119+I120+I121</f>
        <v>1</v>
      </c>
      <c r="J122" s="326">
        <f t="shared" si="17"/>
        <v>1</v>
      </c>
      <c r="K122" s="326">
        <f t="shared" si="17"/>
        <v>1</v>
      </c>
      <c r="L122" s="326">
        <f t="shared" si="17"/>
        <v>1</v>
      </c>
      <c r="M122" s="326">
        <f t="shared" si="17"/>
        <v>1</v>
      </c>
      <c r="N122" s="326">
        <f t="shared" si="17"/>
        <v>1</v>
      </c>
    </row>
    <row r="123" spans="2:16">
      <c r="B123" s="320"/>
      <c r="H123" s="327"/>
      <c r="I123" s="274">
        <f>I116-I117-I118</f>
        <v>0</v>
      </c>
      <c r="J123" s="274">
        <f t="shared" ref="J123:N123" si="18">J116-J117-J118</f>
        <v>0</v>
      </c>
      <c r="K123" s="274">
        <f t="shared" si="18"/>
        <v>0</v>
      </c>
      <c r="L123" s="274">
        <f t="shared" si="18"/>
        <v>0</v>
      </c>
      <c r="M123" s="274">
        <f t="shared" si="18"/>
        <v>0</v>
      </c>
      <c r="N123" s="274">
        <f t="shared" si="18"/>
        <v>0</v>
      </c>
    </row>
    <row r="124" spans="2:16">
      <c r="B124" s="328" t="s">
        <v>390</v>
      </c>
      <c r="F124" s="327"/>
    </row>
    <row r="125" spans="2:16">
      <c r="B125" s="329"/>
      <c r="C125" s="329">
        <f>F115</f>
        <v>2018</v>
      </c>
      <c r="D125" s="329">
        <v>2030</v>
      </c>
      <c r="E125" s="329">
        <v>2050</v>
      </c>
      <c r="F125" s="327"/>
    </row>
    <row r="126" spans="2:16">
      <c r="B126" s="294" t="s">
        <v>357</v>
      </c>
      <c r="C126" s="330">
        <f>C127+C128</f>
        <v>0.9961548878102604</v>
      </c>
      <c r="D126" s="330">
        <f t="shared" ref="D126:E126" si="19">D127+D128</f>
        <v>0.73803526448362722</v>
      </c>
      <c r="E126" s="330">
        <f t="shared" si="19"/>
        <v>0</v>
      </c>
      <c r="F126" s="327"/>
    </row>
    <row r="127" spans="2:16">
      <c r="B127" s="331" t="s">
        <v>268</v>
      </c>
      <c r="C127" s="332">
        <f>F117</f>
        <v>0.26605181476672052</v>
      </c>
      <c r="D127" s="332">
        <f>J117</f>
        <v>0.38069492942675542</v>
      </c>
      <c r="E127" s="332">
        <f>N117</f>
        <v>0</v>
      </c>
      <c r="F127" s="327"/>
    </row>
    <row r="128" spans="2:16">
      <c r="B128" s="331" t="s">
        <v>269</v>
      </c>
      <c r="C128" s="332">
        <f>F118</f>
        <v>0.73010307304353994</v>
      </c>
      <c r="D128" s="332">
        <f>J118</f>
        <v>0.35734033505687179</v>
      </c>
      <c r="E128" s="332">
        <f>N118</f>
        <v>0</v>
      </c>
      <c r="F128" s="327"/>
    </row>
    <row r="129" spans="1:982">
      <c r="B129" s="294" t="s">
        <v>391</v>
      </c>
      <c r="C129" s="330">
        <f>F119</f>
        <v>1.8032512426758194E-3</v>
      </c>
      <c r="D129" s="330">
        <f>J119</f>
        <v>0.20403022670025187</v>
      </c>
      <c r="E129" s="330">
        <f>N119</f>
        <v>1</v>
      </c>
      <c r="F129" s="327"/>
      <c r="G129" s="327"/>
      <c r="H129" s="327"/>
      <c r="I129" s="327"/>
      <c r="J129" s="327"/>
      <c r="K129" s="327"/>
    </row>
    <row r="130" spans="1:982">
      <c r="B130" s="294" t="s">
        <v>377</v>
      </c>
      <c r="C130" s="330">
        <f>F120</f>
        <v>2.0418609470636818E-3</v>
      </c>
      <c r="D130" s="330">
        <f>J120</f>
        <v>5.7934508816120896E-2</v>
      </c>
      <c r="E130" s="330">
        <f>N120</f>
        <v>0</v>
      </c>
      <c r="F130" s="327"/>
      <c r="G130" s="327"/>
      <c r="H130" s="327"/>
      <c r="I130" s="327"/>
      <c r="J130" s="327"/>
      <c r="K130" s="327"/>
    </row>
    <row r="131" spans="1:982">
      <c r="B131" s="331" t="s">
        <v>268</v>
      </c>
      <c r="C131" s="332">
        <f>C130</f>
        <v>2.0418609470636818E-3</v>
      </c>
      <c r="D131" s="332">
        <f t="shared" ref="D131:E131" si="20">D130</f>
        <v>5.7934508816120896E-2</v>
      </c>
      <c r="E131" s="332">
        <f t="shared" si="20"/>
        <v>0</v>
      </c>
      <c r="F131" s="327"/>
      <c r="G131" s="327"/>
      <c r="H131" s="327"/>
      <c r="I131" s="327"/>
      <c r="J131" s="327"/>
      <c r="K131" s="327"/>
    </row>
    <row r="132" spans="1:982">
      <c r="B132" s="331" t="s">
        <v>269</v>
      </c>
      <c r="C132" s="332">
        <v>0</v>
      </c>
      <c r="D132" s="332">
        <v>0</v>
      </c>
      <c r="E132" s="332">
        <v>0</v>
      </c>
      <c r="F132" s="327"/>
      <c r="G132" s="327"/>
      <c r="H132" s="327"/>
      <c r="I132" s="327"/>
      <c r="J132" s="327"/>
      <c r="K132" s="327"/>
    </row>
    <row r="133" spans="1:982">
      <c r="B133" s="294" t="s">
        <v>40</v>
      </c>
      <c r="C133" s="330">
        <v>0</v>
      </c>
      <c r="D133" s="330">
        <f>J121</f>
        <v>0</v>
      </c>
      <c r="E133" s="330">
        <f>N121</f>
        <v>0</v>
      </c>
      <c r="F133" s="327"/>
      <c r="G133" s="327"/>
      <c r="H133" s="327"/>
      <c r="I133" s="327"/>
      <c r="J133" s="327"/>
      <c r="K133" s="327"/>
    </row>
    <row r="134" spans="1:982">
      <c r="B134" s="225"/>
      <c r="C134" s="333">
        <f>C126+C129+C130+C133</f>
        <v>0.99999999999999989</v>
      </c>
      <c r="D134" s="333">
        <f t="shared" ref="D134:E134" si="21">D126+D129+D130+D133</f>
        <v>1</v>
      </c>
      <c r="E134" s="333">
        <f t="shared" si="21"/>
        <v>1</v>
      </c>
      <c r="F134" s="327"/>
      <c r="G134" s="327"/>
      <c r="H134" s="327"/>
      <c r="I134" s="327"/>
      <c r="J134" s="327"/>
      <c r="K134" s="327"/>
    </row>
    <row r="135" spans="1:982">
      <c r="B135" s="320"/>
      <c r="H135" s="327"/>
      <c r="I135" s="327"/>
      <c r="J135" s="327"/>
      <c r="K135" s="327"/>
      <c r="L135" s="327"/>
      <c r="M135" s="327"/>
      <c r="N135" s="327"/>
    </row>
    <row r="136" spans="1:982">
      <c r="B136" s="309" t="s">
        <v>392</v>
      </c>
      <c r="C136" s="309"/>
      <c r="D136" s="309"/>
      <c r="E136" s="309"/>
      <c r="F136" s="309"/>
      <c r="G136" s="309"/>
      <c r="H136" s="309"/>
      <c r="I136" s="309"/>
      <c r="J136" s="309"/>
      <c r="K136" s="309"/>
      <c r="L136" s="309"/>
      <c r="M136" s="309"/>
      <c r="N136" s="309"/>
    </row>
    <row r="137" spans="1:982">
      <c r="B137" s="275"/>
      <c r="C137" s="260"/>
      <c r="D137" s="260"/>
      <c r="E137" s="260"/>
      <c r="F137" s="260"/>
      <c r="G137" s="260"/>
      <c r="H137" s="260"/>
      <c r="I137" s="260"/>
      <c r="J137" s="260"/>
      <c r="K137" s="260"/>
      <c r="L137" s="260"/>
      <c r="M137" s="260"/>
      <c r="N137" s="260"/>
    </row>
    <row r="138" spans="1:982">
      <c r="B138" s="276"/>
      <c r="C138" s="246">
        <v>2015</v>
      </c>
      <c r="D138" s="246">
        <v>2016</v>
      </c>
      <c r="E138" s="246">
        <v>2017</v>
      </c>
      <c r="F138" s="246">
        <v>2018</v>
      </c>
      <c r="G138" s="246">
        <v>2019</v>
      </c>
      <c r="H138" s="246">
        <v>2020</v>
      </c>
      <c r="I138" s="246">
        <v>2025</v>
      </c>
      <c r="J138" s="246">
        <v>2030</v>
      </c>
      <c r="K138" s="246">
        <v>2035</v>
      </c>
      <c r="L138" s="246">
        <v>2040</v>
      </c>
      <c r="M138" s="246">
        <v>2045</v>
      </c>
      <c r="N138" s="247">
        <v>2050</v>
      </c>
    </row>
    <row r="139" spans="1:982">
      <c r="B139" s="277" t="s">
        <v>367</v>
      </c>
      <c r="C139" s="334">
        <v>7.2981730340281841</v>
      </c>
      <c r="D139" s="334">
        <v>7.1292471704155318</v>
      </c>
      <c r="E139" s="334">
        <v>7.1486582419405238</v>
      </c>
      <c r="F139" s="334">
        <v>6.9992153961651482</v>
      </c>
      <c r="G139" s="334">
        <v>6.9</v>
      </c>
      <c r="H139" s="334">
        <v>6.8261700000000003</v>
      </c>
      <c r="I139" s="285">
        <v>6.2617791600041102</v>
      </c>
      <c r="J139" s="285">
        <v>5.7982369176660198</v>
      </c>
      <c r="K139" s="285">
        <v>5.6087803209823797</v>
      </c>
      <c r="L139" s="285">
        <v>5.4497901981357302</v>
      </c>
      <c r="M139" s="285">
        <v>5.27009168928336</v>
      </c>
      <c r="N139" s="285">
        <v>5.25</v>
      </c>
    </row>
    <row r="140" spans="1:982">
      <c r="B140" s="277" t="s">
        <v>368</v>
      </c>
      <c r="C140" s="334">
        <v>6.1175198178165662</v>
      </c>
      <c r="D140" s="334">
        <v>6.0049630808395529</v>
      </c>
      <c r="E140" s="334">
        <v>6.0062465531985385</v>
      </c>
      <c r="F140" s="334">
        <v>5.938800809949127</v>
      </c>
      <c r="G140" s="334">
        <v>5.96</v>
      </c>
      <c r="H140" s="334">
        <v>5.9403319999999997</v>
      </c>
      <c r="I140" s="285">
        <v>5.4705240449090597</v>
      </c>
      <c r="J140" s="285">
        <v>5.1291814432998297</v>
      </c>
      <c r="K140" s="285">
        <v>4.9337377707479604</v>
      </c>
      <c r="L140" s="285">
        <v>4.7648566587136303</v>
      </c>
      <c r="M140" s="285">
        <v>4.5712397858138303</v>
      </c>
      <c r="N140" s="285">
        <v>4.55</v>
      </c>
    </row>
    <row r="141" spans="1:982">
      <c r="B141" s="277" t="s">
        <v>370</v>
      </c>
      <c r="C141" s="282">
        <v>17.8</v>
      </c>
      <c r="D141" s="282">
        <v>17.8</v>
      </c>
      <c r="E141" s="282">
        <v>17.8</v>
      </c>
      <c r="F141" s="282">
        <v>17.8</v>
      </c>
      <c r="G141" s="282">
        <v>17.8</v>
      </c>
      <c r="H141" s="282">
        <v>17.5</v>
      </c>
      <c r="I141" s="285">
        <v>16.900104376203799</v>
      </c>
      <c r="J141" s="285">
        <v>16.270444373137199</v>
      </c>
      <c r="K141" s="285">
        <v>15.6188731427183</v>
      </c>
      <c r="L141" s="285">
        <v>15.003792356101799</v>
      </c>
      <c r="M141" s="285">
        <v>14.4817539831557</v>
      </c>
      <c r="N141" s="285">
        <v>13.9321821407451</v>
      </c>
      <c r="Y141" s="239"/>
      <c r="Z141" s="23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c r="BQ141" s="239"/>
      <c r="BR141" s="239"/>
      <c r="BS141" s="239"/>
      <c r="BT141" s="239"/>
      <c r="BU141" s="239"/>
      <c r="BV141" s="239"/>
      <c r="BW141" s="239"/>
      <c r="BX141" s="239"/>
      <c r="BY141" s="239"/>
      <c r="BZ141" s="239"/>
      <c r="CA141" s="239"/>
      <c r="CB141" s="239"/>
      <c r="CC141" s="239"/>
      <c r="CD141" s="239"/>
      <c r="CE141" s="239"/>
      <c r="CF141" s="239"/>
      <c r="CG141" s="239"/>
      <c r="CH141" s="239"/>
      <c r="CI141" s="239"/>
      <c r="CJ141" s="239"/>
      <c r="CK141" s="239"/>
      <c r="CL141" s="239"/>
      <c r="CM141" s="239"/>
      <c r="CN141" s="239"/>
      <c r="CO141" s="239"/>
      <c r="CP141" s="239"/>
      <c r="CQ141" s="239"/>
      <c r="CR141" s="239"/>
      <c r="CS141" s="239"/>
      <c r="CT141" s="239"/>
      <c r="CU141" s="239"/>
      <c r="CV141" s="239"/>
      <c r="CW141" s="239"/>
      <c r="CX141" s="239"/>
      <c r="CY141" s="239"/>
      <c r="CZ141" s="239"/>
      <c r="DA141" s="239"/>
      <c r="DB141" s="239"/>
      <c r="DC141" s="239"/>
      <c r="DD141" s="239"/>
      <c r="DE141" s="239"/>
      <c r="DF141" s="239"/>
      <c r="DG141" s="239"/>
      <c r="DH141" s="239"/>
      <c r="DI141" s="239"/>
      <c r="DJ141" s="239"/>
      <c r="DK141" s="239"/>
      <c r="DL141" s="239"/>
      <c r="DM141" s="239"/>
      <c r="DN141" s="239"/>
      <c r="DO141" s="239"/>
      <c r="DP141" s="239"/>
      <c r="DQ141" s="239"/>
      <c r="DR141" s="239"/>
      <c r="DS141" s="239"/>
      <c r="DT141" s="239"/>
      <c r="DU141" s="239"/>
      <c r="DV141" s="239"/>
      <c r="DW141" s="239"/>
      <c r="DX141" s="239"/>
      <c r="DY141" s="239"/>
      <c r="DZ141" s="239"/>
      <c r="EA141" s="239"/>
      <c r="EB141" s="239"/>
      <c r="EC141" s="239"/>
      <c r="ED141" s="239"/>
      <c r="EE141" s="239"/>
      <c r="EF141" s="239"/>
      <c r="EG141" s="239"/>
      <c r="EH141" s="239"/>
      <c r="EI141" s="239"/>
      <c r="EJ141" s="239"/>
      <c r="EK141" s="239"/>
      <c r="EL141" s="239"/>
      <c r="EM141" s="239"/>
      <c r="EN141" s="239"/>
      <c r="EO141" s="239"/>
      <c r="EP141" s="239"/>
      <c r="EQ141" s="239"/>
      <c r="ER141" s="239"/>
      <c r="ES141" s="239"/>
      <c r="ET141" s="239"/>
      <c r="EU141" s="239"/>
      <c r="EV141" s="239"/>
      <c r="EW141" s="239"/>
      <c r="EX141" s="239"/>
      <c r="EY141" s="239"/>
      <c r="EZ141" s="239"/>
      <c r="FA141" s="239"/>
      <c r="FB141" s="239"/>
      <c r="FC141" s="239"/>
      <c r="FD141" s="239"/>
      <c r="FE141" s="239"/>
      <c r="FF141" s="239"/>
      <c r="FG141" s="239"/>
      <c r="FH141" s="239"/>
      <c r="FI141" s="239"/>
      <c r="FJ141" s="239"/>
      <c r="FK141" s="239"/>
      <c r="FL141" s="239"/>
      <c r="FM141" s="239"/>
      <c r="FN141" s="239"/>
      <c r="FO141" s="239"/>
      <c r="FP141" s="239"/>
      <c r="FQ141" s="239"/>
      <c r="FR141" s="239"/>
      <c r="FS141" s="239"/>
      <c r="FT141" s="239"/>
      <c r="FU141" s="239"/>
      <c r="FV141" s="239"/>
      <c r="FW141" s="239"/>
      <c r="FX141" s="239"/>
      <c r="FY141" s="239"/>
      <c r="FZ141" s="239"/>
      <c r="GA141" s="239"/>
      <c r="GB141" s="239"/>
      <c r="GC141" s="239"/>
      <c r="GD141" s="239"/>
      <c r="GE141" s="239"/>
      <c r="GF141" s="239"/>
      <c r="GG141" s="239"/>
      <c r="GH141" s="239"/>
      <c r="GI141" s="239"/>
      <c r="GJ141" s="239"/>
      <c r="GK141" s="239"/>
      <c r="GL141" s="239"/>
      <c r="GM141" s="239"/>
      <c r="GN141" s="239"/>
      <c r="GO141" s="239"/>
      <c r="GP141" s="239"/>
      <c r="GQ141" s="239"/>
      <c r="GR141" s="239"/>
      <c r="GS141" s="239"/>
      <c r="GT141" s="239"/>
      <c r="GU141" s="239"/>
      <c r="GV141" s="239"/>
      <c r="GW141" s="239"/>
      <c r="GX141" s="239"/>
      <c r="GY141" s="239"/>
      <c r="GZ141" s="239"/>
      <c r="HA141" s="239"/>
      <c r="HB141" s="239"/>
      <c r="HC141" s="239"/>
      <c r="HD141" s="239"/>
      <c r="HE141" s="239"/>
      <c r="HF141" s="239"/>
      <c r="HG141" s="239"/>
      <c r="HH141" s="239"/>
      <c r="HI141" s="239"/>
      <c r="HJ141" s="239"/>
      <c r="HK141" s="239"/>
      <c r="HL141" s="239"/>
      <c r="HM141" s="239"/>
      <c r="HN141" s="239"/>
      <c r="HO141" s="239"/>
      <c r="HP141" s="239"/>
      <c r="HQ141" s="239"/>
      <c r="HR141" s="239"/>
      <c r="HS141" s="239"/>
      <c r="HT141" s="239"/>
      <c r="HU141" s="239"/>
      <c r="HV141" s="239"/>
      <c r="HW141" s="239"/>
      <c r="HX141" s="239"/>
      <c r="HY141" s="239"/>
      <c r="HZ141" s="239"/>
      <c r="IA141" s="239"/>
      <c r="IB141" s="239"/>
      <c r="IC141" s="239"/>
      <c r="ID141" s="239"/>
      <c r="IE141" s="239"/>
      <c r="IF141" s="239"/>
      <c r="IG141" s="239"/>
      <c r="IH141" s="239"/>
      <c r="II141" s="239"/>
      <c r="IJ141" s="239"/>
      <c r="IK141" s="239"/>
      <c r="IL141" s="239"/>
      <c r="IM141" s="239"/>
      <c r="IN141" s="239"/>
      <c r="IO141" s="239"/>
      <c r="IP141" s="239"/>
      <c r="IQ141" s="239"/>
      <c r="IR141" s="239"/>
      <c r="IS141" s="239"/>
      <c r="IT141" s="239"/>
      <c r="IU141" s="239"/>
      <c r="IV141" s="239"/>
      <c r="IW141" s="239"/>
      <c r="IX141" s="239"/>
      <c r="IY141" s="239"/>
      <c r="IZ141" s="239"/>
      <c r="JA141" s="239"/>
      <c r="JB141" s="239"/>
      <c r="JC141" s="239"/>
      <c r="JD141" s="239"/>
      <c r="JE141" s="239"/>
      <c r="JF141" s="239"/>
      <c r="JG141" s="239"/>
      <c r="JH141" s="239"/>
      <c r="JI141" s="239"/>
      <c r="JJ141" s="239"/>
      <c r="JK141" s="239"/>
      <c r="JL141" s="239"/>
      <c r="JM141" s="239"/>
      <c r="JN141" s="239"/>
      <c r="JO141" s="239"/>
      <c r="JP141" s="239"/>
      <c r="JQ141" s="239"/>
      <c r="JR141" s="239"/>
      <c r="JS141" s="239"/>
      <c r="JT141" s="239"/>
      <c r="JU141" s="239"/>
      <c r="JV141" s="239"/>
      <c r="JW141" s="239"/>
      <c r="JX141" s="239"/>
      <c r="JY141" s="239"/>
      <c r="JZ141" s="239"/>
      <c r="KA141" s="239"/>
      <c r="KB141" s="239"/>
      <c r="KC141" s="239"/>
      <c r="KD141" s="239"/>
      <c r="KE141" s="239"/>
      <c r="KF141" s="239"/>
      <c r="KG141" s="239"/>
      <c r="KH141" s="239"/>
      <c r="KI141" s="239"/>
      <c r="KJ141" s="239"/>
      <c r="KK141" s="239"/>
      <c r="KL141" s="239"/>
      <c r="KM141" s="239"/>
      <c r="KN141" s="239"/>
      <c r="KO141" s="239"/>
      <c r="KP141" s="239"/>
      <c r="KQ141" s="239"/>
      <c r="KR141" s="239"/>
      <c r="KS141" s="239"/>
      <c r="KT141" s="239"/>
      <c r="KU141" s="239"/>
      <c r="KV141" s="239"/>
      <c r="KW141" s="239"/>
      <c r="KX141" s="239"/>
      <c r="KY141" s="239"/>
      <c r="KZ141" s="239"/>
      <c r="LA141" s="239"/>
      <c r="LB141" s="239"/>
      <c r="LC141" s="239"/>
      <c r="LD141" s="239"/>
      <c r="LE141" s="239"/>
      <c r="LF141" s="239"/>
      <c r="LG141" s="239"/>
      <c r="LH141" s="239"/>
      <c r="LI141" s="239"/>
      <c r="LJ141" s="239"/>
      <c r="LK141" s="239"/>
      <c r="LL141" s="239"/>
      <c r="LM141" s="239"/>
      <c r="LN141" s="239"/>
      <c r="LO141" s="239"/>
      <c r="LP141" s="239"/>
      <c r="LQ141" s="239"/>
      <c r="LR141" s="239"/>
      <c r="LS141" s="239"/>
      <c r="LT141" s="239"/>
      <c r="LU141" s="239"/>
      <c r="LV141" s="239"/>
      <c r="LW141" s="239"/>
      <c r="LX141" s="239"/>
      <c r="LY141" s="239"/>
      <c r="LZ141" s="239"/>
      <c r="MA141" s="239"/>
      <c r="MB141" s="239"/>
      <c r="MC141" s="239"/>
      <c r="MD141" s="239"/>
      <c r="ME141" s="239"/>
      <c r="MF141" s="239"/>
      <c r="MG141" s="239"/>
      <c r="MH141" s="239"/>
      <c r="MI141" s="239"/>
      <c r="MJ141" s="239"/>
      <c r="MK141" s="239"/>
      <c r="ML141" s="239"/>
      <c r="MM141" s="239"/>
      <c r="MN141" s="239"/>
      <c r="MO141" s="239"/>
      <c r="MP141" s="239"/>
      <c r="MQ141" s="239"/>
      <c r="MR141" s="239"/>
      <c r="MS141" s="239"/>
      <c r="MT141" s="239"/>
      <c r="MU141" s="239"/>
      <c r="MV141" s="239"/>
      <c r="MW141" s="239"/>
      <c r="MX141" s="239"/>
      <c r="MY141" s="239"/>
      <c r="MZ141" s="239"/>
      <c r="NA141" s="239"/>
      <c r="NB141" s="239"/>
      <c r="NC141" s="239"/>
      <c r="ND141" s="239"/>
      <c r="NE141" s="239"/>
      <c r="NF141" s="239"/>
      <c r="NG141" s="239"/>
      <c r="NH141" s="239"/>
      <c r="NI141" s="239"/>
      <c r="NJ141" s="239"/>
      <c r="NK141" s="239"/>
      <c r="NL141" s="239"/>
      <c r="NM141" s="239"/>
      <c r="NN141" s="239"/>
      <c r="NO141" s="239"/>
      <c r="NP141" s="239"/>
      <c r="NQ141" s="239"/>
      <c r="NR141" s="239"/>
      <c r="NS141" s="239"/>
      <c r="NT141" s="239"/>
      <c r="NU141" s="239"/>
      <c r="NV141" s="239"/>
      <c r="NW141" s="239"/>
      <c r="NX141" s="239"/>
      <c r="NY141" s="239"/>
      <c r="NZ141" s="239"/>
      <c r="OA141" s="239"/>
      <c r="OB141" s="239"/>
      <c r="OC141" s="239"/>
      <c r="OD141" s="239"/>
      <c r="OE141" s="239"/>
      <c r="OF141" s="239"/>
      <c r="OG141" s="239"/>
      <c r="OH141" s="239"/>
      <c r="OI141" s="239"/>
      <c r="OJ141" s="239"/>
      <c r="OK141" s="239"/>
      <c r="OL141" s="239"/>
      <c r="OM141" s="239"/>
      <c r="ON141" s="239"/>
      <c r="OO141" s="239"/>
      <c r="OP141" s="239"/>
      <c r="OQ141" s="239"/>
      <c r="OR141" s="239"/>
      <c r="OS141" s="239"/>
      <c r="OT141" s="239"/>
      <c r="OU141" s="239"/>
      <c r="OV141" s="239"/>
      <c r="OW141" s="239"/>
      <c r="OX141" s="239"/>
      <c r="OY141" s="239"/>
      <c r="OZ141" s="239"/>
      <c r="PA141" s="239"/>
      <c r="PB141" s="239"/>
      <c r="PC141" s="239"/>
      <c r="PD141" s="239"/>
      <c r="PE141" s="239"/>
      <c r="PF141" s="239"/>
      <c r="PG141" s="239"/>
      <c r="PH141" s="239"/>
      <c r="PI141" s="239"/>
      <c r="PJ141" s="239"/>
      <c r="PK141" s="239"/>
      <c r="PL141" s="239"/>
      <c r="PM141" s="239"/>
      <c r="PN141" s="239"/>
      <c r="PO141" s="239"/>
      <c r="PP141" s="239"/>
      <c r="PQ141" s="239"/>
      <c r="PR141" s="239"/>
      <c r="PS141" s="239"/>
      <c r="PT141" s="239"/>
      <c r="PU141" s="239"/>
      <c r="PV141" s="239"/>
      <c r="PW141" s="239"/>
      <c r="PX141" s="239"/>
      <c r="PY141" s="239"/>
      <c r="PZ141" s="239"/>
      <c r="QA141" s="239"/>
      <c r="QB141" s="239"/>
      <c r="QC141" s="239"/>
      <c r="QD141" s="239"/>
      <c r="QE141" s="239"/>
      <c r="QF141" s="239"/>
      <c r="QG141" s="239"/>
      <c r="QH141" s="239"/>
      <c r="QI141" s="239"/>
      <c r="QJ141" s="239"/>
      <c r="QK141" s="239"/>
      <c r="QL141" s="239"/>
      <c r="QM141" s="239"/>
      <c r="QN141" s="239"/>
      <c r="QO141" s="239"/>
      <c r="QP141" s="239"/>
      <c r="QQ141" s="239"/>
      <c r="QR141" s="239"/>
      <c r="QS141" s="239"/>
      <c r="QT141" s="239"/>
      <c r="QU141" s="239"/>
      <c r="QV141" s="239"/>
      <c r="QW141" s="239"/>
      <c r="QX141" s="239"/>
      <c r="QY141" s="239"/>
      <c r="QZ141" s="239"/>
      <c r="RA141" s="239"/>
      <c r="RB141" s="239"/>
      <c r="RC141" s="239"/>
      <c r="RD141" s="239"/>
      <c r="RE141" s="239"/>
      <c r="RF141" s="239"/>
      <c r="RG141" s="239"/>
      <c r="RH141" s="239"/>
      <c r="RI141" s="239"/>
      <c r="RJ141" s="239"/>
      <c r="RK141" s="239"/>
      <c r="RL141" s="239"/>
      <c r="RM141" s="239"/>
      <c r="RN141" s="239"/>
      <c r="RO141" s="239"/>
      <c r="RP141" s="239"/>
      <c r="RQ141" s="239"/>
      <c r="RR141" s="239"/>
      <c r="RS141" s="239"/>
      <c r="RT141" s="239"/>
      <c r="RU141" s="239"/>
      <c r="RV141" s="239"/>
      <c r="RW141" s="239"/>
      <c r="RX141" s="239"/>
      <c r="RY141" s="239"/>
      <c r="RZ141" s="239"/>
      <c r="SA141" s="239"/>
      <c r="SB141" s="239"/>
      <c r="SC141" s="239"/>
      <c r="SD141" s="239"/>
      <c r="SE141" s="239"/>
      <c r="SF141" s="239"/>
      <c r="SG141" s="239"/>
      <c r="SH141" s="239"/>
      <c r="SI141" s="239"/>
      <c r="SJ141" s="239"/>
      <c r="SK141" s="239"/>
      <c r="SL141" s="239"/>
      <c r="SM141" s="239"/>
      <c r="SN141" s="239"/>
      <c r="SO141" s="239"/>
      <c r="SP141" s="239"/>
      <c r="SQ141" s="239"/>
      <c r="SR141" s="239"/>
      <c r="SS141" s="239"/>
      <c r="ST141" s="239"/>
      <c r="SU141" s="239"/>
      <c r="SV141" s="239"/>
      <c r="SW141" s="239"/>
      <c r="SX141" s="239"/>
      <c r="SY141" s="239"/>
      <c r="SZ141" s="239"/>
      <c r="TA141" s="239"/>
      <c r="TB141" s="239"/>
      <c r="TC141" s="239"/>
      <c r="TD141" s="239"/>
      <c r="TE141" s="239"/>
      <c r="TF141" s="239"/>
      <c r="TG141" s="239"/>
      <c r="TH141" s="239"/>
      <c r="TI141" s="239"/>
      <c r="TJ141" s="239"/>
      <c r="TK141" s="239"/>
      <c r="TL141" s="239"/>
      <c r="TM141" s="239"/>
      <c r="TN141" s="239"/>
      <c r="TO141" s="239"/>
      <c r="TP141" s="239"/>
      <c r="TQ141" s="239"/>
      <c r="TR141" s="239"/>
      <c r="TS141" s="239"/>
      <c r="TT141" s="239"/>
      <c r="TU141" s="239"/>
      <c r="TV141" s="239"/>
      <c r="TW141" s="239"/>
      <c r="TX141" s="239"/>
      <c r="TY141" s="239"/>
      <c r="TZ141" s="239"/>
      <c r="UA141" s="239"/>
      <c r="UB141" s="239"/>
      <c r="UC141" s="239"/>
      <c r="UD141" s="239"/>
      <c r="UE141" s="239"/>
      <c r="UF141" s="239"/>
      <c r="UG141" s="239"/>
      <c r="UH141" s="239"/>
      <c r="UI141" s="239"/>
      <c r="UJ141" s="239"/>
      <c r="UK141" s="239"/>
      <c r="UL141" s="239"/>
      <c r="UM141" s="239"/>
      <c r="UN141" s="239"/>
      <c r="UO141" s="239"/>
      <c r="UP141" s="239"/>
      <c r="UQ141" s="239"/>
      <c r="UR141" s="239"/>
      <c r="US141" s="239"/>
      <c r="UT141" s="239"/>
      <c r="UU141" s="239"/>
      <c r="UV141" s="239"/>
      <c r="UW141" s="239"/>
      <c r="UX141" s="239"/>
      <c r="UY141" s="239"/>
      <c r="UZ141" s="239"/>
      <c r="VA141" s="239"/>
      <c r="VB141" s="239"/>
      <c r="VC141" s="239"/>
      <c r="VD141" s="239"/>
      <c r="VE141" s="239"/>
      <c r="VF141" s="239"/>
      <c r="VG141" s="239"/>
      <c r="VH141" s="239"/>
      <c r="VI141" s="239"/>
      <c r="VJ141" s="239"/>
      <c r="VK141" s="239"/>
      <c r="VL141" s="239"/>
      <c r="VM141" s="239"/>
      <c r="VN141" s="239"/>
      <c r="VO141" s="239"/>
      <c r="VP141" s="239"/>
      <c r="VQ141" s="239"/>
      <c r="VR141" s="239"/>
      <c r="VS141" s="239"/>
      <c r="VT141" s="239"/>
      <c r="VU141" s="239"/>
      <c r="VV141" s="239"/>
      <c r="VW141" s="239"/>
      <c r="VX141" s="239"/>
      <c r="VY141" s="239"/>
      <c r="VZ141" s="239"/>
      <c r="WA141" s="239"/>
      <c r="WB141" s="239"/>
      <c r="WC141" s="239"/>
      <c r="WD141" s="239"/>
      <c r="WE141" s="239"/>
      <c r="WF141" s="239"/>
      <c r="WG141" s="239"/>
      <c r="WH141" s="239"/>
      <c r="WI141" s="239"/>
      <c r="WJ141" s="239"/>
      <c r="WK141" s="239"/>
      <c r="WL141" s="239"/>
      <c r="WM141" s="239"/>
      <c r="WN141" s="239"/>
      <c r="WO141" s="239"/>
      <c r="WP141" s="239"/>
      <c r="WQ141" s="239"/>
      <c r="WR141" s="239"/>
      <c r="WS141" s="239"/>
      <c r="WT141" s="239"/>
      <c r="WU141" s="239"/>
      <c r="WV141" s="239"/>
      <c r="WW141" s="239"/>
      <c r="WX141" s="239"/>
      <c r="WY141" s="239"/>
      <c r="WZ141" s="239"/>
      <c r="XA141" s="239"/>
      <c r="XB141" s="239"/>
      <c r="XC141" s="239"/>
      <c r="XD141" s="239"/>
      <c r="XE141" s="239"/>
      <c r="XF141" s="239"/>
      <c r="XG141" s="239"/>
      <c r="XH141" s="239"/>
      <c r="XI141" s="239"/>
      <c r="XJ141" s="239"/>
      <c r="XK141" s="239"/>
      <c r="XL141" s="239"/>
      <c r="XM141" s="239"/>
      <c r="XN141" s="239"/>
      <c r="XO141" s="239"/>
      <c r="XP141" s="239"/>
      <c r="XQ141" s="239"/>
      <c r="XR141" s="239"/>
      <c r="XS141" s="239"/>
      <c r="XT141" s="239"/>
      <c r="XU141" s="239"/>
      <c r="XV141" s="239"/>
      <c r="XW141" s="239"/>
      <c r="XX141" s="239"/>
      <c r="XY141" s="239"/>
      <c r="XZ141" s="239"/>
      <c r="YA141" s="239"/>
      <c r="YB141" s="239"/>
      <c r="YC141" s="239"/>
      <c r="YD141" s="239"/>
      <c r="YE141" s="239"/>
      <c r="YF141" s="239"/>
      <c r="YG141" s="239"/>
      <c r="YH141" s="239"/>
      <c r="YI141" s="239"/>
      <c r="YJ141" s="239"/>
      <c r="YK141" s="239"/>
      <c r="YL141" s="239"/>
      <c r="YM141" s="239"/>
      <c r="YN141" s="239"/>
      <c r="YO141" s="239"/>
      <c r="YP141" s="239"/>
      <c r="YQ141" s="239"/>
      <c r="YR141" s="239"/>
      <c r="YS141" s="239"/>
      <c r="YT141" s="239"/>
      <c r="YU141" s="239"/>
      <c r="YV141" s="239"/>
      <c r="YW141" s="239"/>
      <c r="YX141" s="239"/>
      <c r="YY141" s="239"/>
      <c r="YZ141" s="239"/>
      <c r="ZA141" s="239"/>
      <c r="ZB141" s="239"/>
      <c r="ZC141" s="239"/>
      <c r="ZD141" s="239"/>
      <c r="ZE141" s="239"/>
      <c r="ZF141" s="239"/>
      <c r="ZG141" s="239"/>
      <c r="ZH141" s="239"/>
      <c r="ZI141" s="239"/>
      <c r="ZJ141" s="239"/>
      <c r="ZK141" s="239"/>
      <c r="ZL141" s="239"/>
      <c r="ZM141" s="239"/>
      <c r="ZN141" s="239"/>
      <c r="ZO141" s="239"/>
      <c r="ZP141" s="239"/>
      <c r="ZQ141" s="239"/>
      <c r="ZR141" s="239"/>
      <c r="ZS141" s="239"/>
      <c r="ZT141" s="239"/>
      <c r="ZU141" s="239"/>
      <c r="ZV141" s="239"/>
      <c r="ZW141" s="239"/>
      <c r="ZX141" s="239"/>
      <c r="ZY141" s="239"/>
      <c r="ZZ141" s="239"/>
      <c r="AAA141" s="239"/>
      <c r="AAB141" s="239"/>
      <c r="AAC141" s="239"/>
      <c r="AAD141" s="239"/>
      <c r="AAE141" s="239"/>
      <c r="AAF141" s="239"/>
      <c r="AAG141" s="239"/>
      <c r="AAH141" s="239"/>
      <c r="AAI141" s="239"/>
      <c r="AAJ141" s="239"/>
      <c r="AAK141" s="239"/>
      <c r="AAL141" s="239"/>
      <c r="AAM141" s="239"/>
      <c r="AAN141" s="239"/>
      <c r="AAO141" s="239"/>
      <c r="AAP141" s="239"/>
      <c r="AAQ141" s="239"/>
      <c r="AAR141" s="239"/>
      <c r="AAS141" s="239"/>
      <c r="AAT141" s="239"/>
      <c r="AAU141" s="239"/>
      <c r="AAV141" s="239"/>
      <c r="AAW141" s="239"/>
      <c r="AAX141" s="239"/>
      <c r="AAY141" s="239"/>
      <c r="AAZ141" s="239"/>
      <c r="ABA141" s="239"/>
      <c r="ABB141" s="239"/>
      <c r="ABC141" s="239"/>
      <c r="ABD141" s="239"/>
      <c r="ABE141" s="239"/>
      <c r="ABF141" s="239"/>
      <c r="ABG141" s="239"/>
      <c r="ABH141" s="239"/>
      <c r="ABI141" s="239"/>
      <c r="ABJ141" s="239"/>
      <c r="ABK141" s="239"/>
      <c r="ABL141" s="239"/>
      <c r="ABM141" s="239"/>
      <c r="ABN141" s="239"/>
      <c r="ABO141" s="239"/>
      <c r="ABP141" s="239"/>
      <c r="ABQ141" s="239"/>
      <c r="ABR141" s="239"/>
      <c r="ABS141" s="239"/>
      <c r="ABT141" s="239"/>
      <c r="ABU141" s="239"/>
      <c r="ABV141" s="239"/>
      <c r="ABW141" s="239"/>
      <c r="ABX141" s="239"/>
      <c r="ABY141" s="239"/>
      <c r="ABZ141" s="239"/>
      <c r="ACA141" s="239"/>
      <c r="ACB141" s="239"/>
      <c r="ACC141" s="239"/>
      <c r="ACD141" s="239"/>
      <c r="ACE141" s="239"/>
      <c r="ACF141" s="239"/>
      <c r="ACG141" s="239"/>
      <c r="ACH141" s="239"/>
      <c r="ACI141" s="239"/>
      <c r="ACJ141" s="239"/>
      <c r="ACK141" s="239"/>
      <c r="ACL141" s="239"/>
      <c r="ACM141" s="239"/>
      <c r="ACN141" s="239"/>
      <c r="ACO141" s="239"/>
      <c r="ACP141" s="239"/>
      <c r="ACQ141" s="239"/>
      <c r="ACR141" s="239"/>
      <c r="ACS141" s="239"/>
      <c r="ACT141" s="239"/>
      <c r="ACU141" s="239"/>
      <c r="ACV141" s="239"/>
      <c r="ACW141" s="239"/>
      <c r="ACX141" s="239"/>
      <c r="ACY141" s="239"/>
      <c r="ACZ141" s="239"/>
      <c r="ADA141" s="239"/>
      <c r="ADB141" s="239"/>
      <c r="ADC141" s="239"/>
      <c r="ADD141" s="239"/>
      <c r="ADE141" s="239"/>
      <c r="ADF141" s="239"/>
      <c r="ADG141" s="239"/>
      <c r="ADH141" s="239"/>
      <c r="ADI141" s="239"/>
      <c r="ADJ141" s="239"/>
      <c r="ADK141" s="239"/>
      <c r="ADL141" s="239"/>
      <c r="ADM141" s="239"/>
      <c r="ADN141" s="239"/>
      <c r="ADO141" s="239"/>
      <c r="ADP141" s="239"/>
      <c r="ADQ141" s="239"/>
      <c r="ADR141" s="239"/>
      <c r="ADS141" s="239"/>
      <c r="ADT141" s="239"/>
      <c r="ADU141" s="239"/>
      <c r="ADV141" s="239"/>
      <c r="ADW141" s="239"/>
      <c r="ADX141" s="239"/>
      <c r="ADY141" s="239"/>
      <c r="ADZ141" s="239"/>
      <c r="AEA141" s="239"/>
      <c r="AEB141" s="239"/>
      <c r="AEC141" s="239"/>
      <c r="AED141" s="239"/>
      <c r="AEE141" s="239"/>
      <c r="AEF141" s="239"/>
      <c r="AEG141" s="239"/>
      <c r="AEH141" s="239"/>
      <c r="AEI141" s="239"/>
      <c r="AEJ141" s="239"/>
      <c r="AEK141" s="239"/>
      <c r="AEL141" s="239"/>
      <c r="AEM141" s="239"/>
      <c r="AEN141" s="239"/>
      <c r="AEO141" s="239"/>
      <c r="AEP141" s="239"/>
      <c r="AEQ141" s="239"/>
      <c r="AER141" s="239"/>
      <c r="AES141" s="239"/>
      <c r="AET141" s="239"/>
      <c r="AEU141" s="239"/>
      <c r="AEV141" s="239"/>
      <c r="AEW141" s="239"/>
      <c r="AEX141" s="239"/>
      <c r="AEY141" s="239"/>
      <c r="AEZ141" s="239"/>
      <c r="AFA141" s="239"/>
      <c r="AFB141" s="239"/>
      <c r="AFC141" s="239"/>
      <c r="AFD141" s="239"/>
      <c r="AFE141" s="239"/>
      <c r="AFF141" s="239"/>
      <c r="AFG141" s="239"/>
      <c r="AFH141" s="239"/>
      <c r="AFI141" s="239"/>
      <c r="AFJ141" s="239"/>
      <c r="AFK141" s="239"/>
      <c r="AFL141" s="239"/>
      <c r="AFM141" s="239"/>
      <c r="AFN141" s="239"/>
      <c r="AFO141" s="239"/>
      <c r="AFP141" s="239"/>
      <c r="AFQ141" s="239"/>
      <c r="AFR141" s="239"/>
      <c r="AFS141" s="239"/>
      <c r="AFT141" s="239"/>
      <c r="AFU141" s="239"/>
      <c r="AFV141" s="239"/>
      <c r="AFW141" s="239"/>
      <c r="AFX141" s="239"/>
      <c r="AFY141" s="239"/>
      <c r="AFZ141" s="239"/>
      <c r="AGA141" s="239"/>
      <c r="AGB141" s="239"/>
      <c r="AGC141" s="239"/>
      <c r="AGD141" s="239"/>
      <c r="AGE141" s="239"/>
      <c r="AGF141" s="239"/>
      <c r="AGG141" s="239"/>
      <c r="AGH141" s="239"/>
      <c r="AGI141" s="239"/>
      <c r="AGJ141" s="239"/>
      <c r="AGK141" s="239"/>
      <c r="AGL141" s="239"/>
      <c r="AGM141" s="239"/>
      <c r="AGN141" s="239"/>
      <c r="AGO141" s="239"/>
      <c r="AGP141" s="239"/>
      <c r="AGQ141" s="239"/>
      <c r="AGR141" s="239"/>
      <c r="AGS141" s="239"/>
      <c r="AGT141" s="239"/>
      <c r="AGU141" s="239"/>
      <c r="AGV141" s="239"/>
      <c r="AGW141" s="239"/>
      <c r="AGX141" s="239"/>
      <c r="AGY141" s="239"/>
      <c r="AGZ141" s="239"/>
      <c r="AHA141" s="239"/>
      <c r="AHB141" s="239"/>
      <c r="AHC141" s="239"/>
      <c r="AHD141" s="239"/>
      <c r="AHE141" s="239"/>
      <c r="AHF141" s="239"/>
      <c r="AHG141" s="239"/>
      <c r="AHH141" s="239"/>
      <c r="AHI141" s="239"/>
      <c r="AHJ141" s="239"/>
      <c r="AHK141" s="239"/>
      <c r="AHL141" s="239"/>
      <c r="AHM141" s="239"/>
      <c r="AHN141" s="239"/>
      <c r="AHO141" s="239"/>
      <c r="AHP141" s="239"/>
      <c r="AHQ141" s="239"/>
      <c r="AHR141" s="239"/>
      <c r="AHS141" s="239"/>
      <c r="AHT141" s="239"/>
      <c r="AHU141" s="239"/>
      <c r="AHV141" s="239"/>
      <c r="AHW141" s="239"/>
      <c r="AHX141" s="239"/>
      <c r="AHY141" s="239"/>
      <c r="AHZ141" s="239"/>
      <c r="AIA141" s="239"/>
      <c r="AIB141" s="239"/>
      <c r="AIC141" s="239"/>
      <c r="AID141" s="239"/>
      <c r="AIE141" s="239"/>
      <c r="AIF141" s="239"/>
      <c r="AIG141" s="239"/>
      <c r="AIH141" s="239"/>
      <c r="AII141" s="239"/>
      <c r="AIJ141" s="239"/>
      <c r="AIK141" s="239"/>
      <c r="AIL141" s="239"/>
      <c r="AIM141" s="239"/>
      <c r="AIN141" s="239"/>
      <c r="AIO141" s="239"/>
      <c r="AIP141" s="239"/>
      <c r="AIQ141" s="239"/>
      <c r="AIR141" s="239"/>
      <c r="AIS141" s="239"/>
      <c r="AIT141" s="239"/>
      <c r="AIU141" s="239"/>
      <c r="AIV141" s="239"/>
      <c r="AIW141" s="239"/>
      <c r="AIX141" s="239"/>
      <c r="AIY141" s="239"/>
      <c r="AIZ141" s="239"/>
      <c r="AJA141" s="239"/>
      <c r="AJB141" s="239"/>
      <c r="AJC141" s="239"/>
      <c r="AJD141" s="239"/>
      <c r="AJE141" s="239"/>
      <c r="AJF141" s="239"/>
      <c r="AJG141" s="239"/>
      <c r="AJH141" s="239"/>
      <c r="AJI141" s="239"/>
      <c r="AJJ141" s="239"/>
      <c r="AJK141" s="239"/>
      <c r="AJL141" s="239"/>
      <c r="AJM141" s="239"/>
      <c r="AJN141" s="239"/>
      <c r="AJO141" s="239"/>
      <c r="AJP141" s="239"/>
      <c r="AJQ141" s="239"/>
      <c r="AJR141" s="239"/>
      <c r="AJS141" s="239"/>
      <c r="AJT141" s="239"/>
      <c r="AJU141" s="239"/>
      <c r="AJV141" s="239"/>
      <c r="AJW141" s="239"/>
      <c r="AJX141" s="239"/>
      <c r="AJY141" s="239"/>
      <c r="AJZ141" s="239"/>
      <c r="AKA141" s="239"/>
      <c r="AKB141" s="239"/>
      <c r="AKC141" s="239"/>
      <c r="AKD141" s="239"/>
      <c r="AKE141" s="239"/>
      <c r="AKF141" s="239"/>
      <c r="AKG141" s="239"/>
      <c r="AKH141" s="239"/>
      <c r="AKI141" s="239"/>
      <c r="AKJ141" s="239"/>
      <c r="AKK141" s="239"/>
      <c r="AKL141" s="239"/>
      <c r="AKM141" s="239"/>
      <c r="AKN141" s="239"/>
      <c r="AKO141" s="239"/>
      <c r="AKP141" s="239"/>
      <c r="AKQ141" s="239"/>
      <c r="AKR141" s="239"/>
      <c r="AKS141" s="239"/>
      <c r="AKT141" s="239"/>
    </row>
    <row r="142" spans="1:982">
      <c r="B142" s="275"/>
      <c r="C142" s="260"/>
      <c r="D142" s="260"/>
      <c r="E142" s="260"/>
      <c r="F142" s="260"/>
      <c r="G142" s="260"/>
      <c r="H142" s="260"/>
      <c r="I142" s="260"/>
      <c r="J142" s="260"/>
      <c r="K142" s="260"/>
      <c r="L142" s="260"/>
      <c r="M142" s="260"/>
      <c r="N142" s="260"/>
    </row>
    <row r="143" spans="1:982">
      <c r="B143" s="275"/>
      <c r="C143" s="260"/>
      <c r="D143" s="260"/>
      <c r="E143" s="260"/>
      <c r="F143" s="260"/>
      <c r="G143" s="260"/>
      <c r="H143" s="260"/>
      <c r="I143" s="260"/>
      <c r="J143" s="260"/>
      <c r="K143" s="260"/>
      <c r="L143" s="260"/>
      <c r="M143" s="260"/>
      <c r="N143" s="260"/>
    </row>
    <row r="144" spans="1:982">
      <c r="A144" s="239"/>
      <c r="B144" s="240" t="s">
        <v>393</v>
      </c>
      <c r="C144" s="241"/>
      <c r="D144" s="241"/>
      <c r="E144" s="241"/>
      <c r="F144" s="241"/>
      <c r="G144" s="241"/>
      <c r="H144" s="242"/>
      <c r="I144" s="241"/>
      <c r="J144" s="241"/>
      <c r="K144" s="239"/>
      <c r="L144" s="239"/>
      <c r="M144" s="239"/>
      <c r="N144" s="239"/>
      <c r="O144" s="239"/>
      <c r="P144" s="239"/>
      <c r="Q144" s="239"/>
      <c r="Y144" s="239"/>
      <c r="Z144" s="23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c r="BQ144" s="239"/>
      <c r="BR144" s="239"/>
      <c r="BS144" s="239"/>
      <c r="BT144" s="239"/>
      <c r="BU144" s="239"/>
      <c r="BV144" s="239"/>
      <c r="BW144" s="239"/>
      <c r="BX144" s="239"/>
      <c r="BY144" s="239"/>
      <c r="BZ144" s="239"/>
      <c r="CA144" s="239"/>
      <c r="CB144" s="239"/>
      <c r="CC144" s="239"/>
      <c r="CD144" s="239"/>
      <c r="CE144" s="239"/>
      <c r="CF144" s="239"/>
      <c r="CG144" s="239"/>
      <c r="CH144" s="239"/>
      <c r="CI144" s="239"/>
      <c r="CJ144" s="239"/>
      <c r="CK144" s="239"/>
      <c r="CL144" s="239"/>
      <c r="CM144" s="239"/>
      <c r="CN144" s="239"/>
      <c r="CO144" s="239"/>
      <c r="CP144" s="239"/>
      <c r="CQ144" s="239"/>
      <c r="CR144" s="239"/>
      <c r="CS144" s="239"/>
      <c r="CT144" s="239"/>
      <c r="CU144" s="239"/>
      <c r="CV144" s="239"/>
      <c r="CW144" s="239"/>
      <c r="CX144" s="239"/>
      <c r="CY144" s="239"/>
      <c r="CZ144" s="239"/>
      <c r="DA144" s="239"/>
      <c r="DB144" s="239"/>
      <c r="DC144" s="239"/>
      <c r="DD144" s="239"/>
      <c r="DE144" s="239"/>
      <c r="DF144" s="239"/>
      <c r="DG144" s="239"/>
      <c r="DH144" s="239"/>
      <c r="DI144" s="239"/>
      <c r="DJ144" s="239"/>
      <c r="DK144" s="239"/>
      <c r="DL144" s="239"/>
      <c r="DM144" s="239"/>
      <c r="DN144" s="239"/>
      <c r="DO144" s="239"/>
      <c r="DP144" s="239"/>
      <c r="DQ144" s="239"/>
      <c r="DR144" s="239"/>
      <c r="DS144" s="239"/>
      <c r="DT144" s="239"/>
      <c r="DU144" s="239"/>
      <c r="DV144" s="239"/>
      <c r="DW144" s="239"/>
      <c r="DX144" s="239"/>
      <c r="DY144" s="239"/>
      <c r="DZ144" s="239"/>
      <c r="EA144" s="239"/>
      <c r="EB144" s="239"/>
      <c r="EC144" s="239"/>
      <c r="ED144" s="239"/>
      <c r="EE144" s="239"/>
      <c r="EF144" s="239"/>
      <c r="EG144" s="239"/>
      <c r="EH144" s="239"/>
      <c r="EI144" s="239"/>
      <c r="EJ144" s="239"/>
      <c r="EK144" s="239"/>
      <c r="EL144" s="239"/>
      <c r="EM144" s="239"/>
      <c r="EN144" s="239"/>
      <c r="EO144" s="239"/>
      <c r="EP144" s="239"/>
      <c r="EQ144" s="239"/>
      <c r="ER144" s="239"/>
      <c r="ES144" s="239"/>
      <c r="ET144" s="239"/>
      <c r="EU144" s="239"/>
      <c r="EV144" s="239"/>
      <c r="EW144" s="239"/>
      <c r="EX144" s="239"/>
      <c r="EY144" s="239"/>
      <c r="EZ144" s="239"/>
      <c r="FA144" s="239"/>
      <c r="FB144" s="239"/>
      <c r="FC144" s="239"/>
      <c r="FD144" s="239"/>
      <c r="FE144" s="239"/>
      <c r="FF144" s="239"/>
      <c r="FG144" s="239"/>
      <c r="FH144" s="239"/>
      <c r="FI144" s="239"/>
      <c r="FJ144" s="239"/>
      <c r="FK144" s="239"/>
      <c r="FL144" s="239"/>
      <c r="FM144" s="239"/>
      <c r="FN144" s="239"/>
      <c r="FO144" s="239"/>
      <c r="FP144" s="239"/>
      <c r="FQ144" s="239"/>
      <c r="FR144" s="239"/>
      <c r="FS144" s="239"/>
      <c r="FT144" s="239"/>
      <c r="FU144" s="239"/>
      <c r="FV144" s="239"/>
      <c r="FW144" s="239"/>
      <c r="FX144" s="239"/>
      <c r="FY144" s="239"/>
      <c r="FZ144" s="239"/>
      <c r="GA144" s="239"/>
      <c r="GB144" s="239"/>
      <c r="GC144" s="239"/>
      <c r="GD144" s="239"/>
      <c r="GE144" s="239"/>
      <c r="GF144" s="239"/>
      <c r="GG144" s="239"/>
      <c r="GH144" s="239"/>
      <c r="GI144" s="239"/>
      <c r="GJ144" s="239"/>
      <c r="GK144" s="239"/>
      <c r="GL144" s="239"/>
      <c r="GM144" s="239"/>
      <c r="GN144" s="239"/>
      <c r="GO144" s="239"/>
      <c r="GP144" s="239"/>
      <c r="GQ144" s="239"/>
      <c r="GR144" s="239"/>
      <c r="GS144" s="239"/>
      <c r="GT144" s="239"/>
      <c r="GU144" s="239"/>
      <c r="GV144" s="239"/>
      <c r="GW144" s="239"/>
      <c r="GX144" s="239"/>
      <c r="GY144" s="239"/>
      <c r="GZ144" s="239"/>
      <c r="HA144" s="239"/>
      <c r="HB144" s="239"/>
      <c r="HC144" s="239"/>
      <c r="HD144" s="239"/>
      <c r="HE144" s="239"/>
      <c r="HF144" s="239"/>
      <c r="HG144" s="239"/>
      <c r="HH144" s="239"/>
      <c r="HI144" s="239"/>
      <c r="HJ144" s="239"/>
      <c r="HK144" s="239"/>
      <c r="HL144" s="239"/>
      <c r="HM144" s="239"/>
      <c r="HN144" s="239"/>
      <c r="HO144" s="239"/>
      <c r="HP144" s="239"/>
      <c r="HQ144" s="239"/>
      <c r="HR144" s="239"/>
      <c r="HS144" s="239"/>
      <c r="HT144" s="239"/>
      <c r="HU144" s="239"/>
      <c r="HV144" s="239"/>
      <c r="HW144" s="239"/>
      <c r="HX144" s="239"/>
      <c r="HY144" s="239"/>
      <c r="HZ144" s="239"/>
      <c r="IA144" s="239"/>
      <c r="IB144" s="239"/>
      <c r="IC144" s="239"/>
      <c r="ID144" s="239"/>
      <c r="IE144" s="239"/>
      <c r="IF144" s="239"/>
      <c r="IG144" s="239"/>
      <c r="IH144" s="239"/>
      <c r="II144" s="239"/>
      <c r="IJ144" s="239"/>
      <c r="IK144" s="239"/>
      <c r="IL144" s="239"/>
      <c r="IM144" s="239"/>
      <c r="IN144" s="239"/>
      <c r="IO144" s="239"/>
      <c r="IP144" s="239"/>
      <c r="IQ144" s="239"/>
      <c r="IR144" s="239"/>
      <c r="IS144" s="239"/>
      <c r="IT144" s="239"/>
      <c r="IU144" s="239"/>
      <c r="IV144" s="239"/>
      <c r="IW144" s="239"/>
      <c r="IX144" s="239"/>
      <c r="IY144" s="239"/>
      <c r="IZ144" s="239"/>
      <c r="JA144" s="239"/>
      <c r="JB144" s="239"/>
      <c r="JC144" s="239"/>
      <c r="JD144" s="239"/>
      <c r="JE144" s="239"/>
      <c r="JF144" s="239"/>
      <c r="JG144" s="239"/>
      <c r="JH144" s="239"/>
      <c r="JI144" s="239"/>
      <c r="JJ144" s="239"/>
      <c r="JK144" s="239"/>
      <c r="JL144" s="239"/>
      <c r="JM144" s="239"/>
      <c r="JN144" s="239"/>
      <c r="JO144" s="239"/>
      <c r="JP144" s="239"/>
      <c r="JQ144" s="239"/>
      <c r="JR144" s="239"/>
      <c r="JS144" s="239"/>
      <c r="JT144" s="239"/>
      <c r="JU144" s="239"/>
      <c r="JV144" s="239"/>
      <c r="JW144" s="239"/>
      <c r="JX144" s="239"/>
      <c r="JY144" s="239"/>
      <c r="JZ144" s="239"/>
      <c r="KA144" s="239"/>
      <c r="KB144" s="239"/>
      <c r="KC144" s="239"/>
      <c r="KD144" s="239"/>
      <c r="KE144" s="239"/>
      <c r="KF144" s="239"/>
      <c r="KG144" s="239"/>
      <c r="KH144" s="239"/>
      <c r="KI144" s="239"/>
      <c r="KJ144" s="239"/>
      <c r="KK144" s="239"/>
      <c r="KL144" s="239"/>
      <c r="KM144" s="239"/>
      <c r="KN144" s="239"/>
      <c r="KO144" s="239"/>
      <c r="KP144" s="239"/>
      <c r="KQ144" s="239"/>
      <c r="KR144" s="239"/>
      <c r="KS144" s="239"/>
      <c r="KT144" s="239"/>
      <c r="KU144" s="239"/>
      <c r="KV144" s="239"/>
      <c r="KW144" s="239"/>
      <c r="KX144" s="239"/>
      <c r="KY144" s="239"/>
      <c r="KZ144" s="239"/>
      <c r="LA144" s="239"/>
      <c r="LB144" s="239"/>
      <c r="LC144" s="239"/>
      <c r="LD144" s="239"/>
      <c r="LE144" s="239"/>
      <c r="LF144" s="239"/>
      <c r="LG144" s="239"/>
      <c r="LH144" s="239"/>
      <c r="LI144" s="239"/>
      <c r="LJ144" s="239"/>
      <c r="LK144" s="239"/>
      <c r="LL144" s="239"/>
      <c r="LM144" s="239"/>
      <c r="LN144" s="239"/>
      <c r="LO144" s="239"/>
      <c r="LP144" s="239"/>
      <c r="LQ144" s="239"/>
      <c r="LR144" s="239"/>
      <c r="LS144" s="239"/>
      <c r="LT144" s="239"/>
      <c r="LU144" s="239"/>
      <c r="LV144" s="239"/>
      <c r="LW144" s="239"/>
      <c r="LX144" s="239"/>
      <c r="LY144" s="239"/>
      <c r="LZ144" s="239"/>
      <c r="MA144" s="239"/>
      <c r="MB144" s="239"/>
      <c r="MC144" s="239"/>
      <c r="MD144" s="239"/>
      <c r="ME144" s="239"/>
      <c r="MF144" s="239"/>
      <c r="MG144" s="239"/>
      <c r="MH144" s="239"/>
      <c r="MI144" s="239"/>
      <c r="MJ144" s="239"/>
      <c r="MK144" s="239"/>
      <c r="ML144" s="239"/>
      <c r="MM144" s="239"/>
      <c r="MN144" s="239"/>
      <c r="MO144" s="239"/>
      <c r="MP144" s="239"/>
      <c r="MQ144" s="239"/>
      <c r="MR144" s="239"/>
      <c r="MS144" s="239"/>
      <c r="MT144" s="239"/>
      <c r="MU144" s="239"/>
      <c r="MV144" s="239"/>
      <c r="MW144" s="239"/>
      <c r="MX144" s="239"/>
      <c r="MY144" s="239"/>
      <c r="MZ144" s="239"/>
      <c r="NA144" s="239"/>
      <c r="NB144" s="239"/>
      <c r="NC144" s="239"/>
      <c r="ND144" s="239"/>
      <c r="NE144" s="239"/>
      <c r="NF144" s="239"/>
      <c r="NG144" s="239"/>
      <c r="NH144" s="239"/>
      <c r="NI144" s="239"/>
      <c r="NJ144" s="239"/>
      <c r="NK144" s="239"/>
      <c r="NL144" s="239"/>
      <c r="NM144" s="239"/>
      <c r="NN144" s="239"/>
      <c r="NO144" s="239"/>
      <c r="NP144" s="239"/>
      <c r="NQ144" s="239"/>
      <c r="NR144" s="239"/>
      <c r="NS144" s="239"/>
      <c r="NT144" s="239"/>
      <c r="NU144" s="239"/>
      <c r="NV144" s="239"/>
      <c r="NW144" s="239"/>
      <c r="NX144" s="239"/>
      <c r="NY144" s="239"/>
      <c r="NZ144" s="239"/>
      <c r="OA144" s="239"/>
      <c r="OB144" s="239"/>
      <c r="OC144" s="239"/>
      <c r="OD144" s="239"/>
      <c r="OE144" s="239"/>
      <c r="OF144" s="239"/>
      <c r="OG144" s="239"/>
      <c r="OH144" s="239"/>
      <c r="OI144" s="239"/>
      <c r="OJ144" s="239"/>
      <c r="OK144" s="239"/>
      <c r="OL144" s="239"/>
      <c r="OM144" s="239"/>
      <c r="ON144" s="239"/>
      <c r="OO144" s="239"/>
      <c r="OP144" s="239"/>
      <c r="OQ144" s="239"/>
      <c r="OR144" s="239"/>
      <c r="OS144" s="239"/>
      <c r="OT144" s="239"/>
      <c r="OU144" s="239"/>
      <c r="OV144" s="239"/>
      <c r="OW144" s="239"/>
      <c r="OX144" s="239"/>
      <c r="OY144" s="239"/>
      <c r="OZ144" s="239"/>
      <c r="PA144" s="239"/>
      <c r="PB144" s="239"/>
      <c r="PC144" s="239"/>
      <c r="PD144" s="239"/>
      <c r="PE144" s="239"/>
      <c r="PF144" s="239"/>
      <c r="PG144" s="239"/>
      <c r="PH144" s="239"/>
      <c r="PI144" s="239"/>
      <c r="PJ144" s="239"/>
      <c r="PK144" s="239"/>
      <c r="PL144" s="239"/>
      <c r="PM144" s="239"/>
      <c r="PN144" s="239"/>
      <c r="PO144" s="239"/>
      <c r="PP144" s="239"/>
      <c r="PQ144" s="239"/>
      <c r="PR144" s="239"/>
      <c r="PS144" s="239"/>
      <c r="PT144" s="239"/>
      <c r="PU144" s="239"/>
      <c r="PV144" s="239"/>
      <c r="PW144" s="239"/>
      <c r="PX144" s="239"/>
      <c r="PY144" s="239"/>
      <c r="PZ144" s="239"/>
      <c r="QA144" s="239"/>
      <c r="QB144" s="239"/>
      <c r="QC144" s="239"/>
      <c r="QD144" s="239"/>
      <c r="QE144" s="239"/>
      <c r="QF144" s="239"/>
      <c r="QG144" s="239"/>
      <c r="QH144" s="239"/>
      <c r="QI144" s="239"/>
      <c r="QJ144" s="239"/>
      <c r="QK144" s="239"/>
      <c r="QL144" s="239"/>
      <c r="QM144" s="239"/>
      <c r="QN144" s="239"/>
      <c r="QO144" s="239"/>
      <c r="QP144" s="239"/>
      <c r="QQ144" s="239"/>
      <c r="QR144" s="239"/>
      <c r="QS144" s="239"/>
      <c r="QT144" s="239"/>
      <c r="QU144" s="239"/>
      <c r="QV144" s="239"/>
      <c r="QW144" s="239"/>
      <c r="QX144" s="239"/>
      <c r="QY144" s="239"/>
      <c r="QZ144" s="239"/>
      <c r="RA144" s="239"/>
      <c r="RB144" s="239"/>
      <c r="RC144" s="239"/>
      <c r="RD144" s="239"/>
      <c r="RE144" s="239"/>
      <c r="RF144" s="239"/>
      <c r="RG144" s="239"/>
      <c r="RH144" s="239"/>
      <c r="RI144" s="239"/>
      <c r="RJ144" s="239"/>
      <c r="RK144" s="239"/>
      <c r="RL144" s="239"/>
      <c r="RM144" s="239"/>
      <c r="RN144" s="239"/>
      <c r="RO144" s="239"/>
      <c r="RP144" s="239"/>
      <c r="RQ144" s="239"/>
      <c r="RR144" s="239"/>
      <c r="RS144" s="239"/>
      <c r="RT144" s="239"/>
      <c r="RU144" s="239"/>
      <c r="RV144" s="239"/>
      <c r="RW144" s="239"/>
      <c r="RX144" s="239"/>
      <c r="RY144" s="239"/>
      <c r="RZ144" s="239"/>
      <c r="SA144" s="239"/>
      <c r="SB144" s="239"/>
      <c r="SC144" s="239"/>
      <c r="SD144" s="239"/>
      <c r="SE144" s="239"/>
      <c r="SF144" s="239"/>
      <c r="SG144" s="239"/>
      <c r="SH144" s="239"/>
      <c r="SI144" s="239"/>
      <c r="SJ144" s="239"/>
      <c r="SK144" s="239"/>
      <c r="SL144" s="239"/>
      <c r="SM144" s="239"/>
      <c r="SN144" s="239"/>
      <c r="SO144" s="239"/>
      <c r="SP144" s="239"/>
      <c r="SQ144" s="239"/>
      <c r="SR144" s="239"/>
      <c r="SS144" s="239"/>
      <c r="ST144" s="239"/>
      <c r="SU144" s="239"/>
      <c r="SV144" s="239"/>
      <c r="SW144" s="239"/>
      <c r="SX144" s="239"/>
      <c r="SY144" s="239"/>
      <c r="SZ144" s="239"/>
      <c r="TA144" s="239"/>
      <c r="TB144" s="239"/>
      <c r="TC144" s="239"/>
      <c r="TD144" s="239"/>
      <c r="TE144" s="239"/>
      <c r="TF144" s="239"/>
      <c r="TG144" s="239"/>
      <c r="TH144" s="239"/>
      <c r="TI144" s="239"/>
      <c r="TJ144" s="239"/>
      <c r="TK144" s="239"/>
      <c r="TL144" s="239"/>
      <c r="TM144" s="239"/>
      <c r="TN144" s="239"/>
      <c r="TO144" s="239"/>
      <c r="TP144" s="239"/>
      <c r="TQ144" s="239"/>
      <c r="TR144" s="239"/>
      <c r="TS144" s="239"/>
      <c r="TT144" s="239"/>
      <c r="TU144" s="239"/>
      <c r="TV144" s="239"/>
      <c r="TW144" s="239"/>
      <c r="TX144" s="239"/>
      <c r="TY144" s="239"/>
      <c r="TZ144" s="239"/>
      <c r="UA144" s="239"/>
      <c r="UB144" s="239"/>
      <c r="UC144" s="239"/>
      <c r="UD144" s="239"/>
      <c r="UE144" s="239"/>
      <c r="UF144" s="239"/>
      <c r="UG144" s="239"/>
      <c r="UH144" s="239"/>
      <c r="UI144" s="239"/>
      <c r="UJ144" s="239"/>
      <c r="UK144" s="239"/>
      <c r="UL144" s="239"/>
      <c r="UM144" s="239"/>
      <c r="UN144" s="239"/>
      <c r="UO144" s="239"/>
      <c r="UP144" s="239"/>
      <c r="UQ144" s="239"/>
      <c r="UR144" s="239"/>
      <c r="US144" s="239"/>
      <c r="UT144" s="239"/>
      <c r="UU144" s="239"/>
      <c r="UV144" s="239"/>
      <c r="UW144" s="239"/>
      <c r="UX144" s="239"/>
      <c r="UY144" s="239"/>
      <c r="UZ144" s="239"/>
      <c r="VA144" s="239"/>
      <c r="VB144" s="239"/>
      <c r="VC144" s="239"/>
      <c r="VD144" s="239"/>
      <c r="VE144" s="239"/>
      <c r="VF144" s="239"/>
      <c r="VG144" s="239"/>
      <c r="VH144" s="239"/>
      <c r="VI144" s="239"/>
      <c r="VJ144" s="239"/>
      <c r="VK144" s="239"/>
      <c r="VL144" s="239"/>
      <c r="VM144" s="239"/>
      <c r="VN144" s="239"/>
      <c r="VO144" s="239"/>
      <c r="VP144" s="239"/>
      <c r="VQ144" s="239"/>
      <c r="VR144" s="239"/>
      <c r="VS144" s="239"/>
      <c r="VT144" s="239"/>
      <c r="VU144" s="239"/>
      <c r="VV144" s="239"/>
      <c r="VW144" s="239"/>
      <c r="VX144" s="239"/>
      <c r="VY144" s="239"/>
      <c r="VZ144" s="239"/>
      <c r="WA144" s="239"/>
      <c r="WB144" s="239"/>
      <c r="WC144" s="239"/>
      <c r="WD144" s="239"/>
      <c r="WE144" s="239"/>
      <c r="WF144" s="239"/>
      <c r="WG144" s="239"/>
      <c r="WH144" s="239"/>
      <c r="WI144" s="239"/>
      <c r="WJ144" s="239"/>
      <c r="WK144" s="239"/>
      <c r="WL144" s="239"/>
      <c r="WM144" s="239"/>
      <c r="WN144" s="239"/>
      <c r="WO144" s="239"/>
      <c r="WP144" s="239"/>
      <c r="WQ144" s="239"/>
      <c r="WR144" s="239"/>
      <c r="WS144" s="239"/>
      <c r="WT144" s="239"/>
      <c r="WU144" s="239"/>
      <c r="WV144" s="239"/>
      <c r="WW144" s="239"/>
      <c r="WX144" s="239"/>
      <c r="WY144" s="239"/>
      <c r="WZ144" s="239"/>
      <c r="XA144" s="239"/>
      <c r="XB144" s="239"/>
      <c r="XC144" s="239"/>
      <c r="XD144" s="239"/>
      <c r="XE144" s="239"/>
      <c r="XF144" s="239"/>
      <c r="XG144" s="239"/>
      <c r="XH144" s="239"/>
      <c r="XI144" s="239"/>
      <c r="XJ144" s="239"/>
      <c r="XK144" s="239"/>
      <c r="XL144" s="239"/>
      <c r="XM144" s="239"/>
      <c r="XN144" s="239"/>
      <c r="XO144" s="239"/>
      <c r="XP144" s="239"/>
      <c r="XQ144" s="239"/>
      <c r="XR144" s="239"/>
      <c r="XS144" s="239"/>
      <c r="XT144" s="239"/>
      <c r="XU144" s="239"/>
      <c r="XV144" s="239"/>
      <c r="XW144" s="239"/>
      <c r="XX144" s="239"/>
      <c r="XY144" s="239"/>
      <c r="XZ144" s="239"/>
      <c r="YA144" s="239"/>
      <c r="YB144" s="239"/>
      <c r="YC144" s="239"/>
      <c r="YD144" s="239"/>
      <c r="YE144" s="239"/>
      <c r="YF144" s="239"/>
      <c r="YG144" s="239"/>
      <c r="YH144" s="239"/>
      <c r="YI144" s="239"/>
      <c r="YJ144" s="239"/>
      <c r="YK144" s="239"/>
      <c r="YL144" s="239"/>
      <c r="YM144" s="239"/>
      <c r="YN144" s="239"/>
      <c r="YO144" s="239"/>
      <c r="YP144" s="239"/>
      <c r="YQ144" s="239"/>
      <c r="YR144" s="239"/>
      <c r="YS144" s="239"/>
      <c r="YT144" s="239"/>
      <c r="YU144" s="239"/>
      <c r="YV144" s="239"/>
      <c r="YW144" s="239"/>
      <c r="YX144" s="239"/>
      <c r="YY144" s="239"/>
      <c r="YZ144" s="239"/>
      <c r="ZA144" s="239"/>
      <c r="ZB144" s="239"/>
      <c r="ZC144" s="239"/>
      <c r="ZD144" s="239"/>
      <c r="ZE144" s="239"/>
      <c r="ZF144" s="239"/>
      <c r="ZG144" s="239"/>
      <c r="ZH144" s="239"/>
      <c r="ZI144" s="239"/>
      <c r="ZJ144" s="239"/>
      <c r="ZK144" s="239"/>
      <c r="ZL144" s="239"/>
      <c r="ZM144" s="239"/>
      <c r="ZN144" s="239"/>
      <c r="ZO144" s="239"/>
      <c r="ZP144" s="239"/>
      <c r="ZQ144" s="239"/>
      <c r="ZR144" s="239"/>
      <c r="ZS144" s="239"/>
      <c r="ZT144" s="239"/>
      <c r="ZU144" s="239"/>
      <c r="ZV144" s="239"/>
      <c r="ZW144" s="239"/>
      <c r="ZX144" s="239"/>
      <c r="ZY144" s="239"/>
      <c r="ZZ144" s="239"/>
      <c r="AAA144" s="239"/>
      <c r="AAB144" s="239"/>
      <c r="AAC144" s="239"/>
      <c r="AAD144" s="239"/>
      <c r="AAE144" s="239"/>
      <c r="AAF144" s="239"/>
      <c r="AAG144" s="239"/>
      <c r="AAH144" s="239"/>
      <c r="AAI144" s="239"/>
      <c r="AAJ144" s="239"/>
      <c r="AAK144" s="239"/>
      <c r="AAL144" s="239"/>
      <c r="AAM144" s="239"/>
      <c r="AAN144" s="239"/>
      <c r="AAO144" s="239"/>
      <c r="AAP144" s="239"/>
      <c r="AAQ144" s="239"/>
      <c r="AAR144" s="239"/>
      <c r="AAS144" s="239"/>
      <c r="AAT144" s="239"/>
      <c r="AAU144" s="239"/>
      <c r="AAV144" s="239"/>
      <c r="AAW144" s="239"/>
      <c r="AAX144" s="239"/>
      <c r="AAY144" s="239"/>
      <c r="AAZ144" s="239"/>
      <c r="ABA144" s="239"/>
      <c r="ABB144" s="239"/>
      <c r="ABC144" s="239"/>
      <c r="ABD144" s="239"/>
      <c r="ABE144" s="239"/>
      <c r="ABF144" s="239"/>
      <c r="ABG144" s="239"/>
      <c r="ABH144" s="239"/>
      <c r="ABI144" s="239"/>
      <c r="ABJ144" s="239"/>
      <c r="ABK144" s="239"/>
      <c r="ABL144" s="239"/>
      <c r="ABM144" s="239"/>
      <c r="ABN144" s="239"/>
      <c r="ABO144" s="239"/>
      <c r="ABP144" s="239"/>
      <c r="ABQ144" s="239"/>
      <c r="ABR144" s="239"/>
      <c r="ABS144" s="239"/>
      <c r="ABT144" s="239"/>
      <c r="ABU144" s="239"/>
      <c r="ABV144" s="239"/>
      <c r="ABW144" s="239"/>
      <c r="ABX144" s="239"/>
      <c r="ABY144" s="239"/>
      <c r="ABZ144" s="239"/>
      <c r="ACA144" s="239"/>
      <c r="ACB144" s="239"/>
      <c r="ACC144" s="239"/>
      <c r="ACD144" s="239"/>
      <c r="ACE144" s="239"/>
      <c r="ACF144" s="239"/>
      <c r="ACG144" s="239"/>
      <c r="ACH144" s="239"/>
      <c r="ACI144" s="239"/>
      <c r="ACJ144" s="239"/>
      <c r="ACK144" s="239"/>
      <c r="ACL144" s="239"/>
      <c r="ACM144" s="239"/>
      <c r="ACN144" s="239"/>
      <c r="ACO144" s="239"/>
      <c r="ACP144" s="239"/>
      <c r="ACQ144" s="239"/>
      <c r="ACR144" s="239"/>
      <c r="ACS144" s="239"/>
      <c r="ACT144" s="239"/>
      <c r="ACU144" s="239"/>
      <c r="ACV144" s="239"/>
      <c r="ACW144" s="239"/>
      <c r="ACX144" s="239"/>
      <c r="ACY144" s="239"/>
      <c r="ACZ144" s="239"/>
      <c r="ADA144" s="239"/>
      <c r="ADB144" s="239"/>
      <c r="ADC144" s="239"/>
      <c r="ADD144" s="239"/>
      <c r="ADE144" s="239"/>
      <c r="ADF144" s="239"/>
      <c r="ADG144" s="239"/>
      <c r="ADH144" s="239"/>
      <c r="ADI144" s="239"/>
      <c r="ADJ144" s="239"/>
      <c r="ADK144" s="239"/>
      <c r="ADL144" s="239"/>
      <c r="ADM144" s="239"/>
      <c r="ADN144" s="239"/>
      <c r="ADO144" s="239"/>
      <c r="ADP144" s="239"/>
      <c r="ADQ144" s="239"/>
      <c r="ADR144" s="239"/>
      <c r="ADS144" s="239"/>
      <c r="ADT144" s="239"/>
      <c r="ADU144" s="239"/>
      <c r="ADV144" s="239"/>
      <c r="ADW144" s="239"/>
      <c r="ADX144" s="239"/>
      <c r="ADY144" s="239"/>
      <c r="ADZ144" s="239"/>
      <c r="AEA144" s="239"/>
      <c r="AEB144" s="239"/>
      <c r="AEC144" s="239"/>
      <c r="AED144" s="239"/>
      <c r="AEE144" s="239"/>
      <c r="AEF144" s="239"/>
      <c r="AEG144" s="239"/>
      <c r="AEH144" s="239"/>
      <c r="AEI144" s="239"/>
      <c r="AEJ144" s="239"/>
      <c r="AEK144" s="239"/>
      <c r="AEL144" s="239"/>
      <c r="AEM144" s="239"/>
      <c r="AEN144" s="239"/>
      <c r="AEO144" s="239"/>
      <c r="AEP144" s="239"/>
      <c r="AEQ144" s="239"/>
      <c r="AER144" s="239"/>
      <c r="AES144" s="239"/>
      <c r="AET144" s="239"/>
      <c r="AEU144" s="239"/>
      <c r="AEV144" s="239"/>
      <c r="AEW144" s="239"/>
      <c r="AEX144" s="239"/>
      <c r="AEY144" s="239"/>
      <c r="AEZ144" s="239"/>
      <c r="AFA144" s="239"/>
      <c r="AFB144" s="239"/>
      <c r="AFC144" s="239"/>
      <c r="AFD144" s="239"/>
      <c r="AFE144" s="239"/>
      <c r="AFF144" s="239"/>
      <c r="AFG144" s="239"/>
      <c r="AFH144" s="239"/>
      <c r="AFI144" s="239"/>
      <c r="AFJ144" s="239"/>
      <c r="AFK144" s="239"/>
      <c r="AFL144" s="239"/>
      <c r="AFM144" s="239"/>
      <c r="AFN144" s="239"/>
      <c r="AFO144" s="239"/>
      <c r="AFP144" s="239"/>
      <c r="AFQ144" s="239"/>
      <c r="AFR144" s="239"/>
      <c r="AFS144" s="239"/>
      <c r="AFT144" s="239"/>
      <c r="AFU144" s="239"/>
      <c r="AFV144" s="239"/>
      <c r="AFW144" s="239"/>
      <c r="AFX144" s="239"/>
      <c r="AFY144" s="239"/>
      <c r="AFZ144" s="239"/>
      <c r="AGA144" s="239"/>
      <c r="AGB144" s="239"/>
      <c r="AGC144" s="239"/>
      <c r="AGD144" s="239"/>
      <c r="AGE144" s="239"/>
      <c r="AGF144" s="239"/>
      <c r="AGG144" s="239"/>
      <c r="AGH144" s="239"/>
      <c r="AGI144" s="239"/>
      <c r="AGJ144" s="239"/>
      <c r="AGK144" s="239"/>
      <c r="AGL144" s="239"/>
      <c r="AGM144" s="239"/>
      <c r="AGN144" s="239"/>
      <c r="AGO144" s="239"/>
      <c r="AGP144" s="239"/>
      <c r="AGQ144" s="239"/>
      <c r="AGR144" s="239"/>
      <c r="AGS144" s="239"/>
      <c r="AGT144" s="239"/>
      <c r="AGU144" s="239"/>
      <c r="AGV144" s="239"/>
      <c r="AGW144" s="239"/>
      <c r="AGX144" s="239"/>
      <c r="AGY144" s="239"/>
      <c r="AGZ144" s="239"/>
      <c r="AHA144" s="239"/>
      <c r="AHB144" s="239"/>
      <c r="AHC144" s="239"/>
      <c r="AHD144" s="239"/>
      <c r="AHE144" s="239"/>
      <c r="AHF144" s="239"/>
      <c r="AHG144" s="239"/>
      <c r="AHH144" s="239"/>
      <c r="AHI144" s="239"/>
      <c r="AHJ144" s="239"/>
      <c r="AHK144" s="239"/>
      <c r="AHL144" s="239"/>
      <c r="AHM144" s="239"/>
      <c r="AHN144" s="239"/>
      <c r="AHO144" s="239"/>
      <c r="AHP144" s="239"/>
      <c r="AHQ144" s="239"/>
      <c r="AHR144" s="239"/>
      <c r="AHS144" s="239"/>
      <c r="AHT144" s="239"/>
      <c r="AHU144" s="239"/>
      <c r="AHV144" s="239"/>
      <c r="AHW144" s="239"/>
      <c r="AHX144" s="239"/>
      <c r="AHY144" s="239"/>
      <c r="AHZ144" s="239"/>
      <c r="AIA144" s="239"/>
      <c r="AIB144" s="239"/>
      <c r="AIC144" s="239"/>
      <c r="AID144" s="239"/>
      <c r="AIE144" s="239"/>
      <c r="AIF144" s="239"/>
      <c r="AIG144" s="239"/>
      <c r="AIH144" s="239"/>
      <c r="AII144" s="239"/>
      <c r="AIJ144" s="239"/>
      <c r="AIK144" s="239"/>
      <c r="AIL144" s="239"/>
      <c r="AIM144" s="239"/>
      <c r="AIN144" s="239"/>
      <c r="AIO144" s="239"/>
      <c r="AIP144" s="239"/>
      <c r="AIQ144" s="239"/>
      <c r="AIR144" s="239"/>
      <c r="AIS144" s="239"/>
      <c r="AIT144" s="239"/>
      <c r="AIU144" s="239"/>
      <c r="AIV144" s="239"/>
      <c r="AIW144" s="239"/>
      <c r="AIX144" s="239"/>
      <c r="AIY144" s="239"/>
      <c r="AIZ144" s="239"/>
      <c r="AJA144" s="239"/>
      <c r="AJB144" s="239"/>
      <c r="AJC144" s="239"/>
      <c r="AJD144" s="239"/>
      <c r="AJE144" s="239"/>
      <c r="AJF144" s="239"/>
      <c r="AJG144" s="239"/>
      <c r="AJH144" s="239"/>
      <c r="AJI144" s="239"/>
      <c r="AJJ144" s="239"/>
      <c r="AJK144" s="239"/>
      <c r="AJL144" s="239"/>
      <c r="AJM144" s="239"/>
      <c r="AJN144" s="239"/>
      <c r="AJO144" s="239"/>
      <c r="AJP144" s="239"/>
      <c r="AJQ144" s="239"/>
      <c r="AJR144" s="239"/>
      <c r="AJS144" s="239"/>
      <c r="AJT144" s="239"/>
      <c r="AJU144" s="239"/>
      <c r="AJV144" s="239"/>
      <c r="AJW144" s="239"/>
      <c r="AJX144" s="239"/>
      <c r="AJY144" s="239"/>
      <c r="AJZ144" s="239"/>
      <c r="AKA144" s="239"/>
      <c r="AKB144" s="239"/>
      <c r="AKC144" s="239"/>
      <c r="AKD144" s="239"/>
      <c r="AKE144" s="239"/>
      <c r="AKF144" s="239"/>
      <c r="AKG144" s="239"/>
      <c r="AKH144" s="239"/>
      <c r="AKI144" s="239"/>
      <c r="AKJ144" s="239"/>
      <c r="AKK144" s="239"/>
      <c r="AKL144" s="239"/>
      <c r="AKM144" s="239"/>
      <c r="AKN144" s="239"/>
      <c r="AKO144" s="239"/>
      <c r="AKP144" s="239"/>
      <c r="AKQ144" s="239"/>
      <c r="AKR144" s="239"/>
      <c r="AKS144" s="239"/>
      <c r="AKT144" s="239"/>
    </row>
    <row r="145" spans="1:17">
      <c r="B145" s="275"/>
      <c r="C145" s="260"/>
      <c r="D145" s="260"/>
      <c r="E145" s="260"/>
      <c r="F145" s="260"/>
      <c r="G145" s="260"/>
      <c r="H145" s="260"/>
      <c r="I145" s="260"/>
      <c r="J145" s="260"/>
      <c r="K145" s="260"/>
      <c r="L145" s="260"/>
      <c r="M145" s="260"/>
      <c r="N145" s="260"/>
    </row>
    <row r="146" spans="1:17">
      <c r="B146" s="275"/>
      <c r="C146" s="260"/>
      <c r="D146" s="260"/>
      <c r="E146" s="260"/>
      <c r="F146" s="260"/>
      <c r="G146" s="260"/>
      <c r="H146" s="260"/>
      <c r="I146" s="260"/>
      <c r="J146" s="260"/>
      <c r="K146" s="260"/>
      <c r="L146" s="260"/>
      <c r="M146" s="260"/>
      <c r="N146" s="260"/>
    </row>
    <row r="147" spans="1:17">
      <c r="B147" s="240" t="s">
        <v>394</v>
      </c>
      <c r="C147" s="241"/>
      <c r="D147" s="241"/>
      <c r="E147" s="241"/>
      <c r="F147" s="335"/>
      <c r="G147" s="335"/>
      <c r="H147" s="242"/>
      <c r="I147" s="241"/>
      <c r="J147" s="241"/>
      <c r="K147" s="239"/>
      <c r="L147" s="239"/>
      <c r="M147" s="239"/>
      <c r="N147" s="239"/>
      <c r="O147" s="239"/>
      <c r="P147" s="239"/>
      <c r="Q147" s="239"/>
    </row>
    <row r="148" spans="1:17">
      <c r="B148" s="336"/>
      <c r="C148" s="225"/>
      <c r="D148" s="225"/>
      <c r="E148" s="225"/>
      <c r="F148" s="225"/>
      <c r="G148" s="225"/>
      <c r="H148" s="337"/>
      <c r="I148" s="225"/>
      <c r="J148" s="225"/>
    </row>
    <row r="149" spans="1:17">
      <c r="B149" s="275" t="s">
        <v>395</v>
      </c>
      <c r="C149" s="260"/>
      <c r="D149" s="260"/>
      <c r="E149" s="260"/>
      <c r="F149" s="260"/>
      <c r="G149" s="260"/>
      <c r="H149" s="260"/>
      <c r="I149" s="260"/>
      <c r="J149" s="260"/>
      <c r="K149" s="260"/>
      <c r="L149" s="260"/>
      <c r="M149" s="260"/>
      <c r="N149" s="260"/>
    </row>
    <row r="150" spans="1:17">
      <c r="B150" s="338" t="s">
        <v>396</v>
      </c>
      <c r="C150" s="246">
        <v>2015</v>
      </c>
      <c r="D150" s="246">
        <v>2016</v>
      </c>
      <c r="E150" s="246">
        <v>2017</v>
      </c>
      <c r="F150" s="246">
        <v>2018</v>
      </c>
      <c r="G150" s="246">
        <v>2019</v>
      </c>
      <c r="H150" s="246">
        <v>2020</v>
      </c>
      <c r="I150" s="246">
        <v>2025</v>
      </c>
      <c r="J150" s="246">
        <v>2030</v>
      </c>
      <c r="K150" s="246">
        <v>2035</v>
      </c>
      <c r="L150" s="246">
        <v>2040</v>
      </c>
      <c r="M150" s="246">
        <v>2045</v>
      </c>
      <c r="N150" s="247">
        <v>2050</v>
      </c>
      <c r="Q150" s="339"/>
    </row>
    <row r="151" spans="1:17">
      <c r="B151" s="277" t="s">
        <v>268</v>
      </c>
      <c r="C151" s="340">
        <f>C139*$E$6</f>
        <v>65.683557306253661</v>
      </c>
      <c r="D151" s="340">
        <f t="shared" ref="D151:N151" si="22">D139*$E$6</f>
        <v>64.163224533739793</v>
      </c>
      <c r="E151" s="340">
        <f t="shared" si="22"/>
        <v>64.337924177464714</v>
      </c>
      <c r="F151" s="340">
        <f t="shared" si="22"/>
        <v>62.992938565486334</v>
      </c>
      <c r="G151" s="340">
        <f t="shared" si="22"/>
        <v>62.1</v>
      </c>
      <c r="H151" s="340">
        <f t="shared" si="22"/>
        <v>61.43553</v>
      </c>
      <c r="I151" s="340">
        <f t="shared" si="22"/>
        <v>56.356012440036992</v>
      </c>
      <c r="J151" s="340">
        <f t="shared" si="22"/>
        <v>52.184132258994175</v>
      </c>
      <c r="K151" s="340">
        <f t="shared" si="22"/>
        <v>50.479022888841413</v>
      </c>
      <c r="L151" s="340">
        <f t="shared" si="22"/>
        <v>49.048111783221572</v>
      </c>
      <c r="M151" s="340">
        <f t="shared" si="22"/>
        <v>47.430825203550242</v>
      </c>
      <c r="N151" s="340">
        <f t="shared" si="22"/>
        <v>47.25</v>
      </c>
      <c r="Q151" s="339"/>
    </row>
    <row r="152" spans="1:17">
      <c r="B152" s="277" t="s">
        <v>269</v>
      </c>
      <c r="C152" s="340">
        <f>C140*$E$7</f>
        <v>60.135219809136849</v>
      </c>
      <c r="D152" s="340">
        <f t="shared" ref="D152:N152" si="23">D140*$E$7</f>
        <v>59.028787084652805</v>
      </c>
      <c r="E152" s="340">
        <f t="shared" si="23"/>
        <v>59.041403617941633</v>
      </c>
      <c r="F152" s="340">
        <f t="shared" si="23"/>
        <v>58.37841196179992</v>
      </c>
      <c r="G152" s="340">
        <f t="shared" si="23"/>
        <v>58.586799999999997</v>
      </c>
      <c r="H152" s="340">
        <f t="shared" si="23"/>
        <v>58.393463560000001</v>
      </c>
      <c r="I152" s="340">
        <f t="shared" si="23"/>
        <v>53.775251361456057</v>
      </c>
      <c r="J152" s="340">
        <f t="shared" si="23"/>
        <v>50.419853587637327</v>
      </c>
      <c r="K152" s="340">
        <f t="shared" si="23"/>
        <v>48.498642286452451</v>
      </c>
      <c r="L152" s="340">
        <f t="shared" si="23"/>
        <v>46.838540955154983</v>
      </c>
      <c r="M152" s="340">
        <f t="shared" si="23"/>
        <v>44.935287094549949</v>
      </c>
      <c r="N152" s="340">
        <f t="shared" si="23"/>
        <v>44.726500000000001</v>
      </c>
      <c r="Q152" s="339"/>
    </row>
    <row r="153" spans="1:17">
      <c r="B153" s="277" t="s">
        <v>360</v>
      </c>
      <c r="C153" s="340">
        <f t="shared" ref="C153:N153" si="24">C141</f>
        <v>17.8</v>
      </c>
      <c r="D153" s="340">
        <f t="shared" si="24"/>
        <v>17.8</v>
      </c>
      <c r="E153" s="340">
        <f t="shared" si="24"/>
        <v>17.8</v>
      </c>
      <c r="F153" s="340">
        <f t="shared" si="24"/>
        <v>17.8</v>
      </c>
      <c r="G153" s="340">
        <f t="shared" si="24"/>
        <v>17.8</v>
      </c>
      <c r="H153" s="340">
        <f t="shared" si="24"/>
        <v>17.5</v>
      </c>
      <c r="I153" s="340">
        <f t="shared" si="24"/>
        <v>16.900104376203799</v>
      </c>
      <c r="J153" s="340">
        <f t="shared" si="24"/>
        <v>16.270444373137199</v>
      </c>
      <c r="K153" s="340">
        <f t="shared" si="24"/>
        <v>15.6188731427183</v>
      </c>
      <c r="L153" s="340">
        <f t="shared" si="24"/>
        <v>15.003792356101799</v>
      </c>
      <c r="M153" s="340">
        <f t="shared" si="24"/>
        <v>14.4817539831557</v>
      </c>
      <c r="N153" s="340">
        <f t="shared" si="24"/>
        <v>13.9321821407451</v>
      </c>
      <c r="Q153" s="339"/>
    </row>
    <row r="154" spans="1:17">
      <c r="B154" s="277" t="s">
        <v>361</v>
      </c>
      <c r="C154" s="340">
        <f>C151*(1-$C$66)+C153*($C$66)</f>
        <v>32.165067191876098</v>
      </c>
      <c r="D154" s="340">
        <f t="shared" ref="D154:N154" si="25">D151*(1-$C$66)+D153*($C$66)</f>
        <v>31.708967360121939</v>
      </c>
      <c r="E154" s="340">
        <f t="shared" si="25"/>
        <v>31.761377253239417</v>
      </c>
      <c r="F154" s="340">
        <f t="shared" si="25"/>
        <v>31.357881569645905</v>
      </c>
      <c r="G154" s="340">
        <f t="shared" si="25"/>
        <v>31.090000000000003</v>
      </c>
      <c r="H154" s="340">
        <f t="shared" si="25"/>
        <v>30.680659000000002</v>
      </c>
      <c r="I154" s="340">
        <f t="shared" si="25"/>
        <v>28.736876795353758</v>
      </c>
      <c r="J154" s="340">
        <f t="shared" si="25"/>
        <v>27.044550738894294</v>
      </c>
      <c r="K154" s="340">
        <f t="shared" si="25"/>
        <v>26.076918066555237</v>
      </c>
      <c r="L154" s="340">
        <f t="shared" si="25"/>
        <v>25.217088184237731</v>
      </c>
      <c r="M154" s="340">
        <f t="shared" si="25"/>
        <v>24.366475349274062</v>
      </c>
      <c r="N154" s="340">
        <f t="shared" si="25"/>
        <v>23.92752749852157</v>
      </c>
      <c r="Q154" s="339"/>
    </row>
    <row r="155" spans="1:17">
      <c r="B155" s="264" t="s">
        <v>192</v>
      </c>
      <c r="C155" s="340">
        <f>C153*1.6</f>
        <v>28.480000000000004</v>
      </c>
      <c r="D155" s="340">
        <f t="shared" ref="D155:N155" si="26">D153*1.6</f>
        <v>28.480000000000004</v>
      </c>
      <c r="E155" s="340">
        <f t="shared" si="26"/>
        <v>28.480000000000004</v>
      </c>
      <c r="F155" s="340">
        <f t="shared" si="26"/>
        <v>28.480000000000004</v>
      </c>
      <c r="G155" s="340">
        <f t="shared" si="26"/>
        <v>28.480000000000004</v>
      </c>
      <c r="H155" s="340">
        <f t="shared" si="26"/>
        <v>28</v>
      </c>
      <c r="I155" s="340">
        <f t="shared" si="26"/>
        <v>27.040167001926079</v>
      </c>
      <c r="J155" s="340">
        <f t="shared" si="26"/>
        <v>26.032710997019521</v>
      </c>
      <c r="K155" s="340">
        <f t="shared" si="26"/>
        <v>24.990197028349282</v>
      </c>
      <c r="L155" s="340">
        <f t="shared" si="26"/>
        <v>24.006067769762879</v>
      </c>
      <c r="M155" s="340">
        <f t="shared" si="26"/>
        <v>23.170806373049121</v>
      </c>
      <c r="N155" s="340">
        <f t="shared" si="26"/>
        <v>22.291491425192163</v>
      </c>
      <c r="Q155" s="339"/>
    </row>
    <row r="156" spans="1:17">
      <c r="B156" s="277" t="s">
        <v>266</v>
      </c>
      <c r="C156" s="341">
        <f>(C151*C117+C152*C118+C153*C119+C154*C120+C155*C121)/(C117+C118+C119+C120+C121)</f>
        <v>61.381690278499683</v>
      </c>
      <c r="D156" s="341">
        <f t="shared" ref="D156:N156" si="27">(D151*D117+D152*D118+D153*D119+D154*D120+D155*D121)/(D117+D118+D119+D120+D121)</f>
        <v>60.187669148900866</v>
      </c>
      <c r="E156" s="341">
        <f t="shared" si="27"/>
        <v>60.266925097353401</v>
      </c>
      <c r="F156" s="341">
        <f t="shared" si="27"/>
        <v>59.477769901427386</v>
      </c>
      <c r="G156" s="341">
        <f>(G151*G117+G152*G118+G153*G119+G154*G120+G155*G121)/(G117+G118+G119+G120+G121)</f>
        <v>59.421930962699179</v>
      </c>
      <c r="H156" s="341">
        <f t="shared" si="27"/>
        <v>59.043038040299919</v>
      </c>
      <c r="I156" s="341">
        <f t="shared" si="27"/>
        <v>52.01089432335128</v>
      </c>
      <c r="J156" s="341">
        <f t="shared" si="27"/>
        <v>42.769757139234521</v>
      </c>
      <c r="K156" s="341">
        <f t="shared" si="27"/>
        <v>32.026375505060521</v>
      </c>
      <c r="L156" s="341">
        <f t="shared" si="27"/>
        <v>23.383645746491204</v>
      </c>
      <c r="M156" s="341">
        <f t="shared" si="27"/>
        <v>16.58713585536961</v>
      </c>
      <c r="N156" s="341">
        <f t="shared" si="27"/>
        <v>13.9321821407451</v>
      </c>
      <c r="Q156" s="339"/>
    </row>
    <row r="157" spans="1:17">
      <c r="A157" s="260"/>
      <c r="B157" s="342" t="s">
        <v>397</v>
      </c>
      <c r="C157" s="260"/>
      <c r="D157" s="260"/>
      <c r="E157" s="260"/>
      <c r="F157" s="260"/>
      <c r="G157" s="260"/>
      <c r="H157" s="260"/>
      <c r="I157" s="260"/>
      <c r="J157" s="260"/>
      <c r="K157" s="260"/>
      <c r="L157" s="260"/>
      <c r="M157" s="260"/>
      <c r="N157" s="260"/>
      <c r="O157" s="260"/>
      <c r="P157" s="260"/>
    </row>
    <row r="158" spans="1:17">
      <c r="A158" s="260"/>
      <c r="B158" s="260"/>
      <c r="C158" s="260"/>
      <c r="D158" s="260"/>
      <c r="E158" s="260"/>
      <c r="F158" s="260"/>
      <c r="G158" s="260">
        <f>G153/$G151</f>
        <v>0.28663446054750402</v>
      </c>
      <c r="H158" s="260">
        <f t="shared" ref="H158:N158" si="28">H153/$G151</f>
        <v>0.28180354267310787</v>
      </c>
      <c r="I158" s="260">
        <f t="shared" si="28"/>
        <v>0.27214338770054425</v>
      </c>
      <c r="J158" s="260">
        <f t="shared" si="28"/>
        <v>0.26200393515518838</v>
      </c>
      <c r="K158" s="260">
        <f t="shared" si="28"/>
        <v>0.2515116448102786</v>
      </c>
      <c r="L158" s="260">
        <f t="shared" si="28"/>
        <v>0.24160696225606762</v>
      </c>
      <c r="M158" s="260">
        <f t="shared" si="28"/>
        <v>0.233200547232781</v>
      </c>
      <c r="N158" s="260">
        <f t="shared" si="28"/>
        <v>0.22435075911022706</v>
      </c>
      <c r="O158" s="260"/>
      <c r="P158" s="260"/>
    </row>
    <row r="159" spans="1:17">
      <c r="B159" s="320" t="s">
        <v>398</v>
      </c>
      <c r="C159" s="224" t="s">
        <v>399</v>
      </c>
    </row>
    <row r="160" spans="1:17">
      <c r="B160" s="338" t="s">
        <v>400</v>
      </c>
      <c r="C160" s="246">
        <v>2015</v>
      </c>
      <c r="D160" s="246">
        <v>2016</v>
      </c>
      <c r="E160" s="246">
        <v>2017</v>
      </c>
      <c r="F160" s="246">
        <v>2018</v>
      </c>
      <c r="G160" s="246">
        <v>2019</v>
      </c>
      <c r="H160" s="246">
        <v>2020</v>
      </c>
      <c r="I160" s="246">
        <v>2025</v>
      </c>
      <c r="J160" s="246">
        <v>2030</v>
      </c>
      <c r="K160" s="246">
        <v>2035</v>
      </c>
      <c r="L160" s="246">
        <v>2040</v>
      </c>
      <c r="M160" s="246">
        <v>2045</v>
      </c>
      <c r="N160" s="247">
        <v>2050</v>
      </c>
    </row>
    <row r="161" spans="1:17">
      <c r="B161" s="277" t="s">
        <v>268</v>
      </c>
      <c r="C161" s="340" t="s">
        <v>341</v>
      </c>
      <c r="D161" s="340" t="s">
        <v>341</v>
      </c>
      <c r="E161" s="340" t="s">
        <v>341</v>
      </c>
      <c r="F161" s="340">
        <f t="shared" ref="F161:N161" si="29">F139*D$14*10</f>
        <v>152.38793468819833</v>
      </c>
      <c r="G161" s="340">
        <f t="shared" si="29"/>
        <v>149.25545442820291</v>
      </c>
      <c r="H161" s="340">
        <f t="shared" si="29"/>
        <v>147.17744901023218</v>
      </c>
      <c r="I161" s="340">
        <f t="shared" si="29"/>
        <v>132.80272525642954</v>
      </c>
      <c r="J161" s="340">
        <f t="shared" si="29"/>
        <v>119.83953605960588</v>
      </c>
      <c r="K161" s="340">
        <f t="shared" si="29"/>
        <v>98.798689467519566</v>
      </c>
      <c r="L161" s="340">
        <f t="shared" si="29"/>
        <v>63.998718513360899</v>
      </c>
      <c r="M161" s="340">
        <f t="shared" si="29"/>
        <v>30.944229254680774</v>
      </c>
      <c r="N161" s="340">
        <f t="shared" si="29"/>
        <v>0</v>
      </c>
    </row>
    <row r="162" spans="1:17">
      <c r="B162" s="277" t="s">
        <v>269</v>
      </c>
      <c r="C162" s="340" t="s">
        <v>341</v>
      </c>
      <c r="D162" s="340" t="s">
        <v>341</v>
      </c>
      <c r="E162" s="340" t="s">
        <v>341</v>
      </c>
      <c r="F162" s="340">
        <f t="shared" ref="F162:N162" si="30">F140*D$15*10</f>
        <v>148.49871757595756</v>
      </c>
      <c r="G162" s="340">
        <f t="shared" si="30"/>
        <v>148.50015842476355</v>
      </c>
      <c r="H162" s="340">
        <f t="shared" si="30"/>
        <v>146.89244797174206</v>
      </c>
      <c r="I162" s="340">
        <f t="shared" si="30"/>
        <v>133.06947196314221</v>
      </c>
      <c r="J162" s="340">
        <f t="shared" si="30"/>
        <v>121.31979215790567</v>
      </c>
      <c r="K162" s="340">
        <f t="shared" si="30"/>
        <v>99.457662814436034</v>
      </c>
      <c r="L162" s="340">
        <f t="shared" si="30"/>
        <v>64.035494513066581</v>
      </c>
      <c r="M162" s="340">
        <f t="shared" si="30"/>
        <v>30.716726775724172</v>
      </c>
      <c r="N162" s="340">
        <f t="shared" si="30"/>
        <v>0</v>
      </c>
    </row>
    <row r="163" spans="1:17">
      <c r="B163" s="277" t="s">
        <v>360</v>
      </c>
      <c r="C163" s="340" t="s">
        <v>341</v>
      </c>
      <c r="D163" s="340" t="s">
        <v>341</v>
      </c>
      <c r="E163" s="340" t="s">
        <v>341</v>
      </c>
      <c r="F163" s="340">
        <f t="shared" ref="F163:N163" si="31">F141*D$17*10</f>
        <v>0</v>
      </c>
      <c r="G163" s="340">
        <f t="shared" si="31"/>
        <v>0</v>
      </c>
      <c r="H163" s="340">
        <f t="shared" si="31"/>
        <v>0</v>
      </c>
      <c r="I163" s="340">
        <f t="shared" si="31"/>
        <v>0</v>
      </c>
      <c r="J163" s="340">
        <f t="shared" si="31"/>
        <v>0</v>
      </c>
      <c r="K163" s="340">
        <f t="shared" si="31"/>
        <v>0</v>
      </c>
      <c r="L163" s="340">
        <f t="shared" si="31"/>
        <v>0</v>
      </c>
      <c r="M163" s="340">
        <f t="shared" si="31"/>
        <v>0</v>
      </c>
      <c r="N163" s="340">
        <f t="shared" si="31"/>
        <v>0</v>
      </c>
    </row>
    <row r="164" spans="1:17">
      <c r="B164" s="277" t="s">
        <v>361</v>
      </c>
      <c r="C164" s="340" t="s">
        <v>341</v>
      </c>
      <c r="D164" s="340" t="s">
        <v>341</v>
      </c>
      <c r="E164" s="340" t="s">
        <v>341</v>
      </c>
      <c r="F164" s="340">
        <f>F161*(1-$C$66)+F163*($C$66)</f>
        <v>45.716380406459507</v>
      </c>
      <c r="G164" s="340">
        <f>G161*(1-$C$66)+G163*($C$66)</f>
        <v>44.776636328460881</v>
      </c>
      <c r="H164" s="340">
        <f t="shared" ref="H164:N164" si="32">H161*(1-$C$66)+H163*($C$66)</f>
        <v>44.153234703069664</v>
      </c>
      <c r="I164" s="340">
        <f t="shared" si="32"/>
        <v>39.84081757692887</v>
      </c>
      <c r="J164" s="340">
        <f t="shared" si="32"/>
        <v>35.951860817881766</v>
      </c>
      <c r="K164" s="340">
        <f t="shared" si="32"/>
        <v>29.639606840255873</v>
      </c>
      <c r="L164" s="340">
        <f t="shared" si="32"/>
        <v>19.199615554008272</v>
      </c>
      <c r="M164" s="340">
        <f t="shared" si="32"/>
        <v>9.283268776404233</v>
      </c>
      <c r="N164" s="340">
        <f t="shared" si="32"/>
        <v>0</v>
      </c>
    </row>
    <row r="165" spans="1:17">
      <c r="B165" s="264" t="s">
        <v>192</v>
      </c>
      <c r="C165" s="340" t="s">
        <v>341</v>
      </c>
      <c r="D165" s="340" t="s">
        <v>341</v>
      </c>
      <c r="E165" s="340" t="s">
        <v>341</v>
      </c>
      <c r="F165" s="340">
        <f>F163*3</f>
        <v>0</v>
      </c>
      <c r="G165" s="340">
        <f>G163*3</f>
        <v>0</v>
      </c>
      <c r="H165" s="340">
        <f t="shared" ref="H165:N165" si="33">H163*3</f>
        <v>0</v>
      </c>
      <c r="I165" s="340">
        <f t="shared" si="33"/>
        <v>0</v>
      </c>
      <c r="J165" s="340">
        <f t="shared" si="33"/>
        <v>0</v>
      </c>
      <c r="K165" s="340">
        <f t="shared" si="33"/>
        <v>0</v>
      </c>
      <c r="L165" s="340">
        <f t="shared" si="33"/>
        <v>0</v>
      </c>
      <c r="M165" s="340">
        <f t="shared" si="33"/>
        <v>0</v>
      </c>
      <c r="N165" s="340">
        <f t="shared" si="33"/>
        <v>0</v>
      </c>
    </row>
    <row r="166" spans="1:17">
      <c r="B166" s="277" t="s">
        <v>266</v>
      </c>
      <c r="C166" s="343" t="s">
        <v>341</v>
      </c>
      <c r="D166" s="343" t="s">
        <v>341</v>
      </c>
      <c r="E166" s="343" t="s">
        <v>341</v>
      </c>
      <c r="F166" s="343">
        <f t="shared" ref="F166:N166" si="34">(F161*F117+F162*F118+F163*F119+F164*F120+F165*F121)/(F117+F118+F119+F120+F121)</f>
        <v>149.05580310937208</v>
      </c>
      <c r="G166" s="343">
        <f t="shared" si="34"/>
        <v>148.0924305088821</v>
      </c>
      <c r="H166" s="343">
        <f t="shared" si="34"/>
        <v>145.97876598765629</v>
      </c>
      <c r="I166" s="343">
        <f t="shared" si="34"/>
        <v>122.94132782120528</v>
      </c>
      <c r="J166" s="343">
        <f t="shared" si="34"/>
        <v>91.057612298992353</v>
      </c>
      <c r="K166" s="343">
        <f t="shared" si="34"/>
        <v>47.794621793553127</v>
      </c>
      <c r="L166" s="343">
        <f t="shared" si="34"/>
        <v>16.162631479042371</v>
      </c>
      <c r="M166" s="343">
        <f t="shared" si="34"/>
        <v>2.030137923599264</v>
      </c>
      <c r="N166" s="343">
        <f t="shared" si="34"/>
        <v>0</v>
      </c>
    </row>
    <row r="168" spans="1:17">
      <c r="B168" s="342" t="s">
        <v>401</v>
      </c>
      <c r="H168" s="306">
        <f t="shared" ref="H168:I168" si="35">H166/$F166</f>
        <v>0.97935647551100069</v>
      </c>
      <c r="I168" s="306">
        <f t="shared" si="35"/>
        <v>0.82480068039347054</v>
      </c>
      <c r="J168" s="306">
        <f>J166/$F166</f>
        <v>0.61089612346174393</v>
      </c>
      <c r="K168" s="306">
        <f t="shared" ref="K168:N168" si="36">K166/$F166</f>
        <v>0.32064918504704615</v>
      </c>
      <c r="L168" s="306">
        <f t="shared" si="36"/>
        <v>0.10843342655490429</v>
      </c>
      <c r="M168" s="306">
        <f t="shared" si="36"/>
        <v>1.3619985812357925E-2</v>
      </c>
      <c r="N168" s="306">
        <f t="shared" si="36"/>
        <v>0</v>
      </c>
    </row>
    <row r="170" spans="1:17">
      <c r="B170" s="240" t="s">
        <v>402</v>
      </c>
      <c r="C170" s="241"/>
      <c r="D170" s="241"/>
      <c r="E170" s="241"/>
      <c r="F170" s="335"/>
      <c r="G170" s="335"/>
      <c r="H170" s="242"/>
      <c r="I170" s="241"/>
      <c r="J170" s="241"/>
      <c r="K170" s="239"/>
      <c r="L170" s="239"/>
      <c r="M170" s="239"/>
      <c r="N170" s="239"/>
      <c r="O170" s="239"/>
      <c r="P170" s="239"/>
      <c r="Q170" s="239"/>
    </row>
    <row r="172" spans="1:17">
      <c r="A172" s="260"/>
      <c r="B172" s="344" t="s">
        <v>403</v>
      </c>
      <c r="C172" s="246">
        <v>2015</v>
      </c>
      <c r="D172" s="246">
        <v>2016</v>
      </c>
      <c r="E172" s="246">
        <v>2017</v>
      </c>
      <c r="F172" s="246">
        <v>2018</v>
      </c>
      <c r="G172" s="246">
        <v>2019</v>
      </c>
      <c r="H172" s="246">
        <v>2020</v>
      </c>
      <c r="I172" s="246">
        <v>2025</v>
      </c>
      <c r="J172" s="246">
        <v>2030</v>
      </c>
      <c r="K172" s="246">
        <v>2035</v>
      </c>
      <c r="L172" s="246">
        <v>2040</v>
      </c>
      <c r="M172" s="246">
        <v>2045</v>
      </c>
      <c r="N172" s="247">
        <v>2050</v>
      </c>
      <c r="Q172" s="260"/>
    </row>
    <row r="173" spans="1:17">
      <c r="A173" s="260"/>
      <c r="B173" s="345" t="s">
        <v>233</v>
      </c>
      <c r="C173" s="346">
        <f>'Run 1 Trafic'!B104</f>
        <v>474.70552779332081</v>
      </c>
      <c r="D173" s="346">
        <f>'Run 1 Trafic'!C104</f>
        <v>482.43291957436469</v>
      </c>
      <c r="E173" s="346">
        <f>'Run 1 Trafic'!D104</f>
        <v>486.0754081023714</v>
      </c>
      <c r="F173" s="346">
        <f>'Run 1 Trafic'!E104</f>
        <v>484.63829615710631</v>
      </c>
      <c r="G173" s="346">
        <f>'Run 1 Trafic'!F104</f>
        <v>480.93660640004379</v>
      </c>
      <c r="H173" s="346">
        <f>'Run 1 Trafic'!G104</f>
        <v>391.44187162292457</v>
      </c>
      <c r="I173" s="346">
        <f>'Run 1 Trafic'!H104</f>
        <v>442.02022265502507</v>
      </c>
      <c r="J173" s="346">
        <f>'Run 1 Trafic'!I104</f>
        <v>412.48353156263101</v>
      </c>
      <c r="K173" s="346">
        <f>'Run 1 Trafic'!J104</f>
        <v>393.45372740113191</v>
      </c>
      <c r="L173" s="346">
        <f>'Run 1 Trafic'!K104</f>
        <v>366.8455895862881</v>
      </c>
      <c r="M173" s="346">
        <f>'Run 1 Trafic'!L104</f>
        <v>340.7472806046049</v>
      </c>
      <c r="N173" s="346">
        <f>'Run 1 Trafic'!M104</f>
        <v>304.70462272780327</v>
      </c>
      <c r="Q173" s="260"/>
    </row>
    <row r="174" spans="1:17">
      <c r="A174" s="260"/>
      <c r="B174" s="260"/>
      <c r="C174" s="260"/>
      <c r="D174" s="260"/>
      <c r="E174" s="260"/>
      <c r="F174" s="260"/>
      <c r="G174" s="260"/>
      <c r="H174" s="260"/>
      <c r="I174" s="260"/>
      <c r="J174" s="260"/>
      <c r="K174" s="260"/>
      <c r="L174" s="260"/>
      <c r="M174" s="260"/>
      <c r="N174" s="260"/>
      <c r="O174" s="260"/>
      <c r="P174" s="260"/>
      <c r="Q174" s="260"/>
    </row>
    <row r="175" spans="1:17">
      <c r="A175" s="260"/>
      <c r="B175" s="344" t="s">
        <v>404</v>
      </c>
      <c r="C175" s="246">
        <v>2015</v>
      </c>
      <c r="D175" s="246">
        <v>2016</v>
      </c>
      <c r="E175" s="246">
        <v>2017</v>
      </c>
      <c r="F175" s="246">
        <v>2018</v>
      </c>
      <c r="G175" s="246">
        <v>2019</v>
      </c>
      <c r="H175" s="246">
        <v>2020</v>
      </c>
      <c r="I175" s="246">
        <v>2025</v>
      </c>
      <c r="J175" s="246">
        <v>2030</v>
      </c>
      <c r="K175" s="246">
        <v>2035</v>
      </c>
      <c r="L175" s="246">
        <v>2040</v>
      </c>
      <c r="M175" s="246">
        <v>2045</v>
      </c>
      <c r="N175" s="247">
        <v>2050</v>
      </c>
      <c r="O175" s="260"/>
      <c r="P175" s="260"/>
      <c r="Q175" s="347"/>
    </row>
    <row r="176" spans="1:17">
      <c r="B176" s="348" t="s">
        <v>268</v>
      </c>
      <c r="C176" s="349"/>
      <c r="D176" s="349"/>
      <c r="E176" s="349"/>
      <c r="F176" s="349">
        <f>(F117*F151+F120*0.3*F151)/100*F173/11.63</f>
        <v>6.9999490596430531</v>
      </c>
      <c r="G176" s="349">
        <f t="shared" ref="G176:N176" si="37">(G117*G151+G120*0.3*G151)/100*G173/11.63</f>
        <v>7.3575468986315729</v>
      </c>
      <c r="H176" s="349">
        <f t="shared" si="37"/>
        <v>6.3088905747272044</v>
      </c>
      <c r="I176" s="349">
        <f t="shared" si="37"/>
        <v>8.4095374357807895</v>
      </c>
      <c r="J176" s="349">
        <f t="shared" si="37"/>
        <v>7.3676769816959373</v>
      </c>
      <c r="K176" s="349">
        <f t="shared" si="37"/>
        <v>4.7160189168330744</v>
      </c>
      <c r="L176" s="349">
        <f t="shared" si="37"/>
        <v>2.3939449157825021</v>
      </c>
      <c r="M176" s="349">
        <f t="shared" si="37"/>
        <v>0.56713219596960229</v>
      </c>
      <c r="N176" s="349">
        <f t="shared" si="37"/>
        <v>0</v>
      </c>
      <c r="Q176" s="339"/>
    </row>
    <row r="177" spans="2:17">
      <c r="B177" s="348" t="s">
        <v>321</v>
      </c>
      <c r="C177" s="350"/>
      <c r="D177" s="350"/>
      <c r="E177" s="350"/>
      <c r="F177" s="351">
        <f t="shared" ref="F177:N177" si="38">F118*F152/100*F173/11.63</f>
        <v>17.76128846282349</v>
      </c>
      <c r="G177" s="351">
        <f t="shared" si="38"/>
        <v>17.184329770504579</v>
      </c>
      <c r="H177" s="351">
        <f t="shared" si="38"/>
        <v>13.523657396242951</v>
      </c>
      <c r="I177" s="351">
        <f t="shared" si="38"/>
        <v>10.874364207528258</v>
      </c>
      <c r="J177" s="351">
        <f t="shared" si="38"/>
        <v>6.3901421576742869</v>
      </c>
      <c r="K177" s="351">
        <f t="shared" si="38"/>
        <v>3.3837039978866099</v>
      </c>
      <c r="L177" s="351">
        <f t="shared" si="38"/>
        <v>1.4442633110033023</v>
      </c>
      <c r="M177" s="351">
        <f t="shared" si="38"/>
        <v>0.32887097236074542</v>
      </c>
      <c r="N177" s="351">
        <f t="shared" si="38"/>
        <v>0</v>
      </c>
      <c r="Q177" s="339"/>
    </row>
    <row r="178" spans="2:17">
      <c r="B178" s="348" t="s">
        <v>360</v>
      </c>
      <c r="C178" s="350"/>
      <c r="D178" s="350"/>
      <c r="E178" s="350"/>
      <c r="F178" s="351">
        <f t="shared" ref="F178:N178" si="39">(F119*F153+F120*0.7*F153)/100*F173/11.63</f>
        <v>2.3977494087355514E-2</v>
      </c>
      <c r="G178" s="351">
        <f t="shared" si="39"/>
        <v>3.093659220368003E-2</v>
      </c>
      <c r="H178" s="351">
        <f t="shared" si="39"/>
        <v>4.0123840550508064E-2</v>
      </c>
      <c r="I178" s="351">
        <f t="shared" si="39"/>
        <v>0.48382586253335019</v>
      </c>
      <c r="J178" s="351">
        <f t="shared" si="39"/>
        <v>1.4114160015304691</v>
      </c>
      <c r="K178" s="351">
        <f t="shared" si="39"/>
        <v>2.7350980806495091</v>
      </c>
      <c r="L178" s="351">
        <f t="shared" si="39"/>
        <v>3.5377051958697971</v>
      </c>
      <c r="M178" s="351">
        <f t="shared" si="39"/>
        <v>3.9638604909442274</v>
      </c>
      <c r="N178" s="351">
        <f t="shared" si="39"/>
        <v>3.6502152218149386</v>
      </c>
      <c r="Q178" s="339"/>
    </row>
    <row r="179" spans="2:17">
      <c r="B179" s="348" t="s">
        <v>40</v>
      </c>
      <c r="C179" s="350"/>
      <c r="D179" s="350"/>
      <c r="E179" s="350"/>
      <c r="F179" s="351">
        <f t="shared" ref="F179:N179" si="40">F121*F155/100*F173/11.63</f>
        <v>0</v>
      </c>
      <c r="G179" s="351">
        <f t="shared" si="40"/>
        <v>0</v>
      </c>
      <c r="H179" s="351">
        <f t="shared" si="40"/>
        <v>0</v>
      </c>
      <c r="I179" s="351">
        <f t="shared" si="40"/>
        <v>0</v>
      </c>
      <c r="J179" s="351">
        <f t="shared" si="40"/>
        <v>0</v>
      </c>
      <c r="K179" s="351">
        <f t="shared" si="40"/>
        <v>0</v>
      </c>
      <c r="L179" s="351">
        <f t="shared" si="40"/>
        <v>0</v>
      </c>
      <c r="M179" s="351">
        <f t="shared" si="40"/>
        <v>0</v>
      </c>
      <c r="N179" s="351">
        <f t="shared" si="40"/>
        <v>0</v>
      </c>
      <c r="Q179" s="339"/>
    </row>
    <row r="180" spans="2:17">
      <c r="B180" s="348" t="s">
        <v>266</v>
      </c>
      <c r="C180" s="350"/>
      <c r="D180" s="350"/>
      <c r="E180" s="350"/>
      <c r="F180" s="349">
        <f>SUM(F176:F179)</f>
        <v>24.785215016553899</v>
      </c>
      <c r="G180" s="349">
        <f>SUM(G176:G179)</f>
        <v>24.572813261339832</v>
      </c>
      <c r="H180" s="349">
        <f t="shared" ref="H180:N180" si="41">SUM(H176:H179)</f>
        <v>19.872671811520661</v>
      </c>
      <c r="I180" s="349">
        <f t="shared" si="41"/>
        <v>19.767727505842398</v>
      </c>
      <c r="J180" s="349">
        <f t="shared" si="41"/>
        <v>15.169235140900692</v>
      </c>
      <c r="K180" s="349">
        <f t="shared" si="41"/>
        <v>10.834820995369194</v>
      </c>
      <c r="L180" s="349">
        <f t="shared" si="41"/>
        <v>7.3759134226556018</v>
      </c>
      <c r="M180" s="349">
        <f t="shared" si="41"/>
        <v>4.8598636592745752</v>
      </c>
      <c r="N180" s="349">
        <f t="shared" si="41"/>
        <v>3.6502152218149386</v>
      </c>
      <c r="Q180" s="339"/>
    </row>
    <row r="181" spans="2:17">
      <c r="B181" s="305" t="s">
        <v>364</v>
      </c>
      <c r="F181" s="352">
        <f t="shared" ref="F181:N181" si="42">F156/100*F173/11.63-F180</f>
        <v>0</v>
      </c>
      <c r="G181" s="352">
        <f t="shared" si="42"/>
        <v>0</v>
      </c>
      <c r="H181" s="352">
        <f t="shared" si="42"/>
        <v>0</v>
      </c>
      <c r="I181" s="352">
        <f t="shared" si="42"/>
        <v>0</v>
      </c>
      <c r="J181" s="352">
        <f t="shared" si="42"/>
        <v>0</v>
      </c>
      <c r="K181" s="352">
        <f t="shared" si="42"/>
        <v>0</v>
      </c>
      <c r="L181" s="352">
        <f t="shared" si="42"/>
        <v>0</v>
      </c>
      <c r="M181" s="352">
        <f t="shared" si="42"/>
        <v>0</v>
      </c>
      <c r="N181" s="352">
        <f t="shared" si="42"/>
        <v>0</v>
      </c>
    </row>
    <row r="182" spans="2:17">
      <c r="B182" s="224" t="s">
        <v>405</v>
      </c>
      <c r="I182" s="304">
        <f>I180/$F180-1</f>
        <v>-0.20243873242012833</v>
      </c>
      <c r="J182" s="304">
        <f>J180/$F180-1</f>
        <v>-0.3879724210272435</v>
      </c>
      <c r="K182" s="304">
        <f t="shared" ref="K182:N182" si="43">K180/$F180-1</f>
        <v>-0.56285144235655493</v>
      </c>
      <c r="L182" s="304">
        <f t="shared" si="43"/>
        <v>-0.70240672038837371</v>
      </c>
      <c r="M182" s="304">
        <f t="shared" si="43"/>
        <v>-0.80392085943056368</v>
      </c>
      <c r="N182" s="304">
        <f t="shared" si="43"/>
        <v>-0.85272610225987622</v>
      </c>
    </row>
    <row r="185" spans="2:17">
      <c r="B185" s="224" t="s">
        <v>406</v>
      </c>
    </row>
    <row r="187" spans="2:17">
      <c r="B187" s="224" t="s">
        <v>407</v>
      </c>
      <c r="C187" s="352">
        <f>C189*1.25</f>
        <v>22.25</v>
      </c>
      <c r="D187" s="352">
        <f t="shared" ref="D187:N187" si="44">D189*1.25</f>
        <v>22.25</v>
      </c>
      <c r="E187" s="352">
        <f t="shared" si="44"/>
        <v>22.25</v>
      </c>
      <c r="F187" s="352">
        <f t="shared" si="44"/>
        <v>22.25</v>
      </c>
      <c r="G187" s="352">
        <f t="shared" si="44"/>
        <v>22.25</v>
      </c>
      <c r="H187" s="352">
        <f t="shared" si="44"/>
        <v>21.875</v>
      </c>
      <c r="I187" s="352">
        <f t="shared" si="44"/>
        <v>21.125130470254749</v>
      </c>
      <c r="J187" s="352">
        <f t="shared" si="44"/>
        <v>20.338055466421498</v>
      </c>
      <c r="K187" s="352">
        <f t="shared" si="44"/>
        <v>19.523591428397875</v>
      </c>
      <c r="L187" s="352">
        <f t="shared" si="44"/>
        <v>18.754740445127251</v>
      </c>
      <c r="M187" s="352">
        <f t="shared" si="44"/>
        <v>18.102192478944627</v>
      </c>
      <c r="N187" s="352">
        <f t="shared" si="44"/>
        <v>17.415227675931376</v>
      </c>
    </row>
    <row r="188" spans="2:17">
      <c r="B188" s="224" t="s">
        <v>408</v>
      </c>
      <c r="C188" s="352">
        <f>C189*0.917</f>
        <v>16.322600000000001</v>
      </c>
      <c r="D188" s="352">
        <f t="shared" ref="D188:N188" si="45">D189*0.917</f>
        <v>16.322600000000001</v>
      </c>
      <c r="E188" s="352">
        <f t="shared" si="45"/>
        <v>16.322600000000001</v>
      </c>
      <c r="F188" s="352">
        <f t="shared" si="45"/>
        <v>16.322600000000001</v>
      </c>
      <c r="G188" s="352">
        <f t="shared" si="45"/>
        <v>16.322600000000001</v>
      </c>
      <c r="H188" s="352">
        <f t="shared" si="45"/>
        <v>16.047499999999999</v>
      </c>
      <c r="I188" s="352">
        <f t="shared" si="45"/>
        <v>15.497395712978884</v>
      </c>
      <c r="J188" s="352">
        <f t="shared" si="45"/>
        <v>14.919997490166812</v>
      </c>
      <c r="K188" s="352">
        <f t="shared" si="45"/>
        <v>14.322506671872683</v>
      </c>
      <c r="L188" s="352">
        <f t="shared" si="45"/>
        <v>13.75847759054535</v>
      </c>
      <c r="M188" s="352">
        <f t="shared" si="45"/>
        <v>13.279768402553778</v>
      </c>
      <c r="N188" s="352">
        <f t="shared" si="45"/>
        <v>12.775811023063257</v>
      </c>
    </row>
    <row r="189" spans="2:17">
      <c r="B189" s="353" t="s">
        <v>409</v>
      </c>
      <c r="C189" s="354">
        <f>C141</f>
        <v>17.8</v>
      </c>
      <c r="D189" s="354">
        <f t="shared" ref="D189:N189" si="46">D141</f>
        <v>17.8</v>
      </c>
      <c r="E189" s="354">
        <f t="shared" si="46"/>
        <v>17.8</v>
      </c>
      <c r="F189" s="354">
        <f t="shared" si="46"/>
        <v>17.8</v>
      </c>
      <c r="G189" s="354">
        <f t="shared" si="46"/>
        <v>17.8</v>
      </c>
      <c r="H189" s="354">
        <f t="shared" si="46"/>
        <v>17.5</v>
      </c>
      <c r="I189" s="354">
        <f t="shared" si="46"/>
        <v>16.900104376203799</v>
      </c>
      <c r="J189" s="354">
        <f t="shared" si="46"/>
        <v>16.270444373137199</v>
      </c>
      <c r="K189" s="354">
        <f t="shared" si="46"/>
        <v>15.6188731427183</v>
      </c>
      <c r="L189" s="354">
        <f t="shared" si="46"/>
        <v>15.003792356101799</v>
      </c>
      <c r="M189" s="354">
        <f t="shared" si="46"/>
        <v>14.4817539831557</v>
      </c>
      <c r="N189" s="354">
        <f t="shared" si="46"/>
        <v>13.9321821407451</v>
      </c>
    </row>
    <row r="190" spans="2:17">
      <c r="B190" s="224" t="s">
        <v>410</v>
      </c>
      <c r="C190" s="355">
        <f>C187/C189</f>
        <v>1.25</v>
      </c>
      <c r="D190" s="355">
        <f t="shared" ref="D190:N190" si="47">D187/D189</f>
        <v>1.25</v>
      </c>
      <c r="E190" s="355">
        <f t="shared" si="47"/>
        <v>1.25</v>
      </c>
      <c r="F190" s="355">
        <f t="shared" si="47"/>
        <v>1.25</v>
      </c>
      <c r="G190" s="355">
        <f t="shared" si="47"/>
        <v>1.25</v>
      </c>
      <c r="H190" s="355">
        <f t="shared" si="47"/>
        <v>1.25</v>
      </c>
      <c r="I190" s="355">
        <f t="shared" si="47"/>
        <v>1.25</v>
      </c>
      <c r="J190" s="355">
        <f t="shared" si="47"/>
        <v>1.25</v>
      </c>
      <c r="K190" s="355">
        <f t="shared" si="47"/>
        <v>1.25</v>
      </c>
      <c r="L190" s="355">
        <f t="shared" si="47"/>
        <v>1.25</v>
      </c>
      <c r="M190" s="355">
        <f t="shared" si="47"/>
        <v>1.25</v>
      </c>
      <c r="N190" s="355">
        <f t="shared" si="47"/>
        <v>1.25</v>
      </c>
    </row>
    <row r="191" spans="2:17">
      <c r="B191" s="224" t="s">
        <v>411</v>
      </c>
      <c r="C191" s="306">
        <f>C188/C189</f>
        <v>0.91700000000000004</v>
      </c>
      <c r="D191" s="306">
        <f t="shared" ref="D191:N191" si="48">D188/D189</f>
        <v>0.91700000000000004</v>
      </c>
      <c r="E191" s="306">
        <f t="shared" si="48"/>
        <v>0.91700000000000004</v>
      </c>
      <c r="F191" s="306">
        <f t="shared" si="48"/>
        <v>0.91700000000000004</v>
      </c>
      <c r="G191" s="306">
        <f t="shared" si="48"/>
        <v>0.91700000000000004</v>
      </c>
      <c r="H191" s="306">
        <f t="shared" si="48"/>
        <v>0.91699999999999993</v>
      </c>
      <c r="I191" s="306">
        <f t="shared" si="48"/>
        <v>0.91700000000000004</v>
      </c>
      <c r="J191" s="306">
        <f t="shared" si="48"/>
        <v>0.91700000000000004</v>
      </c>
      <c r="K191" s="306">
        <f t="shared" si="48"/>
        <v>0.91700000000000004</v>
      </c>
      <c r="L191" s="306">
        <f t="shared" si="48"/>
        <v>0.91700000000000004</v>
      </c>
      <c r="M191" s="306">
        <f t="shared" si="48"/>
        <v>0.91700000000000004</v>
      </c>
      <c r="N191" s="306">
        <f t="shared" si="48"/>
        <v>0.91700000000000004</v>
      </c>
    </row>
    <row r="192" spans="2:17">
      <c r="B192" s="353" t="s">
        <v>412</v>
      </c>
      <c r="C192" s="356">
        <f>C187*0.25+C188*0.75</f>
        <v>17.804450000000003</v>
      </c>
      <c r="D192" s="356">
        <f t="shared" ref="D192:N192" si="49">D187*0.25+D188*0.75</f>
        <v>17.804450000000003</v>
      </c>
      <c r="E192" s="356">
        <f t="shared" si="49"/>
        <v>17.804450000000003</v>
      </c>
      <c r="F192" s="356">
        <f t="shared" si="49"/>
        <v>17.804450000000003</v>
      </c>
      <c r="G192" s="356">
        <f t="shared" si="49"/>
        <v>17.804450000000003</v>
      </c>
      <c r="H192" s="356">
        <f t="shared" si="49"/>
        <v>17.504375</v>
      </c>
      <c r="I192" s="356">
        <f t="shared" si="49"/>
        <v>16.904329402297851</v>
      </c>
      <c r="J192" s="356">
        <f t="shared" si="49"/>
        <v>16.274511984230482</v>
      </c>
      <c r="K192" s="356">
        <f t="shared" si="49"/>
        <v>15.622777861003982</v>
      </c>
      <c r="L192" s="356">
        <f t="shared" si="49"/>
        <v>15.007543304190825</v>
      </c>
      <c r="M192" s="356">
        <f t="shared" si="49"/>
        <v>14.485374421651489</v>
      </c>
      <c r="N192" s="356">
        <f t="shared" si="49"/>
        <v>13.935665186280287</v>
      </c>
    </row>
  </sheetData>
  <pageMargins left="0" right="0" top="0.39370078740157505" bottom="0.39370078740157505" header="0" footer="0"/>
  <pageSetup paperSize="9" fitToWidth="0" fitToHeight="0" orientation="portrait" r:id="rId1"/>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75F20-94AA-47D6-BB9C-EA550F337848}">
  <dimension ref="B1:S154"/>
  <sheetViews>
    <sheetView zoomScaleNormal="100" workbookViewId="0">
      <selection activeCell="O44" sqref="O44"/>
    </sheetView>
  </sheetViews>
  <sheetFormatPr baseColWidth="10" defaultRowHeight="15"/>
  <cols>
    <col min="1" max="1" width="3.42578125" customWidth="1"/>
    <col min="3" max="3" width="19.85546875" customWidth="1"/>
    <col min="11" max="11" width="20.140625" customWidth="1"/>
    <col min="14" max="14" width="21.7109375" customWidth="1"/>
  </cols>
  <sheetData>
    <row r="1" spans="2:16" ht="10.5" customHeight="1" thickBot="1"/>
    <row r="2" spans="2:16">
      <c r="B2" s="2087">
        <v>2030</v>
      </c>
      <c r="C2" s="2088"/>
      <c r="D2" s="2088"/>
      <c r="E2" s="2088"/>
      <c r="F2" s="2088"/>
      <c r="G2" s="2088"/>
      <c r="H2" s="2088"/>
      <c r="I2" s="2088"/>
      <c r="J2" s="2088"/>
      <c r="K2" s="2088"/>
      <c r="L2" s="2088"/>
      <c r="M2" s="2088"/>
      <c r="N2" s="2088"/>
      <c r="O2" s="2088"/>
      <c r="P2" s="2089"/>
    </row>
    <row r="3" spans="2:16">
      <c r="B3" s="63"/>
      <c r="P3" s="2090"/>
    </row>
    <row r="4" spans="2:16">
      <c r="B4" s="63"/>
      <c r="P4" s="2090"/>
    </row>
    <row r="5" spans="2:16">
      <c r="B5" s="63"/>
      <c r="N5" s="2091" t="s">
        <v>1007</v>
      </c>
      <c r="O5" s="2092" t="s">
        <v>745</v>
      </c>
      <c r="P5" s="2090"/>
    </row>
    <row r="6" spans="2:16">
      <c r="B6" s="63"/>
      <c r="N6" s="2081" t="s">
        <v>233</v>
      </c>
      <c r="O6" s="2082">
        <v>198.10029069061602</v>
      </c>
      <c r="P6" s="2090"/>
    </row>
    <row r="7" spans="2:16">
      <c r="B7" s="63"/>
      <c r="N7" s="2081" t="s">
        <v>12</v>
      </c>
      <c r="O7" s="2083">
        <v>51.886791339838538</v>
      </c>
      <c r="P7" s="2090"/>
    </row>
    <row r="8" spans="2:16">
      <c r="B8" s="63"/>
      <c r="N8" s="2081" t="s">
        <v>726</v>
      </c>
      <c r="O8" s="2083">
        <v>81.038662033804911</v>
      </c>
      <c r="P8" s="2090"/>
    </row>
    <row r="9" spans="2:16">
      <c r="B9" s="63"/>
      <c r="N9" s="2081" t="s">
        <v>207</v>
      </c>
      <c r="O9" s="2083">
        <v>3.7361553507658463</v>
      </c>
      <c r="P9" s="2090"/>
    </row>
    <row r="10" spans="2:16">
      <c r="B10" s="63"/>
      <c r="N10" s="2081" t="s">
        <v>727</v>
      </c>
      <c r="O10" s="2083">
        <v>10.14167937874527</v>
      </c>
      <c r="P10" s="2090"/>
    </row>
    <row r="11" spans="2:16">
      <c r="B11" s="63"/>
      <c r="N11" s="2081" t="s">
        <v>198</v>
      </c>
      <c r="O11" s="2083">
        <v>11.330666019771142</v>
      </c>
      <c r="P11" s="2090"/>
    </row>
    <row r="12" spans="2:16">
      <c r="B12" s="63"/>
      <c r="N12" s="2081" t="s">
        <v>218</v>
      </c>
      <c r="O12" s="2083">
        <v>5.0863174410845007</v>
      </c>
      <c r="P12" s="2090"/>
    </row>
    <row r="13" spans="2:16">
      <c r="B13" s="63"/>
      <c r="N13" s="2081" t="s">
        <v>1008</v>
      </c>
      <c r="O13" s="2083">
        <v>7.8976035771449116</v>
      </c>
      <c r="P13" s="2090"/>
    </row>
    <row r="14" spans="2:16" ht="15.75" thickBot="1">
      <c r="B14" s="63"/>
      <c r="N14" s="2081" t="s">
        <v>1009</v>
      </c>
      <c r="O14" s="2083">
        <v>9.4799764193591773</v>
      </c>
      <c r="P14" s="2090"/>
    </row>
    <row r="15" spans="2:16" ht="15.75" thickTop="1">
      <c r="B15" s="63"/>
      <c r="N15" s="2084" t="s">
        <v>41</v>
      </c>
      <c r="O15" s="2085">
        <v>378.69814225113026</v>
      </c>
      <c r="P15" s="2090"/>
    </row>
    <row r="16" spans="2:16">
      <c r="B16" s="63"/>
      <c r="P16" s="2090"/>
    </row>
    <row r="17" spans="2:16">
      <c r="B17" s="63"/>
      <c r="N17" s="2091" t="s">
        <v>760</v>
      </c>
      <c r="O17" s="2092" t="s">
        <v>745</v>
      </c>
      <c r="P17" s="2090"/>
    </row>
    <row r="18" spans="2:16">
      <c r="B18" s="63"/>
      <c r="N18" s="2081" t="s">
        <v>268</v>
      </c>
      <c r="O18" s="2083">
        <v>114.59198894029663</v>
      </c>
      <c r="P18" s="2090"/>
    </row>
    <row r="19" spans="2:16">
      <c r="B19" s="63"/>
      <c r="N19" s="2081" t="s">
        <v>714</v>
      </c>
      <c r="O19" s="2083">
        <v>10.919499493763198</v>
      </c>
      <c r="P19" s="2090"/>
    </row>
    <row r="20" spans="2:16">
      <c r="B20" s="63"/>
      <c r="N20" s="2081" t="s">
        <v>269</v>
      </c>
      <c r="O20" s="2083">
        <v>175.12396008442605</v>
      </c>
      <c r="P20" s="2090"/>
    </row>
    <row r="21" spans="2:16">
      <c r="B21" s="63"/>
      <c r="N21" s="2081" t="s">
        <v>715</v>
      </c>
      <c r="O21" s="2083">
        <v>24.106938760199707</v>
      </c>
      <c r="P21" s="2090"/>
    </row>
    <row r="22" spans="2:16">
      <c r="B22" s="63"/>
      <c r="N22" s="2081" t="s">
        <v>151</v>
      </c>
      <c r="O22" s="2083">
        <v>4.9734474054962661</v>
      </c>
      <c r="P22" s="2090"/>
    </row>
    <row r="23" spans="2:16">
      <c r="B23" s="63"/>
      <c r="N23" s="2081" t="s">
        <v>719</v>
      </c>
      <c r="O23" s="2083">
        <v>0.67819737347676345</v>
      </c>
      <c r="P23" s="2090"/>
    </row>
    <row r="24" spans="2:16">
      <c r="B24" s="63"/>
      <c r="N24" s="2081" t="s">
        <v>994</v>
      </c>
      <c r="O24" s="2083">
        <v>0</v>
      </c>
      <c r="P24" s="2090"/>
    </row>
    <row r="25" spans="2:16">
      <c r="B25" s="63"/>
      <c r="N25" s="2081" t="s">
        <v>270</v>
      </c>
      <c r="O25" s="2083">
        <v>15.63982199685368</v>
      </c>
      <c r="P25" s="2090"/>
    </row>
    <row r="26" spans="2:16">
      <c r="B26" s="63"/>
      <c r="N26" s="2081" t="s">
        <v>717</v>
      </c>
      <c r="O26" s="2083">
        <v>1.3902063997203271</v>
      </c>
      <c r="P26" s="2090"/>
    </row>
    <row r="27" spans="2:16">
      <c r="B27" s="63"/>
      <c r="N27" s="2081" t="s">
        <v>718</v>
      </c>
      <c r="O27" s="2083">
        <v>0.34755159993008178</v>
      </c>
      <c r="P27" s="2090"/>
    </row>
    <row r="28" spans="2:16">
      <c r="B28" s="63"/>
      <c r="N28" s="2081" t="s">
        <v>191</v>
      </c>
      <c r="O28" s="2083">
        <v>30.275020522013151</v>
      </c>
      <c r="P28" s="2090"/>
    </row>
    <row r="29" spans="2:16" ht="15.75" thickBot="1">
      <c r="B29" s="63"/>
      <c r="N29" s="2081" t="s">
        <v>192</v>
      </c>
      <c r="O29" s="2083">
        <v>0.65150967495445145</v>
      </c>
      <c r="P29" s="2090"/>
    </row>
    <row r="30" spans="2:16" ht="15.75" thickTop="1">
      <c r="B30" s="63"/>
      <c r="N30" s="2084" t="s">
        <v>41</v>
      </c>
      <c r="O30" s="2085">
        <v>378.69814225113032</v>
      </c>
      <c r="P30" s="2090"/>
    </row>
    <row r="31" spans="2:16" ht="15.75" thickBot="1">
      <c r="B31" s="2093"/>
      <c r="C31" s="2094"/>
      <c r="D31" s="2094"/>
      <c r="E31" s="2094"/>
      <c r="F31" s="2094"/>
      <c r="G31" s="2094"/>
      <c r="H31" s="2094"/>
      <c r="I31" s="2094"/>
      <c r="J31" s="2094"/>
      <c r="K31" s="2094"/>
      <c r="L31" s="2094"/>
      <c r="M31" s="2094"/>
      <c r="N31" s="2095"/>
      <c r="O31" s="2096"/>
      <c r="P31" s="2097"/>
    </row>
    <row r="32" spans="2:16" ht="15.75" thickBot="1">
      <c r="N32" s="855"/>
      <c r="O32" s="2086"/>
    </row>
    <row r="33" spans="2:16">
      <c r="B33" s="2087">
        <v>2050</v>
      </c>
      <c r="C33" s="2088"/>
      <c r="D33" s="2088"/>
      <c r="E33" s="2088"/>
      <c r="F33" s="2088"/>
      <c r="G33" s="2088"/>
      <c r="H33" s="2088"/>
      <c r="I33" s="2088"/>
      <c r="J33" s="2088"/>
      <c r="K33" s="2088"/>
      <c r="L33" s="2088"/>
      <c r="M33" s="2088"/>
      <c r="N33" s="2088"/>
      <c r="O33" s="2088"/>
      <c r="P33" s="2089"/>
    </row>
    <row r="34" spans="2:16">
      <c r="B34" s="63"/>
      <c r="N34" s="2091" t="s">
        <v>1007</v>
      </c>
      <c r="O34" s="2092">
        <v>2050</v>
      </c>
      <c r="P34" s="2090"/>
    </row>
    <row r="35" spans="2:16">
      <c r="B35" s="63"/>
      <c r="N35" s="2081" t="s">
        <v>233</v>
      </c>
      <c r="O35" s="2082">
        <v>52.712691381145341</v>
      </c>
      <c r="P35" s="2090"/>
    </row>
    <row r="36" spans="2:16">
      <c r="B36" s="63"/>
      <c r="N36" s="2081" t="s">
        <v>12</v>
      </c>
      <c r="O36" s="2083">
        <v>18.439108459488089</v>
      </c>
      <c r="P36" s="2090"/>
    </row>
    <row r="37" spans="2:16">
      <c r="B37" s="63"/>
      <c r="N37" s="2081" t="s">
        <v>726</v>
      </c>
      <c r="O37" s="2083">
        <v>33.26541241485964</v>
      </c>
      <c r="P37" s="2090"/>
    </row>
    <row r="38" spans="2:16">
      <c r="B38" s="63"/>
      <c r="N38" s="2081" t="s">
        <v>207</v>
      </c>
      <c r="O38" s="2083">
        <v>1.7137954250308784</v>
      </c>
      <c r="P38" s="2090"/>
    </row>
    <row r="39" spans="2:16">
      <c r="B39" s="63"/>
      <c r="N39" s="2081" t="s">
        <v>727</v>
      </c>
      <c r="O39" s="2083">
        <v>6.3686419097205187</v>
      </c>
      <c r="P39" s="2090"/>
    </row>
    <row r="40" spans="2:16">
      <c r="B40" s="63"/>
      <c r="N40" s="2081" t="s">
        <v>198</v>
      </c>
      <c r="O40" s="2083">
        <v>11.330666019771142</v>
      </c>
      <c r="P40" s="2090"/>
    </row>
    <row r="41" spans="2:16">
      <c r="B41" s="63"/>
      <c r="N41" s="2081" t="s">
        <v>218</v>
      </c>
      <c r="O41" s="2083">
        <v>2.4506703980481297</v>
      </c>
      <c r="P41" s="2090"/>
    </row>
    <row r="42" spans="2:16">
      <c r="B42" s="63"/>
      <c r="N42" s="2081" t="s">
        <v>1008</v>
      </c>
      <c r="O42" s="2083">
        <v>5.8828802769193489</v>
      </c>
      <c r="P42" s="2090"/>
    </row>
    <row r="43" spans="2:16" ht="15.75" thickBot="1">
      <c r="B43" s="63"/>
      <c r="N43" s="2081" t="s">
        <v>1009</v>
      </c>
      <c r="O43" s="2083">
        <v>7.0615808654288079</v>
      </c>
      <c r="P43" s="2090"/>
    </row>
    <row r="44" spans="2:16" ht="15.75" thickTop="1">
      <c r="B44" s="63"/>
      <c r="N44" s="2084" t="s">
        <v>41</v>
      </c>
      <c r="O44" s="2085">
        <v>139.2254471504119</v>
      </c>
      <c r="P44" s="2090"/>
    </row>
    <row r="45" spans="2:16">
      <c r="B45" s="63"/>
      <c r="P45" s="2090"/>
    </row>
    <row r="46" spans="2:16">
      <c r="B46" s="63"/>
      <c r="N46" s="2091" t="s">
        <v>760</v>
      </c>
      <c r="O46" s="2092">
        <v>2050</v>
      </c>
      <c r="P46" s="2090"/>
    </row>
    <row r="47" spans="2:16">
      <c r="B47" s="63"/>
      <c r="N47" s="2081" t="s">
        <v>268</v>
      </c>
      <c r="O47" s="2083">
        <v>0</v>
      </c>
      <c r="P47" s="2090"/>
    </row>
    <row r="48" spans="2:16">
      <c r="B48" s="63"/>
      <c r="N48" s="2081" t="s">
        <v>714</v>
      </c>
      <c r="O48" s="2083">
        <v>1.7030144691474471</v>
      </c>
      <c r="P48" s="2090"/>
    </row>
    <row r="49" spans="2:16">
      <c r="B49" s="63"/>
      <c r="N49" s="2081" t="s">
        <v>269</v>
      </c>
      <c r="O49" s="2083">
        <v>0</v>
      </c>
      <c r="P49" s="2090"/>
    </row>
    <row r="50" spans="2:16">
      <c r="B50" s="63"/>
      <c r="N50" s="2081" t="s">
        <v>715</v>
      </c>
      <c r="O50" s="2083">
        <v>7.2738011738548822</v>
      </c>
      <c r="P50" s="2090"/>
    </row>
    <row r="51" spans="2:16">
      <c r="B51" s="63"/>
      <c r="N51" s="2081" t="s">
        <v>151</v>
      </c>
      <c r="O51" s="2083">
        <v>0</v>
      </c>
      <c r="P51" s="2090"/>
    </row>
    <row r="52" spans="2:16">
      <c r="B52" s="63"/>
      <c r="N52" s="2081" t="s">
        <v>719</v>
      </c>
      <c r="O52" s="2083">
        <v>4.9047325623924634</v>
      </c>
      <c r="P52" s="2090"/>
    </row>
    <row r="53" spans="2:16">
      <c r="B53" s="63"/>
      <c r="N53" s="2081" t="s">
        <v>994</v>
      </c>
      <c r="O53" s="2083">
        <v>0.25814381907328759</v>
      </c>
      <c r="P53" s="2090"/>
    </row>
    <row r="54" spans="2:16">
      <c r="B54" s="63"/>
      <c r="N54" s="2081" t="s">
        <v>270</v>
      </c>
      <c r="O54" s="2083">
        <v>1.9416691713522238</v>
      </c>
      <c r="P54" s="2090"/>
    </row>
    <row r="55" spans="2:16">
      <c r="B55" s="63"/>
      <c r="N55" s="2081" t="s">
        <v>717</v>
      </c>
      <c r="O55" s="2083">
        <v>4.5305613998218544</v>
      </c>
      <c r="P55" s="2090"/>
    </row>
    <row r="56" spans="2:16">
      <c r="B56" s="63"/>
      <c r="N56" s="2081" t="s">
        <v>718</v>
      </c>
      <c r="O56" s="2083">
        <v>6.4722305711740793</v>
      </c>
      <c r="P56" s="2090"/>
    </row>
    <row r="57" spans="2:16">
      <c r="B57" s="63"/>
      <c r="N57" s="2081" t="s">
        <v>191</v>
      </c>
      <c r="O57" s="2083">
        <v>106.74459411941579</v>
      </c>
      <c r="P57" s="2090"/>
    </row>
    <row r="58" spans="2:16" ht="15.75" thickBot="1">
      <c r="B58" s="63"/>
      <c r="N58" s="2081" t="s">
        <v>192</v>
      </c>
      <c r="O58" s="2083">
        <v>5.3966998641798423</v>
      </c>
      <c r="P58" s="2090"/>
    </row>
    <row r="59" spans="2:16" ht="15.75" thickTop="1">
      <c r="B59" s="63"/>
      <c r="N59" s="2084" t="s">
        <v>41</v>
      </c>
      <c r="O59" s="2085">
        <v>139.2254471504119</v>
      </c>
      <c r="P59" s="2090"/>
    </row>
    <row r="60" spans="2:16">
      <c r="B60" s="63"/>
      <c r="P60" s="2090"/>
    </row>
    <row r="61" spans="2:16" ht="15.75" thickBot="1">
      <c r="B61" s="2093"/>
      <c r="C61" s="2094"/>
      <c r="D61" s="2094"/>
      <c r="E61" s="2094"/>
      <c r="F61" s="2094"/>
      <c r="G61" s="2094"/>
      <c r="H61" s="2094"/>
      <c r="I61" s="2094"/>
      <c r="J61" s="2094"/>
      <c r="K61" s="2094"/>
      <c r="L61" s="2094"/>
      <c r="M61" s="2094"/>
      <c r="N61" s="2094"/>
      <c r="O61" s="2094"/>
      <c r="P61" s="2097"/>
    </row>
    <row r="92" spans="3:15">
      <c r="D92" s="856" t="s">
        <v>2</v>
      </c>
      <c r="E92" s="856" t="s">
        <v>3</v>
      </c>
      <c r="F92" s="856" t="s">
        <v>4</v>
      </c>
      <c r="G92" s="856" t="s">
        <v>6</v>
      </c>
      <c r="L92" s="856" t="s">
        <v>2</v>
      </c>
      <c r="M92" s="856" t="s">
        <v>3</v>
      </c>
      <c r="N92" s="856" t="s">
        <v>4</v>
      </c>
      <c r="O92" s="856" t="s">
        <v>6</v>
      </c>
    </row>
    <row r="93" spans="3:15">
      <c r="C93" s="59" t="s">
        <v>1010</v>
      </c>
      <c r="D93" s="909">
        <v>0.71251307673131781</v>
      </c>
      <c r="E93" s="909">
        <v>0.70457943550577606</v>
      </c>
      <c r="F93" s="1902">
        <v>0.74178882242598776</v>
      </c>
      <c r="G93" s="1864">
        <v>0.76001721751693629</v>
      </c>
      <c r="K93" s="59" t="s">
        <v>1010</v>
      </c>
      <c r="L93" s="909">
        <v>0.55728395803068598</v>
      </c>
      <c r="M93" s="909">
        <v>0.54603909562335118</v>
      </c>
      <c r="N93" s="904">
        <v>0.70346723242829268</v>
      </c>
      <c r="O93" s="1864">
        <v>0.75088205801447405</v>
      </c>
    </row>
    <row r="94" spans="3:15">
      <c r="C94" s="59" t="s">
        <v>624</v>
      </c>
      <c r="D94" s="909">
        <v>2.1632066932495454E-2</v>
      </c>
      <c r="E94" s="909">
        <v>3.131967006222848E-2</v>
      </c>
      <c r="F94" s="909">
        <v>1.7415190011970706E-2</v>
      </c>
      <c r="G94" s="1864">
        <v>9.5796431381570107E-3</v>
      </c>
      <c r="K94" s="59" t="s">
        <v>624</v>
      </c>
      <c r="L94" s="909">
        <v>8.7051909977783046E-2</v>
      </c>
      <c r="M94" s="909">
        <v>9.8956305112643958E-2</v>
      </c>
      <c r="N94" s="904">
        <v>3.1205119196249732E-2</v>
      </c>
      <c r="O94" s="1864">
        <v>1.2334256659386962E-2</v>
      </c>
    </row>
    <row r="95" spans="3:15">
      <c r="C95" s="1854" t="s">
        <v>1011</v>
      </c>
      <c r="D95" s="2098">
        <v>2.704008366561932E-2</v>
      </c>
      <c r="E95" s="2098">
        <v>2.6916586934257119E-2</v>
      </c>
      <c r="F95" s="2098">
        <v>2.1512881779493228E-2</v>
      </c>
      <c r="G95" s="2099">
        <v>1.9159286276314021E-2</v>
      </c>
      <c r="K95" s="1854" t="s">
        <v>1011</v>
      </c>
      <c r="L95" s="2098">
        <v>3.3619205741672403E-2</v>
      </c>
      <c r="M95" s="2098">
        <v>3.0923845347701234E-2</v>
      </c>
      <c r="N95" s="2098">
        <v>2.1100172954454467E-2</v>
      </c>
      <c r="O95" s="2099">
        <v>1.6445675545849282E-2</v>
      </c>
    </row>
    <row r="96" spans="3:15">
      <c r="C96" s="59" t="s">
        <v>1012</v>
      </c>
      <c r="D96" s="1904">
        <v>7.6123872605092222E-2</v>
      </c>
      <c r="E96" s="909">
        <v>6.5273453711615886E-2</v>
      </c>
      <c r="F96" s="909">
        <v>6.2141083659968697E-2</v>
      </c>
      <c r="G96" s="1864">
        <v>6.0261691328594567E-2</v>
      </c>
      <c r="K96" s="59" t="s">
        <v>1012</v>
      </c>
      <c r="L96" s="1902">
        <v>9.4133776076682774E-2</v>
      </c>
      <c r="M96" s="909">
        <v>7.444629435557705E-2</v>
      </c>
      <c r="N96" s="909">
        <v>6.3627853634268233E-2</v>
      </c>
      <c r="O96" s="1864">
        <v>5.8382148187764958E-2</v>
      </c>
    </row>
    <row r="97" spans="3:15">
      <c r="C97" s="59" t="s">
        <v>1013</v>
      </c>
      <c r="D97" s="909">
        <v>0.13731458950461833</v>
      </c>
      <c r="E97" s="909">
        <v>0.14800755331108739</v>
      </c>
      <c r="F97" s="909">
        <v>0.12512593717819687</v>
      </c>
      <c r="G97" s="1864">
        <v>0.11694232276377928</v>
      </c>
      <c r="K97" s="59" t="s">
        <v>1013</v>
      </c>
      <c r="L97" s="1904">
        <v>0.1998997973399842</v>
      </c>
      <c r="M97" s="909">
        <v>0.23048916330768299</v>
      </c>
      <c r="N97" s="909">
        <v>0.14803387317532676</v>
      </c>
      <c r="O97" s="1864">
        <v>0.12508909733683884</v>
      </c>
    </row>
    <row r="98" spans="3:15">
      <c r="C98" s="59" t="s">
        <v>235</v>
      </c>
      <c r="D98" s="909">
        <v>1.8387256892621138E-2</v>
      </c>
      <c r="E98" s="904">
        <v>1.3593606797842222E-2</v>
      </c>
      <c r="F98" s="904">
        <v>1.3849955862770104E-2</v>
      </c>
      <c r="G98" s="1864">
        <v>1.5327429021051216E-2</v>
      </c>
      <c r="K98" s="59" t="s">
        <v>235</v>
      </c>
      <c r="L98" s="909">
        <v>2.6169189749317812E-2</v>
      </c>
      <c r="M98" s="904">
        <v>1.2598603660174578E-2</v>
      </c>
      <c r="N98" s="904">
        <v>1.2757386965525625E-2</v>
      </c>
      <c r="O98" s="1864">
        <v>1.7267959323141745E-2</v>
      </c>
    </row>
    <row r="99" spans="3:15">
      <c r="C99" s="59" t="s">
        <v>1014</v>
      </c>
      <c r="D99" s="909">
        <v>6.9890536682358012E-3</v>
      </c>
      <c r="E99" s="1905">
        <v>1.0309693677192911E-2</v>
      </c>
      <c r="F99" s="1905">
        <v>1.8166129081612747E-2</v>
      </c>
      <c r="G99" s="1864">
        <v>1.8712409955167472E-2</v>
      </c>
      <c r="K99" s="59" t="s">
        <v>1014</v>
      </c>
      <c r="L99" s="909">
        <v>1.8421630838737399E-3</v>
      </c>
      <c r="M99" s="909">
        <v>6.5466925928688987E-3</v>
      </c>
      <c r="N99" s="2076">
        <v>1.980836164588232E-2</v>
      </c>
      <c r="O99" s="2077">
        <v>1.9598804932544032E-2</v>
      </c>
    </row>
    <row r="123" spans="3:15">
      <c r="D123" t="s">
        <v>2</v>
      </c>
      <c r="E123" t="s">
        <v>3</v>
      </c>
      <c r="F123" t="s">
        <v>4</v>
      </c>
      <c r="G123" t="s">
        <v>6</v>
      </c>
      <c r="L123" t="s">
        <v>2</v>
      </c>
      <c r="M123" t="s">
        <v>3</v>
      </c>
      <c r="N123" t="s">
        <v>4</v>
      </c>
      <c r="O123" t="s">
        <v>6</v>
      </c>
    </row>
    <row r="124" spans="3:15">
      <c r="C124" s="59" t="s">
        <v>11</v>
      </c>
      <c r="D124" s="909">
        <v>0.73245602006924082</v>
      </c>
      <c r="E124" s="909">
        <v>0.72984351653684598</v>
      </c>
      <c r="F124" s="909">
        <v>0.76413701366183817</v>
      </c>
      <c r="G124" s="1864">
        <v>0.78430540328838072</v>
      </c>
      <c r="K124" s="59" t="s">
        <v>11</v>
      </c>
      <c r="L124" s="909">
        <v>0.61374664342872221</v>
      </c>
      <c r="M124" s="909">
        <v>0.59713136137332068</v>
      </c>
      <c r="N124" s="909">
        <v>0.72544913566054803</v>
      </c>
      <c r="O124" s="1864">
        <v>0.7731889978636205</v>
      </c>
    </row>
    <row r="125" spans="3:15">
      <c r="C125" s="1854" t="s">
        <v>12</v>
      </c>
      <c r="D125" s="973">
        <v>9.0162608639442865E-2</v>
      </c>
      <c r="E125" s="973">
        <v>7.9819702907804616E-2</v>
      </c>
      <c r="F125" s="973">
        <v>9.1024757876846871E-2</v>
      </c>
      <c r="G125" s="1996">
        <v>0.10015170199860915</v>
      </c>
      <c r="K125" s="1854" t="s">
        <v>12</v>
      </c>
      <c r="L125" s="973">
        <v>0.11652767666510061</v>
      </c>
      <c r="M125" s="973">
        <v>9.9645276289775847E-2</v>
      </c>
      <c r="N125" s="973">
        <v>0.10493686273138059</v>
      </c>
      <c r="O125" s="1996">
        <v>0.12071757149469656</v>
      </c>
    </row>
    <row r="126" spans="3:15">
      <c r="C126" s="59" t="s">
        <v>1015</v>
      </c>
      <c r="D126" s="909">
        <v>0.14569142792836659</v>
      </c>
      <c r="E126" s="909">
        <v>0.15771785959388643</v>
      </c>
      <c r="F126" s="909">
        <v>0.1172644234613575</v>
      </c>
      <c r="G126" s="1864">
        <v>9.3745749549508484E-2</v>
      </c>
      <c r="K126" s="59" t="s">
        <v>1015</v>
      </c>
      <c r="L126" s="909">
        <v>0.21816047639470207</v>
      </c>
      <c r="M126" s="909">
        <v>0.24770359176817469</v>
      </c>
      <c r="N126" s="909">
        <v>0.13784992494328713</v>
      </c>
      <c r="O126" s="1864">
        <v>8.4333687002387844E-2</v>
      </c>
    </row>
    <row r="127" spans="3:15">
      <c r="C127" s="59" t="s">
        <v>237</v>
      </c>
      <c r="D127" s="909">
        <v>3.1689943362949793E-2</v>
      </c>
      <c r="E127" s="909">
        <v>3.2618920961462877E-2</v>
      </c>
      <c r="F127" s="909">
        <v>2.7573804999957444E-2</v>
      </c>
      <c r="G127" s="1864">
        <v>2.1797145163501574E-2</v>
      </c>
      <c r="K127" s="59" t="s">
        <v>237</v>
      </c>
      <c r="L127" s="909">
        <v>5.1565203511475033E-2</v>
      </c>
      <c r="M127" s="909">
        <v>5.5519770568728803E-2</v>
      </c>
      <c r="N127" s="909">
        <v>3.1764076664784285E-2</v>
      </c>
      <c r="O127" s="1864">
        <v>2.1759743639294893E-2</v>
      </c>
    </row>
    <row r="130" spans="3:19">
      <c r="C130" s="855">
        <v>2030</v>
      </c>
      <c r="L130" s="855">
        <v>2050</v>
      </c>
    </row>
    <row r="131" spans="3:19">
      <c r="F131" s="857" t="s">
        <v>1016</v>
      </c>
      <c r="G131" s="857" t="s">
        <v>2</v>
      </c>
      <c r="H131" s="857" t="s">
        <v>3</v>
      </c>
      <c r="I131" s="857" t="s">
        <v>4</v>
      </c>
      <c r="J131" s="857" t="s">
        <v>6</v>
      </c>
      <c r="O131" s="857" t="s">
        <v>1016</v>
      </c>
      <c r="P131" s="857" t="s">
        <v>2</v>
      </c>
      <c r="Q131" s="857" t="s">
        <v>3</v>
      </c>
      <c r="R131" s="857" t="s">
        <v>4</v>
      </c>
      <c r="S131" s="857" t="s">
        <v>6</v>
      </c>
    </row>
    <row r="132" spans="3:19">
      <c r="E132" s="2100" t="s">
        <v>768</v>
      </c>
      <c r="F132" s="970">
        <v>1006.9001647237105</v>
      </c>
      <c r="G132" s="51">
        <v>880.14439763956671</v>
      </c>
      <c r="H132" s="51">
        <v>919.5499168023739</v>
      </c>
      <c r="I132" s="1899">
        <v>1003.6133066217504</v>
      </c>
      <c r="J132" s="1863">
        <v>1043.8802214008006</v>
      </c>
      <c r="N132" s="2100" t="s">
        <v>768</v>
      </c>
      <c r="O132" s="810">
        <v>1015.2008283614496</v>
      </c>
      <c r="P132" s="810">
        <v>743.62256479520124</v>
      </c>
      <c r="Q132" s="810">
        <v>873.11263190000011</v>
      </c>
      <c r="R132" s="810">
        <v>1089.5648174318194</v>
      </c>
      <c r="S132" s="810">
        <v>1216.1251718873775</v>
      </c>
    </row>
    <row r="152" spans="4:17">
      <c r="D152" s="857" t="s">
        <v>1016</v>
      </c>
      <c r="E152" s="857" t="s">
        <v>2</v>
      </c>
      <c r="F152" s="857" t="s">
        <v>3</v>
      </c>
      <c r="G152" s="857" t="s">
        <v>4</v>
      </c>
      <c r="H152" s="857" t="s">
        <v>6</v>
      </c>
    </row>
    <row r="153" spans="4:17">
      <c r="D153" s="47">
        <v>337.45833014557422</v>
      </c>
      <c r="E153" s="47">
        <v>242.97929194163322</v>
      </c>
      <c r="F153" s="47">
        <v>278.97918544733761</v>
      </c>
      <c r="G153" s="47">
        <v>330.02336819361869</v>
      </c>
      <c r="H153" s="47">
        <v>376.55040542779551</v>
      </c>
      <c r="M153" s="857" t="s">
        <v>1016</v>
      </c>
      <c r="N153" s="857" t="s">
        <v>2</v>
      </c>
      <c r="O153" s="857" t="s">
        <v>3</v>
      </c>
      <c r="P153" s="857" t="s">
        <v>4</v>
      </c>
      <c r="Q153" s="857" t="s">
        <v>6</v>
      </c>
    </row>
    <row r="154" spans="4:17">
      <c r="L154" s="2100" t="s">
        <v>770</v>
      </c>
      <c r="M154" s="1341">
        <v>340.24026244475118</v>
      </c>
      <c r="N154" s="51">
        <v>176.4755955627119</v>
      </c>
      <c r="O154" s="51">
        <v>210.73574116298596</v>
      </c>
      <c r="P154" s="51">
        <v>324.26568254128568</v>
      </c>
      <c r="Q154" s="1863">
        <v>418.57531971773636</v>
      </c>
    </row>
  </sheetData>
  <phoneticPr fontId="182"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C6B82-0B3C-40CF-B292-9296CF5B19BC}">
  <dimension ref="A1:AK413"/>
  <sheetViews>
    <sheetView topLeftCell="A129" zoomScale="160" zoomScaleNormal="160" workbookViewId="0">
      <selection activeCell="L88" sqref="L88"/>
    </sheetView>
  </sheetViews>
  <sheetFormatPr baseColWidth="10" defaultColWidth="6.7109375" defaultRowHeight="15"/>
  <cols>
    <col min="1" max="1" width="1.140625" style="991" customWidth="1"/>
    <col min="2" max="2" width="39.7109375" style="991" customWidth="1"/>
    <col min="3" max="3" width="8.28515625" style="991" hidden="1" customWidth="1"/>
    <col min="4" max="6" width="0" style="991" hidden="1" customWidth="1"/>
    <col min="7" max="7" width="7.42578125" style="991" bestFit="1" customWidth="1"/>
    <col min="8" max="10" width="6.7109375" style="991" hidden="1" customWidth="1"/>
    <col min="11" max="11" width="8.85546875" style="991" customWidth="1"/>
    <col min="12" max="12" width="9" style="991" customWidth="1"/>
    <col min="13" max="13" width="16.42578125" style="991" customWidth="1"/>
    <col min="14" max="14" width="26.28515625" style="991" customWidth="1"/>
    <col min="15" max="15" width="24.7109375" style="991" customWidth="1"/>
    <col min="16" max="18" width="6.7109375" style="991"/>
    <col min="19" max="19" width="7.28515625" style="991" customWidth="1"/>
    <col min="20" max="20" width="6.7109375" style="991"/>
    <col min="21" max="21" width="7.28515625" style="991" customWidth="1"/>
    <col min="22" max="25" width="6.7109375" style="991"/>
    <col min="26" max="26" width="6.28515625" style="991" customWidth="1"/>
    <col min="27" max="27" width="6.7109375" style="991"/>
    <col min="28" max="28" width="6.7109375" style="991" customWidth="1"/>
    <col min="29" max="16384" width="6.7109375" style="991"/>
  </cols>
  <sheetData>
    <row r="1" spans="2:24" ht="12" customHeight="1">
      <c r="B1" s="989" t="s">
        <v>147</v>
      </c>
      <c r="C1" s="990"/>
      <c r="D1" s="990"/>
      <c r="E1" s="990"/>
      <c r="F1" s="989"/>
      <c r="G1" s="989"/>
      <c r="H1" s="989"/>
      <c r="I1" s="989"/>
      <c r="J1" s="989"/>
      <c r="K1" s="989"/>
      <c r="L1" s="989"/>
      <c r="M1" s="989"/>
    </row>
    <row r="2" spans="2:24" ht="12" customHeight="1">
      <c r="B2" s="992"/>
      <c r="C2" s="993">
        <v>2018</v>
      </c>
      <c r="D2" s="993">
        <v>2019</v>
      </c>
      <c r="E2" s="993">
        <v>2020</v>
      </c>
      <c r="F2" s="993">
        <v>2025</v>
      </c>
      <c r="G2" s="993">
        <v>2030</v>
      </c>
      <c r="H2" s="993">
        <v>2035</v>
      </c>
      <c r="I2" s="993">
        <v>2040</v>
      </c>
      <c r="J2" s="993">
        <v>2045</v>
      </c>
      <c r="K2" s="993">
        <v>2050</v>
      </c>
      <c r="L2" s="990"/>
      <c r="M2" s="990"/>
      <c r="O2" s="994" t="s">
        <v>24</v>
      </c>
    </row>
    <row r="3" spans="2:24" ht="12" customHeight="1">
      <c r="B3" s="992" t="s">
        <v>148</v>
      </c>
      <c r="C3" s="995">
        <v>7.2999999999999995E-2</v>
      </c>
      <c r="D3" s="995">
        <v>7.9000000000000001E-2</v>
      </c>
      <c r="E3" s="995">
        <v>8.2000000000000003E-2</v>
      </c>
      <c r="F3" s="995">
        <v>9.7000000000000003E-2</v>
      </c>
      <c r="G3" s="995">
        <v>8.6999999999999994E-2</v>
      </c>
      <c r="H3" s="995">
        <v>0.23</v>
      </c>
      <c r="I3" s="995">
        <v>0.55000000000000004</v>
      </c>
      <c r="J3" s="995">
        <v>1</v>
      </c>
      <c r="K3" s="995">
        <v>1</v>
      </c>
      <c r="L3" s="996"/>
      <c r="M3" s="996"/>
      <c r="O3" s="994" t="s">
        <v>149</v>
      </c>
    </row>
    <row r="4" spans="2:24" ht="12" customHeight="1">
      <c r="B4" s="992" t="s">
        <v>150</v>
      </c>
      <c r="C4" s="995">
        <v>6.9699999999999998E-2</v>
      </c>
      <c r="D4" s="995">
        <v>7.2999999999999995E-2</v>
      </c>
      <c r="E4" s="995">
        <v>0.08</v>
      </c>
      <c r="F4" s="995">
        <v>9.5000000000000001E-2</v>
      </c>
      <c r="G4" s="995">
        <v>0.121</v>
      </c>
      <c r="H4" s="995">
        <v>0.22</v>
      </c>
      <c r="I4" s="995">
        <v>0.55000000000000004</v>
      </c>
      <c r="J4" s="995">
        <v>1</v>
      </c>
      <c r="K4" s="995">
        <v>1</v>
      </c>
      <c r="L4" s="996"/>
      <c r="M4" s="996"/>
      <c r="O4" s="994"/>
    </row>
    <row r="5" spans="2:24" ht="12" customHeight="1">
      <c r="B5" s="992" t="s">
        <v>151</v>
      </c>
      <c r="C5" s="995">
        <v>1E-3</v>
      </c>
      <c r="D5" s="995">
        <v>1E-3</v>
      </c>
      <c r="E5" s="995">
        <v>1E-3</v>
      </c>
      <c r="F5" s="995">
        <v>0.05</v>
      </c>
      <c r="G5" s="995">
        <v>0.12</v>
      </c>
      <c r="H5" s="995">
        <v>0.27</v>
      </c>
      <c r="I5" s="995">
        <v>0.45</v>
      </c>
      <c r="J5" s="995">
        <v>0.61</v>
      </c>
      <c r="K5" s="995">
        <v>1</v>
      </c>
      <c r="L5" s="996"/>
      <c r="M5" s="996"/>
      <c r="O5" s="994"/>
    </row>
    <row r="6" spans="2:24" ht="12" customHeight="1">
      <c r="B6" s="989"/>
      <c r="C6" s="996"/>
      <c r="D6" s="996"/>
      <c r="E6" s="996"/>
      <c r="F6" s="996"/>
      <c r="G6" s="996"/>
      <c r="H6" s="996"/>
      <c r="I6" s="996"/>
      <c r="J6" s="996"/>
      <c r="K6" s="996"/>
      <c r="L6" s="996"/>
      <c r="M6" s="996"/>
      <c r="O6" s="994"/>
    </row>
    <row r="7" spans="2:24" ht="12" customHeight="1">
      <c r="B7" s="989" t="s">
        <v>152</v>
      </c>
      <c r="C7" s="990"/>
      <c r="D7" s="990"/>
      <c r="E7" s="990"/>
      <c r="F7" s="989" t="s">
        <v>153</v>
      </c>
      <c r="G7" s="989"/>
      <c r="H7" s="989"/>
      <c r="I7" s="989"/>
      <c r="J7" s="989"/>
      <c r="K7" s="989"/>
      <c r="L7" s="989"/>
      <c r="M7" s="989"/>
      <c r="O7" s="994"/>
    </row>
    <row r="8" spans="2:24" ht="12" customHeight="1">
      <c r="B8" s="997"/>
      <c r="C8" s="998">
        <v>2018</v>
      </c>
      <c r="D8" s="998">
        <v>2019</v>
      </c>
      <c r="E8" s="998">
        <v>2020</v>
      </c>
      <c r="F8" s="998">
        <v>2025</v>
      </c>
      <c r="G8" s="998">
        <v>2030</v>
      </c>
      <c r="H8" s="998">
        <v>2035</v>
      </c>
      <c r="I8" s="998">
        <v>2040</v>
      </c>
      <c r="J8" s="998">
        <v>2045</v>
      </c>
      <c r="K8" s="998">
        <v>2050</v>
      </c>
      <c r="L8" s="999"/>
      <c r="M8" s="999"/>
      <c r="O8" s="994"/>
    </row>
    <row r="9" spans="2:24" ht="12" customHeight="1">
      <c r="B9" s="997" t="s">
        <v>154</v>
      </c>
      <c r="C9" s="1000">
        <v>2.8134450000000002</v>
      </c>
      <c r="D9" s="1000">
        <v>2.7952350000000004</v>
      </c>
      <c r="E9" s="1000">
        <v>2.7861300000000004</v>
      </c>
      <c r="F9" s="1000">
        <v>2.7406050000000004</v>
      </c>
      <c r="G9" s="1000">
        <v>2.7709550000000003</v>
      </c>
      <c r="H9" s="1000">
        <v>2.3369500000000003</v>
      </c>
      <c r="I9" s="1000">
        <v>1.36575</v>
      </c>
      <c r="J9" s="1000">
        <v>0</v>
      </c>
      <c r="K9" s="1000">
        <v>0</v>
      </c>
      <c r="L9" s="1001"/>
      <c r="M9" s="1001"/>
      <c r="O9" s="994"/>
    </row>
    <row r="10" spans="2:24" ht="12" customHeight="1">
      <c r="B10" s="997" t="s">
        <v>155</v>
      </c>
      <c r="C10" s="1000">
        <v>2.9583540000000004</v>
      </c>
      <c r="D10" s="1000">
        <v>2.9478600000000004</v>
      </c>
      <c r="E10" s="1000">
        <v>2.9256000000000002</v>
      </c>
      <c r="F10" s="1000">
        <v>2.8779000000000003</v>
      </c>
      <c r="G10" s="1000">
        <v>2.79522</v>
      </c>
      <c r="H10" s="1000">
        <v>2.4804000000000004</v>
      </c>
      <c r="I10" s="1000">
        <v>1.4309999999999998</v>
      </c>
      <c r="J10" s="1000">
        <v>0</v>
      </c>
      <c r="K10" s="1000">
        <v>0</v>
      </c>
      <c r="L10" s="1001"/>
      <c r="M10" s="1001"/>
      <c r="O10" s="994"/>
    </row>
    <row r="11" spans="2:24" ht="12" customHeight="1">
      <c r="B11" s="1002" t="s">
        <v>156</v>
      </c>
      <c r="C11" s="1003">
        <v>2.3596379999999999</v>
      </c>
      <c r="D11" s="1003">
        <v>2.3596379999999999</v>
      </c>
      <c r="E11" s="1003">
        <v>2.3596379999999999</v>
      </c>
      <c r="F11" s="1003">
        <v>2.2439</v>
      </c>
      <c r="G11" s="1003">
        <v>2.07856</v>
      </c>
      <c r="H11" s="1003">
        <v>1.7242600000000001</v>
      </c>
      <c r="I11" s="1003">
        <v>1.2991000000000001</v>
      </c>
      <c r="J11" s="1003">
        <v>0.92118000000000011</v>
      </c>
      <c r="K11" s="1003">
        <v>0</v>
      </c>
      <c r="L11" s="1001"/>
      <c r="M11" s="1001"/>
      <c r="O11" s="994"/>
    </row>
    <row r="12" spans="2:24" ht="12" customHeight="1">
      <c r="O12" s="994"/>
    </row>
    <row r="13" spans="2:24" ht="12" customHeight="1">
      <c r="O13" s="994"/>
    </row>
    <row r="16" spans="2:24" ht="24" customHeight="1" thickBot="1">
      <c r="B16" s="1004" t="s">
        <v>157</v>
      </c>
      <c r="C16" s="1005"/>
      <c r="D16" s="1005"/>
      <c r="E16" s="1005"/>
      <c r="F16" s="1005"/>
      <c r="G16" s="1005"/>
      <c r="H16" s="1005"/>
      <c r="I16" s="1005"/>
      <c r="J16" s="1006" t="s">
        <v>158</v>
      </c>
      <c r="K16" s="1007"/>
      <c r="L16" s="1007"/>
      <c r="M16" s="1007"/>
      <c r="O16" s="1004" t="s">
        <v>159</v>
      </c>
      <c r="P16" s="1005"/>
      <c r="Q16" s="1005"/>
      <c r="R16" s="1005"/>
      <c r="S16" s="1005"/>
      <c r="T16" s="1005"/>
      <c r="U16" s="1005"/>
      <c r="V16" s="1005"/>
      <c r="W16" s="1008" t="s">
        <v>160</v>
      </c>
      <c r="X16" s="1007"/>
    </row>
    <row r="17" spans="2:28" ht="12" customHeight="1" thickBot="1">
      <c r="B17" s="1009"/>
      <c r="C17" s="1010">
        <v>2018</v>
      </c>
      <c r="D17" s="1010">
        <v>2019</v>
      </c>
      <c r="E17" s="1010">
        <v>2020</v>
      </c>
      <c r="F17" s="1010">
        <v>2025</v>
      </c>
      <c r="G17" s="1010">
        <v>2030</v>
      </c>
      <c r="H17" s="1010">
        <v>2035</v>
      </c>
      <c r="I17" s="1010">
        <v>2040</v>
      </c>
      <c r="J17" s="1010">
        <v>2045</v>
      </c>
      <c r="K17" s="1010">
        <v>2050</v>
      </c>
      <c r="L17" s="1011"/>
      <c r="M17" s="1011"/>
      <c r="O17" s="1009"/>
      <c r="P17" s="1010">
        <v>2018</v>
      </c>
      <c r="Q17" s="1010">
        <v>2019</v>
      </c>
      <c r="R17" s="1010">
        <v>2020</v>
      </c>
      <c r="S17" s="1010">
        <v>2025</v>
      </c>
      <c r="T17" s="1010">
        <v>2030</v>
      </c>
      <c r="U17" s="1010">
        <v>2035</v>
      </c>
      <c r="V17" s="1010">
        <v>2040</v>
      </c>
      <c r="W17" s="1010">
        <v>2045</v>
      </c>
      <c r="X17" s="1010">
        <v>2050</v>
      </c>
    </row>
    <row r="18" spans="2:28" ht="12" customHeight="1">
      <c r="B18" s="1012"/>
      <c r="C18" s="1013"/>
      <c r="D18" s="1013"/>
      <c r="E18" s="1013"/>
      <c r="F18" s="1014"/>
      <c r="G18" s="1013"/>
      <c r="H18" s="1013"/>
      <c r="I18" s="1013"/>
      <c r="J18" s="1013"/>
      <c r="K18" s="1013"/>
      <c r="L18" s="1013"/>
      <c r="M18" s="1013"/>
    </row>
    <row r="19" spans="2:28" ht="12" customHeight="1" thickBot="1">
      <c r="B19" s="1015" t="s">
        <v>161</v>
      </c>
      <c r="C19" s="1016"/>
      <c r="D19" s="1016"/>
      <c r="E19" s="1016"/>
      <c r="F19" s="1016"/>
      <c r="G19" s="1016"/>
      <c r="H19" s="1016"/>
      <c r="I19" s="1016"/>
      <c r="J19" s="1016"/>
      <c r="K19" s="1017"/>
      <c r="L19" s="1017"/>
      <c r="M19" s="1017"/>
    </row>
    <row r="20" spans="2:28" ht="12" customHeight="1" thickBot="1">
      <c r="B20" s="1009"/>
      <c r="C20" s="1010">
        <v>2018</v>
      </c>
      <c r="D20" s="1010">
        <v>2019</v>
      </c>
      <c r="E20" s="1010">
        <v>2020</v>
      </c>
      <c r="F20" s="1010">
        <v>2025</v>
      </c>
      <c r="G20" s="1010">
        <v>2030</v>
      </c>
      <c r="H20" s="1010">
        <v>2035</v>
      </c>
      <c r="I20" s="1010">
        <v>2040</v>
      </c>
      <c r="J20" s="1010">
        <v>2045</v>
      </c>
      <c r="K20" s="1010">
        <v>2050</v>
      </c>
      <c r="L20" s="1011"/>
      <c r="M20" s="1011"/>
    </row>
    <row r="21" spans="2:28" ht="12" customHeight="1">
      <c r="B21" s="1018" t="s">
        <v>162</v>
      </c>
      <c r="C21" s="1019"/>
      <c r="D21" s="1019"/>
      <c r="E21" s="1019"/>
      <c r="F21" s="1019"/>
      <c r="G21" s="1019"/>
      <c r="H21" s="1019"/>
      <c r="I21" s="1019"/>
      <c r="J21" s="1019"/>
      <c r="K21" s="1019"/>
      <c r="L21" s="1019"/>
      <c r="M21" s="1019"/>
    </row>
    <row r="22" spans="2:28" ht="12" customHeight="1">
      <c r="B22" s="1020" t="s">
        <v>163</v>
      </c>
      <c r="C22" s="1021">
        <v>786.79327643434704</v>
      </c>
      <c r="D22" s="1021">
        <v>779.80962598452004</v>
      </c>
      <c r="E22" s="1021">
        <v>629.84570702567703</v>
      </c>
      <c r="F22" s="1021">
        <v>763.48205597471315</v>
      </c>
      <c r="G22" s="1021">
        <v>742.72411474848468</v>
      </c>
      <c r="H22" s="1021">
        <v>736.1425903204871</v>
      </c>
      <c r="I22" s="1021">
        <v>720.41999516511839</v>
      </c>
      <c r="J22" s="1021">
        <v>702.46820074799632</v>
      </c>
      <c r="K22" s="1021">
        <v>681.03362077483746</v>
      </c>
      <c r="L22" s="1021"/>
      <c r="M22" s="1021"/>
      <c r="Z22" s="1022"/>
      <c r="AA22" s="1022"/>
      <c r="AB22" s="1022"/>
    </row>
    <row r="23" spans="2:28" ht="12" customHeight="1">
      <c r="B23" s="1020" t="s">
        <v>164</v>
      </c>
      <c r="C23" s="1021">
        <v>60.7382527975697</v>
      </c>
      <c r="D23" s="1021">
        <v>60.063954819646298</v>
      </c>
      <c r="E23" s="1021">
        <v>37.912440194392197</v>
      </c>
      <c r="F23" s="1021">
        <v>68</v>
      </c>
      <c r="G23" s="1021">
        <v>75</v>
      </c>
      <c r="H23" s="1021">
        <v>80</v>
      </c>
      <c r="I23" s="1021">
        <v>86</v>
      </c>
      <c r="J23" s="1021">
        <v>91</v>
      </c>
      <c r="K23" s="1021">
        <v>97</v>
      </c>
      <c r="L23" s="1021"/>
      <c r="M23" s="1021"/>
      <c r="Z23" s="1022"/>
      <c r="AA23" s="1022"/>
      <c r="AB23" s="1022"/>
    </row>
    <row r="24" spans="2:28" ht="12" customHeight="1">
      <c r="B24" s="1020" t="s">
        <v>165</v>
      </c>
      <c r="C24" s="1021">
        <v>107.935385028968</v>
      </c>
      <c r="D24" s="1021">
        <v>112.47835138440099</v>
      </c>
      <c r="E24" s="1021">
        <v>64.888834107401294</v>
      </c>
      <c r="F24" s="1021">
        <v>129</v>
      </c>
      <c r="G24" s="1021">
        <v>141.11286791191901</v>
      </c>
      <c r="H24" s="1021">
        <v>152.05676965832799</v>
      </c>
      <c r="I24" s="1021">
        <v>162.636550698771</v>
      </c>
      <c r="J24" s="1021">
        <v>175</v>
      </c>
      <c r="K24" s="1021">
        <v>187</v>
      </c>
      <c r="L24" s="1021"/>
      <c r="M24" s="1021"/>
      <c r="Z24" s="1022"/>
      <c r="AA24" s="1022"/>
      <c r="AB24" s="1022"/>
    </row>
    <row r="25" spans="2:28" ht="12" customHeight="1">
      <c r="B25" s="1020" t="s">
        <v>166</v>
      </c>
      <c r="C25" s="1021">
        <v>15.883513000000001</v>
      </c>
      <c r="D25" s="1021">
        <v>16.199438000000001</v>
      </c>
      <c r="E25" s="1021">
        <v>7.22</v>
      </c>
      <c r="F25" s="1021">
        <v>14.941484398418329</v>
      </c>
      <c r="G25" s="1021">
        <v>13.995212884913165</v>
      </c>
      <c r="H25" s="1021">
        <v>13.088971040518219</v>
      </c>
      <c r="I25" s="1021">
        <v>12.13550295109663</v>
      </c>
      <c r="J25" s="1021">
        <v>11.159986820134995</v>
      </c>
      <c r="K25" s="1021">
        <v>10.152008283614496</v>
      </c>
      <c r="L25" s="1021"/>
      <c r="M25" s="1021"/>
      <c r="Z25" s="1022"/>
      <c r="AA25" s="1022"/>
      <c r="AB25" s="1022"/>
    </row>
    <row r="26" spans="2:28" ht="12" customHeight="1">
      <c r="B26" s="1020"/>
      <c r="C26" s="1021"/>
      <c r="D26" s="1021"/>
      <c r="E26" s="1021"/>
      <c r="F26" s="1021"/>
      <c r="G26" s="1021"/>
      <c r="H26" s="1021"/>
      <c r="I26" s="1021"/>
      <c r="J26" s="1021"/>
      <c r="K26" s="1021"/>
      <c r="L26" s="1021"/>
      <c r="M26" s="1021"/>
    </row>
    <row r="27" spans="2:28" ht="12" customHeight="1">
      <c r="B27" s="1020"/>
      <c r="C27" s="1021"/>
      <c r="D27" s="1021"/>
      <c r="E27" s="1021"/>
      <c r="F27" s="1021"/>
      <c r="G27" s="1021"/>
      <c r="H27" s="1021"/>
      <c r="I27" s="1021"/>
      <c r="J27" s="1021"/>
      <c r="K27" s="1021"/>
      <c r="L27" s="1021"/>
      <c r="M27" s="1021"/>
    </row>
    <row r="28" spans="2:28" ht="12" customHeight="1">
      <c r="B28" s="1018" t="s">
        <v>167</v>
      </c>
      <c r="C28" s="1023"/>
      <c r="D28" s="1023"/>
      <c r="E28" s="1023"/>
      <c r="F28" s="1023"/>
      <c r="G28" s="1023"/>
      <c r="H28" s="1023"/>
      <c r="I28" s="1023"/>
      <c r="J28" s="1023"/>
      <c r="K28" s="1023"/>
      <c r="L28" s="1023"/>
      <c r="M28" s="1023"/>
    </row>
    <row r="29" spans="2:28" ht="12" customHeight="1">
      <c r="B29" s="1020" t="s">
        <v>168</v>
      </c>
      <c r="C29" s="1021">
        <v>288.62005698721498</v>
      </c>
      <c r="D29" s="1021">
        <v>297.669133103658</v>
      </c>
      <c r="E29" s="1021">
        <v>286.50795548743798</v>
      </c>
      <c r="F29" s="1021">
        <v>279.91192348090789</v>
      </c>
      <c r="G29" s="1021">
        <v>266.59208081500367</v>
      </c>
      <c r="H29" s="1021">
        <v>261.34664340975542</v>
      </c>
      <c r="I29" s="1021">
        <v>255.26866184739384</v>
      </c>
      <c r="J29" s="1021">
        <v>248.78410291763223</v>
      </c>
      <c r="K29" s="1021">
        <v>241.57058633577333</v>
      </c>
      <c r="L29" s="1021"/>
      <c r="M29" s="1021"/>
    </row>
    <row r="30" spans="2:28" ht="12" customHeight="1">
      <c r="B30" s="1020" t="s">
        <v>169</v>
      </c>
      <c r="C30" s="1021" t="s">
        <v>341</v>
      </c>
      <c r="D30" s="1021" t="s">
        <v>341</v>
      </c>
      <c r="E30" s="1021" t="s">
        <v>341</v>
      </c>
      <c r="F30" s="1021" t="s">
        <v>341</v>
      </c>
      <c r="G30" s="1021" t="s">
        <v>341</v>
      </c>
      <c r="H30" s="1021" t="s">
        <v>341</v>
      </c>
      <c r="I30" s="1021" t="s">
        <v>341</v>
      </c>
      <c r="J30" s="1021" t="s">
        <v>341</v>
      </c>
      <c r="K30" s="1021" t="s">
        <v>341</v>
      </c>
      <c r="L30" s="1021"/>
      <c r="M30" s="1021"/>
    </row>
    <row r="31" spans="2:28" ht="12" customHeight="1">
      <c r="B31" s="1020" t="s">
        <v>165</v>
      </c>
      <c r="C31" s="1021">
        <v>34.1633</v>
      </c>
      <c r="D31" s="1021">
        <v>33.771799999999999</v>
      </c>
      <c r="E31" s="1021">
        <v>31.120799999999999</v>
      </c>
      <c r="F31" s="1021">
        <v>46.16225518610662</v>
      </c>
      <c r="G31" s="1021">
        <v>60.742499426203359</v>
      </c>
      <c r="H31" s="1021">
        <v>67.033716978476235</v>
      </c>
      <c r="I31" s="1021">
        <v>73.17701639625291</v>
      </c>
      <c r="J31" s="1021">
        <v>79.23603277856094</v>
      </c>
      <c r="K31" s="1021">
        <v>85.060065611187795</v>
      </c>
      <c r="L31" s="1021"/>
      <c r="M31" s="1021"/>
    </row>
    <row r="32" spans="2:28" ht="12" customHeight="1">
      <c r="B32" s="1020" t="s">
        <v>170</v>
      </c>
      <c r="C32" s="1021">
        <v>6.7</v>
      </c>
      <c r="D32" s="1021">
        <v>7.4</v>
      </c>
      <c r="E32" s="1021">
        <v>6.5</v>
      </c>
      <c r="F32" s="1021">
        <v>8.4183175309391984</v>
      </c>
      <c r="G32" s="1021">
        <v>10.123749904367227</v>
      </c>
      <c r="H32" s="1021">
        <v>11.030864819242924</v>
      </c>
      <c r="I32" s="1021">
        <v>11.912537552878382</v>
      </c>
      <c r="J32" s="1021">
        <v>12.780005286864668</v>
      </c>
      <c r="K32" s="1021">
        <v>13.609610497790047</v>
      </c>
      <c r="L32" s="1021"/>
      <c r="M32" s="1021"/>
    </row>
    <row r="33" spans="2:28" ht="12" customHeight="1">
      <c r="B33" s="1020"/>
      <c r="C33" s="1021"/>
      <c r="D33" s="1021"/>
      <c r="E33" s="1021"/>
      <c r="F33" s="1021"/>
      <c r="G33" s="1021"/>
      <c r="H33" s="1021"/>
      <c r="I33" s="1021"/>
      <c r="J33" s="1021"/>
      <c r="K33" s="1021"/>
      <c r="L33" s="1021"/>
      <c r="M33" s="1021"/>
    </row>
    <row r="34" spans="2:28" ht="12" customHeight="1">
      <c r="B34" s="1020" t="s">
        <v>171</v>
      </c>
      <c r="C34" s="1021">
        <v>484.63829615710603</v>
      </c>
      <c r="D34" s="1021">
        <v>480.93660640004401</v>
      </c>
      <c r="E34" s="1021">
        <v>391.44187162292502</v>
      </c>
      <c r="F34" s="1021">
        <v>461.31846282460009</v>
      </c>
      <c r="G34" s="1021">
        <v>436.89653808734391</v>
      </c>
      <c r="H34" s="1021">
        <v>426.74932772202152</v>
      </c>
      <c r="I34" s="1021">
        <v>411.66856866578195</v>
      </c>
      <c r="J34" s="1021">
        <v>395.75673281577252</v>
      </c>
      <c r="K34" s="1021">
        <v>378.35201154157636</v>
      </c>
      <c r="L34" s="1021"/>
      <c r="M34" s="1021"/>
    </row>
    <row r="35" spans="2:28" ht="12" customHeight="1" thickBot="1">
      <c r="B35" s="1024"/>
      <c r="C35" s="1025"/>
      <c r="D35" s="1025"/>
      <c r="E35" s="1025"/>
      <c r="F35" s="1025"/>
      <c r="G35" s="1025"/>
      <c r="H35" s="1025"/>
      <c r="I35" s="1025"/>
      <c r="J35" s="1025"/>
      <c r="K35" s="1025"/>
      <c r="L35" s="1026"/>
      <c r="M35" s="1026"/>
    </row>
    <row r="36" spans="2:28" ht="12" customHeight="1">
      <c r="B36" s="1027"/>
      <c r="C36" s="1028"/>
      <c r="D36" s="1028"/>
      <c r="E36" s="1028"/>
      <c r="F36" s="1028"/>
      <c r="G36" s="1028"/>
      <c r="H36" s="1028"/>
      <c r="I36" s="1028"/>
      <c r="J36" s="1028"/>
      <c r="K36" s="1028"/>
      <c r="L36" s="1028"/>
      <c r="M36" s="1028"/>
    </row>
    <row r="37" spans="2:28" ht="12" customHeight="1">
      <c r="B37" s="1027"/>
      <c r="C37" s="1028"/>
      <c r="D37" s="1028"/>
      <c r="E37" s="1029"/>
      <c r="F37" s="1029"/>
      <c r="G37" s="1029"/>
      <c r="H37" s="1029" t="s">
        <v>172</v>
      </c>
      <c r="I37" s="1029"/>
      <c r="J37" s="1029"/>
      <c r="K37" s="1029"/>
      <c r="L37" s="1029"/>
      <c r="M37" s="1029"/>
      <c r="U37" s="1029"/>
      <c r="V37" s="1029" t="s">
        <v>172</v>
      </c>
      <c r="W37" s="1029"/>
      <c r="X37" s="1029"/>
      <c r="Y37" s="1029"/>
    </row>
    <row r="38" spans="2:28" ht="12" customHeight="1" thickBot="1">
      <c r="B38" s="1015" t="s">
        <v>173</v>
      </c>
      <c r="C38" s="1030"/>
      <c r="D38" s="1031"/>
      <c r="E38" s="1031"/>
      <c r="F38" s="1031"/>
      <c r="G38" s="1030"/>
      <c r="H38" s="1030"/>
      <c r="I38" s="1031"/>
      <c r="J38" s="1031"/>
      <c r="K38" s="1031"/>
      <c r="L38" s="1031"/>
      <c r="M38" s="1031"/>
      <c r="O38" s="1015" t="s">
        <v>174</v>
      </c>
      <c r="P38" s="1017"/>
      <c r="Q38" s="1017"/>
      <c r="R38" s="1017"/>
      <c r="S38" s="1017"/>
      <c r="T38" s="1032"/>
      <c r="U38" s="1032"/>
      <c r="V38" s="1017"/>
      <c r="W38" s="1017"/>
      <c r="X38" s="1017"/>
      <c r="Z38" s="1022"/>
      <c r="AA38" s="1022"/>
      <c r="AB38" s="1022"/>
    </row>
    <row r="39" spans="2:28" ht="12" customHeight="1" thickBot="1">
      <c r="B39" s="1009" t="s">
        <v>158</v>
      </c>
      <c r="C39" s="1010">
        <v>2018</v>
      </c>
      <c r="D39" s="1010">
        <v>2019</v>
      </c>
      <c r="E39" s="1010">
        <v>2020</v>
      </c>
      <c r="F39" s="1010">
        <v>2025</v>
      </c>
      <c r="G39" s="1010">
        <v>2030</v>
      </c>
      <c r="H39" s="1010">
        <v>2035</v>
      </c>
      <c r="I39" s="1010">
        <v>2040</v>
      </c>
      <c r="J39" s="1010">
        <v>2045</v>
      </c>
      <c r="K39" s="1010">
        <v>2050</v>
      </c>
      <c r="L39" s="2008" t="s">
        <v>978</v>
      </c>
      <c r="M39" s="1011"/>
      <c r="O39" s="1009" t="s">
        <v>175</v>
      </c>
      <c r="P39" s="1010">
        <v>2018</v>
      </c>
      <c r="Q39" s="1010">
        <v>2019</v>
      </c>
      <c r="R39" s="1010">
        <v>2020</v>
      </c>
      <c r="S39" s="1010">
        <v>2025</v>
      </c>
      <c r="T39" s="1010">
        <v>2030</v>
      </c>
      <c r="U39" s="1010">
        <v>2035</v>
      </c>
      <c r="V39" s="1010">
        <v>2040</v>
      </c>
      <c r="W39" s="1010">
        <v>2045</v>
      </c>
      <c r="X39" s="1010">
        <v>2050</v>
      </c>
      <c r="Z39" s="1022"/>
      <c r="AA39" s="1022"/>
      <c r="AB39" s="1022"/>
    </row>
    <row r="40" spans="2:28" s="1034" customFormat="1" ht="12" customHeight="1">
      <c r="B40" s="1018" t="s">
        <v>176</v>
      </c>
      <c r="C40" s="1033">
        <v>7.8063203829984253</v>
      </c>
      <c r="D40" s="1033">
        <v>8.163831823657274</v>
      </c>
      <c r="E40" s="1033">
        <v>7.047128013808643</v>
      </c>
      <c r="F40" s="1033">
        <v>12.186383633335167</v>
      </c>
      <c r="G40" s="1081">
        <v>10.792045437150458</v>
      </c>
      <c r="H40" s="1033">
        <v>7.7767888532790392</v>
      </c>
      <c r="I40" s="1033">
        <v>4.3022569699777176</v>
      </c>
      <c r="J40" s="1033">
        <v>1.628108910737107</v>
      </c>
      <c r="K40" s="1081">
        <v>0.14643288642712357</v>
      </c>
      <c r="L40" s="2009"/>
      <c r="M40" s="2022"/>
      <c r="N40" s="2023" t="s">
        <v>980</v>
      </c>
      <c r="O40" s="1018" t="s">
        <v>176</v>
      </c>
      <c r="P40" s="1033">
        <v>21.962653049945008</v>
      </c>
      <c r="Q40" s="1033">
        <v>22.819828447600642</v>
      </c>
      <c r="R40" s="1033">
        <v>19.634214773112678</v>
      </c>
      <c r="S40" s="1033">
        <v>33.398063917436531</v>
      </c>
      <c r="T40" s="1033">
        <v>29.904272264299252</v>
      </c>
      <c r="U40" s="1033">
        <v>18.173966710670452</v>
      </c>
      <c r="V40" s="1033">
        <v>5.8758074567470677</v>
      </c>
      <c r="W40" s="1033">
        <v>0</v>
      </c>
      <c r="X40" s="1033">
        <v>0</v>
      </c>
      <c r="Z40" s="1035"/>
      <c r="AA40" s="1035"/>
      <c r="AB40" s="1035"/>
    </row>
    <row r="41" spans="2:28" ht="12" customHeight="1">
      <c r="B41" s="1020" t="s">
        <v>177</v>
      </c>
      <c r="C41" s="1036">
        <v>7.2364589950395404</v>
      </c>
      <c r="D41" s="1036">
        <v>7.5188891095883497</v>
      </c>
      <c r="E41" s="1036">
        <v>6.4692635166763344</v>
      </c>
      <c r="F41" s="1036">
        <v>11.004304420901656</v>
      </c>
      <c r="G41" s="1074">
        <v>9.8531374841183688</v>
      </c>
      <c r="H41" s="1036">
        <v>5.9881274170248604</v>
      </c>
      <c r="I41" s="1036">
        <v>1.9360156364899728</v>
      </c>
      <c r="J41" s="1036">
        <v>0</v>
      </c>
      <c r="K41" s="1074">
        <v>0</v>
      </c>
      <c r="L41" s="2010"/>
      <c r="M41" s="2028" t="s">
        <v>981</v>
      </c>
      <c r="N41" s="2024">
        <f>L42+L45+L48+L151</f>
        <v>34.20079985182646</v>
      </c>
      <c r="O41" s="1020" t="s">
        <v>177</v>
      </c>
      <c r="P41" s="1036">
        <v>21.962653049945008</v>
      </c>
      <c r="Q41" s="1036">
        <v>22.819828447600642</v>
      </c>
      <c r="R41" s="1036">
        <v>19.634214773112674</v>
      </c>
      <c r="S41" s="1036">
        <v>33.398063917436531</v>
      </c>
      <c r="T41" s="1036">
        <v>29.904272264299252</v>
      </c>
      <c r="U41" s="1036">
        <v>18.173966710670452</v>
      </c>
      <c r="V41" s="1036">
        <v>5.8758074567470677</v>
      </c>
      <c r="W41" s="1036">
        <v>0</v>
      </c>
      <c r="X41" s="1036">
        <v>0</v>
      </c>
      <c r="Z41" s="1022"/>
      <c r="AA41" s="1022"/>
      <c r="AB41" s="1022"/>
    </row>
    <row r="42" spans="2:28" s="1039" customFormat="1" ht="12" customHeight="1">
      <c r="B42" s="1037" t="s">
        <v>178</v>
      </c>
      <c r="C42" s="1038">
        <v>0.56986138795888497</v>
      </c>
      <c r="D42" s="1038">
        <v>0.64494271406892434</v>
      </c>
      <c r="E42" s="1038">
        <v>0.57786449713230859</v>
      </c>
      <c r="F42" s="1038">
        <v>1.1820792124335107</v>
      </c>
      <c r="G42" s="1088">
        <v>0.93890795303208918</v>
      </c>
      <c r="H42" s="1038">
        <v>1.7886614362541788</v>
      </c>
      <c r="I42" s="1038">
        <v>2.3662413334877446</v>
      </c>
      <c r="J42" s="1038">
        <v>1.628108910737107</v>
      </c>
      <c r="K42" s="1088">
        <v>0.14643288642712357</v>
      </c>
      <c r="L42" s="2011">
        <f>K42*11.63</f>
        <v>1.7030144691474471</v>
      </c>
      <c r="M42" s="2025"/>
      <c r="N42" s="2026"/>
      <c r="O42" s="1037" t="s">
        <v>178</v>
      </c>
      <c r="P42" s="1038">
        <v>0</v>
      </c>
      <c r="Q42" s="1038">
        <v>0</v>
      </c>
      <c r="R42" s="1038">
        <v>0</v>
      </c>
      <c r="S42" s="1038">
        <v>0</v>
      </c>
      <c r="T42" s="1038">
        <v>0</v>
      </c>
      <c r="U42" s="1038">
        <v>0</v>
      </c>
      <c r="V42" s="1038">
        <v>0</v>
      </c>
      <c r="W42" s="1038">
        <v>0</v>
      </c>
      <c r="X42" s="1038">
        <v>0</v>
      </c>
      <c r="Z42" s="1040"/>
      <c r="AA42" s="1040"/>
      <c r="AB42" s="1040"/>
    </row>
    <row r="43" spans="2:28" s="1034" customFormat="1" ht="12" customHeight="1" thickBot="1">
      <c r="B43" s="1018" t="s">
        <v>179</v>
      </c>
      <c r="C43" s="1033">
        <v>34.878485839657031</v>
      </c>
      <c r="D43" s="1033">
        <v>33.975655425907419</v>
      </c>
      <c r="E43" s="1033">
        <v>28.674463811268556</v>
      </c>
      <c r="F43" s="1033">
        <v>23.864971580634474</v>
      </c>
      <c r="G43" s="1081">
        <v>17.130773761360768</v>
      </c>
      <c r="H43" s="1033">
        <v>11.619766141587101</v>
      </c>
      <c r="I43" s="1033">
        <v>6.2326105033965007</v>
      </c>
      <c r="J43" s="1033">
        <v>2.5189362092803989</v>
      </c>
      <c r="K43" s="1081">
        <v>0.62543432277342059</v>
      </c>
      <c r="L43" s="2009"/>
      <c r="M43" s="2027" t="s">
        <v>214</v>
      </c>
      <c r="N43" s="2029">
        <f>L49+L152</f>
        <v>36.034263155463044</v>
      </c>
      <c r="O43" s="1018" t="s">
        <v>179</v>
      </c>
      <c r="P43" s="1033">
        <v>103.18290809769275</v>
      </c>
      <c r="Q43" s="1033">
        <v>100.15547560381546</v>
      </c>
      <c r="R43" s="1033">
        <v>83.89001132624729</v>
      </c>
      <c r="S43" s="1033">
        <v>68.681001711907967</v>
      </c>
      <c r="T43" s="1033">
        <v>47.884281433230846</v>
      </c>
      <c r="U43" s="1033">
        <v>28.82166793759265</v>
      </c>
      <c r="V43" s="1033">
        <v>8.9188656303603917</v>
      </c>
      <c r="W43" s="1033">
        <v>0</v>
      </c>
      <c r="X43" s="1033">
        <v>0</v>
      </c>
      <c r="Z43" s="1035"/>
      <c r="AA43" s="1035"/>
      <c r="AB43" s="1035"/>
    </row>
    <row r="44" spans="2:28" ht="12" customHeight="1">
      <c r="B44" s="1020" t="s">
        <v>180</v>
      </c>
      <c r="C44" s="1036">
        <v>32.447455376632938</v>
      </c>
      <c r="D44" s="1036">
        <v>31.495432579816178</v>
      </c>
      <c r="E44" s="1036">
        <v>26.380506706367072</v>
      </c>
      <c r="F44" s="1036">
        <v>21.597799280474199</v>
      </c>
      <c r="G44" s="1074">
        <v>15.057950136236116</v>
      </c>
      <c r="H44" s="1036">
        <v>9.0634175904379397</v>
      </c>
      <c r="I44" s="1036">
        <v>2.8046747265284249</v>
      </c>
      <c r="J44" s="1036">
        <v>0</v>
      </c>
      <c r="K44" s="1074">
        <v>0</v>
      </c>
      <c r="L44" s="2010"/>
      <c r="M44" s="1036"/>
      <c r="O44" s="1020" t="s">
        <v>180</v>
      </c>
      <c r="P44" s="1036">
        <v>103.18290809769275</v>
      </c>
      <c r="Q44" s="1036">
        <v>100.15547560381545</v>
      </c>
      <c r="R44" s="1036">
        <v>83.89001132624729</v>
      </c>
      <c r="S44" s="1036">
        <v>68.681001711907953</v>
      </c>
      <c r="T44" s="1036">
        <v>47.884281433230854</v>
      </c>
      <c r="U44" s="1036">
        <v>28.82166793759265</v>
      </c>
      <c r="V44" s="1036">
        <v>8.9188656303603917</v>
      </c>
      <c r="W44" s="1036">
        <v>0</v>
      </c>
      <c r="X44" s="1036">
        <v>0</v>
      </c>
      <c r="Z44" s="1022"/>
      <c r="AA44" s="1022"/>
      <c r="AB44" s="1022"/>
    </row>
    <row r="45" spans="2:28" s="1039" customFormat="1" ht="12" customHeight="1">
      <c r="B45" s="1037" t="s">
        <v>181</v>
      </c>
      <c r="C45" s="1038">
        <v>2.4310304630240935</v>
      </c>
      <c r="D45" s="1038">
        <v>2.480222846091241</v>
      </c>
      <c r="E45" s="1038">
        <v>2.2939571049014837</v>
      </c>
      <c r="F45" s="1038">
        <v>2.2671723001602757</v>
      </c>
      <c r="G45" s="1088">
        <v>2.0728236251246521</v>
      </c>
      <c r="H45" s="1038">
        <v>2.5563485511491617</v>
      </c>
      <c r="I45" s="1038">
        <v>3.4279357768680758</v>
      </c>
      <c r="J45" s="1038">
        <v>2.5189362092803989</v>
      </c>
      <c r="K45" s="1088">
        <v>0.62543432277342059</v>
      </c>
      <c r="L45" s="2011">
        <f>K45*11.63</f>
        <v>7.2738011738548822</v>
      </c>
      <c r="M45" s="1038"/>
      <c r="O45" s="1037" t="s">
        <v>181</v>
      </c>
      <c r="P45" s="1038">
        <v>0</v>
      </c>
      <c r="Q45" s="1038">
        <v>0</v>
      </c>
      <c r="R45" s="1038">
        <v>0</v>
      </c>
      <c r="S45" s="1038">
        <v>0</v>
      </c>
      <c r="T45" s="1038">
        <v>0</v>
      </c>
      <c r="U45" s="1038">
        <v>0</v>
      </c>
      <c r="V45" s="1038">
        <v>0</v>
      </c>
      <c r="W45" s="1038">
        <v>0</v>
      </c>
      <c r="X45" s="1038">
        <v>0</v>
      </c>
      <c r="Z45" s="1040"/>
      <c r="AA45" s="1040"/>
      <c r="AB45" s="1040"/>
    </row>
    <row r="46" spans="2:28" s="1042" customFormat="1" ht="12" customHeight="1">
      <c r="B46" s="1018" t="s">
        <v>182</v>
      </c>
      <c r="C46" s="1041">
        <v>1.5743320616280001</v>
      </c>
      <c r="D46" s="1041">
        <v>1.601864217211999</v>
      </c>
      <c r="E46" s="1041">
        <v>0.79298327525402246</v>
      </c>
      <c r="F46" s="1041">
        <v>1.5481176680639936</v>
      </c>
      <c r="G46" s="1073">
        <v>1.4942029231731804</v>
      </c>
      <c r="H46" s="1041">
        <v>1.4222632011781895</v>
      </c>
      <c r="I46" s="1041">
        <v>1.3347533589918983</v>
      </c>
      <c r="J46" s="1041">
        <v>1.2316733966143061</v>
      </c>
      <c r="K46" s="1073">
        <v>1.1130233140454133</v>
      </c>
      <c r="L46" s="2012"/>
      <c r="M46" s="1041"/>
      <c r="O46" s="1018" t="s">
        <v>183</v>
      </c>
      <c r="P46" s="1041">
        <v>4.7576314902398158</v>
      </c>
      <c r="Q46" s="1041">
        <v>4.840833664414661</v>
      </c>
      <c r="R46" s="1041">
        <v>2.3963954578176558</v>
      </c>
      <c r="S46" s="1041">
        <v>4.5680010792971988</v>
      </c>
      <c r="T46" s="1041">
        <v>4.063933110446416</v>
      </c>
      <c r="U46" s="1041">
        <v>3.4384635151683902</v>
      </c>
      <c r="V46" s="1041">
        <v>2.5411835300503154</v>
      </c>
      <c r="W46" s="1041">
        <v>1.7121738221014788</v>
      </c>
      <c r="X46" s="1041">
        <v>0.50453346825678591</v>
      </c>
      <c r="Z46" s="1043"/>
      <c r="AA46" s="1043"/>
      <c r="AB46" s="1043"/>
    </row>
    <row r="47" spans="2:28" s="1045" customFormat="1" ht="12" customHeight="1">
      <c r="B47" s="1020" t="s">
        <v>184</v>
      </c>
      <c r="C47" s="1044">
        <v>1.5743320616280001</v>
      </c>
      <c r="D47" s="1044">
        <v>1.601864217211999</v>
      </c>
      <c r="E47" s="1044">
        <v>0.79298327525402246</v>
      </c>
      <c r="F47" s="1044">
        <v>1.5115820910976834</v>
      </c>
      <c r="G47" s="1062">
        <v>1.3447826308558624</v>
      </c>
      <c r="H47" s="1044">
        <v>1.1378105609425515</v>
      </c>
      <c r="I47" s="1044">
        <v>0.84089461616489591</v>
      </c>
      <c r="J47" s="1044">
        <v>0.56656976244258073</v>
      </c>
      <c r="K47" s="1062">
        <v>0.16695349710681201</v>
      </c>
      <c r="L47" s="2013"/>
      <c r="M47" s="1044"/>
      <c r="O47" s="1020" t="s">
        <v>184</v>
      </c>
      <c r="P47" s="1044">
        <v>4.7576314902398158</v>
      </c>
      <c r="Q47" s="1044">
        <v>4.840833664414661</v>
      </c>
      <c r="R47" s="1044">
        <v>2.3963954578176558</v>
      </c>
      <c r="S47" s="1044">
        <v>4.5680010792971988</v>
      </c>
      <c r="T47" s="1044">
        <v>4.063933110446416</v>
      </c>
      <c r="U47" s="1044">
        <v>3.4384635151683902</v>
      </c>
      <c r="V47" s="1044">
        <v>2.5411835300503154</v>
      </c>
      <c r="W47" s="1044">
        <v>1.7121738221014788</v>
      </c>
      <c r="X47" s="1044">
        <v>0.50453346825678591</v>
      </c>
      <c r="Z47" s="1046"/>
      <c r="AA47" s="1046"/>
      <c r="AB47" s="1046"/>
    </row>
    <row r="48" spans="2:28" s="1048" customFormat="1" ht="12" customHeight="1">
      <c r="B48" s="1037" t="s">
        <v>185</v>
      </c>
      <c r="C48" s="1047">
        <v>0</v>
      </c>
      <c r="D48" s="1047">
        <v>0</v>
      </c>
      <c r="E48" s="1047">
        <v>0</v>
      </c>
      <c r="F48" s="1047">
        <v>3.0343106294054276E-2</v>
      </c>
      <c r="G48" s="2079">
        <v>0.11953623385385444</v>
      </c>
      <c r="H48" s="1047">
        <v>0.21333948017672844</v>
      </c>
      <c r="I48" s="1047">
        <v>0.3203408061580556</v>
      </c>
      <c r="J48" s="1047">
        <v>0.33255181708586268</v>
      </c>
      <c r="K48" s="2079">
        <v>0.3895581599158946</v>
      </c>
      <c r="L48" s="2011">
        <f>K48*11.63</f>
        <v>4.5305613998218544</v>
      </c>
      <c r="M48" s="1047"/>
      <c r="O48" s="1037" t="s">
        <v>185</v>
      </c>
      <c r="P48" s="1047">
        <v>0</v>
      </c>
      <c r="Q48" s="1047">
        <v>0</v>
      </c>
      <c r="R48" s="1047">
        <v>0</v>
      </c>
      <c r="S48" s="1047">
        <v>0</v>
      </c>
      <c r="T48" s="1047">
        <v>0</v>
      </c>
      <c r="U48" s="1047">
        <v>0</v>
      </c>
      <c r="V48" s="1047">
        <v>0</v>
      </c>
      <c r="W48" s="1047">
        <v>0</v>
      </c>
      <c r="X48" s="1047">
        <v>0</v>
      </c>
      <c r="Z48" s="1049"/>
      <c r="AA48" s="1049"/>
      <c r="AB48" s="1049"/>
    </row>
    <row r="49" spans="2:28" s="1052" customFormat="1" ht="12" customHeight="1">
      <c r="B49" s="1050" t="s">
        <v>186</v>
      </c>
      <c r="C49" s="1051">
        <v>0</v>
      </c>
      <c r="D49" s="1051">
        <v>0</v>
      </c>
      <c r="E49" s="1051">
        <v>0</v>
      </c>
      <c r="F49" s="1051">
        <v>6.1924706722559751E-3</v>
      </c>
      <c r="G49" s="2080">
        <v>2.9884058463463609E-2</v>
      </c>
      <c r="H49" s="1051">
        <v>7.1113160058909469E-2</v>
      </c>
      <c r="I49" s="1051">
        <v>0.17351793666894677</v>
      </c>
      <c r="J49" s="1051">
        <v>0.33255181708586268</v>
      </c>
      <c r="K49" s="2080">
        <v>0.55651165702270666</v>
      </c>
      <c r="L49" s="2017">
        <f>K49*11.63</f>
        <v>6.4722305711740793</v>
      </c>
      <c r="M49" s="1051"/>
      <c r="O49" s="1050" t="s">
        <v>186</v>
      </c>
      <c r="P49" s="1051">
        <v>0</v>
      </c>
      <c r="Q49" s="1051">
        <v>0</v>
      </c>
      <c r="R49" s="1051">
        <v>0</v>
      </c>
      <c r="S49" s="1051">
        <v>0</v>
      </c>
      <c r="T49" s="1051">
        <v>0</v>
      </c>
      <c r="U49" s="1051">
        <v>0</v>
      </c>
      <c r="V49" s="1051">
        <v>0</v>
      </c>
      <c r="W49" s="1051">
        <v>0</v>
      </c>
      <c r="X49" s="1051">
        <v>0</v>
      </c>
      <c r="Z49" s="1053"/>
      <c r="AA49" s="1053"/>
      <c r="AB49" s="1053"/>
    </row>
    <row r="50" spans="2:28" s="1034" customFormat="1" ht="12" customHeight="1">
      <c r="B50" s="1018" t="s">
        <v>187</v>
      </c>
      <c r="C50" s="1033">
        <v>0</v>
      </c>
      <c r="D50" s="1033">
        <v>0</v>
      </c>
      <c r="E50" s="1033">
        <v>0</v>
      </c>
      <c r="F50" s="1033">
        <v>0</v>
      </c>
      <c r="G50" s="1081">
        <v>0</v>
      </c>
      <c r="H50" s="1033">
        <v>0</v>
      </c>
      <c r="I50" s="1033">
        <v>0</v>
      </c>
      <c r="J50" s="1033">
        <v>0</v>
      </c>
      <c r="K50" s="1081">
        <v>0</v>
      </c>
      <c r="L50" s="2009"/>
      <c r="M50" s="1033"/>
      <c r="O50" s="1018" t="s">
        <v>187</v>
      </c>
      <c r="P50" s="1033">
        <v>0</v>
      </c>
      <c r="Q50" s="1033">
        <v>0</v>
      </c>
      <c r="R50" s="1033">
        <v>0</v>
      </c>
      <c r="S50" s="1033">
        <v>0</v>
      </c>
      <c r="T50" s="1033">
        <v>0</v>
      </c>
      <c r="U50" s="1033">
        <v>0</v>
      </c>
      <c r="V50" s="1033">
        <v>0</v>
      </c>
      <c r="W50" s="1033">
        <v>0</v>
      </c>
      <c r="X50" s="1033">
        <v>0</v>
      </c>
      <c r="Z50" s="1035"/>
      <c r="AA50" s="1035"/>
      <c r="AB50" s="1035"/>
    </row>
    <row r="51" spans="2:28" s="1034" customFormat="1" ht="12" customHeight="1">
      <c r="B51" s="1018" t="s">
        <v>188</v>
      </c>
      <c r="C51" s="1054">
        <v>0.13627089379952079</v>
      </c>
      <c r="D51" s="1054">
        <v>0.16415376107670682</v>
      </c>
      <c r="E51" s="1054">
        <v>0.17685847906442337</v>
      </c>
      <c r="F51" s="1054">
        <v>0.34443214560159086</v>
      </c>
      <c r="G51" s="1073">
        <v>0.4859539792754109</v>
      </c>
      <c r="H51" s="1054">
        <v>0.54020318328400152</v>
      </c>
      <c r="I51" s="1054">
        <v>0.51243390817032064</v>
      </c>
      <c r="J51" s="1054">
        <v>0.47467362824521542</v>
      </c>
      <c r="K51" s="1073">
        <v>0.44392746186291926</v>
      </c>
      <c r="L51" s="2012"/>
      <c r="M51" s="1041"/>
      <c r="O51" s="1018" t="s">
        <v>188</v>
      </c>
      <c r="P51" s="1041">
        <v>0.32154997930331364</v>
      </c>
      <c r="Q51" s="1041">
        <v>0.38734345247951829</v>
      </c>
      <c r="R51" s="1041">
        <v>0.41732198782261781</v>
      </c>
      <c r="S51" s="1041">
        <v>0.77287129151540968</v>
      </c>
      <c r="T51" s="1041">
        <v>1.0100845031626982</v>
      </c>
      <c r="U51" s="1041">
        <v>0.93145074080927248</v>
      </c>
      <c r="V51" s="1041">
        <v>0.66570289010406358</v>
      </c>
      <c r="W51" s="1041">
        <v>0.43725985286692759</v>
      </c>
      <c r="X51" s="1041">
        <v>0</v>
      </c>
      <c r="Z51" s="1035"/>
      <c r="AA51" s="1035"/>
      <c r="AB51" s="1035"/>
    </row>
    <row r="52" spans="2:28" ht="12" customHeight="1">
      <c r="B52" s="1020" t="s">
        <v>189</v>
      </c>
      <c r="C52" s="1055">
        <v>0.13613462290572126</v>
      </c>
      <c r="D52" s="1055">
        <v>0.16398960731563011</v>
      </c>
      <c r="E52" s="1055">
        <v>0.17668162058535894</v>
      </c>
      <c r="F52" s="1055">
        <v>0.32721053832151131</v>
      </c>
      <c r="G52" s="1062">
        <v>0.4276395017623616</v>
      </c>
      <c r="H52" s="1055">
        <v>0.3943483237973211</v>
      </c>
      <c r="I52" s="1055">
        <v>0.28183864949367637</v>
      </c>
      <c r="J52" s="1055">
        <v>0.18512271501563402</v>
      </c>
      <c r="K52" s="1062">
        <v>0</v>
      </c>
      <c r="L52" s="2013"/>
      <c r="M52" s="1044"/>
      <c r="O52" s="1020" t="s">
        <v>189</v>
      </c>
      <c r="P52" s="1044">
        <v>0.32154997930331364</v>
      </c>
      <c r="Q52" s="1044">
        <v>0.38734345247951835</v>
      </c>
      <c r="R52" s="1044">
        <v>0.41732198782261781</v>
      </c>
      <c r="S52" s="1044">
        <v>0.77287129151540979</v>
      </c>
      <c r="T52" s="1044">
        <v>1.0100845031626982</v>
      </c>
      <c r="U52" s="1044">
        <v>0.93145074080927248</v>
      </c>
      <c r="V52" s="1044">
        <v>0.66570289010406358</v>
      </c>
      <c r="W52" s="1044">
        <v>0.43725985286692759</v>
      </c>
      <c r="X52" s="1044">
        <v>0</v>
      </c>
      <c r="Z52" s="1022"/>
      <c r="AA52" s="1022"/>
      <c r="AB52" s="1022"/>
    </row>
    <row r="53" spans="2:28" s="1039" customFormat="1" ht="12" customHeight="1">
      <c r="B53" s="1037" t="s">
        <v>190</v>
      </c>
      <c r="C53" s="1056">
        <v>0</v>
      </c>
      <c r="D53" s="1056">
        <v>0</v>
      </c>
      <c r="E53" s="1056">
        <v>1.7685847906442336E-4</v>
      </c>
      <c r="F53" s="1056">
        <v>1.7221607280079543E-2</v>
      </c>
      <c r="G53" s="2079">
        <v>5.8314477513049308E-2</v>
      </c>
      <c r="H53" s="1056">
        <v>0.14585485948668042</v>
      </c>
      <c r="I53" s="1056">
        <v>0.23059525867664429</v>
      </c>
      <c r="J53" s="1056">
        <v>0.28480417694712923</v>
      </c>
      <c r="K53" s="2079">
        <v>0.42173108876977328</v>
      </c>
      <c r="L53" s="2014"/>
      <c r="M53" s="1047"/>
      <c r="O53" s="1037" t="s">
        <v>190</v>
      </c>
      <c r="P53" s="1047">
        <v>0</v>
      </c>
      <c r="Q53" s="1047">
        <v>0</v>
      </c>
      <c r="R53" s="1047">
        <v>0</v>
      </c>
      <c r="S53" s="1047">
        <v>0</v>
      </c>
      <c r="T53" s="1047">
        <v>0</v>
      </c>
      <c r="U53" s="1047">
        <v>0</v>
      </c>
      <c r="V53" s="1047">
        <v>0</v>
      </c>
      <c r="W53" s="1047">
        <v>0</v>
      </c>
      <c r="X53" s="1047">
        <v>0</v>
      </c>
      <c r="Z53" s="1040"/>
      <c r="AA53" s="1040"/>
      <c r="AB53" s="1040"/>
    </row>
    <row r="54" spans="2:28" s="1058" customFormat="1" ht="12" customHeight="1">
      <c r="B54" s="1050" t="s">
        <v>788</v>
      </c>
      <c r="C54" s="1057">
        <v>0</v>
      </c>
      <c r="D54" s="1057">
        <v>0</v>
      </c>
      <c r="E54" s="1057">
        <v>0</v>
      </c>
      <c r="F54" s="1057">
        <v>0</v>
      </c>
      <c r="G54" s="2080">
        <v>0</v>
      </c>
      <c r="H54" s="1057">
        <v>0</v>
      </c>
      <c r="I54" s="1057">
        <v>0</v>
      </c>
      <c r="J54" s="1057">
        <v>4.7467362824521542E-3</v>
      </c>
      <c r="K54" s="2080">
        <v>2.2196373093145965E-2</v>
      </c>
      <c r="L54" s="2015"/>
      <c r="M54" s="1051"/>
      <c r="O54" s="1050" t="s">
        <v>788</v>
      </c>
      <c r="P54" s="1051">
        <v>0</v>
      </c>
      <c r="Q54" s="1051">
        <v>0</v>
      </c>
      <c r="R54" s="1051">
        <v>0</v>
      </c>
      <c r="S54" s="1051">
        <v>0</v>
      </c>
      <c r="T54" s="1051">
        <v>0</v>
      </c>
      <c r="U54" s="1051">
        <v>0</v>
      </c>
      <c r="V54" s="1051">
        <v>0</v>
      </c>
      <c r="W54" s="1051">
        <v>0</v>
      </c>
      <c r="X54" s="1051">
        <v>0</v>
      </c>
      <c r="Z54" s="1059"/>
      <c r="AA54" s="1059"/>
      <c r="AB54" s="1059"/>
    </row>
    <row r="55" spans="2:28" s="1034" customFormat="1" ht="12" customHeight="1">
      <c r="B55" s="1018" t="s">
        <v>191</v>
      </c>
      <c r="C55" s="1033">
        <v>0.83334921042633081</v>
      </c>
      <c r="D55" s="1033">
        <v>0.83632538606293094</v>
      </c>
      <c r="E55" s="1033">
        <v>0.73974710832280022</v>
      </c>
      <c r="F55" s="1033">
        <v>1.3296155056700114</v>
      </c>
      <c r="G55" s="1081">
        <v>2.6031831919185855</v>
      </c>
      <c r="H55" s="1033">
        <v>4.7943388150776194</v>
      </c>
      <c r="I55" s="1033">
        <v>7.1471435265704493</v>
      </c>
      <c r="J55" s="1033">
        <v>8.6799716777892471</v>
      </c>
      <c r="K55" s="1081">
        <v>9.1783829853323979</v>
      </c>
      <c r="L55" s="2009"/>
      <c r="M55" s="1033"/>
      <c r="O55" s="1018" t="s">
        <v>191</v>
      </c>
      <c r="P55" s="1033">
        <v>0</v>
      </c>
      <c r="Q55" s="1033">
        <v>0</v>
      </c>
      <c r="R55" s="1033">
        <v>0</v>
      </c>
      <c r="S55" s="1033">
        <v>0</v>
      </c>
      <c r="T55" s="1033">
        <v>0</v>
      </c>
      <c r="U55" s="1033">
        <v>0</v>
      </c>
      <c r="V55" s="1033">
        <v>0</v>
      </c>
      <c r="W55" s="1033">
        <v>0</v>
      </c>
      <c r="X55" s="1033">
        <v>0</v>
      </c>
      <c r="Z55" s="1035"/>
      <c r="AA55" s="1035"/>
      <c r="AB55" s="1035"/>
    </row>
    <row r="56" spans="2:28" s="1034" customFormat="1" ht="12" customHeight="1">
      <c r="B56" s="1018" t="s">
        <v>192</v>
      </c>
      <c r="C56" s="1033">
        <v>0</v>
      </c>
      <c r="D56" s="1033">
        <v>0</v>
      </c>
      <c r="E56" s="1033">
        <v>3.0192345868213002E-6</v>
      </c>
      <c r="F56" s="1033">
        <v>0</v>
      </c>
      <c r="G56" s="1081">
        <v>5.6019748491354375E-2</v>
      </c>
      <c r="H56" s="1033">
        <v>0.17367875692952522</v>
      </c>
      <c r="I56" s="1033">
        <v>0.30793528545248883</v>
      </c>
      <c r="J56" s="1033">
        <v>0.40964410982938138</v>
      </c>
      <c r="K56" s="1081">
        <v>0.46403266244022717</v>
      </c>
      <c r="L56" s="2009"/>
      <c r="M56" s="1033"/>
      <c r="O56" s="1018" t="s">
        <v>192</v>
      </c>
      <c r="P56" s="1033">
        <v>0</v>
      </c>
      <c r="Q56" s="1033">
        <v>0</v>
      </c>
      <c r="R56" s="1033">
        <v>0</v>
      </c>
      <c r="S56" s="1033">
        <v>0</v>
      </c>
      <c r="T56" s="1033">
        <v>0</v>
      </c>
      <c r="U56" s="1033">
        <v>0</v>
      </c>
      <c r="V56" s="1033">
        <v>0</v>
      </c>
      <c r="W56" s="1033">
        <v>0</v>
      </c>
      <c r="X56" s="1033">
        <v>0</v>
      </c>
      <c r="Z56" s="1035"/>
      <c r="AA56" s="1035"/>
      <c r="AB56" s="1035"/>
    </row>
    <row r="57" spans="2:28" ht="12" customHeight="1">
      <c r="B57" s="1020"/>
      <c r="C57" s="1044"/>
      <c r="D57" s="1044"/>
      <c r="E57" s="1044"/>
      <c r="F57" s="1044"/>
      <c r="G57" s="1062"/>
      <c r="H57" s="1044"/>
      <c r="I57" s="1044"/>
      <c r="J57" s="1044"/>
      <c r="K57" s="1044"/>
      <c r="L57" s="2013"/>
      <c r="M57" s="1044"/>
      <c r="O57" s="1020"/>
      <c r="P57" s="1044"/>
      <c r="Q57" s="1044"/>
      <c r="R57" s="1044"/>
      <c r="S57" s="1044"/>
      <c r="T57" s="1044"/>
      <c r="U57" s="1044"/>
      <c r="V57" s="1044"/>
      <c r="W57" s="1044"/>
      <c r="X57" s="1044"/>
      <c r="Z57" s="1022"/>
      <c r="AA57" s="1022"/>
      <c r="AB57" s="1022"/>
    </row>
    <row r="58" spans="2:28" ht="12" customHeight="1" thickBot="1">
      <c r="B58" s="1060" t="s">
        <v>41</v>
      </c>
      <c r="C58" s="1061">
        <v>45.228758388509306</v>
      </c>
      <c r="D58" s="1061">
        <v>44.741830613916328</v>
      </c>
      <c r="E58" s="1061">
        <v>37.431183706953036</v>
      </c>
      <c r="F58" s="1061">
        <v>39.273520533305245</v>
      </c>
      <c r="G58" s="1061">
        <v>32.56217904136976</v>
      </c>
      <c r="H58" s="1061">
        <v>26.327038951335478</v>
      </c>
      <c r="I58" s="1061">
        <v>19.837133552559372</v>
      </c>
      <c r="J58" s="1061">
        <v>14.943007932495656</v>
      </c>
      <c r="K58" s="1061">
        <v>11.971233632881502</v>
      </c>
      <c r="L58" s="2016"/>
      <c r="M58" s="1062"/>
      <c r="O58" s="1060" t="s">
        <v>41</v>
      </c>
      <c r="P58" s="1063">
        <v>130.22474261718088</v>
      </c>
      <c r="Q58" s="1063">
        <v>128.20348116831028</v>
      </c>
      <c r="R58" s="1063">
        <v>106.33794354500024</v>
      </c>
      <c r="S58" s="1063">
        <v>107.41993800015712</v>
      </c>
      <c r="T58" s="1063">
        <v>82.862571311139206</v>
      </c>
      <c r="U58" s="1063">
        <v>51.365548904240775</v>
      </c>
      <c r="V58" s="1063">
        <v>18.001559507261838</v>
      </c>
      <c r="W58" s="1063">
        <v>2.1494336749684066</v>
      </c>
      <c r="X58" s="1063">
        <v>0.50453346825678591</v>
      </c>
      <c r="Z58" s="1022"/>
      <c r="AA58" s="1022"/>
      <c r="AB58" s="1022"/>
    </row>
    <row r="59" spans="2:28" ht="12" customHeight="1">
      <c r="B59" s="1064" t="s">
        <v>193</v>
      </c>
      <c r="C59" s="1065">
        <v>0</v>
      </c>
      <c r="D59" s="1065">
        <v>-1.0765888605880569E-2</v>
      </c>
      <c r="E59" s="1065">
        <v>-0.17240302319546541</v>
      </c>
      <c r="F59" s="1065">
        <v>-0.13166927564204445</v>
      </c>
      <c r="G59" s="1065">
        <v>-0.28005587149519418</v>
      </c>
      <c r="H59" s="1065">
        <v>-0.41791373698146772</v>
      </c>
      <c r="I59" s="1065">
        <v>-0.56140441923784623</v>
      </c>
      <c r="J59" s="1065">
        <v>-0.66961268748221858</v>
      </c>
      <c r="K59" s="1065">
        <v>-0.73531810159257249</v>
      </c>
      <c r="L59" s="1065"/>
      <c r="M59" s="1065"/>
      <c r="O59" s="1064" t="s">
        <v>193</v>
      </c>
      <c r="P59" s="1065">
        <v>0</v>
      </c>
      <c r="Q59" s="1065">
        <v>-1.552133187786342E-2</v>
      </c>
      <c r="R59" s="1065">
        <v>-0.18342750073540315</v>
      </c>
      <c r="S59" s="1065">
        <v>-0.17511883040585152</v>
      </c>
      <c r="T59" s="1065">
        <v>-0.36369564150548039</v>
      </c>
      <c r="U59" s="1065">
        <v>-0.60556229275692197</v>
      </c>
      <c r="V59" s="1065">
        <v>-0.86176544375917352</v>
      </c>
      <c r="W59" s="1065">
        <v>-0.98349442946270926</v>
      </c>
      <c r="X59" s="1065">
        <v>-0.99612567121948592</v>
      </c>
      <c r="Z59" s="1022"/>
      <c r="AA59" s="1022"/>
      <c r="AB59" s="1022"/>
    </row>
    <row r="60" spans="2:28" ht="12" customHeight="1">
      <c r="B60" s="1064" t="s">
        <v>194</v>
      </c>
      <c r="C60" s="1066">
        <v>44.395409178082971</v>
      </c>
      <c r="D60" s="1066">
        <v>43.905505227853396</v>
      </c>
      <c r="E60" s="1066">
        <v>36.691433579395643</v>
      </c>
      <c r="F60" s="1066">
        <v>37.943905027635232</v>
      </c>
      <c r="G60" s="1066">
        <v>29.902976100959819</v>
      </c>
      <c r="H60" s="1066">
        <v>21.359021379328333</v>
      </c>
      <c r="I60" s="1066">
        <v>12.382054740536438</v>
      </c>
      <c r="J60" s="1066">
        <v>5.8533921448770272</v>
      </c>
      <c r="K60" s="1066">
        <v>2.3288179851088771</v>
      </c>
      <c r="L60" s="1066"/>
      <c r="M60" s="1066"/>
      <c r="O60" s="1064" t="s">
        <v>194</v>
      </c>
      <c r="P60" s="1066">
        <v>130.22474261718088</v>
      </c>
      <c r="Q60" s="1066">
        <v>128.20348116831028</v>
      </c>
      <c r="R60" s="1066">
        <v>106.33794354500024</v>
      </c>
      <c r="S60" s="1066">
        <v>107.41993800015712</v>
      </c>
      <c r="T60" s="1066">
        <v>82.862571311139206</v>
      </c>
      <c r="U60" s="1066">
        <v>51.365548904240775</v>
      </c>
      <c r="V60" s="1066">
        <v>18.001559507261838</v>
      </c>
      <c r="W60" s="1066">
        <v>2.1494336749684066</v>
      </c>
      <c r="X60" s="1066">
        <v>0.50453346825678591</v>
      </c>
      <c r="Z60" s="1022"/>
      <c r="AA60" s="1022"/>
      <c r="AB60" s="1022"/>
    </row>
    <row r="61" spans="2:28" ht="12" customHeight="1">
      <c r="B61" s="1064" t="s">
        <v>193</v>
      </c>
      <c r="C61" s="1065">
        <v>0</v>
      </c>
      <c r="D61" s="1065">
        <v>-1.1035013739020383E-2</v>
      </c>
      <c r="E61" s="1065">
        <v>-0.17353090649045333</v>
      </c>
      <c r="F61" s="1065">
        <v>-0.14531917308316433</v>
      </c>
      <c r="G61" s="1065">
        <v>-0.3264399032564328</v>
      </c>
      <c r="H61" s="1065">
        <v>-0.51889121477288225</v>
      </c>
      <c r="I61" s="1065">
        <v>-0.72109605543067767</v>
      </c>
      <c r="J61" s="1065">
        <v>-0.86815321103591225</v>
      </c>
      <c r="K61" s="1065">
        <v>-0.94754372066338421</v>
      </c>
      <c r="L61" s="1065"/>
      <c r="M61" s="1065"/>
      <c r="O61" s="1064" t="s">
        <v>195</v>
      </c>
      <c r="P61" s="1065">
        <v>0</v>
      </c>
      <c r="Q61" s="1065">
        <v>-1.552133187786342E-2</v>
      </c>
      <c r="R61" s="1065">
        <v>-0.18342750073540315</v>
      </c>
      <c r="S61" s="1065">
        <v>-0.17511883040585152</v>
      </c>
      <c r="T61" s="1065">
        <v>-0.36369564150548039</v>
      </c>
      <c r="U61" s="1065">
        <v>-0.60556229275692197</v>
      </c>
      <c r="V61" s="1065">
        <v>-0.86176544375917352</v>
      </c>
      <c r="W61" s="1065">
        <v>-0.98349442946270926</v>
      </c>
      <c r="X61" s="1065">
        <v>-0.99612567121948592</v>
      </c>
      <c r="Z61" s="1022"/>
      <c r="AA61" s="1022"/>
      <c r="AB61" s="1022"/>
    </row>
    <row r="62" spans="2:28" ht="12" customHeight="1">
      <c r="B62" s="1027"/>
      <c r="C62" s="1055"/>
      <c r="D62" s="1055"/>
      <c r="E62" s="1055"/>
      <c r="F62" s="1055"/>
      <c r="G62" s="1055"/>
      <c r="H62" s="1055"/>
      <c r="I62" s="1055"/>
      <c r="J62" s="1055"/>
      <c r="K62" s="1055"/>
      <c r="L62" s="1067"/>
      <c r="M62" s="1067"/>
      <c r="O62" s="1027"/>
      <c r="P62" s="1067"/>
      <c r="Q62" s="1067"/>
      <c r="R62" s="1067"/>
      <c r="S62" s="1044"/>
      <c r="T62" s="1044"/>
      <c r="U62" s="1044"/>
      <c r="V62" s="1044"/>
      <c r="W62" s="1044"/>
      <c r="X62" s="1067"/>
      <c r="Z62" s="1022"/>
      <c r="AA62" s="1022"/>
      <c r="AB62" s="1022"/>
    </row>
    <row r="63" spans="2:28" ht="12" customHeight="1" thickBot="1">
      <c r="B63" s="1015" t="s">
        <v>196</v>
      </c>
      <c r="C63" s="1017"/>
      <c r="D63" s="1017"/>
      <c r="E63" s="1017"/>
      <c r="F63" s="1068"/>
      <c r="G63" s="1032"/>
      <c r="H63" s="1032"/>
      <c r="I63" s="1068"/>
      <c r="J63" s="1068"/>
      <c r="K63" s="1068"/>
      <c r="L63" s="1068"/>
      <c r="M63" s="1068"/>
      <c r="O63" s="1015"/>
      <c r="P63" s="1017"/>
      <c r="Q63" s="1017"/>
      <c r="R63" s="1017"/>
      <c r="S63" s="1068"/>
      <c r="T63" s="1032"/>
      <c r="U63" s="1032"/>
      <c r="V63" s="1068"/>
      <c r="W63" s="1068"/>
      <c r="X63" s="1068"/>
      <c r="Z63" s="1022"/>
      <c r="AA63" s="1022"/>
      <c r="AB63" s="1022"/>
    </row>
    <row r="64" spans="2:28" ht="12" customHeight="1" thickBot="1">
      <c r="B64" s="1009" t="s">
        <v>158</v>
      </c>
      <c r="C64" s="1010">
        <v>2018</v>
      </c>
      <c r="D64" s="1010">
        <v>2019</v>
      </c>
      <c r="E64" s="1010">
        <v>2020</v>
      </c>
      <c r="F64" s="1010">
        <v>2025</v>
      </c>
      <c r="G64" s="1010">
        <v>2030</v>
      </c>
      <c r="H64" s="1010">
        <v>2035</v>
      </c>
      <c r="I64" s="1010">
        <v>2040</v>
      </c>
      <c r="J64" s="1010">
        <v>2045</v>
      </c>
      <c r="K64" s="1010">
        <v>2050</v>
      </c>
      <c r="L64" s="1011"/>
      <c r="M64" s="1011"/>
      <c r="O64" s="1009" t="s">
        <v>175</v>
      </c>
      <c r="P64" s="1010">
        <v>2018</v>
      </c>
      <c r="Q64" s="1010">
        <v>2019</v>
      </c>
      <c r="R64" s="1010">
        <v>2020</v>
      </c>
      <c r="S64" s="1010">
        <v>2025</v>
      </c>
      <c r="T64" s="1010">
        <v>2030</v>
      </c>
      <c r="U64" s="1010">
        <v>2035</v>
      </c>
      <c r="V64" s="1010">
        <v>2040</v>
      </c>
      <c r="W64" s="1010">
        <v>2045</v>
      </c>
      <c r="X64" s="1010">
        <v>2050</v>
      </c>
      <c r="Z64" s="1022"/>
      <c r="AA64" s="1022"/>
      <c r="AB64" s="1022"/>
    </row>
    <row r="65" spans="2:28" ht="12" customHeight="1">
      <c r="B65" s="1020" t="s">
        <v>197</v>
      </c>
      <c r="C65" s="1044">
        <v>42.289240856472141</v>
      </c>
      <c r="D65" s="1044">
        <v>41.773771337402735</v>
      </c>
      <c r="E65" s="1044">
        <v>35.410075316185001</v>
      </c>
      <c r="F65" s="1044">
        <v>36.308490810005139</v>
      </c>
      <c r="G65" s="1044">
        <v>29.656369629730918</v>
      </c>
      <c r="H65" s="1044">
        <v>23.508428042781549</v>
      </c>
      <c r="I65" s="1044">
        <v>17.122593162320065</v>
      </c>
      <c r="J65" s="1044">
        <v>12.426827765398791</v>
      </c>
      <c r="K65" s="1062">
        <v>9.6732286835979764</v>
      </c>
      <c r="L65" s="1062"/>
      <c r="M65" s="1062"/>
      <c r="N65" s="1069"/>
      <c r="O65" s="1020" t="s">
        <v>197</v>
      </c>
      <c r="P65" s="1044">
        <v>123.82822543996708</v>
      </c>
      <c r="Q65" s="1044">
        <v>121.70744699901303</v>
      </c>
      <c r="R65" s="1044">
        <v>102.3882158217237</v>
      </c>
      <c r="S65" s="1044">
        <v>101.28797946581952</v>
      </c>
      <c r="T65" s="1044">
        <v>77.378625006321002</v>
      </c>
      <c r="U65" s="1044">
        <v>46.998064376211978</v>
      </c>
      <c r="V65" s="1044">
        <v>14.965802971159789</v>
      </c>
      <c r="W65" s="1044">
        <v>0.41821610396940656</v>
      </c>
      <c r="X65" s="1044">
        <v>0</v>
      </c>
      <c r="Z65" s="1022"/>
      <c r="AA65" s="1022"/>
      <c r="AB65" s="1022"/>
    </row>
    <row r="66" spans="2:28" ht="12" customHeight="1">
      <c r="B66" s="1020" t="s">
        <v>198</v>
      </c>
      <c r="C66" s="1036">
        <v>0.91937988734059695</v>
      </c>
      <c r="D66" s="1036">
        <v>0.91218414974419593</v>
      </c>
      <c r="E66" s="1036">
        <v>0.78466391144223036</v>
      </c>
      <c r="F66" s="1036">
        <v>0.97426191055641798</v>
      </c>
      <c r="G66" s="1036">
        <v>0.97426191055641786</v>
      </c>
      <c r="H66" s="1036">
        <v>0.97426191055641798</v>
      </c>
      <c r="I66" s="1036">
        <v>0.97426191055641786</v>
      </c>
      <c r="J66" s="1036">
        <v>0.97426191055641798</v>
      </c>
      <c r="K66" s="1036">
        <v>0.97426191055641798</v>
      </c>
      <c r="L66" s="1036"/>
      <c r="M66" s="1036"/>
      <c r="O66" s="1020" t="s">
        <v>198</v>
      </c>
      <c r="P66" s="1036">
        <v>0.37325552418000008</v>
      </c>
      <c r="Q66" s="1036">
        <v>0.37289431886355001</v>
      </c>
      <c r="R66" s="1036">
        <v>0.30716515845113995</v>
      </c>
      <c r="S66" s="1036">
        <v>0.34811403778392935</v>
      </c>
      <c r="T66" s="1036">
        <v>0.22540864767003599</v>
      </c>
      <c r="U66" s="1036">
        <v>0</v>
      </c>
      <c r="V66" s="1036">
        <v>0</v>
      </c>
      <c r="W66" s="1036">
        <v>0</v>
      </c>
      <c r="X66" s="1036">
        <v>0</v>
      </c>
      <c r="Z66" s="1022"/>
      <c r="AA66" s="1022"/>
      <c r="AB66" s="1022"/>
    </row>
    <row r="67" spans="2:28" ht="12" customHeight="1">
      <c r="B67" s="1020" t="s">
        <v>199</v>
      </c>
      <c r="C67" s="1036">
        <v>0.4458055830685731</v>
      </c>
      <c r="D67" s="1036">
        <v>0.45401090955739631</v>
      </c>
      <c r="E67" s="1036">
        <v>0.44346120407176648</v>
      </c>
      <c r="F67" s="1036">
        <v>0.44265014467969221</v>
      </c>
      <c r="G67" s="1036">
        <v>0.43734457790924336</v>
      </c>
      <c r="H67" s="1036">
        <v>0.42208579681931496</v>
      </c>
      <c r="I67" s="1036">
        <v>0.40552512069099411</v>
      </c>
      <c r="J67" s="1036">
        <v>0.3102448599261402</v>
      </c>
      <c r="K67" s="1036">
        <v>0.21071972468169642</v>
      </c>
      <c r="L67" s="1036"/>
      <c r="M67" s="1036"/>
      <c r="O67" s="1020" t="s">
        <v>199</v>
      </c>
      <c r="P67" s="1036">
        <v>1.2656301627939783</v>
      </c>
      <c r="Q67" s="1036">
        <v>1.2823061860190106</v>
      </c>
      <c r="R67" s="1036">
        <v>1.2461671070077209</v>
      </c>
      <c r="S67" s="1036">
        <v>1.2158434172564594</v>
      </c>
      <c r="T67" s="1036">
        <v>1.1946045467017659</v>
      </c>
      <c r="U67" s="1036">
        <v>0.92902101286039951</v>
      </c>
      <c r="V67" s="1036">
        <v>0.4945730060517336</v>
      </c>
      <c r="W67" s="1036">
        <v>1.9043748897521029E-2</v>
      </c>
      <c r="X67" s="1036">
        <v>0</v>
      </c>
      <c r="Z67" s="1022"/>
      <c r="AA67" s="1022"/>
      <c r="AB67" s="1022"/>
    </row>
    <row r="68" spans="2:28" s="1072" customFormat="1" ht="12" customHeight="1">
      <c r="B68" s="1070" t="s">
        <v>200</v>
      </c>
      <c r="C68" s="1071">
        <v>1.5743320616280001</v>
      </c>
      <c r="D68" s="1071">
        <v>1.601864217211999</v>
      </c>
      <c r="E68" s="1071">
        <v>0.79298327525402246</v>
      </c>
      <c r="F68" s="1071">
        <v>1.5481176680639936</v>
      </c>
      <c r="G68" s="1071">
        <v>1.4942029231731804</v>
      </c>
      <c r="H68" s="1071">
        <v>1.4222632011781895</v>
      </c>
      <c r="I68" s="1071">
        <v>1.3347533589918983</v>
      </c>
      <c r="J68" s="1071">
        <v>1.2316733966143061</v>
      </c>
      <c r="K68" s="1071">
        <v>1.1130233140454133</v>
      </c>
      <c r="L68" s="1071"/>
      <c r="M68" s="1071"/>
      <c r="O68" s="1070" t="s">
        <v>200</v>
      </c>
      <c r="P68" s="1071">
        <v>4.7576314902398158</v>
      </c>
      <c r="Q68" s="1071">
        <v>4.8408336644146601</v>
      </c>
      <c r="R68" s="1071">
        <v>2.3963954578176558</v>
      </c>
      <c r="S68" s="1071">
        <v>4.5680010792971988</v>
      </c>
      <c r="T68" s="1071">
        <v>4.063933110446416</v>
      </c>
      <c r="U68" s="1071">
        <v>3.4384635151683902</v>
      </c>
      <c r="V68" s="1071">
        <v>2.5411835300503154</v>
      </c>
      <c r="W68" s="1071">
        <v>1.7121738221014788</v>
      </c>
      <c r="X68" s="1071">
        <v>0.50453346825678591</v>
      </c>
      <c r="Z68" s="1022"/>
      <c r="AA68" s="1022"/>
      <c r="AB68" s="1022"/>
    </row>
    <row r="69" spans="2:28" ht="12" customHeight="1">
      <c r="B69" s="1020"/>
      <c r="C69" s="1044"/>
      <c r="D69" s="1044"/>
      <c r="E69" s="1044"/>
      <c r="F69" s="1044"/>
      <c r="G69" s="1044"/>
      <c r="H69" s="1044"/>
      <c r="I69" s="1044"/>
      <c r="J69" s="1044"/>
      <c r="K69" s="1044"/>
      <c r="L69" s="1044"/>
      <c r="M69" s="1044"/>
      <c r="O69" s="1020"/>
      <c r="P69" s="1044"/>
      <c r="Q69" s="1044"/>
      <c r="R69" s="1044"/>
      <c r="S69" s="1044"/>
      <c r="T69" s="1044"/>
      <c r="U69" s="1044"/>
      <c r="V69" s="1044"/>
      <c r="W69" s="1044"/>
      <c r="X69" s="1044"/>
      <c r="Z69" s="1022"/>
      <c r="AA69" s="1022"/>
      <c r="AB69" s="1022"/>
    </row>
    <row r="70" spans="2:28" ht="12" customHeight="1" thickBot="1">
      <c r="B70" s="1024" t="s">
        <v>41</v>
      </c>
      <c r="C70" s="1061">
        <v>45.228758388509313</v>
      </c>
      <c r="D70" s="1063">
        <v>44.741830613916328</v>
      </c>
      <c r="E70" s="1063">
        <v>37.431183706953021</v>
      </c>
      <c r="F70" s="1063">
        <v>39.273520533305238</v>
      </c>
      <c r="G70" s="1063">
        <v>32.56217904136976</v>
      </c>
      <c r="H70" s="1063">
        <v>26.327038951335471</v>
      </c>
      <c r="I70" s="1063">
        <v>19.837133552559376</v>
      </c>
      <c r="J70" s="1063">
        <v>14.943007932495656</v>
      </c>
      <c r="K70" s="1061">
        <v>11.971233632881505</v>
      </c>
      <c r="L70" s="1062"/>
      <c r="M70" s="1062"/>
      <c r="O70" s="1024" t="s">
        <v>41</v>
      </c>
      <c r="P70" s="1063">
        <v>130.22474261718088</v>
      </c>
      <c r="Q70" s="1063">
        <v>128.20348116831025</v>
      </c>
      <c r="R70" s="1063">
        <v>106.33794354500023</v>
      </c>
      <c r="S70" s="1063">
        <v>107.41993800015712</v>
      </c>
      <c r="T70" s="1063">
        <v>82.86257131113922</v>
      </c>
      <c r="U70" s="1063">
        <v>51.365548904240768</v>
      </c>
      <c r="V70" s="1063">
        <v>18.001559507261838</v>
      </c>
      <c r="W70" s="1063">
        <v>2.1494336749684066</v>
      </c>
      <c r="X70" s="1063">
        <v>0.50453346825678591</v>
      </c>
      <c r="Z70" s="1022"/>
      <c r="AA70" s="1022"/>
      <c r="AB70" s="1022"/>
    </row>
    <row r="71" spans="2:28" ht="12" customHeight="1">
      <c r="B71" s="1064" t="s">
        <v>193</v>
      </c>
      <c r="C71" s="1065">
        <v>0</v>
      </c>
      <c r="D71" s="1065">
        <v>-1.076588860588068E-2</v>
      </c>
      <c r="E71" s="1065">
        <v>-0.17240302319546585</v>
      </c>
      <c r="F71" s="1065">
        <v>-0.13166927564204467</v>
      </c>
      <c r="G71" s="1065">
        <v>-0.28005587149519429</v>
      </c>
      <c r="H71" s="1065">
        <v>-0.41791373698146794</v>
      </c>
      <c r="I71" s="1065">
        <v>-0.56140441923784623</v>
      </c>
      <c r="J71" s="1065">
        <v>-0.66961268748221858</v>
      </c>
      <c r="K71" s="1065">
        <v>-0.73531810159257249</v>
      </c>
      <c r="L71" s="1065"/>
      <c r="M71" s="1065"/>
      <c r="O71" s="1064" t="s">
        <v>193</v>
      </c>
      <c r="P71" s="1065">
        <v>1.8792464630261749</v>
      </c>
      <c r="Q71" s="1065">
        <v>1.834556723115381</v>
      </c>
      <c r="R71" s="1065">
        <v>1.3511134803120339</v>
      </c>
      <c r="S71" s="1065">
        <v>1.3750361899708463</v>
      </c>
      <c r="T71" s="1065">
        <v>0.83207707360348504</v>
      </c>
      <c r="U71" s="1065">
        <v>0.13568337346378612</v>
      </c>
      <c r="V71" s="1065">
        <v>-0.6019886428756076</v>
      </c>
      <c r="W71" s="1065">
        <v>-0.95247639441027665</v>
      </c>
      <c r="X71" s="1065">
        <v>-0.98884485256210419</v>
      </c>
      <c r="Z71" s="1022"/>
      <c r="AA71" s="1022"/>
      <c r="AB71" s="1022"/>
    </row>
    <row r="72" spans="2:28" ht="12" customHeight="1">
      <c r="B72" s="1027"/>
      <c r="C72" s="1062"/>
      <c r="D72" s="1062"/>
      <c r="E72" s="1062"/>
      <c r="F72" s="1062"/>
      <c r="G72" s="1062"/>
      <c r="H72" s="1062"/>
      <c r="I72" s="1062"/>
      <c r="J72" s="1062"/>
      <c r="K72" s="1062"/>
      <c r="L72" s="1062"/>
      <c r="M72" s="1062"/>
      <c r="O72" s="1027"/>
      <c r="P72" s="1067"/>
      <c r="Q72" s="1067"/>
      <c r="R72" s="1067"/>
      <c r="S72" s="1067"/>
      <c r="T72" s="1067"/>
      <c r="U72" s="1067"/>
      <c r="V72" s="1067"/>
      <c r="W72" s="1067"/>
      <c r="X72" s="1067"/>
      <c r="Z72" s="1022"/>
      <c r="AA72" s="1022"/>
      <c r="AB72" s="1022"/>
    </row>
    <row r="73" spans="2:28" ht="12" customHeight="1" thickBot="1">
      <c r="B73" s="1015" t="s">
        <v>201</v>
      </c>
      <c r="C73" s="1015"/>
      <c r="D73" s="1015"/>
      <c r="E73" s="1015"/>
      <c r="F73" s="1015"/>
      <c r="G73" s="1015"/>
      <c r="H73" s="1015"/>
      <c r="I73" s="1015"/>
      <c r="J73" s="1015"/>
      <c r="K73" s="1015"/>
      <c r="L73" s="1015"/>
      <c r="M73" s="1015"/>
      <c r="O73" s="1015" t="s">
        <v>201</v>
      </c>
      <c r="P73" s="1015"/>
      <c r="Q73" s="1015"/>
      <c r="R73" s="1015"/>
      <c r="S73" s="1015"/>
      <c r="T73" s="1015"/>
      <c r="U73" s="1015"/>
      <c r="V73" s="1015"/>
      <c r="W73" s="1015"/>
      <c r="X73" s="1015"/>
      <c r="Z73" s="1022"/>
      <c r="AA73" s="1022"/>
      <c r="AB73" s="1022"/>
    </row>
    <row r="74" spans="2:28" ht="12" customHeight="1" thickBot="1">
      <c r="B74" s="1009" t="s">
        <v>158</v>
      </c>
      <c r="C74" s="1010">
        <v>2018</v>
      </c>
      <c r="D74" s="1010">
        <v>2019</v>
      </c>
      <c r="E74" s="1010">
        <v>2020</v>
      </c>
      <c r="F74" s="1010">
        <v>2025</v>
      </c>
      <c r="G74" s="1010">
        <v>2030</v>
      </c>
      <c r="H74" s="1010">
        <v>2035</v>
      </c>
      <c r="I74" s="1010">
        <v>2040</v>
      </c>
      <c r="J74" s="1010">
        <v>2045</v>
      </c>
      <c r="K74" s="1010">
        <v>2050</v>
      </c>
      <c r="L74" s="1011"/>
      <c r="M74" s="1011"/>
      <c r="O74" s="1009" t="s">
        <v>175</v>
      </c>
      <c r="P74" s="1010">
        <v>2018</v>
      </c>
      <c r="Q74" s="1010">
        <v>2019</v>
      </c>
      <c r="R74" s="1010">
        <v>2020</v>
      </c>
      <c r="S74" s="1010">
        <v>2025</v>
      </c>
      <c r="T74" s="1010">
        <v>2030</v>
      </c>
      <c r="U74" s="1010">
        <v>2035</v>
      </c>
      <c r="V74" s="1010">
        <v>2040</v>
      </c>
      <c r="W74" s="1010">
        <v>2045</v>
      </c>
      <c r="X74" s="1010">
        <v>2050</v>
      </c>
      <c r="Z74" s="1022"/>
      <c r="AA74" s="1022"/>
      <c r="AB74" s="1022"/>
    </row>
    <row r="75" spans="2:28" ht="12" customHeight="1">
      <c r="B75" s="1018" t="s">
        <v>202</v>
      </c>
      <c r="C75" s="1041">
        <v>24.785215016553884</v>
      </c>
      <c r="D75" s="1041">
        <v>24.572813261339846</v>
      </c>
      <c r="E75" s="1041">
        <v>19.872671811520696</v>
      </c>
      <c r="F75" s="1041">
        <v>21.124016739883242</v>
      </c>
      <c r="G75" s="1041">
        <v>17.033558958780397</v>
      </c>
      <c r="H75" s="1041">
        <v>13.2583599340063</v>
      </c>
      <c r="I75" s="1041">
        <v>9.2828339858739017</v>
      </c>
      <c r="J75" s="1041">
        <v>6.3101615382958043</v>
      </c>
      <c r="K75" s="1041">
        <v>4.5324756131681285</v>
      </c>
      <c r="L75" s="1041"/>
      <c r="M75" s="1041"/>
      <c r="O75" s="1018" t="s">
        <v>202</v>
      </c>
      <c r="P75" s="1041">
        <v>72.238150451255152</v>
      </c>
      <c r="Q75" s="1041">
        <v>71.2230709624761</v>
      </c>
      <c r="R75" s="1041">
        <v>57.14220137541318</v>
      </c>
      <c r="S75" s="1041">
        <v>58.254095663301243</v>
      </c>
      <c r="T75" s="1041">
        <v>44.366344402006106</v>
      </c>
      <c r="U75" s="1041">
        <v>26.152370793863135</v>
      </c>
      <c r="V75" s="1041">
        <v>7.9867150845314949</v>
      </c>
      <c r="W75" s="1041">
        <v>0</v>
      </c>
      <c r="X75" s="1041">
        <v>0</v>
      </c>
      <c r="Z75" s="1022"/>
      <c r="AA75" s="1022"/>
      <c r="AB75" s="1022"/>
    </row>
    <row r="76" spans="2:28" ht="12" customHeight="1">
      <c r="B76" s="1020" t="s">
        <v>203</v>
      </c>
      <c r="C76" s="1036">
        <v>6.999949059643038</v>
      </c>
      <c r="D76" s="1036">
        <v>7.3575468986315764</v>
      </c>
      <c r="E76" s="1036">
        <v>6.3088905747272186</v>
      </c>
      <c r="F76" s="1036">
        <v>11.463121711585798</v>
      </c>
      <c r="G76" s="1036">
        <v>10.189693566793236</v>
      </c>
      <c r="H76" s="1036">
        <v>7.3130814680516716</v>
      </c>
      <c r="I76" s="1036">
        <v>3.9307199205907772</v>
      </c>
      <c r="J76" s="1036">
        <v>1.3713103524006398</v>
      </c>
      <c r="K76" s="1036">
        <v>0</v>
      </c>
      <c r="L76" s="1036"/>
      <c r="M76" s="1036"/>
      <c r="O76" s="1020" t="s">
        <v>203</v>
      </c>
      <c r="P76" s="1036">
        <v>19.69397168210741</v>
      </c>
      <c r="Q76" s="1036">
        <v>20.566072605196439</v>
      </c>
      <c r="R76" s="1036">
        <v>17.57738929696475</v>
      </c>
      <c r="S76" s="1036">
        <v>31.4158886783806</v>
      </c>
      <c r="T76" s="1036">
        <v>28.235182337373555</v>
      </c>
      <c r="U76" s="1036">
        <v>17.090305736763355</v>
      </c>
      <c r="V76" s="1036">
        <v>5.3683807315468544</v>
      </c>
      <c r="W76" s="1036">
        <v>0</v>
      </c>
      <c r="X76" s="1036">
        <v>0</v>
      </c>
      <c r="Z76" s="1022"/>
      <c r="AA76" s="1022"/>
      <c r="AB76" s="1022"/>
    </row>
    <row r="77" spans="2:28" ht="12" customHeight="1">
      <c r="B77" s="1020" t="s">
        <v>204</v>
      </c>
      <c r="C77" s="1036">
        <v>17.761288462823494</v>
      </c>
      <c r="D77" s="1036">
        <v>17.18432977050459</v>
      </c>
      <c r="E77" s="1036">
        <v>13.523657396242969</v>
      </c>
      <c r="F77" s="1036">
        <v>9.3256218023283068</v>
      </c>
      <c r="G77" s="1036">
        <v>5.7709811981284318</v>
      </c>
      <c r="H77" s="1036">
        <v>3.6534692215367603</v>
      </c>
      <c r="I77" s="1036">
        <v>1.8297235171101613</v>
      </c>
      <c r="J77" s="1036">
        <v>0.6338243938382121</v>
      </c>
      <c r="K77" s="1036">
        <v>0</v>
      </c>
      <c r="L77" s="1036"/>
      <c r="M77" s="1036"/>
      <c r="O77" s="1020" t="s">
        <v>204</v>
      </c>
      <c r="P77" s="1036">
        <v>52.544178769147742</v>
      </c>
      <c r="Q77" s="1036">
        <v>50.656998357279669</v>
      </c>
      <c r="R77" s="1036">
        <v>39.564812078448433</v>
      </c>
      <c r="S77" s="1036">
        <v>26.838206984920639</v>
      </c>
      <c r="T77" s="1036">
        <v>16.131162064632555</v>
      </c>
      <c r="U77" s="1036">
        <v>9.0620650570997814</v>
      </c>
      <c r="V77" s="1036">
        <v>2.6183343529846406</v>
      </c>
      <c r="W77" s="1036">
        <v>0</v>
      </c>
      <c r="X77" s="1036">
        <v>0</v>
      </c>
      <c r="Z77" s="1022"/>
      <c r="AA77" s="1022"/>
      <c r="AB77" s="1022"/>
    </row>
    <row r="78" spans="2:28" ht="12" customHeight="1">
      <c r="B78" s="1020" t="s">
        <v>187</v>
      </c>
      <c r="C78" s="1036">
        <v>0</v>
      </c>
      <c r="D78" s="1036">
        <v>0</v>
      </c>
      <c r="E78" s="1036">
        <v>0</v>
      </c>
      <c r="F78" s="1036">
        <v>0</v>
      </c>
      <c r="G78" s="1036">
        <v>0</v>
      </c>
      <c r="H78" s="1036">
        <v>0</v>
      </c>
      <c r="I78" s="1036">
        <v>0</v>
      </c>
      <c r="J78" s="1036">
        <v>0</v>
      </c>
      <c r="K78" s="1036">
        <v>0</v>
      </c>
      <c r="L78" s="1036"/>
      <c r="M78" s="1036"/>
      <c r="O78" s="1020" t="s">
        <v>187</v>
      </c>
      <c r="P78" s="1036">
        <v>0</v>
      </c>
      <c r="Q78" s="1036">
        <v>0</v>
      </c>
      <c r="R78" s="1036">
        <v>0</v>
      </c>
      <c r="S78" s="1036">
        <v>0</v>
      </c>
      <c r="T78" s="1036">
        <v>0</v>
      </c>
      <c r="U78" s="1036">
        <v>0</v>
      </c>
      <c r="V78" s="1036">
        <v>0</v>
      </c>
      <c r="W78" s="1036">
        <v>0</v>
      </c>
      <c r="X78" s="1036">
        <v>0</v>
      </c>
      <c r="Z78" s="1022"/>
      <c r="AA78" s="1022"/>
      <c r="AB78" s="1022"/>
    </row>
    <row r="79" spans="2:28" ht="12" customHeight="1">
      <c r="B79" s="1020" t="s">
        <v>151</v>
      </c>
      <c r="C79" s="1036">
        <v>0</v>
      </c>
      <c r="D79" s="1036">
        <v>0</v>
      </c>
      <c r="E79" s="1036">
        <v>0</v>
      </c>
      <c r="F79" s="1036">
        <v>0</v>
      </c>
      <c r="G79" s="1036">
        <v>0</v>
      </c>
      <c r="H79" s="1036">
        <v>0</v>
      </c>
      <c r="I79" s="1036">
        <v>0</v>
      </c>
      <c r="J79" s="1036">
        <v>0</v>
      </c>
      <c r="K79" s="1036">
        <v>0</v>
      </c>
      <c r="L79" s="1036"/>
      <c r="M79" s="1036"/>
      <c r="O79" s="1020" t="s">
        <v>151</v>
      </c>
      <c r="P79" s="1036">
        <v>0</v>
      </c>
      <c r="Q79" s="1036">
        <v>0</v>
      </c>
      <c r="R79" s="1036">
        <v>0</v>
      </c>
      <c r="S79" s="1036">
        <v>0</v>
      </c>
      <c r="T79" s="1036">
        <v>0</v>
      </c>
      <c r="U79" s="1036">
        <v>0</v>
      </c>
      <c r="V79" s="1036">
        <v>0</v>
      </c>
      <c r="W79" s="1036">
        <v>0</v>
      </c>
      <c r="X79" s="1036">
        <v>0</v>
      </c>
      <c r="Z79" s="1022"/>
      <c r="AA79" s="1022"/>
      <c r="AB79" s="1022"/>
    </row>
    <row r="80" spans="2:28" ht="12" customHeight="1">
      <c r="B80" s="1020" t="s">
        <v>192</v>
      </c>
      <c r="C80" s="1036">
        <v>0</v>
      </c>
      <c r="D80" s="1036">
        <v>0</v>
      </c>
      <c r="E80" s="1036">
        <v>0</v>
      </c>
      <c r="F80" s="1036">
        <v>0</v>
      </c>
      <c r="G80" s="1036">
        <v>0</v>
      </c>
      <c r="H80" s="1036">
        <v>0</v>
      </c>
      <c r="I80" s="1036">
        <v>0</v>
      </c>
      <c r="J80" s="1036">
        <v>0</v>
      </c>
      <c r="K80" s="1036">
        <v>0</v>
      </c>
      <c r="L80" s="1036"/>
      <c r="M80" s="1036"/>
      <c r="O80" s="1020" t="s">
        <v>192</v>
      </c>
      <c r="P80" s="1036">
        <v>0</v>
      </c>
      <c r="Q80" s="1036">
        <v>0</v>
      </c>
      <c r="R80" s="1036">
        <v>0</v>
      </c>
      <c r="S80" s="1036">
        <v>0</v>
      </c>
      <c r="T80" s="1036">
        <v>0</v>
      </c>
      <c r="U80" s="1036">
        <v>0</v>
      </c>
      <c r="V80" s="1036">
        <v>0</v>
      </c>
      <c r="W80" s="1036">
        <v>0</v>
      </c>
      <c r="X80" s="1036">
        <v>0</v>
      </c>
      <c r="Z80" s="1022"/>
      <c r="AA80" s="1022"/>
      <c r="AB80" s="1022"/>
    </row>
    <row r="81" spans="2:28" ht="12" customHeight="1">
      <c r="B81" s="1020" t="s">
        <v>191</v>
      </c>
      <c r="C81" s="1036">
        <v>2.3977494087355493E-2</v>
      </c>
      <c r="D81" s="1036">
        <v>3.093659220368003E-2</v>
      </c>
      <c r="E81" s="1036">
        <v>4.0123840550508098E-2</v>
      </c>
      <c r="F81" s="1036">
        <v>0.3352732259691365</v>
      </c>
      <c r="G81" s="1036">
        <v>1.0728841938587266</v>
      </c>
      <c r="H81" s="1036">
        <v>2.2918092444178684</v>
      </c>
      <c r="I81" s="1036">
        <v>3.5223905481729627</v>
      </c>
      <c r="J81" s="1036">
        <v>4.3050267920569523</v>
      </c>
      <c r="K81" s="1036">
        <v>4.5324756131681285</v>
      </c>
      <c r="L81" s="1036"/>
      <c r="M81" s="1036"/>
      <c r="O81" s="1020" t="s">
        <v>191</v>
      </c>
      <c r="P81" s="1036">
        <v>0</v>
      </c>
      <c r="Q81" s="1036">
        <v>0</v>
      </c>
      <c r="R81" s="1036">
        <v>0</v>
      </c>
      <c r="S81" s="1036">
        <v>0</v>
      </c>
      <c r="T81" s="1036">
        <v>0</v>
      </c>
      <c r="U81" s="1036">
        <v>0</v>
      </c>
      <c r="V81" s="1036">
        <v>0</v>
      </c>
      <c r="W81" s="1036">
        <v>0</v>
      </c>
      <c r="X81" s="1036">
        <v>0</v>
      </c>
      <c r="Z81" s="1022"/>
      <c r="AA81" s="1022"/>
      <c r="AB81" s="1022"/>
    </row>
    <row r="82" spans="2:28" ht="12" customHeight="1">
      <c r="B82" s="1020"/>
      <c r="C82" s="1044"/>
      <c r="D82" s="1044"/>
      <c r="E82" s="1044"/>
      <c r="F82" s="1044"/>
      <c r="G82" s="1044"/>
      <c r="H82" s="1044"/>
      <c r="I82" s="1044"/>
      <c r="J82" s="1044"/>
      <c r="K82" s="1044"/>
      <c r="L82" s="1044"/>
      <c r="M82" s="1044"/>
      <c r="O82" s="1020"/>
      <c r="P82" s="1044"/>
      <c r="Q82" s="1044"/>
      <c r="R82" s="1044"/>
      <c r="S82" s="1044"/>
      <c r="T82" s="1044"/>
      <c r="U82" s="1044"/>
      <c r="V82" s="1044"/>
      <c r="W82" s="1044"/>
      <c r="X82" s="1044"/>
      <c r="Z82" s="1022"/>
      <c r="AA82" s="1022"/>
      <c r="AB82" s="1022"/>
    </row>
    <row r="83" spans="2:28" ht="12" customHeight="1">
      <c r="B83" s="1018" t="s">
        <v>12</v>
      </c>
      <c r="C83" s="1041">
        <v>5.5743132116865626</v>
      </c>
      <c r="D83" s="1041">
        <v>5.4942803229924868</v>
      </c>
      <c r="E83" s="1041">
        <v>4.8144033481321111</v>
      </c>
      <c r="F83" s="1041">
        <v>5.0903191953332332</v>
      </c>
      <c r="G83" s="1041">
        <v>4.4614609922475097</v>
      </c>
      <c r="H83" s="1041">
        <v>3.5982104579140586</v>
      </c>
      <c r="I83" s="1041">
        <v>2.5894668757160333</v>
      </c>
      <c r="J83" s="1041">
        <v>1.9069329699843056</v>
      </c>
      <c r="K83" s="1041">
        <v>1.5854779414865079</v>
      </c>
      <c r="L83" s="1041"/>
      <c r="M83" s="1041"/>
      <c r="O83" s="1018" t="s">
        <v>12</v>
      </c>
      <c r="P83" s="1041">
        <v>16.428070211542902</v>
      </c>
      <c r="Q83" s="1041">
        <v>16.126325164425413</v>
      </c>
      <c r="R83" s="1041">
        <v>14.013799561183445</v>
      </c>
      <c r="S83" s="1041">
        <v>14.425843147031618</v>
      </c>
      <c r="T83" s="1041">
        <v>11.611985002101889</v>
      </c>
      <c r="U83" s="1041">
        <v>7.1502148099079497</v>
      </c>
      <c r="V83" s="1041">
        <v>1.914259128543363</v>
      </c>
      <c r="W83" s="1041">
        <v>3.6847200000000004E-2</v>
      </c>
      <c r="X83" s="1041">
        <v>0</v>
      </c>
      <c r="Z83" s="1022"/>
      <c r="AA83" s="1022"/>
      <c r="AB83" s="1022"/>
    </row>
    <row r="84" spans="2:28" ht="12" customHeight="1">
      <c r="B84" s="1020" t="s">
        <v>203</v>
      </c>
      <c r="C84" s="1036">
        <v>0</v>
      </c>
      <c r="D84" s="1036">
        <v>0</v>
      </c>
      <c r="E84" s="1036">
        <v>0</v>
      </c>
      <c r="F84" s="1036">
        <v>0</v>
      </c>
      <c r="G84" s="1036">
        <v>0</v>
      </c>
      <c r="H84" s="1036">
        <v>0</v>
      </c>
      <c r="I84" s="1036">
        <v>0</v>
      </c>
      <c r="J84" s="1036">
        <v>0</v>
      </c>
      <c r="K84" s="1036">
        <v>0</v>
      </c>
      <c r="L84" s="1036"/>
      <c r="M84" s="1036"/>
      <c r="O84" s="1020" t="s">
        <v>203</v>
      </c>
      <c r="P84" s="1036">
        <v>0</v>
      </c>
      <c r="Q84" s="1036">
        <v>0</v>
      </c>
      <c r="R84" s="1036">
        <v>0</v>
      </c>
      <c r="S84" s="1036">
        <v>0</v>
      </c>
      <c r="T84" s="1036">
        <v>0</v>
      </c>
      <c r="U84" s="1036">
        <v>0</v>
      </c>
      <c r="V84" s="1036">
        <v>0</v>
      </c>
      <c r="W84" s="1036">
        <v>0</v>
      </c>
      <c r="X84" s="1036">
        <v>0</v>
      </c>
      <c r="Z84" s="1022"/>
      <c r="AA84" s="1022"/>
      <c r="AB84" s="1022"/>
    </row>
    <row r="85" spans="2:28" ht="12" customHeight="1">
      <c r="B85" s="1020" t="s">
        <v>204</v>
      </c>
      <c r="C85" s="1036">
        <v>5.5212069588503949</v>
      </c>
      <c r="D85" s="1036">
        <v>5.4385010293655096</v>
      </c>
      <c r="E85" s="1036">
        <v>4.7577980725948334</v>
      </c>
      <c r="F85" s="1036">
        <v>4.9814403374097838</v>
      </c>
      <c r="G85" s="1036">
        <v>4.1244848713524833</v>
      </c>
      <c r="H85" s="1036">
        <v>2.8548800233462135</v>
      </c>
      <c r="I85" s="1036">
        <v>1.301394219806683</v>
      </c>
      <c r="J85" s="1036">
        <v>0.33791302395786876</v>
      </c>
      <c r="K85" s="1036">
        <v>0</v>
      </c>
      <c r="L85" s="1036"/>
      <c r="M85" s="1036"/>
      <c r="O85" s="1020" t="s">
        <v>204</v>
      </c>
      <c r="P85" s="1036">
        <v>16.333684691542903</v>
      </c>
      <c r="Q85" s="1036">
        <v>16.031939644425414</v>
      </c>
      <c r="R85" s="1036">
        <v>13.919414041183446</v>
      </c>
      <c r="S85" s="1036">
        <v>14.336087147031618</v>
      </c>
      <c r="T85" s="1036">
        <v>11.528842602101889</v>
      </c>
      <c r="U85" s="1036">
        <v>7.0812444099079492</v>
      </c>
      <c r="V85" s="1036">
        <v>1.8622951285433631</v>
      </c>
      <c r="W85" s="1036">
        <v>0</v>
      </c>
      <c r="X85" s="1036">
        <v>0</v>
      </c>
      <c r="Z85" s="1022"/>
      <c r="AA85" s="1022"/>
      <c r="AB85" s="1022"/>
    </row>
    <row r="86" spans="2:28" ht="12" customHeight="1">
      <c r="B86" s="1020" t="s">
        <v>187</v>
      </c>
      <c r="C86" s="1036">
        <v>0</v>
      </c>
      <c r="D86" s="1036">
        <v>0</v>
      </c>
      <c r="E86" s="1036">
        <v>0</v>
      </c>
      <c r="F86" s="1036">
        <v>0</v>
      </c>
      <c r="G86" s="1036">
        <v>0</v>
      </c>
      <c r="H86" s="1036">
        <v>0</v>
      </c>
      <c r="I86" s="1036">
        <v>0</v>
      </c>
      <c r="J86" s="1036">
        <v>0</v>
      </c>
      <c r="K86" s="1036">
        <v>0</v>
      </c>
      <c r="L86" s="1036"/>
      <c r="M86" s="1036"/>
      <c r="O86" s="1020" t="s">
        <v>187</v>
      </c>
      <c r="P86" s="1036">
        <v>0</v>
      </c>
      <c r="Q86" s="1036">
        <v>0</v>
      </c>
      <c r="R86" s="1036">
        <v>0</v>
      </c>
      <c r="S86" s="1036">
        <v>0</v>
      </c>
      <c r="T86" s="1036">
        <v>0</v>
      </c>
      <c r="U86" s="1036">
        <v>0</v>
      </c>
      <c r="V86" s="1036">
        <v>0</v>
      </c>
      <c r="W86" s="1036">
        <v>0</v>
      </c>
      <c r="X86" s="1036">
        <v>0</v>
      </c>
      <c r="Z86" s="1022"/>
      <c r="AA86" s="1022"/>
      <c r="AB86" s="1022"/>
    </row>
    <row r="87" spans="2:28" ht="12" customHeight="1">
      <c r="B87" s="1020" t="s">
        <v>151</v>
      </c>
      <c r="C87" s="1036">
        <v>0.04</v>
      </c>
      <c r="D87" s="1036">
        <v>0.04</v>
      </c>
      <c r="E87" s="1036">
        <v>0.04</v>
      </c>
      <c r="F87" s="1036">
        <v>0.04</v>
      </c>
      <c r="G87" s="1036">
        <v>0.04</v>
      </c>
      <c r="H87" s="1036">
        <v>0.04</v>
      </c>
      <c r="I87" s="1036">
        <v>0.04</v>
      </c>
      <c r="J87" s="1036">
        <v>0.04</v>
      </c>
      <c r="K87" s="1036">
        <v>0.04</v>
      </c>
      <c r="L87" s="1036"/>
      <c r="M87" s="1036"/>
      <c r="O87" s="1020" t="s">
        <v>151</v>
      </c>
      <c r="P87" s="1036">
        <v>9.4385520000000001E-2</v>
      </c>
      <c r="Q87" s="1036">
        <v>9.4385520000000001E-2</v>
      </c>
      <c r="R87" s="1036">
        <v>9.4385520000000001E-2</v>
      </c>
      <c r="S87" s="1036">
        <v>8.9756000000000002E-2</v>
      </c>
      <c r="T87" s="1036">
        <v>8.3142400000000005E-2</v>
      </c>
      <c r="U87" s="1036">
        <v>6.8970400000000001E-2</v>
      </c>
      <c r="V87" s="1036">
        <v>5.196400000000001E-2</v>
      </c>
      <c r="W87" s="1036">
        <v>3.6847200000000004E-2</v>
      </c>
      <c r="X87" s="1036">
        <v>0</v>
      </c>
      <c r="Z87" s="1022"/>
      <c r="AA87" s="1022"/>
      <c r="AB87" s="1022"/>
    </row>
    <row r="88" spans="2:28" ht="12" customHeight="1">
      <c r="B88" s="1020" t="s">
        <v>192</v>
      </c>
      <c r="C88" s="1036">
        <v>0</v>
      </c>
      <c r="D88" s="1036">
        <v>0</v>
      </c>
      <c r="E88" s="1036">
        <v>0</v>
      </c>
      <c r="F88" s="1036">
        <v>0</v>
      </c>
      <c r="G88" s="1036">
        <v>0</v>
      </c>
      <c r="H88" s="1036">
        <v>0</v>
      </c>
      <c r="I88" s="1036">
        <v>0</v>
      </c>
      <c r="J88" s="1036">
        <v>0</v>
      </c>
      <c r="K88" s="1036">
        <v>0</v>
      </c>
      <c r="L88" s="1036"/>
      <c r="M88" s="1036"/>
      <c r="O88" s="1020" t="s">
        <v>192</v>
      </c>
      <c r="P88" s="1036">
        <v>0</v>
      </c>
      <c r="Q88" s="1036">
        <v>0</v>
      </c>
      <c r="R88" s="1036">
        <v>0</v>
      </c>
      <c r="S88" s="1036">
        <v>0</v>
      </c>
      <c r="T88" s="1036">
        <v>0</v>
      </c>
      <c r="U88" s="1036">
        <v>0</v>
      </c>
      <c r="V88" s="1036">
        <v>0</v>
      </c>
      <c r="W88" s="1036">
        <v>0</v>
      </c>
      <c r="X88" s="1036">
        <v>0</v>
      </c>
      <c r="Z88" s="1022"/>
      <c r="AA88" s="1022"/>
      <c r="AB88" s="1022"/>
    </row>
    <row r="89" spans="2:28" ht="12" customHeight="1">
      <c r="B89" s="1020" t="s">
        <v>191</v>
      </c>
      <c r="C89" s="1036">
        <v>1.3106252836168038E-2</v>
      </c>
      <c r="D89" s="1036">
        <v>1.5779293626977386E-2</v>
      </c>
      <c r="E89" s="1036">
        <v>1.6605275537277552E-2</v>
      </c>
      <c r="F89" s="1036">
        <v>6.8878857923449804E-2</v>
      </c>
      <c r="G89" s="1036">
        <v>0.29697612089502623</v>
      </c>
      <c r="H89" s="1036">
        <v>0.70333043456784505</v>
      </c>
      <c r="I89" s="1036">
        <v>1.2480726559093502</v>
      </c>
      <c r="J89" s="1036">
        <v>1.5290199460264369</v>
      </c>
      <c r="K89" s="1036">
        <v>1.5454779414865079</v>
      </c>
      <c r="L89" s="1036"/>
      <c r="M89" s="1036"/>
      <c r="O89" s="1020" t="s">
        <v>191</v>
      </c>
      <c r="P89" s="1036">
        <v>0</v>
      </c>
      <c r="Q89" s="1036">
        <v>0</v>
      </c>
      <c r="R89" s="1036">
        <v>0</v>
      </c>
      <c r="S89" s="1036">
        <v>0</v>
      </c>
      <c r="T89" s="1036">
        <v>0</v>
      </c>
      <c r="U89" s="1036">
        <v>0</v>
      </c>
      <c r="V89" s="1036">
        <v>0</v>
      </c>
      <c r="W89" s="1036">
        <v>0</v>
      </c>
      <c r="X89" s="1036">
        <v>0</v>
      </c>
      <c r="Z89" s="1022"/>
      <c r="AA89" s="1022"/>
      <c r="AB89" s="1022"/>
    </row>
    <row r="90" spans="2:28" ht="12" customHeight="1">
      <c r="B90" s="1020"/>
      <c r="C90" s="1044"/>
      <c r="D90" s="1044"/>
      <c r="E90" s="1044"/>
      <c r="F90" s="1044"/>
      <c r="G90" s="1036"/>
      <c r="H90" s="1036"/>
      <c r="I90" s="1036"/>
      <c r="J90" s="1036"/>
      <c r="K90" s="1036"/>
      <c r="L90" s="1036"/>
      <c r="M90" s="1036"/>
      <c r="O90" s="1020"/>
      <c r="P90" s="1044"/>
      <c r="Q90" s="1044"/>
      <c r="R90" s="1044"/>
      <c r="S90" s="1044"/>
      <c r="T90" s="1036"/>
      <c r="U90" s="1036"/>
      <c r="V90" s="1036"/>
      <c r="W90" s="1036"/>
      <c r="X90" s="1036"/>
      <c r="Z90" s="1022"/>
      <c r="AA90" s="1022"/>
      <c r="AB90" s="1022"/>
    </row>
    <row r="91" spans="2:28" ht="12" customHeight="1">
      <c r="B91" s="1018" t="s">
        <v>205</v>
      </c>
      <c r="C91" s="1073">
        <v>10.548891342337877</v>
      </c>
      <c r="D91" s="1041">
        <v>10.34646616924862</v>
      </c>
      <c r="E91" s="1041">
        <v>9.6846515711383834</v>
      </c>
      <c r="F91" s="1041">
        <v>8.9061895058190768</v>
      </c>
      <c r="G91" s="1041">
        <v>6.9680706821844289</v>
      </c>
      <c r="H91" s="1041">
        <v>5.6443344867952021</v>
      </c>
      <c r="I91" s="1041">
        <v>4.3910937249578801</v>
      </c>
      <c r="J91" s="1041">
        <v>3.4546069736724458</v>
      </c>
      <c r="K91" s="1041">
        <v>2.8603106117678108</v>
      </c>
      <c r="L91" s="1041"/>
      <c r="M91" s="1041"/>
      <c r="O91" s="1018" t="s">
        <v>205</v>
      </c>
      <c r="P91" s="1041">
        <v>31.167473958080052</v>
      </c>
      <c r="Q91" s="1041">
        <v>30.444942882663572</v>
      </c>
      <c r="R91" s="1041">
        <v>28.271582559956176</v>
      </c>
      <c r="S91" s="1041">
        <v>25.393187673113935</v>
      </c>
      <c r="T91" s="1041">
        <v>18.486089913582887</v>
      </c>
      <c r="U91" s="1041">
        <v>11.894699592277226</v>
      </c>
      <c r="V91" s="1041">
        <v>4.3488058988964937</v>
      </c>
      <c r="W91" s="1041">
        <v>0.28771855954209974</v>
      </c>
      <c r="X91" s="1041">
        <v>0</v>
      </c>
      <c r="Z91" s="1022"/>
      <c r="AA91" s="1022"/>
      <c r="AB91" s="1022"/>
    </row>
    <row r="92" spans="2:28" ht="12" customHeight="1">
      <c r="B92" s="1020" t="s">
        <v>203</v>
      </c>
      <c r="C92" s="1036">
        <v>0</v>
      </c>
      <c r="D92" s="1036">
        <v>0</v>
      </c>
      <c r="E92" s="1036">
        <v>0</v>
      </c>
      <c r="F92" s="1036">
        <v>0</v>
      </c>
      <c r="G92" s="1036">
        <v>0</v>
      </c>
      <c r="H92" s="1036">
        <v>0</v>
      </c>
      <c r="I92" s="1036">
        <v>0</v>
      </c>
      <c r="J92" s="1036">
        <v>0</v>
      </c>
      <c r="K92" s="1036">
        <v>0</v>
      </c>
      <c r="L92" s="1036"/>
      <c r="M92" s="1036"/>
      <c r="O92" s="1020" t="s">
        <v>203</v>
      </c>
      <c r="P92" s="1036">
        <v>0</v>
      </c>
      <c r="Q92" s="1036">
        <v>0</v>
      </c>
      <c r="R92" s="1036">
        <v>0</v>
      </c>
      <c r="S92" s="1036">
        <v>0</v>
      </c>
      <c r="T92" s="1036">
        <v>0</v>
      </c>
      <c r="U92" s="1036">
        <v>0</v>
      </c>
      <c r="V92" s="1036">
        <v>0</v>
      </c>
      <c r="W92" s="1036">
        <v>0</v>
      </c>
      <c r="X92" s="1036">
        <v>0</v>
      </c>
      <c r="Z92" s="1022"/>
      <c r="AA92" s="1022"/>
      <c r="AB92" s="1022"/>
    </row>
    <row r="93" spans="2:28" ht="12" customHeight="1">
      <c r="B93" s="1020" t="s">
        <v>204</v>
      </c>
      <c r="C93" s="1074">
        <v>10.486093168869095</v>
      </c>
      <c r="D93" s="1036">
        <v>10.257273341596239</v>
      </c>
      <c r="E93" s="1036">
        <v>9.5780247031796168</v>
      </c>
      <c r="F93" s="1036">
        <v>8.6569366433345927</v>
      </c>
      <c r="G93" s="1036">
        <v>6.3817962007681652</v>
      </c>
      <c r="H93" s="1036">
        <v>4.5480814878156721</v>
      </c>
      <c r="I93" s="1036">
        <v>2.7297196874044323</v>
      </c>
      <c r="J93" s="1036">
        <v>1.3407945703255952</v>
      </c>
      <c r="K93" s="1036">
        <v>0.52712936192810145</v>
      </c>
      <c r="L93" s="1036"/>
      <c r="M93" s="1036"/>
      <c r="O93" s="1020" t="s">
        <v>204</v>
      </c>
      <c r="P93" s="1036">
        <v>31.021575670496567</v>
      </c>
      <c r="Q93" s="1036">
        <v>30.237005792757891</v>
      </c>
      <c r="R93" s="1036">
        <v>28.021469071622288</v>
      </c>
      <c r="S93" s="1036">
        <v>24.913797965852627</v>
      </c>
      <c r="T93" s="1036">
        <v>17.838524376311192</v>
      </c>
      <c r="U93" s="1036">
        <v>11.281061322377996</v>
      </c>
      <c r="V93" s="1036">
        <v>3.9062288726757419</v>
      </c>
      <c r="W93" s="1036">
        <v>0</v>
      </c>
      <c r="X93" s="1036">
        <v>0</v>
      </c>
      <c r="Z93" s="1022"/>
      <c r="AA93" s="1022"/>
      <c r="AB93" s="1022"/>
    </row>
    <row r="94" spans="2:28" ht="12" customHeight="1">
      <c r="B94" s="1020" t="s">
        <v>187</v>
      </c>
      <c r="C94" s="1036">
        <v>0</v>
      </c>
      <c r="D94" s="1036">
        <v>0</v>
      </c>
      <c r="E94" s="1036">
        <v>0</v>
      </c>
      <c r="F94" s="1036">
        <v>0</v>
      </c>
      <c r="G94" s="1036">
        <v>0</v>
      </c>
      <c r="H94" s="1036">
        <v>0</v>
      </c>
      <c r="I94" s="1036">
        <v>0</v>
      </c>
      <c r="J94" s="1036">
        <v>0</v>
      </c>
      <c r="K94" s="1036">
        <v>0</v>
      </c>
      <c r="L94" s="1036"/>
      <c r="M94" s="1036"/>
      <c r="O94" s="1020" t="s">
        <v>187</v>
      </c>
      <c r="P94" s="1036">
        <v>0</v>
      </c>
      <c r="Q94" s="1036">
        <v>0</v>
      </c>
      <c r="R94" s="1036">
        <v>0</v>
      </c>
      <c r="S94" s="1036">
        <v>0</v>
      </c>
      <c r="T94" s="1036">
        <v>0</v>
      </c>
      <c r="U94" s="1036">
        <v>0</v>
      </c>
      <c r="V94" s="1036">
        <v>0</v>
      </c>
      <c r="W94" s="1036">
        <v>0</v>
      </c>
      <c r="X94" s="1036">
        <v>0</v>
      </c>
      <c r="Z94" s="1022"/>
      <c r="AA94" s="1022"/>
      <c r="AB94" s="1022"/>
    </row>
    <row r="95" spans="2:28" ht="12" customHeight="1">
      <c r="B95" s="1020" t="s">
        <v>151</v>
      </c>
      <c r="C95" s="1036">
        <v>6.1830792512870013E-2</v>
      </c>
      <c r="D95" s="1036">
        <v>8.8122453488916758E-2</v>
      </c>
      <c r="E95" s="1036">
        <v>0.10599655045981116</v>
      </c>
      <c r="F95" s="1036">
        <v>0.21364129741134175</v>
      </c>
      <c r="G95" s="1036">
        <v>0.31154527041398611</v>
      </c>
      <c r="H95" s="1036">
        <v>0.35588499988356148</v>
      </c>
      <c r="I95" s="1036">
        <v>0.34067972151547349</v>
      </c>
      <c r="J95" s="1036">
        <v>0.31233695862057331</v>
      </c>
      <c r="K95" s="1036">
        <v>0.2848770667894992</v>
      </c>
      <c r="L95" s="1036"/>
      <c r="M95" s="1036"/>
      <c r="O95" s="1020" t="s">
        <v>151</v>
      </c>
      <c r="P95" s="1036">
        <v>0.14589828758348355</v>
      </c>
      <c r="Q95" s="1036">
        <v>0.20793708990568055</v>
      </c>
      <c r="R95" s="1036">
        <v>0.25011348833388786</v>
      </c>
      <c r="S95" s="1036">
        <v>0.47938970726130975</v>
      </c>
      <c r="T95" s="1036">
        <v>0.64756553727169497</v>
      </c>
      <c r="U95" s="1036">
        <v>0.61363826989922976</v>
      </c>
      <c r="V95" s="1036">
        <v>0.44257702622075168</v>
      </c>
      <c r="W95" s="1036">
        <v>0.28771855954209974</v>
      </c>
      <c r="X95" s="1036">
        <v>0</v>
      </c>
      <c r="Z95" s="1022"/>
      <c r="AA95" s="1022"/>
      <c r="AB95" s="1022"/>
    </row>
    <row r="96" spans="2:28" ht="12" customHeight="1">
      <c r="B96" s="1020" t="s">
        <v>192</v>
      </c>
      <c r="C96" s="1036">
        <v>0</v>
      </c>
      <c r="D96" s="1036">
        <v>0</v>
      </c>
      <c r="E96" s="1036">
        <v>3.0192345868213002E-6</v>
      </c>
      <c r="F96" s="1036">
        <v>0</v>
      </c>
      <c r="G96" s="1036">
        <v>3.6581173649391126E-2</v>
      </c>
      <c r="H96" s="1036">
        <v>0.12860529185008879</v>
      </c>
      <c r="I96" s="1036">
        <v>0.23285528749162929</v>
      </c>
      <c r="J96" s="1036">
        <v>0.30468449729138847</v>
      </c>
      <c r="K96" s="1036">
        <v>0.32748720018153665</v>
      </c>
      <c r="L96" s="1036"/>
      <c r="M96" s="1036"/>
      <c r="O96" s="1020" t="s">
        <v>192</v>
      </c>
      <c r="P96" s="1036">
        <v>0</v>
      </c>
      <c r="Q96" s="1036">
        <v>0</v>
      </c>
      <c r="R96" s="1036">
        <v>0</v>
      </c>
      <c r="S96" s="1036">
        <v>0</v>
      </c>
      <c r="T96" s="1036">
        <v>0</v>
      </c>
      <c r="U96" s="1036">
        <v>0</v>
      </c>
      <c r="V96" s="1036">
        <v>0</v>
      </c>
      <c r="W96" s="1036">
        <v>0</v>
      </c>
      <c r="X96" s="1036">
        <v>0</v>
      </c>
      <c r="Z96" s="1022"/>
      <c r="AA96" s="1022"/>
      <c r="AB96" s="1022"/>
    </row>
    <row r="97" spans="2:28" ht="12" customHeight="1">
      <c r="B97" s="1020" t="s">
        <v>191</v>
      </c>
      <c r="C97" s="1036">
        <v>9.6738095591063656E-4</v>
      </c>
      <c r="D97" s="1036">
        <v>1.070374163465159E-3</v>
      </c>
      <c r="E97" s="1036">
        <v>6.2729826437017472E-4</v>
      </c>
      <c r="F97" s="1036">
        <v>3.5611565073141983E-2</v>
      </c>
      <c r="G97" s="1036">
        <v>0.23814803735288667</v>
      </c>
      <c r="H97" s="1036">
        <v>0.61176270724587978</v>
      </c>
      <c r="I97" s="1036">
        <v>1.0878390285463453</v>
      </c>
      <c r="J97" s="1036">
        <v>1.4967909474348888</v>
      </c>
      <c r="K97" s="1036">
        <v>1.7208169828686732</v>
      </c>
      <c r="L97" s="1036"/>
      <c r="M97" s="1036"/>
      <c r="O97" s="1020" t="s">
        <v>191</v>
      </c>
      <c r="P97" s="1036">
        <v>0</v>
      </c>
      <c r="Q97" s="1036">
        <v>0</v>
      </c>
      <c r="R97" s="1036">
        <v>0</v>
      </c>
      <c r="S97" s="1036">
        <v>0</v>
      </c>
      <c r="T97" s="1036">
        <v>0</v>
      </c>
      <c r="U97" s="1036">
        <v>0</v>
      </c>
      <c r="V97" s="1036">
        <v>0</v>
      </c>
      <c r="W97" s="1036">
        <v>0</v>
      </c>
      <c r="X97" s="1036">
        <v>0</v>
      </c>
      <c r="Z97" s="1022"/>
      <c r="AA97" s="1022"/>
      <c r="AB97" s="1022"/>
    </row>
    <row r="98" spans="2:28" ht="12" customHeight="1">
      <c r="B98" s="1020"/>
      <c r="C98" s="1044"/>
      <c r="D98" s="1044"/>
      <c r="E98" s="1044"/>
      <c r="F98" s="1044"/>
      <c r="G98" s="1036"/>
      <c r="H98" s="1036"/>
      <c r="I98" s="1036"/>
      <c r="J98" s="1036"/>
      <c r="K98" s="1036"/>
      <c r="L98" s="1036"/>
      <c r="M98" s="1036"/>
      <c r="O98" s="1020"/>
      <c r="P98" s="1044"/>
      <c r="Q98" s="1044"/>
      <c r="R98" s="1044"/>
      <c r="S98" s="1044"/>
      <c r="T98" s="1036"/>
      <c r="U98" s="1036"/>
      <c r="V98" s="1036"/>
      <c r="W98" s="1036"/>
      <c r="X98" s="1036"/>
      <c r="Z98" s="1022"/>
      <c r="AA98" s="1022"/>
      <c r="AB98" s="1022"/>
    </row>
    <row r="99" spans="2:28" ht="12" customHeight="1">
      <c r="B99" s="1018" t="s">
        <v>206</v>
      </c>
      <c r="C99" s="1041">
        <v>0.94171884921397464</v>
      </c>
      <c r="D99" s="1041">
        <v>0.92119554547163274</v>
      </c>
      <c r="E99" s="1041">
        <v>0.66738003298794446</v>
      </c>
      <c r="F99" s="1041">
        <v>0.79504289445293252</v>
      </c>
      <c r="G99" s="1041">
        <v>0.87202746162899991</v>
      </c>
      <c r="H99" s="1041">
        <v>0.75753138131534281</v>
      </c>
      <c r="I99" s="1041">
        <v>0.65015412256757177</v>
      </c>
      <c r="J99" s="1041">
        <v>0.57503829347629298</v>
      </c>
      <c r="K99" s="1041">
        <v>0.54760463540159232</v>
      </c>
      <c r="L99" s="1041"/>
      <c r="M99" s="1041"/>
      <c r="O99" s="1018" t="s">
        <v>206</v>
      </c>
      <c r="P99" s="1041">
        <v>2.7591402641242833</v>
      </c>
      <c r="Q99" s="1075">
        <v>2.6859549934902809</v>
      </c>
      <c r="R99" s="1041">
        <v>1.9270657122563388</v>
      </c>
      <c r="S99" s="1041">
        <v>2.1793276231277758</v>
      </c>
      <c r="T99" s="1075">
        <v>2.142714423752857</v>
      </c>
      <c r="U99" s="1041">
        <v>1.3810047668747263</v>
      </c>
      <c r="V99" s="1041">
        <v>0.54566964187685763</v>
      </c>
      <c r="W99" s="1041">
        <v>9.3650344427306784E-2</v>
      </c>
      <c r="X99" s="1041">
        <v>0</v>
      </c>
      <c r="Z99" s="1022"/>
      <c r="AA99" s="1022"/>
      <c r="AB99" s="1022"/>
    </row>
    <row r="100" spans="2:28" ht="12" customHeight="1">
      <c r="B100" s="1020" t="s">
        <v>203</v>
      </c>
      <c r="C100" s="1036">
        <v>0</v>
      </c>
      <c r="D100" s="1036">
        <v>0</v>
      </c>
      <c r="E100" s="1036">
        <v>0</v>
      </c>
      <c r="F100" s="1036">
        <v>0</v>
      </c>
      <c r="G100" s="1036">
        <v>0</v>
      </c>
      <c r="H100" s="1036">
        <v>0</v>
      </c>
      <c r="I100" s="1036">
        <v>0</v>
      </c>
      <c r="J100" s="1036">
        <v>0</v>
      </c>
      <c r="K100" s="1036">
        <v>0</v>
      </c>
      <c r="L100" s="1036"/>
      <c r="M100" s="1036"/>
      <c r="O100" s="1020" t="s">
        <v>203</v>
      </c>
      <c r="P100" s="1036">
        <v>0</v>
      </c>
      <c r="Q100" s="1036">
        <v>0</v>
      </c>
      <c r="R100" s="1036">
        <v>0</v>
      </c>
      <c r="S100" s="1036">
        <v>0</v>
      </c>
      <c r="T100" s="1036">
        <v>0</v>
      </c>
      <c r="U100" s="1036">
        <v>0</v>
      </c>
      <c r="V100" s="1036">
        <v>0</v>
      </c>
      <c r="W100" s="1036">
        <v>0</v>
      </c>
      <c r="X100" s="1036">
        <v>0</v>
      </c>
      <c r="Z100" s="1022"/>
      <c r="AA100" s="1022"/>
      <c r="AB100" s="1022"/>
    </row>
    <row r="101" spans="2:28" ht="12" customHeight="1">
      <c r="B101" s="1020" t="s">
        <v>204</v>
      </c>
      <c r="C101" s="1074">
        <v>0.90519055272102422</v>
      </c>
      <c r="D101" s="1074">
        <v>0.88231264405923027</v>
      </c>
      <c r="E101" s="1074">
        <v>0.63379912932991822</v>
      </c>
      <c r="F101" s="1074">
        <v>0.68720441163676149</v>
      </c>
      <c r="G101" s="1074">
        <v>0.66820420906813938</v>
      </c>
      <c r="H101" s="1074">
        <v>0.46331981762641755</v>
      </c>
      <c r="I101" s="1074">
        <v>0.27793666954075913</v>
      </c>
      <c r="J101" s="1074">
        <v>0.1371939046596993</v>
      </c>
      <c r="K101" s="1074">
        <v>5.3636441837285942E-2</v>
      </c>
      <c r="L101" s="1074"/>
      <c r="M101" s="1074"/>
      <c r="O101" s="1020" t="s">
        <v>204</v>
      </c>
      <c r="P101" s="1036">
        <v>2.6778740924044531</v>
      </c>
      <c r="Q101" s="1036">
        <v>2.600934150916443</v>
      </c>
      <c r="R101" s="1036">
        <v>1.854242732767609</v>
      </c>
      <c r="S101" s="1036">
        <v>1.9777055762494362</v>
      </c>
      <c r="T101" s="1036">
        <v>1.8677777692714446</v>
      </c>
      <c r="U101" s="1036">
        <v>1.1492184756405663</v>
      </c>
      <c r="V101" s="1036">
        <v>0.39772737411282627</v>
      </c>
      <c r="W101" s="1036">
        <v>0</v>
      </c>
      <c r="X101" s="1036">
        <v>0</v>
      </c>
      <c r="Z101" s="1022"/>
      <c r="AA101" s="1022"/>
      <c r="AB101" s="1022"/>
    </row>
    <row r="102" spans="2:28" ht="12" customHeight="1">
      <c r="B102" s="1020" t="s">
        <v>187</v>
      </c>
      <c r="C102" s="1036">
        <v>0</v>
      </c>
      <c r="D102" s="1036">
        <v>0</v>
      </c>
      <c r="E102" s="1036">
        <v>0</v>
      </c>
      <c r="F102" s="1036">
        <v>0</v>
      </c>
      <c r="G102" s="1036">
        <v>0</v>
      </c>
      <c r="H102" s="1036">
        <v>0</v>
      </c>
      <c r="I102" s="1036">
        <v>0</v>
      </c>
      <c r="J102" s="1036">
        <v>0</v>
      </c>
      <c r="K102" s="1036">
        <v>0</v>
      </c>
      <c r="L102" s="1036"/>
      <c r="M102" s="1036"/>
      <c r="O102" s="1020" t="s">
        <v>187</v>
      </c>
      <c r="P102" s="1036">
        <v>0</v>
      </c>
      <c r="Q102" s="1036">
        <v>0</v>
      </c>
      <c r="R102" s="1036">
        <v>0</v>
      </c>
      <c r="S102" s="1036">
        <v>0</v>
      </c>
      <c r="T102" s="1036">
        <v>0</v>
      </c>
      <c r="U102" s="1036">
        <v>0</v>
      </c>
      <c r="V102" s="1036">
        <v>0</v>
      </c>
      <c r="W102" s="1036">
        <v>0</v>
      </c>
      <c r="X102" s="1036">
        <v>0</v>
      </c>
      <c r="Z102" s="1022"/>
      <c r="AA102" s="1022"/>
      <c r="AB102" s="1022"/>
    </row>
    <row r="103" spans="2:28" ht="12" customHeight="1">
      <c r="B103" s="1020" t="s">
        <v>151</v>
      </c>
      <c r="C103" s="1074">
        <v>3.444010128665078E-2</v>
      </c>
      <c r="D103" s="1074">
        <v>3.6031307587790058E-2</v>
      </c>
      <c r="E103" s="1074">
        <v>3.0861928604612204E-2</v>
      </c>
      <c r="F103" s="1074">
        <v>8.9853401166869948E-2</v>
      </c>
      <c r="G103" s="1074">
        <v>0.1322726572633999</v>
      </c>
      <c r="H103" s="1074">
        <v>0.13442653151738132</v>
      </c>
      <c r="I103" s="1074">
        <v>0.1138805848387586</v>
      </c>
      <c r="J103" s="1074">
        <v>0.10166345820285587</v>
      </c>
      <c r="K103" s="1074">
        <v>9.9906744069977294E-2</v>
      </c>
      <c r="L103" s="1074"/>
      <c r="M103" s="1074"/>
      <c r="O103" s="1020" t="s">
        <v>151</v>
      </c>
      <c r="P103" s="1036">
        <v>8.1266171719830069E-2</v>
      </c>
      <c r="Q103" s="1036">
        <v>8.5020842573837754E-2</v>
      </c>
      <c r="R103" s="1036">
        <v>7.2822979488729928E-2</v>
      </c>
      <c r="S103" s="1036">
        <v>0.20162204687833948</v>
      </c>
      <c r="T103" s="1036">
        <v>0.27493665448141247</v>
      </c>
      <c r="U103" s="1036">
        <v>0.23178629123415992</v>
      </c>
      <c r="V103" s="1036">
        <v>0.1479422677640313</v>
      </c>
      <c r="W103" s="1036">
        <v>9.3650344427306784E-2</v>
      </c>
      <c r="X103" s="1036">
        <v>0</v>
      </c>
      <c r="Z103" s="1022"/>
      <c r="AA103" s="1022"/>
      <c r="AB103" s="1022"/>
    </row>
    <row r="104" spans="2:28" ht="12" customHeight="1">
      <c r="B104" s="1020" t="s">
        <v>192</v>
      </c>
      <c r="C104" s="1036">
        <v>0</v>
      </c>
      <c r="D104" s="1036">
        <v>0</v>
      </c>
      <c r="E104" s="1036">
        <v>0</v>
      </c>
      <c r="F104" s="1036">
        <v>0</v>
      </c>
      <c r="G104" s="1036">
        <v>3.3104240938979079E-3</v>
      </c>
      <c r="H104" s="1036">
        <v>1.2817163583305769E-2</v>
      </c>
      <c r="I104" s="1036">
        <v>2.6695545716663518E-2</v>
      </c>
      <c r="J104" s="1036">
        <v>4.0447009545731577E-2</v>
      </c>
      <c r="K104" s="1036">
        <v>5.2679078368750756E-2</v>
      </c>
      <c r="L104" s="1036"/>
      <c r="M104" s="1036"/>
      <c r="O104" s="1020" t="s">
        <v>192</v>
      </c>
      <c r="P104" s="1036">
        <v>0</v>
      </c>
      <c r="Q104" s="1036">
        <v>0</v>
      </c>
      <c r="R104" s="1036">
        <v>0</v>
      </c>
      <c r="S104" s="1036">
        <v>0</v>
      </c>
      <c r="T104" s="1036">
        <v>0</v>
      </c>
      <c r="U104" s="1036">
        <v>0</v>
      </c>
      <c r="V104" s="1036">
        <v>0</v>
      </c>
      <c r="W104" s="1036">
        <v>0</v>
      </c>
      <c r="X104" s="1036">
        <v>0</v>
      </c>
      <c r="Z104" s="1022"/>
      <c r="AA104" s="1022"/>
      <c r="AB104" s="1022"/>
    </row>
    <row r="105" spans="2:28" ht="12" customHeight="1">
      <c r="B105" s="1020" t="s">
        <v>191</v>
      </c>
      <c r="C105" s="1036">
        <v>2.0881952062997123E-3</v>
      </c>
      <c r="D105" s="1036">
        <v>2.8515938246124256E-3</v>
      </c>
      <c r="E105" s="1036">
        <v>2.7189750534140551E-3</v>
      </c>
      <c r="F105" s="1036">
        <v>1.7985081649301134E-2</v>
      </c>
      <c r="G105" s="1036">
        <v>6.824017120356278E-2</v>
      </c>
      <c r="H105" s="1036">
        <v>0.14696786858823815</v>
      </c>
      <c r="I105" s="1036">
        <v>0.23164132247139052</v>
      </c>
      <c r="J105" s="1036">
        <v>0.29573392106800628</v>
      </c>
      <c r="K105" s="1036">
        <v>0.34138237112557834</v>
      </c>
      <c r="L105" s="1036"/>
      <c r="M105" s="1036"/>
      <c r="O105" s="1020" t="s">
        <v>191</v>
      </c>
      <c r="P105" s="1036">
        <v>0</v>
      </c>
      <c r="Q105" s="1036">
        <v>0</v>
      </c>
      <c r="R105" s="1036">
        <v>0</v>
      </c>
      <c r="S105" s="1036">
        <v>0</v>
      </c>
      <c r="T105" s="1036">
        <v>0</v>
      </c>
      <c r="U105" s="1036">
        <v>0</v>
      </c>
      <c r="V105" s="1036">
        <v>0</v>
      </c>
      <c r="W105" s="1036">
        <v>0</v>
      </c>
      <c r="X105" s="1036">
        <v>0</v>
      </c>
      <c r="Z105" s="1022"/>
      <c r="AA105" s="1022"/>
      <c r="AB105" s="1022"/>
    </row>
    <row r="106" spans="2:28" ht="12" customHeight="1">
      <c r="B106" s="1020"/>
      <c r="C106" s="1044"/>
      <c r="D106" s="1044"/>
      <c r="E106" s="1044"/>
      <c r="F106" s="1044"/>
      <c r="G106" s="1036"/>
      <c r="H106" s="1036"/>
      <c r="I106" s="1036"/>
      <c r="J106" s="1036"/>
      <c r="K106" s="1036"/>
      <c r="L106" s="1036"/>
      <c r="M106" s="1036"/>
      <c r="O106" s="1020"/>
      <c r="P106" s="1044"/>
      <c r="Q106" s="1044"/>
      <c r="R106" s="1044"/>
      <c r="S106" s="1044"/>
      <c r="T106" s="1036"/>
      <c r="U106" s="1036"/>
      <c r="V106" s="1036"/>
      <c r="W106" s="1036"/>
      <c r="X106" s="1036"/>
      <c r="Z106" s="1022"/>
      <c r="AA106" s="1022"/>
      <c r="AB106" s="1022"/>
    </row>
    <row r="107" spans="2:28" ht="12" customHeight="1">
      <c r="B107" s="1018" t="s">
        <v>207</v>
      </c>
      <c r="C107" s="1073">
        <v>0.43910243667983601</v>
      </c>
      <c r="D107" s="1073">
        <v>0.43901603835014602</v>
      </c>
      <c r="E107" s="1073">
        <v>0.37096855240587301</v>
      </c>
      <c r="F107" s="1073">
        <v>0.39292247451665002</v>
      </c>
      <c r="G107" s="1073">
        <v>0.32125153488958264</v>
      </c>
      <c r="H107" s="1073">
        <v>0.24999178275064959</v>
      </c>
      <c r="I107" s="1073">
        <v>0.20904445320467879</v>
      </c>
      <c r="J107" s="1073">
        <v>0.18008798996994191</v>
      </c>
      <c r="K107" s="1073">
        <v>0.14735988177393622</v>
      </c>
      <c r="L107" s="1073"/>
      <c r="M107" s="1073"/>
      <c r="O107" s="1018" t="s">
        <v>207</v>
      </c>
      <c r="P107" s="1073">
        <v>1.2353905549647013</v>
      </c>
      <c r="Q107" s="1073">
        <v>1.2271529959576706</v>
      </c>
      <c r="R107" s="1073">
        <v>1.0335666129145751</v>
      </c>
      <c r="S107" s="1073">
        <v>1.0355253592449449</v>
      </c>
      <c r="T107" s="1073">
        <v>0.77149126487725272</v>
      </c>
      <c r="U107" s="1073">
        <v>0.41977441328893922</v>
      </c>
      <c r="V107" s="1073">
        <v>0.17035321731158087</v>
      </c>
      <c r="W107" s="1073">
        <v>0</v>
      </c>
      <c r="X107" s="1073">
        <v>0</v>
      </c>
      <c r="Z107" s="1022"/>
      <c r="AA107" s="1022"/>
      <c r="AB107" s="1022"/>
    </row>
    <row r="108" spans="2:28" ht="12" customHeight="1">
      <c r="B108" s="1020" t="s">
        <v>203</v>
      </c>
      <c r="C108" s="1062">
        <v>0.43910243667983601</v>
      </c>
      <c r="D108" s="1062">
        <v>0.43901603835014602</v>
      </c>
      <c r="E108" s="1062">
        <v>0.37096855240587301</v>
      </c>
      <c r="F108" s="1062">
        <v>0.37784553383101355</v>
      </c>
      <c r="G108" s="1062">
        <v>0.27842071230938525</v>
      </c>
      <c r="H108" s="1062">
        <v>0.179624901383829</v>
      </c>
      <c r="I108" s="1062">
        <v>0.1247323575409708</v>
      </c>
      <c r="J108" s="1062">
        <v>8.7120332692362606E-2</v>
      </c>
      <c r="K108" s="1062">
        <v>4.3597598157969299E-2</v>
      </c>
      <c r="L108" s="1062"/>
      <c r="M108" s="1062"/>
      <c r="O108" s="1020" t="s">
        <v>203</v>
      </c>
      <c r="P108" s="1036">
        <v>1.2353905549647013</v>
      </c>
      <c r="Q108" s="1036">
        <v>1.2271529959576706</v>
      </c>
      <c r="R108" s="1036">
        <v>1.0335666129145751</v>
      </c>
      <c r="S108" s="1036">
        <v>1.0355253592449449</v>
      </c>
      <c r="T108" s="1036">
        <v>0.77149126487725272</v>
      </c>
      <c r="U108" s="1036">
        <v>0.41977441328893922</v>
      </c>
      <c r="V108" s="1036">
        <v>0.17035321731158087</v>
      </c>
      <c r="W108" s="1036">
        <v>0</v>
      </c>
      <c r="X108" s="1036">
        <v>0</v>
      </c>
      <c r="Z108" s="1022"/>
      <c r="AA108" s="1022"/>
      <c r="AB108" s="1022"/>
    </row>
    <row r="109" spans="2:28" ht="12" customHeight="1">
      <c r="B109" s="1020" t="s">
        <v>191</v>
      </c>
      <c r="C109" s="1062">
        <v>0</v>
      </c>
      <c r="D109" s="1062">
        <v>0</v>
      </c>
      <c r="E109" s="1062">
        <v>0</v>
      </c>
      <c r="F109" s="1062">
        <v>1.5076940685636499E-2</v>
      </c>
      <c r="G109" s="1062">
        <v>4.2830822580197388E-2</v>
      </c>
      <c r="H109" s="1062">
        <v>7.0366881366820608E-2</v>
      </c>
      <c r="I109" s="1062">
        <v>8.4312095663707981E-2</v>
      </c>
      <c r="J109" s="1062">
        <v>9.2967657277579302E-2</v>
      </c>
      <c r="K109" s="1062">
        <v>0.10376228361596691</v>
      </c>
      <c r="L109" s="1062"/>
      <c r="M109" s="1062"/>
      <c r="O109" s="1020" t="s">
        <v>191</v>
      </c>
      <c r="P109" s="1036">
        <v>0</v>
      </c>
      <c r="Q109" s="1036">
        <v>0</v>
      </c>
      <c r="R109" s="1036">
        <v>0</v>
      </c>
      <c r="S109" s="1036">
        <v>0</v>
      </c>
      <c r="T109" s="1036">
        <v>0</v>
      </c>
      <c r="U109" s="1036">
        <v>0</v>
      </c>
      <c r="V109" s="1036">
        <v>0</v>
      </c>
      <c r="W109" s="1036">
        <v>0</v>
      </c>
      <c r="X109" s="1036">
        <v>0</v>
      </c>
      <c r="Z109" s="1022"/>
      <c r="AA109" s="1022"/>
      <c r="AB109" s="1022"/>
    </row>
    <row r="110" spans="2:28" ht="12" customHeight="1">
      <c r="B110" s="1020"/>
      <c r="C110" s="1044"/>
      <c r="D110" s="1044"/>
      <c r="E110" s="1044"/>
      <c r="F110" s="1044"/>
      <c r="G110" s="1036"/>
      <c r="H110" s="1036"/>
      <c r="I110" s="1036"/>
      <c r="J110" s="1036"/>
      <c r="K110" s="1036"/>
      <c r="L110" s="1036"/>
      <c r="M110" s="1036"/>
      <c r="O110" s="1020"/>
      <c r="P110" s="1044"/>
      <c r="Q110" s="1044"/>
      <c r="R110" s="1044"/>
      <c r="S110" s="1044"/>
      <c r="T110" s="1036"/>
      <c r="U110" s="1036"/>
      <c r="V110" s="1036"/>
      <c r="W110" s="1036"/>
      <c r="X110" s="1036"/>
      <c r="Z110" s="1022"/>
      <c r="AA110" s="1022"/>
      <c r="AB110" s="1022"/>
    </row>
    <row r="111" spans="2:28" ht="12" customHeight="1">
      <c r="B111" s="1018" t="s">
        <v>208</v>
      </c>
      <c r="C111" s="1041">
        <v>42.289240856472141</v>
      </c>
      <c r="D111" s="1041">
        <v>41.773771337402735</v>
      </c>
      <c r="E111" s="1041">
        <v>35.410075316185001</v>
      </c>
      <c r="F111" s="1041">
        <v>36.308490810005139</v>
      </c>
      <c r="G111" s="1041">
        <v>29.656369629730918</v>
      </c>
      <c r="H111" s="1041">
        <v>23.508428042781549</v>
      </c>
      <c r="I111" s="1041">
        <v>17.122593162320065</v>
      </c>
      <c r="J111" s="1041">
        <v>12.426827765398791</v>
      </c>
      <c r="K111" s="1041">
        <v>9.6732286835979764</v>
      </c>
      <c r="L111" s="1041"/>
      <c r="M111" s="1041"/>
      <c r="O111" s="1018" t="s">
        <v>208</v>
      </c>
      <c r="P111" s="1041">
        <v>123.82822543996708</v>
      </c>
      <c r="Q111" s="1041">
        <v>121.70744699901303</v>
      </c>
      <c r="R111" s="1041">
        <v>102.3882158217237</v>
      </c>
      <c r="S111" s="1041">
        <v>101.28797946581952</v>
      </c>
      <c r="T111" s="1041">
        <v>77.378625006321002</v>
      </c>
      <c r="U111" s="1041">
        <v>46.998064376211978</v>
      </c>
      <c r="V111" s="1041">
        <v>14.965802971159789</v>
      </c>
      <c r="W111" s="1041">
        <v>0.41821610396940656</v>
      </c>
      <c r="X111" s="1041">
        <v>0</v>
      </c>
      <c r="Z111" s="1022"/>
      <c r="AA111" s="1022"/>
      <c r="AB111" s="1022"/>
    </row>
    <row r="112" spans="2:28" ht="12" customHeight="1">
      <c r="B112" s="1020" t="s">
        <v>203</v>
      </c>
      <c r="C112" s="1036">
        <v>7.4390514963228744</v>
      </c>
      <c r="D112" s="1036">
        <v>7.7965629369817222</v>
      </c>
      <c r="E112" s="1036">
        <v>6.679859127133092</v>
      </c>
      <c r="F112" s="1036">
        <v>11.840967245416811</v>
      </c>
      <c r="G112" s="1036">
        <v>10.468114279102622</v>
      </c>
      <c r="H112" s="1036">
        <v>7.4927063694355009</v>
      </c>
      <c r="I112" s="1036">
        <v>4.0554522781317477</v>
      </c>
      <c r="J112" s="1036">
        <v>1.4584306850930024</v>
      </c>
      <c r="K112" s="1036">
        <v>4.3597598157969299E-2</v>
      </c>
      <c r="L112" s="1036"/>
      <c r="M112" s="1036"/>
      <c r="O112" s="1020" t="s">
        <v>203</v>
      </c>
      <c r="P112" s="1036">
        <v>20.929362237072112</v>
      </c>
      <c r="Q112" s="1036">
        <v>21.793225601154109</v>
      </c>
      <c r="R112" s="1036">
        <v>18.610955909879326</v>
      </c>
      <c r="S112" s="1036">
        <v>32.451414037625547</v>
      </c>
      <c r="T112" s="1036">
        <v>29.006673602250807</v>
      </c>
      <c r="U112" s="1036">
        <v>17.510080150052293</v>
      </c>
      <c r="V112" s="1036">
        <v>5.5387339488584351</v>
      </c>
      <c r="W112" s="1036">
        <v>0</v>
      </c>
      <c r="X112" s="1036">
        <v>0</v>
      </c>
      <c r="Z112" s="1022"/>
      <c r="AA112" s="1022"/>
      <c r="AB112" s="1022"/>
    </row>
    <row r="113" spans="2:28" ht="12" customHeight="1">
      <c r="B113" s="1020" t="s">
        <v>204</v>
      </c>
      <c r="C113" s="1074">
        <v>34.673779143264007</v>
      </c>
      <c r="D113" s="1036">
        <v>33.762416785525573</v>
      </c>
      <c r="E113" s="1036">
        <v>28.493279301347339</v>
      </c>
      <c r="F113" s="1036">
        <v>23.651203194709446</v>
      </c>
      <c r="G113" s="1036">
        <v>16.945466479317219</v>
      </c>
      <c r="H113" s="1036">
        <v>11.519750550325064</v>
      </c>
      <c r="I113" s="1036">
        <v>6.1387740938620361</v>
      </c>
      <c r="J113" s="1036">
        <v>2.4497258927813754</v>
      </c>
      <c r="K113" s="1036">
        <v>0.58076580376538733</v>
      </c>
      <c r="L113" s="1036"/>
      <c r="M113" s="1036"/>
      <c r="O113" s="1020" t="s">
        <v>204</v>
      </c>
      <c r="P113" s="1036">
        <v>102.57731322359167</v>
      </c>
      <c r="Q113" s="1036">
        <v>99.526877945379411</v>
      </c>
      <c r="R113" s="1036">
        <v>83.359937924021764</v>
      </c>
      <c r="S113" s="1036">
        <v>68.065797674054323</v>
      </c>
      <c r="T113" s="1036">
        <v>47.366306812317077</v>
      </c>
      <c r="U113" s="1036">
        <v>28.573589265026293</v>
      </c>
      <c r="V113" s="1036">
        <v>8.7845857283165714</v>
      </c>
      <c r="W113" s="1036">
        <v>0</v>
      </c>
      <c r="X113" s="1036">
        <v>0</v>
      </c>
      <c r="Z113" s="1022"/>
      <c r="AA113" s="1022"/>
      <c r="AB113" s="1022"/>
    </row>
    <row r="114" spans="2:28" ht="12" customHeight="1">
      <c r="B114" s="1020" t="s">
        <v>187</v>
      </c>
      <c r="C114" s="1036">
        <v>0</v>
      </c>
      <c r="D114" s="1036">
        <v>0</v>
      </c>
      <c r="E114" s="1036">
        <v>0</v>
      </c>
      <c r="F114" s="1036">
        <v>0</v>
      </c>
      <c r="G114" s="1036">
        <v>0</v>
      </c>
      <c r="H114" s="1036">
        <v>0</v>
      </c>
      <c r="I114" s="1036">
        <v>0</v>
      </c>
      <c r="J114" s="1036">
        <v>0</v>
      </c>
      <c r="K114" s="1036">
        <v>0</v>
      </c>
      <c r="L114" s="1036"/>
      <c r="M114" s="1036"/>
      <c r="O114" s="1020" t="s">
        <v>187</v>
      </c>
      <c r="P114" s="1036">
        <v>0</v>
      </c>
      <c r="Q114" s="1036">
        <v>0</v>
      </c>
      <c r="R114" s="1036">
        <v>0</v>
      </c>
      <c r="S114" s="1036">
        <v>0</v>
      </c>
      <c r="T114" s="1036">
        <v>0</v>
      </c>
      <c r="U114" s="1036">
        <v>0</v>
      </c>
      <c r="V114" s="1036">
        <v>0</v>
      </c>
      <c r="W114" s="1036">
        <v>0</v>
      </c>
      <c r="X114" s="1036">
        <v>0</v>
      </c>
      <c r="Z114" s="1022"/>
      <c r="AA114" s="1022"/>
      <c r="AB114" s="1022"/>
    </row>
    <row r="115" spans="2:28" ht="12" customHeight="1">
      <c r="B115" s="1020" t="s">
        <v>151</v>
      </c>
      <c r="C115" s="1074">
        <v>0.13627089379952079</v>
      </c>
      <c r="D115" s="1074">
        <v>0.16415376107670682</v>
      </c>
      <c r="E115" s="1074">
        <v>0.17685847906442337</v>
      </c>
      <c r="F115" s="1074">
        <v>0.34349469857821169</v>
      </c>
      <c r="G115" s="1074">
        <v>0.48381792767738596</v>
      </c>
      <c r="H115" s="1074">
        <v>0.53031153140094278</v>
      </c>
      <c r="I115" s="1074">
        <v>0.49456030635423209</v>
      </c>
      <c r="J115" s="1074">
        <v>0.45400041682342918</v>
      </c>
      <c r="K115" s="1074">
        <v>0.42478381085947647</v>
      </c>
      <c r="L115" s="1074"/>
      <c r="M115" s="1074"/>
      <c r="O115" s="1020" t="s">
        <v>151</v>
      </c>
      <c r="P115" s="1074">
        <v>0.32154997930331364</v>
      </c>
      <c r="Q115" s="1074">
        <v>0.38734345247951829</v>
      </c>
      <c r="R115" s="1074">
        <v>0.41732198782261776</v>
      </c>
      <c r="S115" s="1074">
        <v>0.77076775413964926</v>
      </c>
      <c r="T115" s="1074">
        <v>1.0056445917531074</v>
      </c>
      <c r="U115" s="1074">
        <v>0.91439496113338969</v>
      </c>
      <c r="V115" s="1074">
        <v>0.64248329398478299</v>
      </c>
      <c r="W115" s="1074">
        <v>0.41821610396940656</v>
      </c>
      <c r="X115" s="1074">
        <v>0</v>
      </c>
      <c r="Z115" s="1022"/>
      <c r="AA115" s="1022"/>
      <c r="AB115" s="1022"/>
    </row>
    <row r="116" spans="2:28" ht="12" customHeight="1">
      <c r="B116" s="1020" t="s">
        <v>192</v>
      </c>
      <c r="C116" s="1036">
        <v>0</v>
      </c>
      <c r="D116" s="1036">
        <v>0</v>
      </c>
      <c r="E116" s="1036">
        <v>3.0192345868213002E-6</v>
      </c>
      <c r="F116" s="1036">
        <v>0</v>
      </c>
      <c r="G116" s="1036">
        <v>3.9891597743289035E-2</v>
      </c>
      <c r="H116" s="1036">
        <v>0.14142245543339454</v>
      </c>
      <c r="I116" s="1036">
        <v>0.25955083320829281</v>
      </c>
      <c r="J116" s="1036">
        <v>0.34513150683712002</v>
      </c>
      <c r="K116" s="1036">
        <v>0.3801662785502874</v>
      </c>
      <c r="L116" s="1036"/>
      <c r="M116" s="1036"/>
      <c r="O116" s="1020" t="s">
        <v>192</v>
      </c>
      <c r="P116" s="1036">
        <v>0</v>
      </c>
      <c r="Q116" s="1036">
        <v>0</v>
      </c>
      <c r="R116" s="1036">
        <v>0</v>
      </c>
      <c r="S116" s="1036">
        <v>0</v>
      </c>
      <c r="T116" s="1036">
        <v>0</v>
      </c>
      <c r="U116" s="1036">
        <v>0</v>
      </c>
      <c r="V116" s="1036">
        <v>0</v>
      </c>
      <c r="W116" s="1036">
        <v>0</v>
      </c>
      <c r="X116" s="1036">
        <v>0</v>
      </c>
      <c r="Z116" s="1022"/>
      <c r="AA116" s="1022"/>
      <c r="AB116" s="1022"/>
    </row>
    <row r="117" spans="2:28" ht="12" customHeight="1">
      <c r="B117" s="1020" t="s">
        <v>191</v>
      </c>
      <c r="C117" s="1036">
        <v>4.0139323085733883E-2</v>
      </c>
      <c r="D117" s="1036">
        <v>5.0637853818735E-2</v>
      </c>
      <c r="E117" s="1036">
        <v>6.0075389405569883E-2</v>
      </c>
      <c r="F117" s="1036">
        <v>0.47282567130066588</v>
      </c>
      <c r="G117" s="1036">
        <v>1.7190793458903997</v>
      </c>
      <c r="H117" s="1036">
        <v>3.8242371361866523</v>
      </c>
      <c r="I117" s="1036">
        <v>6.1742556507637572</v>
      </c>
      <c r="J117" s="1036">
        <v>7.7195392638638634</v>
      </c>
      <c r="K117" s="1036">
        <v>8.2439151922648541</v>
      </c>
      <c r="L117" s="1036"/>
      <c r="M117" s="1036"/>
      <c r="O117" s="1020" t="s">
        <v>191</v>
      </c>
      <c r="P117" s="1036">
        <v>0</v>
      </c>
      <c r="Q117" s="1036">
        <v>0</v>
      </c>
      <c r="R117" s="1036">
        <v>0</v>
      </c>
      <c r="S117" s="1036">
        <v>0</v>
      </c>
      <c r="T117" s="1036">
        <v>0</v>
      </c>
      <c r="U117" s="1036">
        <v>0</v>
      </c>
      <c r="V117" s="1036">
        <v>0</v>
      </c>
      <c r="W117" s="1036">
        <v>0</v>
      </c>
      <c r="X117" s="1036">
        <v>0</v>
      </c>
      <c r="Z117" s="1022"/>
      <c r="AA117" s="1022"/>
      <c r="AB117" s="1022"/>
    </row>
    <row r="118" spans="2:28" ht="12" customHeight="1">
      <c r="Z118" s="1022"/>
      <c r="AA118" s="1022"/>
      <c r="AB118" s="1022"/>
    </row>
    <row r="119" spans="2:28" ht="12" customHeight="1">
      <c r="B119" s="1064" t="s">
        <v>193</v>
      </c>
      <c r="C119" s="1065">
        <v>0</v>
      </c>
      <c r="D119" s="1065">
        <v>-1.2189140987867053E-2</v>
      </c>
      <c r="E119" s="1065">
        <v>-0.16266940245238104</v>
      </c>
      <c r="F119" s="1065">
        <v>-0.14142486186416559</v>
      </c>
      <c r="G119" s="1065">
        <v>-0.29872541977323841</v>
      </c>
      <c r="H119" s="1065">
        <v>-0.44410380591677823</v>
      </c>
      <c r="I119" s="1065">
        <v>-0.59510757782497425</v>
      </c>
      <c r="J119" s="1065">
        <v>-0.7061468233119883</v>
      </c>
      <c r="K119" s="1065">
        <v>-0.77126029014262754</v>
      </c>
      <c r="L119" s="1065"/>
      <c r="M119" s="1065"/>
      <c r="O119" s="1064" t="s">
        <v>193</v>
      </c>
      <c r="P119" s="1065">
        <v>0</v>
      </c>
      <c r="Q119" s="1065">
        <v>-1.7126777303145824E-2</v>
      </c>
      <c r="R119" s="1065">
        <v>-0.17314315489918464</v>
      </c>
      <c r="S119" s="1065">
        <v>-0.18202833719098443</v>
      </c>
      <c r="T119" s="1065">
        <v>-0.37511318819767159</v>
      </c>
      <c r="U119" s="1065">
        <v>-0.62045757977047789</v>
      </c>
      <c r="V119" s="1065">
        <v>-0.87914061662447607</v>
      </c>
      <c r="W119" s="1065">
        <v>-0.99662261085884529</v>
      </c>
      <c r="X119" s="1065">
        <v>-1</v>
      </c>
      <c r="Z119" s="1022"/>
      <c r="AA119" s="1022"/>
      <c r="AB119" s="1022"/>
    </row>
    <row r="120" spans="2:28" ht="12" customHeight="1">
      <c r="Z120" s="1022"/>
      <c r="AA120" s="1022"/>
      <c r="AB120" s="1022"/>
    </row>
    <row r="121" spans="2:28" ht="12" customHeight="1" thickBot="1">
      <c r="B121" s="1015" t="s">
        <v>209</v>
      </c>
      <c r="C121" s="1017"/>
      <c r="D121" s="1017"/>
      <c r="E121" s="1017"/>
      <c r="F121" s="1017"/>
      <c r="G121" s="1017"/>
      <c r="H121" s="1017"/>
      <c r="I121" s="1017"/>
      <c r="J121" s="1017"/>
      <c r="K121" s="1017"/>
      <c r="L121" s="1017"/>
      <c r="M121" s="1017"/>
      <c r="O121" s="1015" t="s">
        <v>209</v>
      </c>
      <c r="P121" s="1017"/>
      <c r="Q121" s="1017"/>
      <c r="R121" s="1017"/>
      <c r="S121" s="1068"/>
      <c r="T121" s="1032" t="s">
        <v>210</v>
      </c>
      <c r="U121" s="1032"/>
      <c r="V121" s="1068"/>
      <c r="W121" s="1068"/>
      <c r="X121" s="1068"/>
      <c r="Z121" s="1022"/>
      <c r="AA121" s="1022"/>
      <c r="AB121" s="1022"/>
    </row>
    <row r="122" spans="2:28" ht="12" customHeight="1" thickBot="1">
      <c r="B122" s="1009" t="s">
        <v>158</v>
      </c>
      <c r="C122" s="1010">
        <v>2018</v>
      </c>
      <c r="D122" s="1010">
        <v>2019</v>
      </c>
      <c r="E122" s="1010">
        <v>2020</v>
      </c>
      <c r="F122" s="1010">
        <v>2025</v>
      </c>
      <c r="G122" s="1010">
        <v>2030</v>
      </c>
      <c r="H122" s="1010">
        <v>2035</v>
      </c>
      <c r="I122" s="1010">
        <v>2040</v>
      </c>
      <c r="J122" s="1010">
        <v>2045</v>
      </c>
      <c r="K122" s="1010">
        <v>2050</v>
      </c>
      <c r="L122" s="1011"/>
      <c r="M122" s="1011"/>
      <c r="O122" s="1009" t="s">
        <v>175</v>
      </c>
      <c r="P122" s="1010">
        <v>2018</v>
      </c>
      <c r="Q122" s="1010">
        <v>2019</v>
      </c>
      <c r="R122" s="1010">
        <v>2020</v>
      </c>
      <c r="S122" s="1010">
        <v>2025</v>
      </c>
      <c r="T122" s="1010">
        <v>2030</v>
      </c>
      <c r="U122" s="1010">
        <v>2035</v>
      </c>
      <c r="V122" s="1010">
        <v>2040</v>
      </c>
      <c r="W122" s="1010">
        <v>2045</v>
      </c>
      <c r="X122" s="1010">
        <v>2050</v>
      </c>
      <c r="Z122" s="1022"/>
      <c r="AA122" s="1022"/>
      <c r="AB122" s="1022"/>
    </row>
    <row r="123" spans="2:28" ht="12" customHeight="1">
      <c r="B123" s="1018" t="s">
        <v>211</v>
      </c>
      <c r="C123" s="1041">
        <v>0.91937988734059695</v>
      </c>
      <c r="D123" s="1041">
        <v>0.91218414974419593</v>
      </c>
      <c r="E123" s="1041">
        <v>0.78466391144223036</v>
      </c>
      <c r="F123" s="1041">
        <v>0.97426191055641798</v>
      </c>
      <c r="G123" s="1041">
        <v>0.97426191055641786</v>
      </c>
      <c r="H123" s="1041">
        <v>0.97426191055641798</v>
      </c>
      <c r="I123" s="1041">
        <v>0.97426191055641786</v>
      </c>
      <c r="J123" s="1041">
        <v>0.97426191055641798</v>
      </c>
      <c r="K123" s="1041">
        <v>0.97426191055641798</v>
      </c>
      <c r="L123" s="1041"/>
      <c r="M123" s="1041"/>
      <c r="O123" s="1018" t="s">
        <v>211</v>
      </c>
      <c r="P123" s="1041">
        <v>0.37325552418000008</v>
      </c>
      <c r="Q123" s="1041">
        <v>0.37289431886355001</v>
      </c>
      <c r="R123" s="1041">
        <v>0.30716515845113995</v>
      </c>
      <c r="S123" s="1041">
        <v>0.34811403778392935</v>
      </c>
      <c r="T123" s="1041">
        <v>0.22540864767003599</v>
      </c>
      <c r="U123" s="1041">
        <v>0</v>
      </c>
      <c r="V123" s="1041">
        <v>0</v>
      </c>
      <c r="W123" s="1041">
        <v>0</v>
      </c>
      <c r="X123" s="1041">
        <v>0</v>
      </c>
      <c r="Z123" s="1022"/>
      <c r="AA123" s="1022"/>
      <c r="AB123" s="1022"/>
    </row>
    <row r="124" spans="2:28" ht="12" customHeight="1">
      <c r="B124" s="1020" t="s">
        <v>204</v>
      </c>
      <c r="C124" s="1074">
        <v>0.12617</v>
      </c>
      <c r="D124" s="1036">
        <v>0.12649661749999999</v>
      </c>
      <c r="E124" s="1036">
        <v>0.10499219252499999</v>
      </c>
      <c r="F124" s="1036">
        <v>0.12096113061049005</v>
      </c>
      <c r="G124" s="1036">
        <v>8.0640753740326698E-2</v>
      </c>
      <c r="H124" s="1036">
        <v>0</v>
      </c>
      <c r="I124" s="1036">
        <v>0</v>
      </c>
      <c r="J124" s="1036">
        <v>0</v>
      </c>
      <c r="K124" s="1036">
        <v>0</v>
      </c>
      <c r="L124" s="1036"/>
      <c r="M124" s="1036"/>
      <c r="O124" s="1020" t="s">
        <v>204</v>
      </c>
      <c r="P124" s="1036">
        <v>0.37325552418000008</v>
      </c>
      <c r="Q124" s="1036">
        <v>0.37289431886355001</v>
      </c>
      <c r="R124" s="1036">
        <v>0.30716515845113995</v>
      </c>
      <c r="S124" s="1036">
        <v>0.34811403778392935</v>
      </c>
      <c r="T124" s="1036">
        <v>0.22540864767003599</v>
      </c>
      <c r="U124" s="1036">
        <v>0</v>
      </c>
      <c r="V124" s="1036">
        <v>0</v>
      </c>
      <c r="W124" s="1036">
        <v>0</v>
      </c>
      <c r="X124" s="1036">
        <v>0</v>
      </c>
      <c r="Z124" s="1022"/>
      <c r="AA124" s="1022"/>
      <c r="AB124" s="1022"/>
    </row>
    <row r="125" spans="2:28" ht="12" customHeight="1">
      <c r="B125" s="1020" t="s">
        <v>191</v>
      </c>
      <c r="C125" s="1036">
        <v>0.79320988734059694</v>
      </c>
      <c r="D125" s="1036">
        <v>0.78568753224419596</v>
      </c>
      <c r="E125" s="1036">
        <v>0.67967171891723033</v>
      </c>
      <c r="F125" s="1036">
        <v>0.8533007799459279</v>
      </c>
      <c r="G125" s="1036">
        <v>0.87749300606802594</v>
      </c>
      <c r="H125" s="1036">
        <v>0.9420056090602873</v>
      </c>
      <c r="I125" s="1036">
        <v>0.9258774583122219</v>
      </c>
      <c r="J125" s="1036">
        <v>0.90974930756415662</v>
      </c>
      <c r="K125" s="1036">
        <v>0.89039552666647825</v>
      </c>
      <c r="L125" s="1036"/>
      <c r="M125" s="1036"/>
      <c r="O125" s="1020" t="s">
        <v>191</v>
      </c>
      <c r="P125" s="1036">
        <v>0</v>
      </c>
      <c r="Q125" s="1036">
        <v>0</v>
      </c>
      <c r="R125" s="1036">
        <v>0</v>
      </c>
      <c r="S125" s="1036">
        <v>0</v>
      </c>
      <c r="T125" s="1036">
        <v>0</v>
      </c>
      <c r="U125" s="1036">
        <v>0</v>
      </c>
      <c r="V125" s="1036">
        <v>0</v>
      </c>
      <c r="W125" s="1036">
        <v>0</v>
      </c>
      <c r="X125" s="1036">
        <v>0</v>
      </c>
      <c r="Z125" s="1022"/>
      <c r="AA125" s="1022"/>
      <c r="AB125" s="1022"/>
    </row>
    <row r="126" spans="2:28" ht="12" customHeight="1">
      <c r="B126" s="1020" t="s">
        <v>192</v>
      </c>
      <c r="C126" s="1036">
        <v>0</v>
      </c>
      <c r="D126" s="1036">
        <v>0</v>
      </c>
      <c r="E126" s="1036">
        <v>0</v>
      </c>
      <c r="F126" s="1036">
        <v>0</v>
      </c>
      <c r="G126" s="1036">
        <v>1.612815074806534E-2</v>
      </c>
      <c r="H126" s="1036">
        <v>3.2256301496130679E-2</v>
      </c>
      <c r="I126" s="1036">
        <v>4.8384452244196019E-2</v>
      </c>
      <c r="J126" s="1036">
        <v>6.4512602992261359E-2</v>
      </c>
      <c r="K126" s="1036">
        <v>8.3866383889939763E-2</v>
      </c>
      <c r="L126" s="1036"/>
      <c r="M126" s="1036"/>
      <c r="O126" s="1020" t="s">
        <v>192</v>
      </c>
      <c r="P126" s="1036">
        <v>0</v>
      </c>
      <c r="Q126" s="1036">
        <v>0</v>
      </c>
      <c r="R126" s="1036">
        <v>0</v>
      </c>
      <c r="S126" s="1036">
        <v>0</v>
      </c>
      <c r="T126" s="1036">
        <v>0</v>
      </c>
      <c r="U126" s="1036">
        <v>0</v>
      </c>
      <c r="V126" s="1036">
        <v>0</v>
      </c>
      <c r="W126" s="1036">
        <v>0</v>
      </c>
      <c r="X126" s="1036">
        <v>0</v>
      </c>
      <c r="Z126" s="1022"/>
      <c r="AA126" s="1022"/>
      <c r="AB126" s="1022"/>
    </row>
    <row r="127" spans="2:28" ht="12" customHeight="1">
      <c r="B127" s="1020"/>
      <c r="C127" s="1036"/>
      <c r="D127" s="1036"/>
      <c r="E127" s="1036"/>
      <c r="F127" s="1036"/>
      <c r="G127" s="1036"/>
      <c r="H127" s="1036"/>
      <c r="I127" s="1036"/>
      <c r="J127" s="1036"/>
      <c r="K127" s="1036"/>
      <c r="L127" s="1036"/>
      <c r="M127" s="1036"/>
      <c r="O127" s="1020"/>
      <c r="P127" s="1036"/>
      <c r="Q127" s="1036"/>
      <c r="R127" s="1036"/>
      <c r="S127" s="1036"/>
      <c r="T127" s="1036"/>
      <c r="U127" s="1036"/>
      <c r="V127" s="1036"/>
      <c r="W127" s="1036"/>
      <c r="X127" s="1036"/>
      <c r="Z127" s="1022"/>
      <c r="AA127" s="1022"/>
      <c r="AB127" s="1022"/>
    </row>
    <row r="128" spans="2:28" ht="12" customHeight="1">
      <c r="B128" s="1018" t="s">
        <v>212</v>
      </c>
      <c r="C128" s="1074">
        <v>0.71978730573100003</v>
      </c>
      <c r="D128" s="1074">
        <v>0.72800059470299905</v>
      </c>
      <c r="E128" s="1074">
        <v>0.32442459800648366</v>
      </c>
      <c r="F128" s="1074">
        <v>0.7035743547492268</v>
      </c>
      <c r="G128" s="1074">
        <v>0.67907167473301044</v>
      </c>
      <c r="H128" s="1074">
        <v>0.64637716802489875</v>
      </c>
      <c r="I128" s="1074">
        <v>0.60660649553627399</v>
      </c>
      <c r="J128" s="1074">
        <v>0.55975965726713595</v>
      </c>
      <c r="K128" s="1074">
        <v>0.50583665321748483</v>
      </c>
      <c r="L128" s="1074"/>
      <c r="M128" s="1074"/>
      <c r="O128" s="1018" t="s">
        <v>213</v>
      </c>
      <c r="P128" s="1074">
        <v>2.175197237919082</v>
      </c>
      <c r="Q128" s="1074">
        <v>2.200017797192463</v>
      </c>
      <c r="R128" s="1074">
        <v>0.98041113517559353</v>
      </c>
      <c r="S128" s="1074">
        <v>2.076023339930932</v>
      </c>
      <c r="T128" s="1074">
        <v>1.8469391409388416</v>
      </c>
      <c r="U128" s="1074">
        <v>1.5626814414169949</v>
      </c>
      <c r="V128" s="1074">
        <v>1.1548938425916906</v>
      </c>
      <c r="W128" s="1074">
        <v>0.77813309476019088</v>
      </c>
      <c r="X128" s="1074">
        <v>0.22929575490348589</v>
      </c>
      <c r="Z128" s="1022"/>
      <c r="AA128" s="1022"/>
      <c r="AB128" s="1022"/>
    </row>
    <row r="129" spans="2:30" ht="12" customHeight="1">
      <c r="B129" s="1020" t="s">
        <v>44</v>
      </c>
      <c r="C129" s="1074">
        <v>0</v>
      </c>
      <c r="D129" s="1074">
        <v>0</v>
      </c>
      <c r="E129" s="1074">
        <v>0</v>
      </c>
      <c r="F129" s="1074">
        <v>1.3790057353084846E-2</v>
      </c>
      <c r="G129" s="1074">
        <v>5.4325733978640836E-2</v>
      </c>
      <c r="H129" s="1074">
        <v>9.695657520373481E-2</v>
      </c>
      <c r="I129" s="1074">
        <v>0.14558555892870575</v>
      </c>
      <c r="J129" s="1074">
        <v>0.15113510746212672</v>
      </c>
      <c r="K129" s="1074">
        <v>0.17704282862611967</v>
      </c>
      <c r="L129" s="1074"/>
      <c r="M129" s="1074"/>
      <c r="O129" s="1020" t="s">
        <v>44</v>
      </c>
      <c r="P129" s="1074">
        <v>0</v>
      </c>
      <c r="Q129" s="1074">
        <v>0</v>
      </c>
      <c r="R129" s="1074">
        <v>0</v>
      </c>
      <c r="S129" s="1074">
        <v>0</v>
      </c>
      <c r="T129" s="1074">
        <v>0</v>
      </c>
      <c r="U129" s="1074">
        <v>0</v>
      </c>
      <c r="V129" s="1074">
        <v>0</v>
      </c>
      <c r="W129" s="1074">
        <v>0</v>
      </c>
      <c r="X129" s="1074">
        <v>0</v>
      </c>
      <c r="Z129" s="1022"/>
      <c r="AA129" s="1022"/>
      <c r="AB129" s="1022"/>
    </row>
    <row r="130" spans="2:30" ht="12" customHeight="1">
      <c r="B130" s="1020" t="s">
        <v>214</v>
      </c>
      <c r="C130" s="1074">
        <v>0</v>
      </c>
      <c r="D130" s="1074">
        <v>0</v>
      </c>
      <c r="E130" s="1074">
        <v>0</v>
      </c>
      <c r="F130" s="1074">
        <v>2.8142974189969074E-3</v>
      </c>
      <c r="G130" s="1074">
        <v>1.3581433494660209E-2</v>
      </c>
      <c r="H130" s="1074">
        <v>3.2318858401244939E-2</v>
      </c>
      <c r="I130" s="1074">
        <v>7.8858844419715621E-2</v>
      </c>
      <c r="J130" s="1074">
        <v>0.15113510746212672</v>
      </c>
      <c r="K130" s="1074">
        <v>0.25291832660874242</v>
      </c>
      <c r="L130" s="2019">
        <f>11.63*K130</f>
        <v>2.9414401384596744</v>
      </c>
      <c r="M130" s="1074"/>
      <c r="O130" s="1020" t="s">
        <v>214</v>
      </c>
      <c r="P130" s="1074">
        <v>0</v>
      </c>
      <c r="Q130" s="1074">
        <v>0</v>
      </c>
      <c r="R130" s="1074">
        <v>0</v>
      </c>
      <c r="S130" s="1074">
        <v>0</v>
      </c>
      <c r="T130" s="1074">
        <v>0</v>
      </c>
      <c r="U130" s="1074">
        <v>0</v>
      </c>
      <c r="V130" s="1074">
        <v>0</v>
      </c>
      <c r="W130" s="1074">
        <v>0</v>
      </c>
      <c r="X130" s="1074">
        <v>0</v>
      </c>
      <c r="Z130" s="1022"/>
      <c r="AA130" s="1022"/>
      <c r="AB130" s="1022"/>
    </row>
    <row r="131" spans="2:30" ht="12" customHeight="1">
      <c r="B131" s="1020" t="s">
        <v>192</v>
      </c>
      <c r="C131" s="1074">
        <v>0</v>
      </c>
      <c r="D131" s="1074">
        <v>0</v>
      </c>
      <c r="E131" s="1074">
        <v>0</v>
      </c>
      <c r="F131" s="1074">
        <v>0</v>
      </c>
      <c r="G131" s="1074">
        <v>0</v>
      </c>
      <c r="H131" s="1074">
        <v>0</v>
      </c>
      <c r="I131" s="1074">
        <v>0</v>
      </c>
      <c r="J131" s="1074">
        <v>0</v>
      </c>
      <c r="K131" s="1074">
        <v>0</v>
      </c>
      <c r="L131" s="1074"/>
      <c r="M131" s="1074"/>
      <c r="O131" s="1020" t="s">
        <v>192</v>
      </c>
      <c r="P131" s="1074">
        <v>0</v>
      </c>
      <c r="Q131" s="1074">
        <v>0</v>
      </c>
      <c r="R131" s="1074">
        <v>0</v>
      </c>
      <c r="S131" s="1074">
        <v>0</v>
      </c>
      <c r="T131" s="1074">
        <v>0</v>
      </c>
      <c r="U131" s="1074">
        <v>0</v>
      </c>
      <c r="V131" s="1074">
        <v>0</v>
      </c>
      <c r="W131" s="1074">
        <v>0</v>
      </c>
      <c r="X131" s="1074">
        <v>0</v>
      </c>
      <c r="Z131" s="1022"/>
      <c r="AA131" s="1022"/>
      <c r="AB131" s="1022"/>
    </row>
    <row r="132" spans="2:30" ht="12" customHeight="1">
      <c r="B132" s="1020" t="s">
        <v>215</v>
      </c>
      <c r="C132" s="1074">
        <v>0.71978730573100003</v>
      </c>
      <c r="D132" s="1074">
        <v>0.72800059470299905</v>
      </c>
      <c r="E132" s="1074">
        <v>0.32442459800648366</v>
      </c>
      <c r="F132" s="1074">
        <v>0.68696999997714503</v>
      </c>
      <c r="G132" s="1074">
        <v>0.61116450725970939</v>
      </c>
      <c r="H132" s="1074">
        <v>0.51710173441991891</v>
      </c>
      <c r="I132" s="1074">
        <v>0.38216209218785263</v>
      </c>
      <c r="J132" s="1074">
        <v>0.25748944234288251</v>
      </c>
      <c r="K132" s="1074">
        <v>7.5875497982622733E-2</v>
      </c>
      <c r="L132" s="1074"/>
      <c r="M132" s="1074"/>
      <c r="O132" s="1020" t="s">
        <v>215</v>
      </c>
      <c r="P132" s="1044">
        <v>2.175197237919082</v>
      </c>
      <c r="Q132" s="1044">
        <v>2.200017797192463</v>
      </c>
      <c r="R132" s="1044">
        <v>0.98041113517559353</v>
      </c>
      <c r="S132" s="1044">
        <v>2.076023339930932</v>
      </c>
      <c r="T132" s="1044">
        <v>1.8469391409388416</v>
      </c>
      <c r="U132" s="1044">
        <v>1.5626814414169949</v>
      </c>
      <c r="V132" s="1044">
        <v>1.1548938425916906</v>
      </c>
      <c r="W132" s="1044">
        <v>0.77813309476019088</v>
      </c>
      <c r="X132" s="1044">
        <v>0.22929575490348589</v>
      </c>
      <c r="Z132" s="1022"/>
      <c r="AA132" s="1022"/>
      <c r="AB132" s="1022"/>
    </row>
    <row r="133" spans="2:30" ht="12" customHeight="1">
      <c r="B133" s="1020"/>
      <c r="C133" s="1074"/>
      <c r="D133" s="1074"/>
      <c r="E133" s="1074"/>
      <c r="F133" s="1074"/>
      <c r="G133" s="1074"/>
      <c r="H133" s="1074"/>
      <c r="I133" s="1074"/>
      <c r="J133" s="1074"/>
      <c r="K133" s="1074"/>
      <c r="L133" s="1074"/>
      <c r="M133" s="1074"/>
      <c r="O133" s="1020"/>
      <c r="P133" s="1074"/>
      <c r="Q133" s="1074"/>
      <c r="R133" s="1074"/>
      <c r="S133" s="1074"/>
      <c r="T133" s="1074"/>
      <c r="U133" s="1074"/>
      <c r="V133" s="1074"/>
      <c r="W133" s="1074"/>
      <c r="X133" s="1074"/>
      <c r="Z133" s="1022"/>
      <c r="AA133" s="1022"/>
      <c r="AB133" s="1022"/>
    </row>
    <row r="134" spans="2:30" ht="12" customHeight="1">
      <c r="B134" s="1018" t="s">
        <v>216</v>
      </c>
      <c r="C134" s="1074">
        <v>0.85454475589699996</v>
      </c>
      <c r="D134" s="1074">
        <v>0.87386362250899996</v>
      </c>
      <c r="E134" s="1074">
        <v>0.4685586772475388</v>
      </c>
      <c r="F134" s="1074">
        <v>0.84454331331476684</v>
      </c>
      <c r="G134" s="1074">
        <v>0.81513124844016993</v>
      </c>
      <c r="H134" s="1074">
        <v>0.77588603315329074</v>
      </c>
      <c r="I134" s="1074">
        <v>0.72814686345562429</v>
      </c>
      <c r="J134" s="1074">
        <v>0.67191373934717014</v>
      </c>
      <c r="K134" s="1074">
        <v>0.60718666082792838</v>
      </c>
      <c r="L134" s="1074"/>
      <c r="M134" s="1074"/>
      <c r="O134" s="1018" t="s">
        <v>217</v>
      </c>
      <c r="P134" s="1074">
        <v>2.5824342523207338</v>
      </c>
      <c r="Q134" s="1074">
        <v>2.6408158672221975</v>
      </c>
      <c r="R134" s="1074">
        <v>1.4159843226420621</v>
      </c>
      <c r="S134" s="1074">
        <v>2.4919777393662668</v>
      </c>
      <c r="T134" s="1074">
        <v>2.2169939695075742</v>
      </c>
      <c r="U134" s="1074">
        <v>1.8757820737513955</v>
      </c>
      <c r="V134" s="1074">
        <v>1.3862896874586248</v>
      </c>
      <c r="W134" s="1074">
        <v>0.93404072734128796</v>
      </c>
      <c r="X134" s="1074">
        <v>0.2752377133533</v>
      </c>
      <c r="Z134" s="1022"/>
      <c r="AA134" s="1022"/>
      <c r="AB134" s="1022"/>
    </row>
    <row r="135" spans="2:30" ht="12" customHeight="1">
      <c r="B135" s="1020" t="s">
        <v>44</v>
      </c>
      <c r="C135" s="1074">
        <v>0</v>
      </c>
      <c r="D135" s="1074">
        <v>0</v>
      </c>
      <c r="E135" s="1074">
        <v>0</v>
      </c>
      <c r="F135" s="1074">
        <v>1.6553048940969428E-2</v>
      </c>
      <c r="G135" s="1074">
        <v>6.5210499875213601E-2</v>
      </c>
      <c r="H135" s="1074">
        <v>0.11638290497299361</v>
      </c>
      <c r="I135" s="1074">
        <v>0.17475524722934982</v>
      </c>
      <c r="J135" s="1074">
        <v>0.18141670962373596</v>
      </c>
      <c r="K135" s="1074">
        <v>0.21251533128977493</v>
      </c>
      <c r="L135" s="1074"/>
      <c r="M135" s="1074"/>
      <c r="O135" s="1020" t="s">
        <v>44</v>
      </c>
      <c r="P135" s="1036">
        <v>0</v>
      </c>
      <c r="Q135" s="1036">
        <v>0</v>
      </c>
      <c r="R135" s="1036">
        <v>0</v>
      </c>
      <c r="S135" s="1036">
        <v>0</v>
      </c>
      <c r="T135" s="1036">
        <v>0</v>
      </c>
      <c r="U135" s="1036">
        <v>0</v>
      </c>
      <c r="V135" s="1036">
        <v>0</v>
      </c>
      <c r="W135" s="1036">
        <v>0</v>
      </c>
      <c r="X135" s="1036">
        <v>0</v>
      </c>
      <c r="Z135" s="1022"/>
      <c r="AA135" s="1022"/>
      <c r="AB135" s="1022"/>
    </row>
    <row r="136" spans="2:30" ht="12" customHeight="1">
      <c r="B136" s="1020" t="s">
        <v>214</v>
      </c>
      <c r="C136" s="1074">
        <v>0</v>
      </c>
      <c r="D136" s="1074">
        <v>0</v>
      </c>
      <c r="E136" s="1074">
        <v>0</v>
      </c>
      <c r="F136" s="1074">
        <v>3.3781732532590673E-3</v>
      </c>
      <c r="G136" s="1074">
        <v>1.63026249688034E-2</v>
      </c>
      <c r="H136" s="1074">
        <v>3.8794301657664537E-2</v>
      </c>
      <c r="I136" s="1074">
        <v>9.4659092249231164E-2</v>
      </c>
      <c r="J136" s="1074">
        <v>0.18141670962373596</v>
      </c>
      <c r="K136" s="1074">
        <v>0.30359333041396419</v>
      </c>
      <c r="L136" s="2019">
        <f>11.63*K136</f>
        <v>3.530790432714404</v>
      </c>
      <c r="M136" s="1074"/>
      <c r="O136" s="1020" t="s">
        <v>214</v>
      </c>
      <c r="P136" s="1036">
        <v>0</v>
      </c>
      <c r="Q136" s="1036">
        <v>0</v>
      </c>
      <c r="R136" s="1036">
        <v>0</v>
      </c>
      <c r="S136" s="1036">
        <v>0</v>
      </c>
      <c r="T136" s="1036">
        <v>0</v>
      </c>
      <c r="U136" s="1036">
        <v>0</v>
      </c>
      <c r="V136" s="1036">
        <v>0</v>
      </c>
      <c r="W136" s="1036">
        <v>0</v>
      </c>
      <c r="X136" s="1036">
        <v>0</v>
      </c>
      <c r="Z136" s="1022"/>
      <c r="AA136" s="1022"/>
      <c r="AB136" s="1022"/>
    </row>
    <row r="137" spans="2:30" ht="12" customHeight="1">
      <c r="B137" s="1020" t="s">
        <v>192</v>
      </c>
      <c r="C137" s="1074">
        <v>0</v>
      </c>
      <c r="D137" s="1074">
        <v>0</v>
      </c>
      <c r="E137" s="1074">
        <v>0</v>
      </c>
      <c r="F137" s="1074">
        <v>0</v>
      </c>
      <c r="G137" s="1074">
        <v>0</v>
      </c>
      <c r="H137" s="1074">
        <v>0</v>
      </c>
      <c r="I137" s="1074">
        <v>0</v>
      </c>
      <c r="J137" s="1074">
        <v>0</v>
      </c>
      <c r="K137" s="1074">
        <v>0</v>
      </c>
      <c r="L137" s="1074"/>
      <c r="M137" s="1074"/>
      <c r="O137" s="1020" t="s">
        <v>192</v>
      </c>
      <c r="P137" s="1036">
        <v>0</v>
      </c>
      <c r="Q137" s="1036">
        <v>0</v>
      </c>
      <c r="R137" s="1036">
        <v>0</v>
      </c>
      <c r="S137" s="1036">
        <v>0</v>
      </c>
      <c r="T137" s="1036">
        <v>0</v>
      </c>
      <c r="U137" s="1036">
        <v>0</v>
      </c>
      <c r="V137" s="1036">
        <v>0</v>
      </c>
      <c r="W137" s="1036">
        <v>0</v>
      </c>
      <c r="X137" s="1036">
        <v>0</v>
      </c>
      <c r="Z137" s="1022"/>
      <c r="AA137" s="1022"/>
      <c r="AB137" s="1022"/>
    </row>
    <row r="138" spans="2:30" ht="12" customHeight="1">
      <c r="B138" s="1020" t="s">
        <v>215</v>
      </c>
      <c r="C138" s="1074">
        <v>0.85454475589699996</v>
      </c>
      <c r="D138" s="1074">
        <v>0.87386362250899996</v>
      </c>
      <c r="E138" s="1074">
        <v>0.4685586772475388</v>
      </c>
      <c r="F138" s="1074">
        <v>0.82461209112053835</v>
      </c>
      <c r="G138" s="1074">
        <v>0.73361812359615297</v>
      </c>
      <c r="H138" s="1074">
        <v>0.6207088265226326</v>
      </c>
      <c r="I138" s="1074">
        <v>0.45873252397704328</v>
      </c>
      <c r="J138" s="1074">
        <v>0.30908032009969821</v>
      </c>
      <c r="K138" s="1074">
        <v>9.1077999124189277E-2</v>
      </c>
      <c r="L138" s="1074"/>
      <c r="M138" s="1074"/>
      <c r="O138" s="1020" t="s">
        <v>215</v>
      </c>
      <c r="P138" s="1044">
        <v>2.5824342523207338</v>
      </c>
      <c r="Q138" s="1044">
        <v>2.6408158672221975</v>
      </c>
      <c r="R138" s="1044">
        <v>1.4159843226420621</v>
      </c>
      <c r="S138" s="1044">
        <v>2.4919777393662668</v>
      </c>
      <c r="T138" s="1044">
        <v>2.2169939695075742</v>
      </c>
      <c r="U138" s="1044">
        <v>1.8757820737513955</v>
      </c>
      <c r="V138" s="1044">
        <v>1.3862896874586248</v>
      </c>
      <c r="W138" s="1044">
        <v>0.93404072734128796</v>
      </c>
      <c r="X138" s="1044">
        <v>0.2752377133533</v>
      </c>
      <c r="Z138" s="1022"/>
      <c r="AA138" s="1022"/>
      <c r="AB138" s="1022"/>
    </row>
    <row r="139" spans="2:30" ht="12" customHeight="1">
      <c r="B139" s="1020"/>
      <c r="C139" s="1036"/>
      <c r="D139" s="1036"/>
      <c r="E139" s="1036"/>
      <c r="F139" s="1036"/>
      <c r="G139" s="1036"/>
      <c r="H139" s="1036"/>
      <c r="I139" s="1036"/>
      <c r="J139" s="1036"/>
      <c r="K139" s="1036"/>
      <c r="L139" s="1036"/>
      <c r="M139" s="1036"/>
      <c r="O139" s="1020"/>
      <c r="P139" s="1036"/>
      <c r="Q139" s="1036"/>
      <c r="R139" s="1036"/>
      <c r="S139" s="1036"/>
      <c r="T139" s="1036"/>
      <c r="U139" s="1036"/>
      <c r="V139" s="1036"/>
      <c r="W139" s="1036"/>
      <c r="X139" s="1036"/>
      <c r="Z139" s="1022"/>
      <c r="AA139" s="1022"/>
      <c r="AB139" s="1022"/>
    </row>
    <row r="140" spans="2:30" ht="12" customHeight="1">
      <c r="B140" s="1018" t="s">
        <v>218</v>
      </c>
      <c r="C140" s="1036">
        <v>0.4458055830685731</v>
      </c>
      <c r="D140" s="1036">
        <v>0.45401090955739631</v>
      </c>
      <c r="E140" s="1036">
        <v>0.44346120407176648</v>
      </c>
      <c r="F140" s="1036">
        <v>0.44265014467969221</v>
      </c>
      <c r="G140" s="1036">
        <v>0.43734457790924336</v>
      </c>
      <c r="H140" s="1036">
        <v>0.42208579681931496</v>
      </c>
      <c r="I140" s="1036">
        <v>0.40552512069099411</v>
      </c>
      <c r="J140" s="1036">
        <v>0.3102448599261402</v>
      </c>
      <c r="K140" s="1036">
        <v>0.21071972468169642</v>
      </c>
      <c r="L140" s="1036"/>
      <c r="M140" s="1036"/>
      <c r="O140" s="1018" t="s">
        <v>218</v>
      </c>
      <c r="P140" s="1036">
        <v>1.2656301627939783</v>
      </c>
      <c r="Q140" s="1036">
        <v>1.2823061860190106</v>
      </c>
      <c r="R140" s="1036">
        <v>1.2461671070077209</v>
      </c>
      <c r="S140" s="1036">
        <v>1.2158434172564594</v>
      </c>
      <c r="T140" s="1036">
        <v>1.1946045467017659</v>
      </c>
      <c r="U140" s="1036">
        <v>0.92902101286039951</v>
      </c>
      <c r="V140" s="1036">
        <v>0.4945730060517336</v>
      </c>
      <c r="W140" s="1036">
        <v>1.9043748897521029E-2</v>
      </c>
      <c r="X140" s="1036">
        <v>0</v>
      </c>
      <c r="Z140" s="1022"/>
      <c r="AA140" s="1022"/>
      <c r="AB140" s="1022"/>
    </row>
    <row r="141" spans="2:30" ht="12" customHeight="1">
      <c r="B141" s="1076" t="s">
        <v>219</v>
      </c>
      <c r="C141" s="1077">
        <v>7.8536696393022104E-2</v>
      </c>
      <c r="D141" s="1078">
        <v>8.6742022881845321E-2</v>
      </c>
      <c r="E141" s="1078">
        <v>7.6192317396215473E-2</v>
      </c>
      <c r="F141" s="1078">
        <v>9.2807255314539594E-2</v>
      </c>
      <c r="G141" s="1078">
        <v>0.1046665283032225</v>
      </c>
      <c r="H141" s="1078">
        <v>0.10001559126203795</v>
      </c>
      <c r="I141" s="1078">
        <v>9.3836409534464774E-2</v>
      </c>
      <c r="J141" s="1078">
        <v>6.9210316499023414E-2</v>
      </c>
      <c r="K141" s="1078">
        <v>4.466851900803321E-2</v>
      </c>
      <c r="L141" s="1078"/>
      <c r="M141" s="1078"/>
      <c r="O141" s="1076" t="s">
        <v>219</v>
      </c>
      <c r="P141" s="1078">
        <v>0.23233934992108254</v>
      </c>
      <c r="Q141" s="1078">
        <v>0.2557033395724766</v>
      </c>
      <c r="R141" s="1078">
        <v>0.22290824377436799</v>
      </c>
      <c r="S141" s="1078">
        <v>0.26709000006971351</v>
      </c>
      <c r="T141" s="1078">
        <v>0.29256597324373357</v>
      </c>
      <c r="U141" s="1078">
        <v>0.24807867256635896</v>
      </c>
      <c r="V141" s="1078">
        <v>0.13427990204381907</v>
      </c>
      <c r="W141" s="1078">
        <v>0</v>
      </c>
      <c r="X141" s="1078">
        <v>0</v>
      </c>
      <c r="Y141" s="1079"/>
      <c r="Z141" s="1079"/>
      <c r="AA141" s="1079"/>
      <c r="AB141" s="1079"/>
      <c r="AC141" s="1079"/>
      <c r="AD141" s="1079"/>
    </row>
    <row r="142" spans="2:30" ht="12" customHeight="1">
      <c r="B142" s="1076" t="s">
        <v>220</v>
      </c>
      <c r="C142" s="1077">
        <v>0</v>
      </c>
      <c r="D142" s="1078">
        <v>0</v>
      </c>
      <c r="E142" s="1078">
        <v>0</v>
      </c>
      <c r="F142" s="1078">
        <v>9.3744702337918791E-4</v>
      </c>
      <c r="G142" s="1078">
        <v>2.1360515980249489E-3</v>
      </c>
      <c r="H142" s="1078">
        <v>9.8916518830586986E-3</v>
      </c>
      <c r="I142" s="1078">
        <v>1.7873601816088529E-2</v>
      </c>
      <c r="J142" s="1078">
        <v>2.0673211421786217E-2</v>
      </c>
      <c r="K142" s="1078">
        <v>1.9143651003442803E-2</v>
      </c>
      <c r="L142" s="1078"/>
      <c r="M142" s="1078"/>
      <c r="O142" s="1076" t="s">
        <v>220</v>
      </c>
      <c r="P142" s="1078">
        <v>0</v>
      </c>
      <c r="Q142" s="1078">
        <v>0</v>
      </c>
      <c r="R142" s="1078">
        <v>0</v>
      </c>
      <c r="S142" s="1078">
        <v>2.1035373757605598E-3</v>
      </c>
      <c r="T142" s="1078">
        <v>4.4399114095907376E-3</v>
      </c>
      <c r="U142" s="1078">
        <v>1.7055779675882794E-2</v>
      </c>
      <c r="V142" s="1078">
        <v>2.3219596119280612E-2</v>
      </c>
      <c r="W142" s="1078">
        <v>1.9043748897521029E-2</v>
      </c>
      <c r="X142" s="1078">
        <v>0</v>
      </c>
      <c r="Y142" s="1079"/>
      <c r="Z142" s="1079"/>
      <c r="AA142" s="1079"/>
      <c r="AB142" s="1079"/>
      <c r="AC142" s="1079"/>
      <c r="AD142" s="1079"/>
    </row>
    <row r="143" spans="2:30" s="1079" customFormat="1" ht="12" customHeight="1">
      <c r="B143" s="1076" t="s">
        <v>221</v>
      </c>
      <c r="C143" s="1078">
        <v>0.36726888667555102</v>
      </c>
      <c r="D143" s="1078">
        <v>0.36726888667555102</v>
      </c>
      <c r="E143" s="1078">
        <v>0.36726888667555102</v>
      </c>
      <c r="F143" s="1078">
        <v>0.34541638791835572</v>
      </c>
      <c r="G143" s="1078">
        <v>0.32393115804783601</v>
      </c>
      <c r="H143" s="1078">
        <v>0.28408248384353868</v>
      </c>
      <c r="I143" s="1078">
        <v>0.24680469184597026</v>
      </c>
      <c r="J143" s="1078">
        <v>0.16967822564410456</v>
      </c>
      <c r="K143" s="1078">
        <v>0.10283528826915428</v>
      </c>
      <c r="L143" s="1078"/>
      <c r="M143" s="1078"/>
      <c r="O143" s="1076" t="s">
        <v>221</v>
      </c>
      <c r="P143" s="1078">
        <v>1.0332908128728957</v>
      </c>
      <c r="Q143" s="1078">
        <v>1.026602846446534</v>
      </c>
      <c r="R143" s="1078">
        <v>1.023258863233353</v>
      </c>
      <c r="S143" s="1078">
        <v>0.94664987981098536</v>
      </c>
      <c r="T143" s="1078">
        <v>0.89759866204844152</v>
      </c>
      <c r="U143" s="1078">
        <v>0.66388656061815776</v>
      </c>
      <c r="V143" s="1078">
        <v>0.33707350788863388</v>
      </c>
      <c r="W143" s="1078">
        <v>0</v>
      </c>
      <c r="X143" s="1078">
        <v>0</v>
      </c>
    </row>
    <row r="144" spans="2:30" s="1079" customFormat="1" ht="12" customHeight="1">
      <c r="B144" s="1076" t="s">
        <v>222</v>
      </c>
      <c r="C144" s="1078">
        <v>0</v>
      </c>
      <c r="D144" s="1078">
        <v>0</v>
      </c>
      <c r="E144" s="1078">
        <v>0</v>
      </c>
      <c r="F144" s="1078">
        <v>3.4890544234177346E-3</v>
      </c>
      <c r="G144" s="1078">
        <v>6.6108399601599189E-3</v>
      </c>
      <c r="H144" s="1078">
        <v>2.8096069830679651E-2</v>
      </c>
      <c r="I144" s="1078">
        <v>4.7010417494470533E-2</v>
      </c>
      <c r="J144" s="1078">
        <v>5.0683106361226041E-2</v>
      </c>
      <c r="K144" s="1078">
        <v>4.4072266401066117E-2</v>
      </c>
      <c r="L144" s="1078"/>
      <c r="M144" s="1078"/>
      <c r="O144" s="1076" t="s">
        <v>222</v>
      </c>
      <c r="P144" s="1078">
        <v>0</v>
      </c>
      <c r="Q144" s="1078">
        <v>0</v>
      </c>
      <c r="R144" s="1078">
        <v>0</v>
      </c>
      <c r="S144" s="1078">
        <v>0</v>
      </c>
      <c r="T144" s="1078">
        <v>0</v>
      </c>
      <c r="U144" s="1078">
        <v>0</v>
      </c>
      <c r="V144" s="1078">
        <v>0</v>
      </c>
      <c r="W144" s="1078">
        <v>0</v>
      </c>
      <c r="X144" s="1078">
        <v>0</v>
      </c>
    </row>
    <row r="145" spans="2:30" ht="12" customHeight="1">
      <c r="B145" s="1080"/>
      <c r="C145" s="1036"/>
      <c r="D145" s="1036"/>
      <c r="E145" s="1036"/>
      <c r="F145" s="1036"/>
      <c r="G145" s="1036"/>
      <c r="H145" s="1036"/>
      <c r="I145" s="1036"/>
      <c r="J145" s="1036"/>
      <c r="K145" s="1036"/>
      <c r="L145" s="1036"/>
      <c r="M145" s="1036"/>
      <c r="O145" s="1080"/>
      <c r="P145" s="1036"/>
      <c r="Q145" s="1036"/>
      <c r="R145" s="1036"/>
      <c r="S145" s="1036"/>
      <c r="T145" s="1036"/>
      <c r="U145" s="1036"/>
      <c r="V145" s="1036"/>
      <c r="W145" s="1036"/>
      <c r="X145" s="1036"/>
      <c r="Z145" s="1022"/>
      <c r="AA145" s="1022"/>
      <c r="AB145" s="1022"/>
    </row>
    <row r="146" spans="2:30" ht="12" customHeight="1">
      <c r="B146" s="1080"/>
      <c r="C146" s="1036"/>
      <c r="D146" s="1036"/>
      <c r="E146" s="1036"/>
      <c r="F146" s="1036"/>
      <c r="G146" s="1036"/>
      <c r="H146" s="1036"/>
      <c r="I146" s="1036"/>
      <c r="J146" s="1036"/>
      <c r="K146" s="1036"/>
      <c r="L146" s="1036"/>
      <c r="M146" s="1036"/>
      <c r="O146" s="1080"/>
      <c r="P146" s="1036"/>
      <c r="Q146" s="1036"/>
      <c r="R146" s="1036"/>
      <c r="S146" s="1036"/>
      <c r="T146" s="1036"/>
      <c r="U146" s="1036"/>
      <c r="V146" s="1036"/>
      <c r="W146" s="1036"/>
      <c r="X146" s="1036"/>
      <c r="Z146" s="1022"/>
      <c r="AA146" s="1022"/>
      <c r="AB146" s="1022"/>
    </row>
    <row r="147" spans="2:30" ht="12" customHeight="1">
      <c r="Z147" s="1022"/>
      <c r="AA147" s="1022"/>
      <c r="AB147" s="1022"/>
    </row>
    <row r="148" spans="2:30" ht="12" customHeight="1" thickBot="1">
      <c r="B148" s="1015" t="s">
        <v>223</v>
      </c>
      <c r="C148" s="1017"/>
      <c r="D148" s="1017"/>
      <c r="E148" s="1017"/>
      <c r="F148" s="1068"/>
      <c r="G148" s="1068"/>
      <c r="H148" s="1068"/>
      <c r="I148" s="1068"/>
      <c r="J148" s="1068"/>
      <c r="K148" s="1068"/>
      <c r="L148" s="1068"/>
      <c r="M148" s="1068"/>
      <c r="O148" s="1015" t="s">
        <v>223</v>
      </c>
      <c r="P148" s="1017"/>
      <c r="Q148" s="1017"/>
      <c r="R148" s="1017"/>
      <c r="S148" s="1068"/>
      <c r="T148" s="1068"/>
      <c r="U148" s="1068"/>
      <c r="V148" s="1068"/>
      <c r="W148" s="1068"/>
      <c r="X148" s="1068"/>
      <c r="Z148" s="1022"/>
      <c r="AA148" s="1022"/>
      <c r="AB148" s="1022"/>
    </row>
    <row r="149" spans="2:30" ht="12" customHeight="1" thickBot="1">
      <c r="B149" s="1009" t="s">
        <v>158</v>
      </c>
      <c r="C149" s="1010">
        <v>2018</v>
      </c>
      <c r="D149" s="1010">
        <v>2019</v>
      </c>
      <c r="E149" s="1010">
        <v>2020</v>
      </c>
      <c r="F149" s="1010">
        <v>2025</v>
      </c>
      <c r="G149" s="1010">
        <v>2030</v>
      </c>
      <c r="H149" s="1010">
        <v>2035</v>
      </c>
      <c r="I149" s="1010">
        <v>2040</v>
      </c>
      <c r="J149" s="1010">
        <v>2045</v>
      </c>
      <c r="K149" s="1010">
        <v>2050</v>
      </c>
      <c r="L149" s="2008" t="s">
        <v>979</v>
      </c>
      <c r="M149" s="1011"/>
      <c r="O149" s="1009" t="s">
        <v>175</v>
      </c>
      <c r="P149" s="1010">
        <v>2018</v>
      </c>
      <c r="Q149" s="1010">
        <v>2019</v>
      </c>
      <c r="R149" s="1010">
        <v>2020</v>
      </c>
      <c r="S149" s="1010">
        <v>2025</v>
      </c>
      <c r="T149" s="1010">
        <v>2030</v>
      </c>
      <c r="U149" s="1010">
        <v>2035</v>
      </c>
      <c r="V149" s="1010">
        <v>2040</v>
      </c>
      <c r="W149" s="1010">
        <v>2045</v>
      </c>
      <c r="X149" s="1010">
        <v>2050</v>
      </c>
      <c r="Z149" s="1022"/>
      <c r="AA149" s="1022"/>
      <c r="AB149" s="1022"/>
    </row>
    <row r="150" spans="2:30" s="1034" customFormat="1" ht="12" customHeight="1">
      <c r="B150" s="1018" t="s">
        <v>224</v>
      </c>
      <c r="C150" s="1081">
        <v>5.9037976366929996</v>
      </c>
      <c r="D150" s="1081">
        <v>6.0765395623850003</v>
      </c>
      <c r="E150" s="1081">
        <v>1.558872679467501</v>
      </c>
      <c r="F150" s="1081">
        <v>6.1133633921330546</v>
      </c>
      <c r="G150" s="1081">
        <v>6.0901510110047425</v>
      </c>
      <c r="H150" s="1081">
        <v>5.923410765412898</v>
      </c>
      <c r="I150" s="1081">
        <v>5.7000979364952489</v>
      </c>
      <c r="J150" s="1081">
        <v>5.420212524251796</v>
      </c>
      <c r="K150" s="1081">
        <v>5.0837545286825385</v>
      </c>
      <c r="L150" s="2018"/>
      <c r="M150" s="1081"/>
      <c r="O150" s="1018" t="s">
        <v>225</v>
      </c>
      <c r="P150" s="1036">
        <v>17.841276458086245</v>
      </c>
      <c r="Q150" s="1036">
        <v>18.363302557527469</v>
      </c>
      <c r="R150" s="1036">
        <v>4.7109132373507876</v>
      </c>
      <c r="S150" s="1036">
        <v>18.038583984589874</v>
      </c>
      <c r="T150" s="1036">
        <v>16.563992719730699</v>
      </c>
      <c r="U150" s="1036">
        <v>14.320437866462219</v>
      </c>
      <c r="V150" s="1036">
        <v>10.852188457375844</v>
      </c>
      <c r="W150" s="1036">
        <v>7.5347458342129059</v>
      </c>
      <c r="X150" s="1036">
        <v>2.3044659278517949</v>
      </c>
      <c r="Z150" s="1022"/>
      <c r="AA150" s="1022"/>
      <c r="AB150" s="1022"/>
    </row>
    <row r="151" spans="2:30" ht="12" customHeight="1">
      <c r="B151" s="1020" t="s">
        <v>44</v>
      </c>
      <c r="C151" s="1074">
        <v>0</v>
      </c>
      <c r="D151" s="1074">
        <v>0</v>
      </c>
      <c r="E151" s="1074">
        <v>0</v>
      </c>
      <c r="F151" s="1074">
        <v>0.11982192248580786</v>
      </c>
      <c r="G151" s="1074">
        <v>0.48721208088037943</v>
      </c>
      <c r="H151" s="1074">
        <v>0.88851161481193475</v>
      </c>
      <c r="I151" s="1074">
        <v>1.3680235047588596</v>
      </c>
      <c r="J151" s="1074">
        <v>1.463457381547985</v>
      </c>
      <c r="K151" s="1074">
        <v>1.7793140850388884</v>
      </c>
      <c r="L151" s="2019">
        <f>11.63*K151</f>
        <v>20.693422809002275</v>
      </c>
      <c r="M151" s="1074"/>
      <c r="O151" s="1020" t="s">
        <v>44</v>
      </c>
      <c r="P151" s="1036">
        <v>0</v>
      </c>
      <c r="Q151" s="1036">
        <v>0</v>
      </c>
      <c r="R151" s="1036">
        <v>0</v>
      </c>
      <c r="S151" s="1036">
        <v>0</v>
      </c>
      <c r="T151" s="1036">
        <v>0</v>
      </c>
      <c r="U151" s="1036">
        <v>0</v>
      </c>
      <c r="V151" s="1036">
        <v>0</v>
      </c>
      <c r="W151" s="1036">
        <v>0</v>
      </c>
      <c r="X151" s="1036">
        <v>0</v>
      </c>
      <c r="Z151" s="1022"/>
      <c r="AA151" s="1022"/>
      <c r="AB151" s="1022"/>
    </row>
    <row r="152" spans="2:30" ht="12" customHeight="1">
      <c r="B152" s="1020" t="s">
        <v>214</v>
      </c>
      <c r="C152" s="1074">
        <v>0</v>
      </c>
      <c r="D152" s="1074">
        <v>0</v>
      </c>
      <c r="E152" s="1074">
        <v>0</v>
      </c>
      <c r="F152" s="1074">
        <v>2.4453453568532218E-2</v>
      </c>
      <c r="G152" s="1074">
        <v>0.12180302022009486</v>
      </c>
      <c r="H152" s="1074">
        <v>0.29617053827064493</v>
      </c>
      <c r="I152" s="1074">
        <v>0.74101273174438242</v>
      </c>
      <c r="J152" s="1074">
        <v>1.463457381547985</v>
      </c>
      <c r="K152" s="1074">
        <v>2.5418772643412693</v>
      </c>
      <c r="L152" s="2019">
        <f>11.63*K152</f>
        <v>29.562032584288964</v>
      </c>
      <c r="M152" s="1074"/>
      <c r="O152" s="1020" t="s">
        <v>214</v>
      </c>
      <c r="P152" s="1036">
        <v>0</v>
      </c>
      <c r="Q152" s="1036">
        <v>0</v>
      </c>
      <c r="R152" s="1036">
        <v>0</v>
      </c>
      <c r="S152" s="1036">
        <v>0</v>
      </c>
      <c r="T152" s="1036">
        <v>0</v>
      </c>
      <c r="U152" s="1036">
        <v>0</v>
      </c>
      <c r="V152" s="1036">
        <v>0</v>
      </c>
      <c r="W152" s="1036">
        <v>0</v>
      </c>
      <c r="X152" s="1036">
        <v>0</v>
      </c>
      <c r="Z152" s="1022"/>
      <c r="AA152" s="1022"/>
      <c r="AB152" s="1022"/>
    </row>
    <row r="153" spans="2:30" ht="12" customHeight="1">
      <c r="B153" s="1020" t="s">
        <v>192</v>
      </c>
      <c r="C153" s="1074">
        <v>0</v>
      </c>
      <c r="D153" s="1074">
        <v>0</v>
      </c>
      <c r="E153" s="1074">
        <v>0</v>
      </c>
      <c r="F153" s="1074">
        <v>0</v>
      </c>
      <c r="G153" s="1074">
        <v>0</v>
      </c>
      <c r="H153" s="1074">
        <v>0</v>
      </c>
      <c r="I153" s="1074">
        <v>0</v>
      </c>
      <c r="J153" s="1074">
        <v>0</v>
      </c>
      <c r="K153" s="1074">
        <v>0</v>
      </c>
      <c r="L153" s="2020"/>
      <c r="M153" s="1074"/>
      <c r="O153" s="1020" t="s">
        <v>192</v>
      </c>
      <c r="P153" s="1036">
        <v>0</v>
      </c>
      <c r="Q153" s="1036">
        <v>0</v>
      </c>
      <c r="R153" s="1036">
        <v>0</v>
      </c>
      <c r="S153" s="1036">
        <v>0</v>
      </c>
      <c r="T153" s="1036">
        <v>0</v>
      </c>
      <c r="U153" s="1036">
        <v>0</v>
      </c>
      <c r="V153" s="1036">
        <v>0</v>
      </c>
      <c r="W153" s="1036">
        <v>0</v>
      </c>
      <c r="X153" s="1036">
        <v>0</v>
      </c>
      <c r="Z153" s="1022"/>
      <c r="AA153" s="1022"/>
      <c r="AB153" s="1022"/>
    </row>
    <row r="154" spans="2:30" ht="12" customHeight="1">
      <c r="B154" s="1020" t="s">
        <v>215</v>
      </c>
      <c r="C154" s="1074">
        <v>5.9037976366929996</v>
      </c>
      <c r="D154" s="1074">
        <v>6.0765395623850003</v>
      </c>
      <c r="E154" s="1074">
        <v>1.558872679467501</v>
      </c>
      <c r="F154" s="1074">
        <v>5.9690880160787145</v>
      </c>
      <c r="G154" s="1074">
        <v>5.4811359099042685</v>
      </c>
      <c r="H154" s="1074">
        <v>4.7387286123303181</v>
      </c>
      <c r="I154" s="1074">
        <v>3.5910616999920069</v>
      </c>
      <c r="J154" s="1074">
        <v>2.493297761155826</v>
      </c>
      <c r="K154" s="1074">
        <v>0.76256317930238093</v>
      </c>
      <c r="L154" s="2020"/>
      <c r="M154" s="1074"/>
      <c r="O154" s="1020" t="s">
        <v>215</v>
      </c>
      <c r="P154" s="1044">
        <v>17.841276458086245</v>
      </c>
      <c r="Q154" s="1044">
        <v>18.363302557527469</v>
      </c>
      <c r="R154" s="1044">
        <v>4.7109132373507876</v>
      </c>
      <c r="S154" s="1044">
        <v>18.038583984589874</v>
      </c>
      <c r="T154" s="1044">
        <v>16.563992719730699</v>
      </c>
      <c r="U154" s="1044">
        <v>14.320437866462219</v>
      </c>
      <c r="V154" s="1044">
        <v>10.852188457375844</v>
      </c>
      <c r="W154" s="1044">
        <v>7.5347458342129059</v>
      </c>
      <c r="X154" s="1044">
        <v>2.3044659278517949</v>
      </c>
      <c r="Z154" s="1022"/>
      <c r="AA154" s="1022"/>
      <c r="AB154" s="1022"/>
    </row>
    <row r="155" spans="2:30" ht="12" customHeight="1">
      <c r="B155" s="1020"/>
      <c r="C155" s="1074"/>
      <c r="D155" s="1074"/>
      <c r="E155" s="1074"/>
      <c r="F155" s="1074"/>
      <c r="G155" s="1074"/>
      <c r="H155" s="1074"/>
      <c r="I155" s="1074"/>
      <c r="J155" s="1074"/>
      <c r="K155" s="1074"/>
      <c r="L155" s="2020"/>
      <c r="M155" s="1074"/>
      <c r="O155" s="1020"/>
      <c r="P155" s="1074"/>
      <c r="Q155" s="1074"/>
      <c r="R155" s="1074"/>
      <c r="S155" s="1074"/>
      <c r="T155" s="1074"/>
      <c r="U155" s="1074"/>
      <c r="V155" s="1074"/>
      <c r="W155" s="1074"/>
      <c r="X155" s="1074"/>
      <c r="Z155" s="1022"/>
      <c r="AA155" s="1022"/>
      <c r="AB155" s="1022"/>
    </row>
    <row r="156" spans="2:30" s="1084" customFormat="1" ht="12" customHeight="1">
      <c r="B156" s="1082" t="s">
        <v>226</v>
      </c>
      <c r="C156" s="1083">
        <v>1.8194939800000001</v>
      </c>
      <c r="D156" s="1083">
        <v>1.6285244480000001</v>
      </c>
      <c r="E156" s="1083">
        <v>1.0585408912000001</v>
      </c>
      <c r="F156" s="1083">
        <v>1.6936654259199999</v>
      </c>
      <c r="G156" s="1083">
        <v>1.7750916483200001</v>
      </c>
      <c r="H156" s="1083">
        <v>1.7750916483200001</v>
      </c>
      <c r="I156" s="1083">
        <v>1.7750916483200003</v>
      </c>
      <c r="J156" s="1083">
        <v>1.7750916483200001</v>
      </c>
      <c r="K156" s="1083">
        <v>1.7750916483200001</v>
      </c>
      <c r="L156" s="2021"/>
      <c r="M156" s="1083"/>
      <c r="O156" s="1082" t="s">
        <v>8</v>
      </c>
      <c r="P156" s="1085">
        <v>5.7859908564000007</v>
      </c>
      <c r="Q156" s="1085">
        <v>5.1787077446400005</v>
      </c>
      <c r="R156" s="1085">
        <v>3.3661600340160005</v>
      </c>
      <c r="S156" s="1085">
        <v>5.1011508963284484</v>
      </c>
      <c r="T156" s="1085">
        <v>4.2012869132437771</v>
      </c>
      <c r="U156" s="1085">
        <v>4.6472254371347272</v>
      </c>
      <c r="V156" s="1085">
        <v>3.806151512327745</v>
      </c>
      <c r="W156" s="1085">
        <v>1.9756770045801604</v>
      </c>
      <c r="X156" s="1085">
        <v>0.67737497299891192</v>
      </c>
      <c r="Z156" s="1086"/>
      <c r="AA156" s="1086"/>
      <c r="AB156" s="1086"/>
      <c r="AC156" s="1087"/>
      <c r="AD156" s="1087"/>
    </row>
    <row r="157" spans="2:30" s="1039" customFormat="1" ht="12" customHeight="1">
      <c r="B157" s="1037" t="s">
        <v>227</v>
      </c>
      <c r="C157" s="1088">
        <v>0</v>
      </c>
      <c r="D157" s="1088">
        <v>0</v>
      </c>
      <c r="E157" s="1088">
        <v>0</v>
      </c>
      <c r="F157" s="1088">
        <v>6.0971955333120012E-2</v>
      </c>
      <c r="G157" s="1088">
        <v>0.35945605878480003</v>
      </c>
      <c r="H157" s="1088">
        <v>0.15816066586531202</v>
      </c>
      <c r="I157" s="1088">
        <v>0.28756484702784002</v>
      </c>
      <c r="J157" s="1088">
        <v>0.71891211756960005</v>
      </c>
      <c r="K157" s="1088">
        <v>1.0384286142672001</v>
      </c>
      <c r="L157" s="2019">
        <f>11.63*K157</f>
        <v>12.076924783927538</v>
      </c>
      <c r="M157" s="1088"/>
      <c r="O157" s="1037" t="s">
        <v>227</v>
      </c>
      <c r="P157" s="1038">
        <v>0</v>
      </c>
      <c r="Q157" s="1038">
        <v>0</v>
      </c>
      <c r="R157" s="1038">
        <v>0</v>
      </c>
      <c r="S157" s="1038">
        <v>0</v>
      </c>
      <c r="T157" s="1038">
        <v>0</v>
      </c>
      <c r="U157" s="1038">
        <v>0</v>
      </c>
      <c r="V157" s="1038">
        <v>0</v>
      </c>
      <c r="W157" s="1038">
        <v>0</v>
      </c>
      <c r="X157" s="1038">
        <v>0</v>
      </c>
      <c r="Z157" s="1040"/>
      <c r="AA157" s="1040"/>
      <c r="AB157" s="1040"/>
    </row>
    <row r="158" spans="2:30" s="1087" customFormat="1" ht="12" customHeight="1">
      <c r="B158" s="1089" t="s">
        <v>228</v>
      </c>
      <c r="C158" s="1090">
        <v>0</v>
      </c>
      <c r="D158" s="1090">
        <v>0</v>
      </c>
      <c r="E158" s="1090">
        <v>0</v>
      </c>
      <c r="F158" s="1090">
        <v>8.4683271296000007E-2</v>
      </c>
      <c r="G158" s="1090">
        <v>0.17750916483200002</v>
      </c>
      <c r="H158" s="1090">
        <v>0.17750916483200002</v>
      </c>
      <c r="I158" s="1090">
        <v>0.17750916483200002</v>
      </c>
      <c r="J158" s="1090">
        <v>0</v>
      </c>
      <c r="K158" s="1090">
        <v>0</v>
      </c>
      <c r="L158" s="2019">
        <f t="shared" ref="L158:L163" si="0">11.63*K158</f>
        <v>0</v>
      </c>
      <c r="M158" s="1090"/>
      <c r="O158" s="1089" t="s">
        <v>228</v>
      </c>
      <c r="P158" s="1091">
        <v>0</v>
      </c>
      <c r="Q158" s="1091">
        <v>0</v>
      </c>
      <c r="R158" s="1091">
        <v>0</v>
      </c>
      <c r="S158" s="1091">
        <v>0.20002188680115202</v>
      </c>
      <c r="T158" s="1091">
        <v>0.41927664733318409</v>
      </c>
      <c r="U158" s="1091">
        <v>0.41927664733318409</v>
      </c>
      <c r="V158" s="1091">
        <v>0.41927664733318409</v>
      </c>
      <c r="W158" s="1091">
        <v>0</v>
      </c>
      <c r="X158" s="1091">
        <v>0</v>
      </c>
      <c r="Z158" s="1086"/>
      <c r="AA158" s="1086"/>
      <c r="AB158" s="1086"/>
    </row>
    <row r="159" spans="2:30" s="1058" customFormat="1" ht="12" customHeight="1">
      <c r="B159" s="1050" t="s">
        <v>789</v>
      </c>
      <c r="C159" s="1092">
        <v>0</v>
      </c>
      <c r="D159" s="1092">
        <v>0</v>
      </c>
      <c r="E159" s="1092">
        <v>0</v>
      </c>
      <c r="F159" s="1092">
        <v>0</v>
      </c>
      <c r="G159" s="1092">
        <v>0</v>
      </c>
      <c r="H159" s="1092">
        <v>0</v>
      </c>
      <c r="I159" s="1092">
        <v>0</v>
      </c>
      <c r="J159" s="1092">
        <v>0</v>
      </c>
      <c r="K159" s="1092">
        <v>0</v>
      </c>
      <c r="L159" s="2019">
        <f t="shared" si="0"/>
        <v>0</v>
      </c>
      <c r="M159" s="1092"/>
      <c r="O159" s="1050" t="s">
        <v>789</v>
      </c>
      <c r="P159" s="1093">
        <v>0</v>
      </c>
      <c r="Q159" s="1093">
        <v>0</v>
      </c>
      <c r="R159" s="1093">
        <v>0</v>
      </c>
      <c r="S159" s="1093">
        <v>0</v>
      </c>
      <c r="T159" s="1093">
        <v>0</v>
      </c>
      <c r="U159" s="1093">
        <v>0</v>
      </c>
      <c r="V159" s="1093">
        <v>0</v>
      </c>
      <c r="W159" s="1093">
        <v>0</v>
      </c>
      <c r="X159" s="1093">
        <v>0</v>
      </c>
      <c r="Z159" s="1059"/>
      <c r="AA159" s="1059"/>
      <c r="AB159" s="1059"/>
    </row>
    <row r="160" spans="2:30" s="1039" customFormat="1" ht="12" customHeight="1">
      <c r="B160" s="1037" t="s">
        <v>790</v>
      </c>
      <c r="C160" s="1088">
        <v>0</v>
      </c>
      <c r="D160" s="1088">
        <v>0</v>
      </c>
      <c r="E160" s="1088">
        <v>0</v>
      </c>
      <c r="F160" s="1088">
        <v>6.7746617036799949E-3</v>
      </c>
      <c r="G160" s="1088">
        <v>3.9939562087199988E-2</v>
      </c>
      <c r="H160" s="1088">
        <v>1.7573407318367987E-2</v>
      </c>
      <c r="I160" s="1088">
        <v>3.1951649669759982E-2</v>
      </c>
      <c r="J160" s="1088">
        <v>7.9879124174399976E-2</v>
      </c>
      <c r="K160" s="1088">
        <v>0.11538095714079991</v>
      </c>
      <c r="L160" s="2019">
        <f t="shared" si="0"/>
        <v>1.3418805315475031</v>
      </c>
      <c r="M160" s="1088"/>
      <c r="O160" s="1037" t="s">
        <v>790</v>
      </c>
      <c r="P160" s="1038">
        <v>0</v>
      </c>
      <c r="Q160" s="1038">
        <v>0</v>
      </c>
      <c r="R160" s="1038">
        <v>0</v>
      </c>
      <c r="S160" s="1038">
        <v>0</v>
      </c>
      <c r="T160" s="1038">
        <v>0</v>
      </c>
      <c r="U160" s="1038">
        <v>0</v>
      </c>
      <c r="V160" s="1038">
        <v>0</v>
      </c>
      <c r="W160" s="1038">
        <v>0</v>
      </c>
      <c r="X160" s="1038">
        <v>0</v>
      </c>
      <c r="Z160" s="1040"/>
      <c r="AA160" s="1040"/>
      <c r="AB160" s="1040"/>
    </row>
    <row r="161" spans="2:37" s="1087" customFormat="1" ht="12" customHeight="1">
      <c r="B161" s="1089" t="s">
        <v>229</v>
      </c>
      <c r="C161" s="1090">
        <v>1.8194939800000001</v>
      </c>
      <c r="D161" s="1090">
        <v>1.6285244480000001</v>
      </c>
      <c r="E161" s="1090">
        <v>1.0585408912000001</v>
      </c>
      <c r="F161" s="1090">
        <v>1.5412355375872</v>
      </c>
      <c r="G161" s="1090">
        <v>1.1893114043744002</v>
      </c>
      <c r="H161" s="1090">
        <v>1.3295436445916802</v>
      </c>
      <c r="I161" s="1090">
        <v>1.0650549889920002</v>
      </c>
      <c r="J161" s="1090">
        <v>0.6212820769120001</v>
      </c>
      <c r="K161" s="1090">
        <v>0.21301099779839996</v>
      </c>
      <c r="L161" s="2019">
        <f t="shared" si="0"/>
        <v>2.4773179043953917</v>
      </c>
      <c r="M161" s="1090"/>
      <c r="O161" s="1089" t="s">
        <v>229</v>
      </c>
      <c r="P161" s="1091">
        <v>5.7859908564000007</v>
      </c>
      <c r="Q161" s="1091">
        <v>5.1787077446400005</v>
      </c>
      <c r="R161" s="1091">
        <v>3.3661600340160005</v>
      </c>
      <c r="S161" s="1091">
        <v>4.9011290095272964</v>
      </c>
      <c r="T161" s="1091">
        <v>3.7820102659105928</v>
      </c>
      <c r="U161" s="1091">
        <v>4.2279487898015429</v>
      </c>
      <c r="V161" s="1091">
        <v>3.386874864994561</v>
      </c>
      <c r="W161" s="1091">
        <v>1.9756770045801604</v>
      </c>
      <c r="X161" s="1091">
        <v>0.67737497299891192</v>
      </c>
      <c r="Z161" s="1086"/>
      <c r="AA161" s="1086"/>
      <c r="AB161" s="1086"/>
    </row>
    <row r="162" spans="2:37" s="1058" customFormat="1" ht="12" customHeight="1">
      <c r="B162" s="1050" t="s">
        <v>791</v>
      </c>
      <c r="C162" s="1092">
        <v>0</v>
      </c>
      <c r="D162" s="1092">
        <v>0</v>
      </c>
      <c r="E162" s="1092">
        <v>0</v>
      </c>
      <c r="F162" s="1092">
        <v>0</v>
      </c>
      <c r="G162" s="1092">
        <v>8.8754582416000014E-3</v>
      </c>
      <c r="H162" s="1092">
        <v>9.230476571264E-2</v>
      </c>
      <c r="I162" s="1092">
        <v>0.21301099779839999</v>
      </c>
      <c r="J162" s="1092">
        <v>0.35501832966400004</v>
      </c>
      <c r="K162" s="1092">
        <v>0.40827107911360005</v>
      </c>
      <c r="L162" s="2019">
        <f t="shared" si="0"/>
        <v>4.7481926500911689</v>
      </c>
      <c r="M162" s="1092"/>
      <c r="O162" s="1050" t="s">
        <v>791</v>
      </c>
      <c r="P162" s="1093">
        <v>0</v>
      </c>
      <c r="Q162" s="1093">
        <v>0</v>
      </c>
      <c r="R162" s="1093">
        <v>0</v>
      </c>
      <c r="S162" s="1093">
        <v>0</v>
      </c>
      <c r="T162" s="1093">
        <v>0</v>
      </c>
      <c r="U162" s="1093">
        <v>0</v>
      </c>
      <c r="V162" s="1093">
        <v>0</v>
      </c>
      <c r="W162" s="1093">
        <v>0</v>
      </c>
      <c r="X162" s="1093">
        <v>0</v>
      </c>
      <c r="Z162" s="1059"/>
      <c r="AA162" s="1059"/>
      <c r="AB162" s="1059"/>
    </row>
    <row r="163" spans="2:37" s="1087" customFormat="1" ht="12" customHeight="1">
      <c r="B163" s="1089" t="s">
        <v>230</v>
      </c>
      <c r="C163" s="1090">
        <v>1.8194939800000001</v>
      </c>
      <c r="D163" s="1090">
        <v>1.6285244480000001</v>
      </c>
      <c r="E163" s="1090">
        <v>1.0585408912000001</v>
      </c>
      <c r="F163" s="1090">
        <v>1.6936654259199999</v>
      </c>
      <c r="G163" s="1090">
        <v>1.7750916483200001</v>
      </c>
      <c r="H163" s="1090">
        <v>1.7750916483200001</v>
      </c>
      <c r="I163" s="1090">
        <v>1.7750916483200003</v>
      </c>
      <c r="J163" s="1090">
        <v>1.7750916483200001</v>
      </c>
      <c r="K163" s="1090">
        <v>1.7750916483200001</v>
      </c>
      <c r="L163" s="2019">
        <f t="shared" si="0"/>
        <v>20.644315869961602</v>
      </c>
      <c r="M163" s="1090"/>
      <c r="O163" s="1089" t="s">
        <v>230</v>
      </c>
      <c r="P163" s="1091">
        <v>5.7859908564000007</v>
      </c>
      <c r="Q163" s="1091">
        <v>5.1787077446400005</v>
      </c>
      <c r="R163" s="1091">
        <v>3.3661600340160005</v>
      </c>
      <c r="S163" s="1091">
        <v>5.1011508963284484</v>
      </c>
      <c r="T163" s="1091">
        <v>4.2012869132437771</v>
      </c>
      <c r="U163" s="1091">
        <v>4.6472254371347272</v>
      </c>
      <c r="V163" s="1091">
        <v>3.806151512327745</v>
      </c>
      <c r="W163" s="1091">
        <v>1.9756770045801604</v>
      </c>
      <c r="X163" s="1091">
        <v>0.67737497299891192</v>
      </c>
      <c r="Z163" s="1086"/>
      <c r="AA163" s="1086"/>
      <c r="AB163" s="1086"/>
    </row>
    <row r="164" spans="2:37" ht="12" customHeight="1">
      <c r="Z164" s="1022"/>
      <c r="AA164" s="1022"/>
      <c r="AB164" s="1022"/>
    </row>
    <row r="165" spans="2:37" ht="12" customHeight="1">
      <c r="Z165" s="1022"/>
      <c r="AA165" s="1022"/>
      <c r="AB165" s="1022"/>
    </row>
    <row r="166" spans="2:37" ht="12" customHeight="1">
      <c r="Z166" s="1022"/>
      <c r="AA166" s="1022"/>
      <c r="AB166" s="1022"/>
    </row>
    <row r="167" spans="2:37" ht="15" customHeight="1" thickBot="1">
      <c r="B167" s="1094" t="s">
        <v>231</v>
      </c>
      <c r="C167" s="1095"/>
      <c r="D167" s="1095"/>
      <c r="E167" s="1095"/>
      <c r="F167" s="1095"/>
      <c r="G167" s="1095"/>
      <c r="H167" s="1095"/>
      <c r="I167" s="1095"/>
      <c r="J167" s="1095"/>
      <c r="K167" s="1095"/>
      <c r="L167" s="1095"/>
      <c r="M167" s="1095"/>
      <c r="N167" s="1095"/>
      <c r="O167" s="1094" t="s">
        <v>231</v>
      </c>
      <c r="P167" s="1095"/>
      <c r="Q167" s="1095"/>
      <c r="R167" s="1095"/>
      <c r="S167" s="1095"/>
      <c r="T167" s="1095"/>
      <c r="U167" s="1095"/>
      <c r="V167" s="1095"/>
      <c r="W167" s="1095"/>
      <c r="X167" s="1095"/>
      <c r="Z167" s="1022"/>
      <c r="AA167" s="1022"/>
      <c r="AB167" s="1022"/>
    </row>
    <row r="168" spans="2:37" ht="15" customHeight="1" thickBot="1">
      <c r="B168" s="1096" t="s">
        <v>232</v>
      </c>
      <c r="C168" s="1010">
        <v>2018</v>
      </c>
      <c r="D168" s="1010">
        <v>2019</v>
      </c>
      <c r="E168" s="1010">
        <v>2020</v>
      </c>
      <c r="F168" s="1010">
        <v>2025</v>
      </c>
      <c r="G168" s="1010">
        <v>2030</v>
      </c>
      <c r="H168" s="1010">
        <v>2035</v>
      </c>
      <c r="I168" s="1010">
        <v>2040</v>
      </c>
      <c r="J168" s="1010">
        <v>2045</v>
      </c>
      <c r="K168" s="1097">
        <v>2050</v>
      </c>
      <c r="L168" s="1011"/>
      <c r="M168" s="1011"/>
      <c r="O168" s="1096" t="s">
        <v>232</v>
      </c>
      <c r="P168" s="1010">
        <v>2018</v>
      </c>
      <c r="Q168" s="1010">
        <v>2019</v>
      </c>
      <c r="R168" s="1010">
        <v>2020</v>
      </c>
      <c r="S168" s="1010">
        <v>2025</v>
      </c>
      <c r="T168" s="1010">
        <v>2030</v>
      </c>
      <c r="U168" s="1010">
        <v>2035</v>
      </c>
      <c r="V168" s="1010">
        <v>2040</v>
      </c>
      <c r="W168" s="1010">
        <v>2045</v>
      </c>
      <c r="X168" s="1097">
        <v>2050</v>
      </c>
      <c r="Z168" s="1022"/>
      <c r="AA168" s="1022"/>
      <c r="AB168" s="1022"/>
    </row>
    <row r="169" spans="2:37" ht="12" customHeight="1">
      <c r="B169" s="1020" t="s">
        <v>233</v>
      </c>
      <c r="C169" s="1098">
        <v>24.785215016553884</v>
      </c>
      <c r="D169" s="1098">
        <v>24.572813261339846</v>
      </c>
      <c r="E169" s="1098">
        <v>19.872671811520696</v>
      </c>
      <c r="F169" s="1098">
        <v>21.124016739883242</v>
      </c>
      <c r="G169" s="1098">
        <v>17.033558958780397</v>
      </c>
      <c r="H169" s="1098">
        <v>13.2583599340063</v>
      </c>
      <c r="I169" s="1098">
        <v>9.2828339858739017</v>
      </c>
      <c r="J169" s="1098">
        <v>6.3101615382958043</v>
      </c>
      <c r="K169" s="1099">
        <v>4.5324756131681285</v>
      </c>
      <c r="L169" s="1099"/>
      <c r="M169" s="1099"/>
      <c r="O169" s="1020" t="s">
        <v>233</v>
      </c>
      <c r="P169" s="1098">
        <v>72.238150451255152</v>
      </c>
      <c r="Q169" s="1098">
        <v>71.2230709624761</v>
      </c>
      <c r="R169" s="1098">
        <v>57.14220137541318</v>
      </c>
      <c r="S169" s="1098">
        <v>58.254095663301243</v>
      </c>
      <c r="T169" s="1098">
        <v>44.366344402006106</v>
      </c>
      <c r="U169" s="1098">
        <v>26.152370793863135</v>
      </c>
      <c r="V169" s="1098">
        <v>7.9867150845314949</v>
      </c>
      <c r="W169" s="1098">
        <v>0</v>
      </c>
      <c r="X169" s="1098">
        <v>0</v>
      </c>
    </row>
    <row r="170" spans="2:37" ht="12" customHeight="1">
      <c r="B170" s="1020" t="s">
        <v>12</v>
      </c>
      <c r="C170" s="1098">
        <v>5.5743132116865626</v>
      </c>
      <c r="D170" s="1098">
        <v>5.4942803229924868</v>
      </c>
      <c r="E170" s="1098">
        <v>4.8144033481321111</v>
      </c>
      <c r="F170" s="1098">
        <v>5.0903191953332332</v>
      </c>
      <c r="G170" s="1098">
        <v>4.4614609922475097</v>
      </c>
      <c r="H170" s="1098">
        <v>3.5982104579140586</v>
      </c>
      <c r="I170" s="1098">
        <v>2.5894668757160333</v>
      </c>
      <c r="J170" s="1098">
        <v>1.9069329699843056</v>
      </c>
      <c r="K170" s="1099">
        <v>1.5854779414865079</v>
      </c>
      <c r="L170" s="1099"/>
      <c r="M170" s="1099"/>
      <c r="O170" s="1020" t="s">
        <v>12</v>
      </c>
      <c r="P170" s="1098">
        <v>16.428070211542902</v>
      </c>
      <c r="Q170" s="1098">
        <v>16.126325164425413</v>
      </c>
      <c r="R170" s="1098">
        <v>14.013799561183445</v>
      </c>
      <c r="S170" s="1098">
        <v>14.425843147031618</v>
      </c>
      <c r="T170" s="1098">
        <v>11.611985002101889</v>
      </c>
      <c r="U170" s="1098">
        <v>7.1502148099079497</v>
      </c>
      <c r="V170" s="1098">
        <v>1.914259128543363</v>
      </c>
      <c r="W170" s="1098">
        <v>3.6847200000000004E-2</v>
      </c>
      <c r="X170" s="1098">
        <v>0</v>
      </c>
      <c r="AK170" s="1069"/>
    </row>
    <row r="171" spans="2:37" ht="12" customHeight="1">
      <c r="B171" s="1020" t="s">
        <v>234</v>
      </c>
      <c r="C171" s="1098">
        <v>11.490610191551852</v>
      </c>
      <c r="D171" s="1098">
        <v>11.267661714720253</v>
      </c>
      <c r="E171" s="1098">
        <v>10.352031604126328</v>
      </c>
      <c r="F171" s="1098">
        <v>9.7012324002720085</v>
      </c>
      <c r="G171" s="1098">
        <v>7.840098143813429</v>
      </c>
      <c r="H171" s="1098">
        <v>6.4018658681105451</v>
      </c>
      <c r="I171" s="1098">
        <v>5.0412478475254519</v>
      </c>
      <c r="J171" s="1098">
        <v>4.0296452671487391</v>
      </c>
      <c r="K171" s="1099">
        <v>3.4079152471694032</v>
      </c>
      <c r="L171" s="1099"/>
      <c r="M171" s="1099"/>
      <c r="O171" s="1020" t="s">
        <v>234</v>
      </c>
      <c r="P171" s="1098">
        <v>33.926614222204336</v>
      </c>
      <c r="Q171" s="1098">
        <v>33.130897876153853</v>
      </c>
      <c r="R171" s="1098">
        <v>30.198648272212516</v>
      </c>
      <c r="S171" s="1098">
        <v>27.572515296241711</v>
      </c>
      <c r="T171" s="1098">
        <v>20.628804337335744</v>
      </c>
      <c r="U171" s="1098">
        <v>13.275704359151952</v>
      </c>
      <c r="V171" s="1098">
        <v>4.8944755407733513</v>
      </c>
      <c r="W171" s="1098">
        <v>0.38136890396940654</v>
      </c>
      <c r="X171" s="1098">
        <v>0</v>
      </c>
    </row>
    <row r="172" spans="2:37" ht="12" customHeight="1">
      <c r="B172" s="1020" t="s">
        <v>235</v>
      </c>
      <c r="C172" s="1098">
        <v>0.43910243667983601</v>
      </c>
      <c r="D172" s="1098">
        <v>0.43901603835014602</v>
      </c>
      <c r="E172" s="1098">
        <v>0.37096855240587301</v>
      </c>
      <c r="F172" s="1098">
        <v>0.39292247451665002</v>
      </c>
      <c r="G172" s="1098">
        <v>0.32125153488958264</v>
      </c>
      <c r="H172" s="1098">
        <v>0.24999178275064959</v>
      </c>
      <c r="I172" s="1098">
        <v>0.20904445320467879</v>
      </c>
      <c r="J172" s="1098">
        <v>0.18008798996994191</v>
      </c>
      <c r="K172" s="1099">
        <v>0.14735988177393622</v>
      </c>
      <c r="L172" s="1099"/>
      <c r="M172" s="1099"/>
      <c r="O172" s="1020" t="s">
        <v>235</v>
      </c>
      <c r="P172" s="1099">
        <v>1.2353905549647013</v>
      </c>
      <c r="Q172" s="1099">
        <v>1.2271529959576706</v>
      </c>
      <c r="R172" s="1099">
        <v>1.0335666129145751</v>
      </c>
      <c r="S172" s="1099">
        <v>1.0355253592449449</v>
      </c>
      <c r="T172" s="1099">
        <v>0.77149126487725272</v>
      </c>
      <c r="U172" s="1099">
        <v>0.41977441328893922</v>
      </c>
      <c r="V172" s="1099">
        <v>0.17035321731158087</v>
      </c>
      <c r="W172" s="1099">
        <v>0</v>
      </c>
      <c r="X172" s="1099">
        <v>0</v>
      </c>
    </row>
    <row r="173" spans="2:37" ht="12" customHeight="1">
      <c r="B173" s="1020" t="s">
        <v>236</v>
      </c>
      <c r="C173" s="1098">
        <v>0.91937988734059695</v>
      </c>
      <c r="D173" s="1098">
        <v>0.91218414974419593</v>
      </c>
      <c r="E173" s="1098">
        <v>0.78466391144223036</v>
      </c>
      <c r="F173" s="1098">
        <v>0.97426191055641798</v>
      </c>
      <c r="G173" s="1098">
        <v>0.97426191055641786</v>
      </c>
      <c r="H173" s="1098">
        <v>0.97426191055641798</v>
      </c>
      <c r="I173" s="1098">
        <v>0.97426191055641786</v>
      </c>
      <c r="J173" s="1098">
        <v>0.97426191055641798</v>
      </c>
      <c r="K173" s="1099">
        <v>0.97426191055641798</v>
      </c>
      <c r="L173" s="1099"/>
      <c r="M173" s="1099"/>
      <c r="O173" s="1020" t="s">
        <v>236</v>
      </c>
      <c r="P173" s="1098">
        <v>0.37325552418000008</v>
      </c>
      <c r="Q173" s="1098">
        <v>0.37289431886355001</v>
      </c>
      <c r="R173" s="1098">
        <v>0.30716515845113995</v>
      </c>
      <c r="S173" s="1098">
        <v>0.34811403778392935</v>
      </c>
      <c r="T173" s="1098">
        <v>0.22540864767003599</v>
      </c>
      <c r="U173" s="1098">
        <v>0</v>
      </c>
      <c r="V173" s="1098">
        <v>0</v>
      </c>
      <c r="W173" s="1098">
        <v>0</v>
      </c>
      <c r="X173" s="1098">
        <v>0</v>
      </c>
    </row>
    <row r="174" spans="2:37" s="1079" customFormat="1" ht="12" customHeight="1">
      <c r="B174" s="1076" t="s">
        <v>237</v>
      </c>
      <c r="C174" s="1100">
        <v>7.8536696393022104E-2</v>
      </c>
      <c r="D174" s="1100">
        <v>8.6742022881845321E-2</v>
      </c>
      <c r="E174" s="1100">
        <v>7.6192317396215473E-2</v>
      </c>
      <c r="F174" s="1100">
        <v>9.3744702337918775E-2</v>
      </c>
      <c r="G174" s="1100">
        <v>0.10680257990124745</v>
      </c>
      <c r="H174" s="1100">
        <v>0.10990724314509664</v>
      </c>
      <c r="I174" s="1100">
        <v>0.11171001135055331</v>
      </c>
      <c r="J174" s="1100">
        <v>8.9883527920809628E-2</v>
      </c>
      <c r="K174" s="1101">
        <v>6.3812170011476016E-2</v>
      </c>
      <c r="L174" s="1101"/>
      <c r="M174" s="1101"/>
      <c r="O174" s="1076" t="s">
        <v>237</v>
      </c>
      <c r="P174" s="1100">
        <v>0.23233934992108254</v>
      </c>
      <c r="Q174" s="1100">
        <v>0.2557033395724766</v>
      </c>
      <c r="R174" s="1100">
        <v>0.22290824377436799</v>
      </c>
      <c r="S174" s="1100">
        <v>0.26919353744547408</v>
      </c>
      <c r="T174" s="1100">
        <v>0.29700588465332428</v>
      </c>
      <c r="U174" s="1100">
        <v>0.26513445224224175</v>
      </c>
      <c r="V174" s="1100">
        <v>0.15749949816309969</v>
      </c>
      <c r="W174" s="1100">
        <v>1.9043748897521029E-2</v>
      </c>
      <c r="X174" s="1100">
        <v>0</v>
      </c>
    </row>
    <row r="175" spans="2:37" s="1079" customFormat="1" ht="12" customHeight="1">
      <c r="B175" s="1076" t="s">
        <v>238</v>
      </c>
      <c r="C175" s="1100">
        <v>0.36726888667555102</v>
      </c>
      <c r="D175" s="1100">
        <v>0.36726888667555102</v>
      </c>
      <c r="E175" s="1100">
        <v>0.36726888667555102</v>
      </c>
      <c r="F175" s="1100">
        <v>0.34890544234177345</v>
      </c>
      <c r="G175" s="1100">
        <v>0.33054199800799594</v>
      </c>
      <c r="H175" s="1100">
        <v>0.31217855367421832</v>
      </c>
      <c r="I175" s="1100">
        <v>0.29381510934044081</v>
      </c>
      <c r="J175" s="1100">
        <v>0.22036133200533059</v>
      </c>
      <c r="K175" s="1101">
        <v>0.1469075546702204</v>
      </c>
      <c r="L175" s="1101"/>
      <c r="M175" s="1101"/>
      <c r="O175" s="1076" t="s">
        <v>238</v>
      </c>
      <c r="P175" s="1100">
        <v>1.0332908128728957</v>
      </c>
      <c r="Q175" s="1100">
        <v>1.026602846446534</v>
      </c>
      <c r="R175" s="1100">
        <v>1.023258863233353</v>
      </c>
      <c r="S175" s="1100">
        <v>0.94664987981098536</v>
      </c>
      <c r="T175" s="1100">
        <v>0.89759866204844152</v>
      </c>
      <c r="U175" s="1100">
        <v>0.66388656061815776</v>
      </c>
      <c r="V175" s="1100">
        <v>0.33707350788863388</v>
      </c>
      <c r="W175" s="1100">
        <v>0</v>
      </c>
      <c r="X175" s="1100">
        <v>0</v>
      </c>
    </row>
    <row r="176" spans="2:37" ht="12" customHeight="1">
      <c r="B176" s="1020" t="s">
        <v>239</v>
      </c>
      <c r="C176" s="1098">
        <v>0</v>
      </c>
      <c r="D176" s="1098">
        <v>0</v>
      </c>
      <c r="E176" s="1098">
        <v>0</v>
      </c>
      <c r="F176" s="1098">
        <v>0</v>
      </c>
      <c r="G176" s="1098">
        <v>0</v>
      </c>
      <c r="H176" s="1098">
        <v>0</v>
      </c>
      <c r="I176" s="1098">
        <v>0</v>
      </c>
      <c r="J176" s="1098">
        <v>0</v>
      </c>
      <c r="K176" s="1099">
        <v>0</v>
      </c>
      <c r="L176" s="1099"/>
      <c r="M176" s="1099"/>
      <c r="O176" s="1020" t="s">
        <v>239</v>
      </c>
      <c r="P176" s="989">
        <v>0</v>
      </c>
      <c r="Q176" s="989">
        <v>0</v>
      </c>
      <c r="R176" s="989">
        <v>0</v>
      </c>
      <c r="S176" s="989">
        <v>0</v>
      </c>
      <c r="T176" s="989">
        <v>0</v>
      </c>
      <c r="U176" s="989">
        <v>0</v>
      </c>
      <c r="V176" s="989">
        <v>0</v>
      </c>
      <c r="W176" s="989">
        <v>0</v>
      </c>
      <c r="X176" s="989">
        <v>0</v>
      </c>
    </row>
    <row r="177" spans="2:37" ht="12" customHeight="1">
      <c r="B177" s="1020" t="s">
        <v>240</v>
      </c>
      <c r="C177" s="1098">
        <v>1.5743320616280001</v>
      </c>
      <c r="D177" s="1098">
        <v>1.601864217211999</v>
      </c>
      <c r="E177" s="1098">
        <v>0.79298327525402246</v>
      </c>
      <c r="F177" s="1098">
        <v>1.5481176680639936</v>
      </c>
      <c r="G177" s="1098">
        <v>1.4942029231731804</v>
      </c>
      <c r="H177" s="1098">
        <v>1.4222632011781895</v>
      </c>
      <c r="I177" s="1098">
        <v>1.3347533589918983</v>
      </c>
      <c r="J177" s="1098">
        <v>1.2316733966143061</v>
      </c>
      <c r="K177" s="1099">
        <v>1.1130233140454133</v>
      </c>
      <c r="L177" s="1099"/>
      <c r="M177" s="1099"/>
      <c r="O177" s="1020" t="s">
        <v>240</v>
      </c>
      <c r="P177" s="1099">
        <v>4.7576314902398158</v>
      </c>
      <c r="Q177" s="1099">
        <v>4.8408336644146601</v>
      </c>
      <c r="R177" s="1099">
        <v>2.3963954578176558</v>
      </c>
      <c r="S177" s="1099">
        <v>4.5680010792971988</v>
      </c>
      <c r="T177" s="1099">
        <v>4.063933110446416</v>
      </c>
      <c r="U177" s="1099">
        <v>3.4384635151683902</v>
      </c>
      <c r="V177" s="1099">
        <v>2.5411835300503154</v>
      </c>
      <c r="W177" s="1099">
        <v>1.7121738221014788</v>
      </c>
      <c r="X177" s="1099">
        <v>0.50453346825678591</v>
      </c>
    </row>
    <row r="178" spans="2:37" ht="12" customHeight="1">
      <c r="B178" s="1102" t="s">
        <v>241</v>
      </c>
      <c r="C178" s="1103">
        <v>45.228758388509313</v>
      </c>
      <c r="D178" s="1103">
        <v>44.741830613916328</v>
      </c>
      <c r="E178" s="1103">
        <v>37.431183706953021</v>
      </c>
      <c r="F178" s="1103">
        <v>39.273520533305245</v>
      </c>
      <c r="G178" s="1103">
        <v>32.56217904136976</v>
      </c>
      <c r="H178" s="1103">
        <v>26.327038951335471</v>
      </c>
      <c r="I178" s="1103">
        <v>19.837133552559372</v>
      </c>
      <c r="J178" s="1103">
        <v>14.943007932495656</v>
      </c>
      <c r="K178" s="1104">
        <v>11.971233632881502</v>
      </c>
      <c r="L178" s="1104"/>
      <c r="M178" s="1104"/>
      <c r="O178" s="1102" t="s">
        <v>241</v>
      </c>
      <c r="P178" s="1103">
        <v>130.22474261718085</v>
      </c>
      <c r="Q178" s="1103">
        <v>128.20348116831025</v>
      </c>
      <c r="R178" s="1103">
        <v>106.33794354500024</v>
      </c>
      <c r="S178" s="1103">
        <v>107.4199380001571</v>
      </c>
      <c r="T178" s="1103">
        <v>82.862571311139206</v>
      </c>
      <c r="U178" s="1103">
        <v>51.365548904240768</v>
      </c>
      <c r="V178" s="1103">
        <v>18.001559507261838</v>
      </c>
      <c r="W178" s="1103">
        <v>2.1494336749684066</v>
      </c>
      <c r="X178" s="1103">
        <v>0.50453346825678591</v>
      </c>
    </row>
    <row r="179" spans="2:37" ht="12" customHeight="1">
      <c r="B179" s="1105"/>
      <c r="C179" s="1103"/>
      <c r="D179" s="1103"/>
      <c r="E179" s="1106">
        <v>-0.16339624031139732</v>
      </c>
      <c r="F179" s="1106">
        <v>-0.12221918516919694</v>
      </c>
      <c r="G179" s="1106">
        <v>-0.27222068041083358</v>
      </c>
      <c r="H179" s="1106">
        <v>-0.41157886054070369</v>
      </c>
      <c r="I179" s="1106">
        <v>-0.55663115969176946</v>
      </c>
      <c r="J179" s="1106">
        <v>-0.66601706440129793</v>
      </c>
      <c r="K179" s="1106">
        <v>-0.73243755410494948</v>
      </c>
      <c r="L179" s="1106"/>
      <c r="M179" s="1106"/>
      <c r="N179" s="1107"/>
      <c r="O179" s="1102"/>
      <c r="P179" s="1103"/>
      <c r="Q179" s="1103"/>
      <c r="R179" s="1106">
        <v>-0.17055338454190738</v>
      </c>
      <c r="S179" s="1106">
        <v>-0.16211371936825758</v>
      </c>
      <c r="T179" s="1106">
        <v>-0.35366364036282161</v>
      </c>
      <c r="U179" s="1106">
        <v>-0.59934357135898531</v>
      </c>
      <c r="V179" s="1106">
        <v>-0.85958603196095174</v>
      </c>
      <c r="W179" s="1106">
        <v>-0.98323420194693034</v>
      </c>
      <c r="X179" s="1106">
        <v>-0.99606458838980816</v>
      </c>
      <c r="AE179" s="1107"/>
      <c r="AF179" s="1107"/>
      <c r="AG179" s="1107"/>
      <c r="AH179" s="1107"/>
      <c r="AI179" s="1107"/>
      <c r="AJ179" s="1107"/>
      <c r="AK179" s="1107"/>
    </row>
    <row r="180" spans="2:37" ht="12" customHeight="1">
      <c r="B180" s="1105" t="s">
        <v>242</v>
      </c>
      <c r="C180" s="1103">
        <v>44.37421363261231</v>
      </c>
      <c r="D180" s="1103">
        <v>43.867966991407329</v>
      </c>
      <c r="E180" s="1103">
        <v>36.962625029705485</v>
      </c>
      <c r="F180" s="1103">
        <v>38.428977219990479</v>
      </c>
      <c r="G180" s="1103">
        <v>31.747047792929589</v>
      </c>
      <c r="H180" s="1103">
        <v>25.551152918182179</v>
      </c>
      <c r="I180" s="1103">
        <v>19.108986689103748</v>
      </c>
      <c r="J180" s="1103">
        <v>14.271094193148485</v>
      </c>
      <c r="K180" s="1103">
        <v>11.364046972053574</v>
      </c>
      <c r="L180" s="1103"/>
      <c r="M180" s="1103"/>
      <c r="O180" s="1105" t="s">
        <v>242</v>
      </c>
      <c r="P180" s="1103">
        <v>127.64230836486011</v>
      </c>
      <c r="Q180" s="1103">
        <v>125.56266530108805</v>
      </c>
      <c r="R180" s="1103">
        <v>104.92195922235818</v>
      </c>
      <c r="S180" s="1103">
        <v>104.92796026079084</v>
      </c>
      <c r="T180" s="1103">
        <v>80.645577341631636</v>
      </c>
      <c r="U180" s="1103">
        <v>49.489766830489373</v>
      </c>
      <c r="V180" s="1103">
        <v>16.615269819803213</v>
      </c>
      <c r="W180" s="1103">
        <v>1.2153929476271186</v>
      </c>
      <c r="X180" s="1103">
        <v>0.22929575490348592</v>
      </c>
    </row>
    <row r="181" spans="2:37" ht="12" customHeight="1" thickBot="1">
      <c r="B181" s="1105"/>
      <c r="C181" s="1103"/>
      <c r="D181" s="1103"/>
      <c r="E181" s="1106">
        <v>-0.15741194396025771</v>
      </c>
      <c r="F181" s="1106">
        <v>-0.12398545326894717</v>
      </c>
      <c r="G181" s="1106">
        <v>-0.27630455728326631</v>
      </c>
      <c r="H181" s="1106">
        <v>-0.4175441747007097</v>
      </c>
      <c r="I181" s="1106">
        <v>-0.56439771433112607</v>
      </c>
      <c r="J181" s="1106">
        <v>-0.6746807483477899</v>
      </c>
      <c r="K181" s="1106">
        <v>-0.74094885741389582</v>
      </c>
      <c r="L181" s="1106"/>
      <c r="M181" s="1106"/>
      <c r="N181" s="1107"/>
      <c r="O181" s="1102"/>
      <c r="P181" s="1103"/>
      <c r="Q181" s="1103"/>
      <c r="R181" s="1106">
        <v>-0.16438569561449889</v>
      </c>
      <c r="S181" s="1106">
        <v>-0.16433790243952717</v>
      </c>
      <c r="T181" s="1106">
        <v>-0.35772646153814314</v>
      </c>
      <c r="U181" s="1106">
        <v>-0.60585603442060321</v>
      </c>
      <c r="V181" s="1106">
        <v>-0.867673485745454</v>
      </c>
      <c r="W181" s="1106">
        <v>-0.99032042729650005</v>
      </c>
      <c r="X181" s="1106">
        <v>-0.998173854032537</v>
      </c>
      <c r="AE181" s="1107"/>
      <c r="AF181" s="1107"/>
      <c r="AG181" s="1107"/>
      <c r="AH181" s="1107"/>
      <c r="AI181" s="1107"/>
      <c r="AJ181" s="1107"/>
      <c r="AK181" s="1107"/>
    </row>
    <row r="182" spans="2:37" ht="15.75" customHeight="1" thickBot="1">
      <c r="B182" s="1096" t="s">
        <v>232</v>
      </c>
      <c r="C182" s="1010">
        <v>2018</v>
      </c>
      <c r="D182" s="1010">
        <v>2019</v>
      </c>
      <c r="E182" s="1010">
        <v>2020</v>
      </c>
      <c r="F182" s="1010">
        <v>2025</v>
      </c>
      <c r="G182" s="1010">
        <v>2030</v>
      </c>
      <c r="H182" s="1010">
        <v>2035</v>
      </c>
      <c r="I182" s="1010">
        <v>2040</v>
      </c>
      <c r="J182" s="1010">
        <v>2045</v>
      </c>
      <c r="K182" s="1097">
        <v>2050</v>
      </c>
      <c r="L182" s="1011"/>
      <c r="M182" s="1011"/>
      <c r="O182" s="1096" t="s">
        <v>232</v>
      </c>
      <c r="P182" s="1010">
        <v>2018</v>
      </c>
      <c r="Q182" s="1010">
        <v>2019</v>
      </c>
      <c r="R182" s="1010">
        <v>2020</v>
      </c>
      <c r="S182" s="1010">
        <v>2025</v>
      </c>
      <c r="T182" s="1010">
        <v>2030</v>
      </c>
      <c r="U182" s="1010">
        <v>2035</v>
      </c>
      <c r="V182" s="1010">
        <v>2040</v>
      </c>
      <c r="W182" s="1010">
        <v>2045</v>
      </c>
      <c r="X182" s="1097">
        <v>2050</v>
      </c>
    </row>
    <row r="183" spans="2:37" s="1079" customFormat="1" ht="12" customHeight="1">
      <c r="B183" s="1076" t="s">
        <v>8</v>
      </c>
      <c r="C183" s="1100">
        <v>1.8194939800000001</v>
      </c>
      <c r="D183" s="1100">
        <v>1.6285244480000001</v>
      </c>
      <c r="E183" s="1100">
        <v>1.0585408912000001</v>
      </c>
      <c r="F183" s="1100">
        <v>1.6936654259199999</v>
      </c>
      <c r="G183" s="1100">
        <v>1.7750916483200001</v>
      </c>
      <c r="H183" s="1100">
        <v>1.7750916483200001</v>
      </c>
      <c r="I183" s="1100">
        <v>1.7750916483200003</v>
      </c>
      <c r="J183" s="1100">
        <v>1.7750916483200001</v>
      </c>
      <c r="K183" s="1101">
        <v>1.7750916483200001</v>
      </c>
      <c r="L183" s="1101"/>
      <c r="M183" s="1101"/>
      <c r="O183" s="1076" t="s">
        <v>8</v>
      </c>
      <c r="P183" s="1100">
        <v>5.7859908564000007</v>
      </c>
      <c r="Q183" s="1100">
        <v>5.1787077446400005</v>
      </c>
      <c r="R183" s="1100">
        <v>3.3661600340160005</v>
      </c>
      <c r="S183" s="1100">
        <v>5.1011508963284484</v>
      </c>
      <c r="T183" s="1100">
        <v>4.2012869132437771</v>
      </c>
      <c r="U183" s="1100">
        <v>4.6472254371347272</v>
      </c>
      <c r="V183" s="1100">
        <v>3.806151512327745</v>
      </c>
      <c r="W183" s="1100">
        <v>1.9756770045801604</v>
      </c>
      <c r="X183" s="1100">
        <v>0.67737497299891192</v>
      </c>
    </row>
    <row r="184" spans="2:37" ht="12" customHeight="1">
      <c r="B184" s="1020" t="s">
        <v>243</v>
      </c>
      <c r="C184" s="1098">
        <v>5.9037976366929996</v>
      </c>
      <c r="D184" s="1098">
        <v>6.0765395623850003</v>
      </c>
      <c r="E184" s="1098">
        <v>1.558872679467501</v>
      </c>
      <c r="F184" s="1098">
        <v>6.1133633921330546</v>
      </c>
      <c r="G184" s="1098">
        <v>6.0901510110047425</v>
      </c>
      <c r="H184" s="1098">
        <v>5.923410765412898</v>
      </c>
      <c r="I184" s="1098">
        <v>5.7000979364952489</v>
      </c>
      <c r="J184" s="1098">
        <v>5.420212524251796</v>
      </c>
      <c r="K184" s="1099">
        <v>5.0837545286825385</v>
      </c>
      <c r="L184" s="1099"/>
      <c r="M184" s="1099"/>
      <c r="O184" s="1020" t="s">
        <v>243</v>
      </c>
      <c r="P184" s="1098">
        <v>17.841276458086245</v>
      </c>
      <c r="Q184" s="1098">
        <v>18.363302557527469</v>
      </c>
      <c r="R184" s="1098">
        <v>4.7109132373507876</v>
      </c>
      <c r="S184" s="1098">
        <v>18.038583984589874</v>
      </c>
      <c r="T184" s="1098">
        <v>16.563992719730699</v>
      </c>
      <c r="U184" s="1098">
        <v>14.320437866462219</v>
      </c>
      <c r="V184" s="1098">
        <v>10.852188457375844</v>
      </c>
      <c r="W184" s="1098">
        <v>7.5347458342129059</v>
      </c>
      <c r="X184" s="1098">
        <v>2.3044659278517949</v>
      </c>
    </row>
    <row r="185" spans="2:37" ht="12" customHeight="1">
      <c r="B185" s="1020" t="s">
        <v>96</v>
      </c>
      <c r="C185" s="1098">
        <v>7.7232916166929995</v>
      </c>
      <c r="D185" s="1098">
        <v>7.7050640103850006</v>
      </c>
      <c r="E185" s="1098">
        <v>2.6174135706675008</v>
      </c>
      <c r="F185" s="1098">
        <v>7.8070288180530545</v>
      </c>
      <c r="G185" s="1098">
        <v>7.8652426593247426</v>
      </c>
      <c r="H185" s="1098">
        <v>7.6985024137328981</v>
      </c>
      <c r="I185" s="1098">
        <v>7.475189584815249</v>
      </c>
      <c r="J185" s="1098">
        <v>7.1953041725717961</v>
      </c>
      <c r="K185" s="1099">
        <v>6.8588461770025386</v>
      </c>
      <c r="L185" s="1099"/>
      <c r="M185" s="1099"/>
      <c r="O185" s="1020" t="s">
        <v>96</v>
      </c>
      <c r="P185" s="1098">
        <v>23.627267314486247</v>
      </c>
      <c r="Q185" s="1098">
        <v>23.542010302167469</v>
      </c>
      <c r="R185" s="1098">
        <v>8.077073271366789</v>
      </c>
      <c r="S185" s="1098">
        <v>23.139734880918322</v>
      </c>
      <c r="T185" s="1098">
        <v>20.765279632974476</v>
      </c>
      <c r="U185" s="1098">
        <v>18.967663303596947</v>
      </c>
      <c r="V185" s="1098">
        <v>14.658339969703588</v>
      </c>
      <c r="W185" s="1098">
        <v>9.5104228387930654</v>
      </c>
      <c r="X185" s="1098">
        <v>2.981840900850707</v>
      </c>
    </row>
    <row r="189" spans="2:37" ht="12" customHeight="1">
      <c r="B189" s="991" t="s">
        <v>244</v>
      </c>
      <c r="T189" s="1108"/>
    </row>
    <row r="190" spans="2:37" ht="12" customHeight="1" thickBot="1">
      <c r="C190" s="991" t="s">
        <v>245</v>
      </c>
      <c r="D190" s="991" t="s">
        <v>245</v>
      </c>
      <c r="E190" s="991" t="s">
        <v>245</v>
      </c>
      <c r="O190" s="991" t="s">
        <v>246</v>
      </c>
    </row>
    <row r="191" spans="2:37" ht="30.75" customHeight="1" thickBot="1">
      <c r="B191" s="1096" t="s">
        <v>232</v>
      </c>
      <c r="C191" s="1010">
        <v>2018</v>
      </c>
      <c r="D191" s="1010">
        <v>2019</v>
      </c>
      <c r="E191" s="1010">
        <v>2020</v>
      </c>
      <c r="O191" s="1109" t="s">
        <v>247</v>
      </c>
      <c r="P191" s="1110">
        <v>2018</v>
      </c>
      <c r="Q191" s="1111">
        <v>2019</v>
      </c>
      <c r="R191" s="1111" t="s">
        <v>248</v>
      </c>
      <c r="S191" s="1112">
        <v>2025</v>
      </c>
      <c r="T191" s="1112">
        <v>2030</v>
      </c>
      <c r="U191" s="1112">
        <v>2035</v>
      </c>
      <c r="V191" s="1112">
        <v>2040</v>
      </c>
      <c r="W191" s="1112">
        <v>2045</v>
      </c>
      <c r="X191" s="1112">
        <v>2050</v>
      </c>
    </row>
    <row r="192" spans="2:37" ht="13.5" customHeight="1">
      <c r="B192" s="1020" t="s">
        <v>69</v>
      </c>
      <c r="C192" s="1113">
        <v>41.82612921262632</v>
      </c>
      <c r="D192" s="1113">
        <v>41.296669059619902</v>
      </c>
      <c r="E192" s="1113">
        <v>34.975549700971648</v>
      </c>
      <c r="O192" s="1114" t="s">
        <v>69</v>
      </c>
      <c r="P192" s="1115">
        <v>130.84962646040501</v>
      </c>
      <c r="Q192" s="1115">
        <v>130.57870455249099</v>
      </c>
      <c r="R192" s="1115">
        <v>108.33575756355</v>
      </c>
      <c r="S192" s="1116"/>
      <c r="T192" s="1116"/>
      <c r="U192" s="1116"/>
      <c r="V192" s="1116"/>
      <c r="W192" s="1116"/>
      <c r="X192" s="1116"/>
    </row>
    <row r="193" spans="2:24" ht="12" customHeight="1">
      <c r="B193" s="1020" t="s">
        <v>233</v>
      </c>
      <c r="C193" s="1117">
        <v>24.718228901257</v>
      </c>
      <c r="D193" s="1117">
        <v>24.518616821803299</v>
      </c>
      <c r="E193" s="1117">
        <v>19.808085372774499</v>
      </c>
      <c r="G193" s="1113"/>
      <c r="H193" s="1113"/>
      <c r="I193" s="1113"/>
      <c r="O193" s="1116" t="s">
        <v>233</v>
      </c>
      <c r="P193" s="1116">
        <v>71.185580178055503</v>
      </c>
      <c r="Q193" s="1116">
        <v>70.802883735495101</v>
      </c>
      <c r="R193" s="1116">
        <v>59.808395089617498</v>
      </c>
      <c r="S193" s="1116">
        <v>57.910420129709827</v>
      </c>
      <c r="T193" s="1116">
        <v>44.10460096727855</v>
      </c>
      <c r="U193" s="1116">
        <v>25.998082414910172</v>
      </c>
      <c r="V193" s="1116">
        <v>7.9395967053503353</v>
      </c>
      <c r="W193" s="1116">
        <v>0</v>
      </c>
      <c r="X193" s="1116">
        <v>0</v>
      </c>
    </row>
    <row r="194" spans="2:24" ht="12" customHeight="1">
      <c r="B194" s="1020" t="s">
        <v>12</v>
      </c>
      <c r="C194" s="1117">
        <v>5.5612392880525796</v>
      </c>
      <c r="D194" s="1117">
        <v>5.4750445226866598</v>
      </c>
      <c r="E194" s="1117">
        <v>4.8137270961390204</v>
      </c>
      <c r="G194" s="1113"/>
      <c r="H194" s="1113"/>
      <c r="I194" s="1113"/>
      <c r="O194" s="1116" t="s">
        <v>12</v>
      </c>
      <c r="P194" s="1116">
        <v>20.3802146466811</v>
      </c>
      <c r="Q194" s="1116">
        <v>20.786101134797299</v>
      </c>
      <c r="R194" s="1116">
        <v>16.725567675738599</v>
      </c>
      <c r="S194" s="1116">
        <v>18.594257002234134</v>
      </c>
      <c r="T194" s="1116">
        <v>14.967321579369836</v>
      </c>
      <c r="U194" s="1116">
        <v>9.2163023291963775</v>
      </c>
      <c r="V194" s="1116">
        <v>2.4673931251174182</v>
      </c>
      <c r="W194" s="1116">
        <v>4.7494368241048225E-2</v>
      </c>
      <c r="X194" s="1116">
        <v>0</v>
      </c>
    </row>
    <row r="195" spans="2:24" ht="12" customHeight="1">
      <c r="B195" s="1020" t="s">
        <v>234</v>
      </c>
      <c r="C195" s="1117">
        <v>11.1075585866369</v>
      </c>
      <c r="D195" s="1117">
        <v>10.863991676779801</v>
      </c>
      <c r="E195" s="1117">
        <v>9.9827686796522599</v>
      </c>
      <c r="G195" s="1113"/>
      <c r="H195" s="1113"/>
      <c r="I195" s="1113"/>
      <c r="O195" s="1116" t="s">
        <v>249</v>
      </c>
      <c r="P195" s="1116">
        <v>31.0198912904265</v>
      </c>
      <c r="Q195" s="1116">
        <v>30.656171024089801</v>
      </c>
      <c r="R195" s="1116">
        <v>26.0623582128683</v>
      </c>
      <c r="S195" s="1116">
        <v>25.512974252783657</v>
      </c>
      <c r="T195" s="1116">
        <v>19.087926809343237</v>
      </c>
      <c r="U195" s="1116">
        <v>12.284069837791643</v>
      </c>
      <c r="V195" s="1116">
        <v>4.5288805577215765</v>
      </c>
      <c r="W195" s="1116">
        <v>0.3528823875241453</v>
      </c>
      <c r="X195" s="1116">
        <v>0</v>
      </c>
    </row>
    <row r="196" spans="2:24" ht="12" customHeight="1">
      <c r="B196" s="1020" t="s">
        <v>235</v>
      </c>
      <c r="C196" s="1118">
        <v>0.43910243667983601</v>
      </c>
      <c r="D196" s="1118">
        <v>0.43901603835014602</v>
      </c>
      <c r="E196" s="1118">
        <v>0.37096855240587301</v>
      </c>
      <c r="G196" s="1113"/>
      <c r="H196" s="1113"/>
      <c r="I196" s="1113"/>
      <c r="O196" s="1116" t="s">
        <v>250</v>
      </c>
      <c r="P196" s="1116">
        <v>1.3339190041551101</v>
      </c>
      <c r="Q196" s="1116">
        <v>1.33659246970305</v>
      </c>
      <c r="R196" s="1116">
        <v>1.13982194701877</v>
      </c>
      <c r="S196" s="1116">
        <v>1.1278751727882197</v>
      </c>
      <c r="T196" s="1116">
        <v>0.84029409411325451</v>
      </c>
      <c r="U196" s="1116">
        <v>0.45721056919895714</v>
      </c>
      <c r="V196" s="1116">
        <v>0.18554559064630299</v>
      </c>
      <c r="W196" s="1116">
        <v>0</v>
      </c>
      <c r="X196" s="1116">
        <v>0</v>
      </c>
    </row>
    <row r="197" spans="2:24" ht="12" customHeight="1">
      <c r="B197" s="1020" t="s">
        <v>236</v>
      </c>
      <c r="C197" s="1098">
        <v>0.86657568240921201</v>
      </c>
      <c r="D197" s="1098">
        <v>0.85384801583627501</v>
      </c>
      <c r="E197" s="1098">
        <v>0.68237209924532005</v>
      </c>
      <c r="G197" s="1113"/>
      <c r="H197" s="1113"/>
      <c r="I197" s="1113"/>
      <c r="O197" s="1116" t="s">
        <v>251</v>
      </c>
      <c r="P197" s="1116">
        <v>0.44921495277566698</v>
      </c>
      <c r="Q197" s="1116">
        <v>0.44794365091577298</v>
      </c>
      <c r="R197" s="1116">
        <v>0.38397897680776499</v>
      </c>
      <c r="S197" s="1116">
        <v>0.41817604916910728</v>
      </c>
      <c r="T197" s="1116">
        <v>0.27077476774927828</v>
      </c>
      <c r="U197" s="1116">
        <v>0</v>
      </c>
      <c r="V197" s="1116">
        <v>0</v>
      </c>
      <c r="W197" s="1116">
        <v>0</v>
      </c>
      <c r="X197" s="1116">
        <v>0</v>
      </c>
    </row>
    <row r="198" spans="2:24" s="1079" customFormat="1" ht="12" customHeight="1">
      <c r="B198" s="1076" t="s">
        <v>237</v>
      </c>
      <c r="C198" s="1101">
        <v>7.8536696393022104E-2</v>
      </c>
      <c r="D198" s="1101">
        <v>7.4745792519985699E-2</v>
      </c>
      <c r="E198" s="1101">
        <v>5.9876098632566002E-2</v>
      </c>
      <c r="G198" s="1119"/>
      <c r="H198" s="1119"/>
      <c r="I198" s="1119"/>
      <c r="O198" s="1120" t="s">
        <v>252</v>
      </c>
      <c r="P198" s="1120">
        <v>0.110004165383111</v>
      </c>
      <c r="Q198" s="1120">
        <v>0.113890995909649</v>
      </c>
      <c r="R198" s="1120">
        <v>0.11590414711704999</v>
      </c>
      <c r="S198" s="1120">
        <v>0.11989956847402269</v>
      </c>
      <c r="T198" s="1120">
        <v>0.13228726715399708</v>
      </c>
      <c r="U198" s="1120">
        <v>0.11809164036072084</v>
      </c>
      <c r="V198" s="1120">
        <v>7.0150725176512885E-2</v>
      </c>
      <c r="W198" s="1120">
        <v>8.4821400120086952E-3</v>
      </c>
      <c r="X198" s="1120">
        <v>0</v>
      </c>
    </row>
    <row r="199" spans="2:24" s="1079" customFormat="1" ht="12" customHeight="1">
      <c r="B199" s="1076" t="s">
        <v>238</v>
      </c>
      <c r="C199" s="1101">
        <v>0.36726888667555102</v>
      </c>
      <c r="D199" s="1101">
        <v>0.37118711539999999</v>
      </c>
      <c r="E199" s="1101">
        <v>0.37118711539999999</v>
      </c>
      <c r="G199" s="1119"/>
      <c r="H199" s="1119"/>
      <c r="I199" s="1119"/>
      <c r="O199" s="1120" t="s">
        <v>253</v>
      </c>
      <c r="P199" s="1120">
        <v>1.0309159230898399</v>
      </c>
      <c r="Q199" s="1120">
        <v>1.0450356813455399</v>
      </c>
      <c r="R199" s="1120">
        <v>1.0347049018325301</v>
      </c>
      <c r="S199" s="1120">
        <v>0.9636471451138422</v>
      </c>
      <c r="T199" s="1120">
        <v>0.91371520409815155</v>
      </c>
      <c r="U199" s="1120">
        <v>0.67580676072855239</v>
      </c>
      <c r="V199" s="1120">
        <v>0.34312572208348663</v>
      </c>
      <c r="W199" s="1120">
        <v>0</v>
      </c>
      <c r="X199" s="1120">
        <v>0</v>
      </c>
    </row>
    <row r="200" spans="2:24" ht="12" customHeight="1">
      <c r="B200" s="1020" t="s">
        <v>239</v>
      </c>
      <c r="C200" s="989">
        <v>0</v>
      </c>
      <c r="D200" s="989">
        <v>0</v>
      </c>
      <c r="E200" s="989">
        <v>0</v>
      </c>
      <c r="G200" s="1113"/>
      <c r="H200" s="1113"/>
      <c r="I200" s="1113"/>
      <c r="O200" s="1116" t="s">
        <v>254</v>
      </c>
      <c r="P200" s="1116">
        <v>1.41641169605665</v>
      </c>
      <c r="Q200" s="1116">
        <v>1.4105635024335801</v>
      </c>
      <c r="R200" s="1116">
        <v>1.260256263107</v>
      </c>
      <c r="S200" s="1116">
        <v>1.4105635024335801</v>
      </c>
      <c r="T200" s="1116">
        <v>1.4105635024335801</v>
      </c>
      <c r="U200" s="1116">
        <v>1.1000000000000001</v>
      </c>
      <c r="V200" s="1116">
        <v>0.8</v>
      </c>
      <c r="W200" s="1116">
        <v>0.5</v>
      </c>
      <c r="X200" s="1116">
        <v>0</v>
      </c>
    </row>
    <row r="201" spans="2:24" ht="12" customHeight="1">
      <c r="B201" s="1020" t="s">
        <v>255</v>
      </c>
      <c r="C201" s="1099">
        <v>0.85116058633928504</v>
      </c>
      <c r="D201" s="1099">
        <v>0.86536730005916696</v>
      </c>
      <c r="E201" s="1099">
        <v>0.49126556371063801</v>
      </c>
      <c r="G201" s="1113"/>
      <c r="H201" s="1113"/>
      <c r="I201" s="1113"/>
      <c r="O201" s="1116" t="s">
        <v>256</v>
      </c>
      <c r="P201" s="1116">
        <v>3.9234746037816302</v>
      </c>
      <c r="Q201" s="1116">
        <v>3.97952235780087</v>
      </c>
      <c r="R201" s="1116">
        <v>1.80477034944227</v>
      </c>
      <c r="S201" s="1116">
        <v>3.7552338472509357</v>
      </c>
      <c r="T201" s="1116">
        <v>3.3408527941197663</v>
      </c>
      <c r="U201" s="1116">
        <v>2.826670648835389</v>
      </c>
      <c r="V201" s="1116">
        <v>2.0890403129216728</v>
      </c>
      <c r="W201" s="1116">
        <v>1.4075331808200211</v>
      </c>
      <c r="X201" s="1116">
        <v>0.41476372798061695</v>
      </c>
    </row>
    <row r="202" spans="2:24" ht="12" customHeight="1">
      <c r="B202" s="1102" t="s">
        <v>257</v>
      </c>
      <c r="C202" s="1103">
        <v>43.989671064443499</v>
      </c>
      <c r="D202" s="1103">
        <v>43.461817283435302</v>
      </c>
      <c r="E202" s="1103">
        <v>36.5802505779602</v>
      </c>
      <c r="G202" s="1113"/>
      <c r="H202" s="1113"/>
      <c r="I202" s="1113"/>
      <c r="O202" s="1121" t="s">
        <v>41</v>
      </c>
      <c r="P202" s="1121">
        <v>130.84962646040512</v>
      </c>
      <c r="Q202" s="1121">
        <v>130.57870455249065</v>
      </c>
      <c r="R202" s="1121">
        <v>108.33575756354978</v>
      </c>
      <c r="S202" s="1121">
        <v>109.81304666995733</v>
      </c>
      <c r="T202" s="1121">
        <v>85.068336985659656</v>
      </c>
      <c r="U202" s="1121">
        <v>52.676234201021821</v>
      </c>
      <c r="V202" s="1121">
        <v>18.423732739017304</v>
      </c>
      <c r="W202" s="1121">
        <v>2.3163920765972232</v>
      </c>
      <c r="X202" s="1121">
        <v>0.41476372798061695</v>
      </c>
    </row>
    <row r="203" spans="2:24" ht="12" customHeight="1">
      <c r="B203" s="1020" t="s">
        <v>258</v>
      </c>
      <c r="C203" s="1098">
        <v>41.826129212626398</v>
      </c>
      <c r="D203" s="1098">
        <v>41.296669059619902</v>
      </c>
      <c r="E203" s="1098">
        <v>34.975549700971698</v>
      </c>
      <c r="G203" s="1113"/>
      <c r="H203" s="1113"/>
      <c r="I203" s="1113"/>
      <c r="O203" s="1116" t="s">
        <v>259</v>
      </c>
      <c r="P203" s="1116">
        <v>123.91960511931821</v>
      </c>
      <c r="Q203" s="1116">
        <v>123.58174836408524</v>
      </c>
      <c r="R203" s="1116">
        <v>103.73614292524317</v>
      </c>
      <c r="S203" s="1116">
        <v>103.14552655751585</v>
      </c>
      <c r="T203" s="1116">
        <v>79.000143450104886</v>
      </c>
      <c r="U203" s="1116">
        <v>47.955665151097151</v>
      </c>
      <c r="V203" s="1116">
        <v>15.121415978835634</v>
      </c>
      <c r="W203" s="1116">
        <v>0.40037675576519355</v>
      </c>
      <c r="X203" s="1116">
        <v>0</v>
      </c>
    </row>
    <row r="204" spans="2:24" ht="12" customHeight="1">
      <c r="D204" s="1122">
        <v>-1.1999493704667796E-2</v>
      </c>
      <c r="R204" s="1123">
        <v>-0.17034130538490333</v>
      </c>
      <c r="S204" s="1123">
        <v>-0.1590279054590088</v>
      </c>
      <c r="T204" s="1124">
        <v>-0.3485282513929101</v>
      </c>
      <c r="U204" s="1123">
        <v>-0.59659398994997093</v>
      </c>
      <c r="V204" s="1123">
        <v>-0.85890706450061893</v>
      </c>
      <c r="W204" s="1123">
        <v>-0.9822605677967492</v>
      </c>
      <c r="X204" s="1123">
        <v>-0.99682364954222769</v>
      </c>
    </row>
    <row r="205" spans="2:24" ht="12" customHeight="1">
      <c r="D205" s="1122">
        <v>-1.2658597938024485E-2</v>
      </c>
      <c r="T205" s="1022"/>
    </row>
    <row r="206" spans="2:24" ht="12" customHeight="1">
      <c r="O206" s="991" t="s">
        <v>260</v>
      </c>
    </row>
    <row r="207" spans="2:24" ht="28.5" customHeight="1">
      <c r="O207" s="1112" t="s">
        <v>261</v>
      </c>
      <c r="P207" s="1110">
        <v>2018</v>
      </c>
      <c r="Q207" s="1111">
        <v>2019</v>
      </c>
      <c r="R207" s="1111">
        <v>2020</v>
      </c>
      <c r="S207" s="1112">
        <v>2025</v>
      </c>
      <c r="T207" s="1112">
        <v>2030</v>
      </c>
      <c r="U207" s="1112">
        <v>2035</v>
      </c>
      <c r="V207" s="1112">
        <v>2040</v>
      </c>
      <c r="W207" s="1112">
        <v>2045</v>
      </c>
      <c r="X207" s="1112">
        <v>2050</v>
      </c>
    </row>
    <row r="208" spans="2:24" ht="16.5" customHeight="1">
      <c r="O208" s="1114" t="s">
        <v>69</v>
      </c>
      <c r="P208" s="1115">
        <v>130.84962646040501</v>
      </c>
      <c r="Q208" s="1115">
        <v>130.57870455249099</v>
      </c>
      <c r="R208" s="1115">
        <v>108.33575756355</v>
      </c>
      <c r="S208" s="1112"/>
      <c r="T208" s="1112"/>
      <c r="U208" s="1112"/>
      <c r="V208" s="1112"/>
      <c r="W208" s="1112"/>
      <c r="X208" s="1112"/>
    </row>
    <row r="209" spans="15:24" ht="12" customHeight="1">
      <c r="O209" s="992" t="s">
        <v>233</v>
      </c>
      <c r="P209" s="1125">
        <v>73.467660666607699</v>
      </c>
      <c r="Q209" s="1125">
        <v>73.188363876122096</v>
      </c>
      <c r="R209" s="1125">
        <v>62.193875230244501</v>
      </c>
      <c r="S209" s="1116">
        <v>59.861529319991774</v>
      </c>
      <c r="T209" s="1116">
        <v>45.590566568775323</v>
      </c>
      <c r="U209" s="1116">
        <v>26.874005908744664</v>
      </c>
      <c r="V209" s="1116">
        <v>8.2070964068590442</v>
      </c>
      <c r="W209" s="1116">
        <v>0</v>
      </c>
      <c r="X209" s="1116">
        <v>0</v>
      </c>
    </row>
    <row r="210" spans="15:24" ht="12" customHeight="1">
      <c r="O210" s="992" t="s">
        <v>12</v>
      </c>
      <c r="P210" s="1125">
        <v>20.828834172170399</v>
      </c>
      <c r="Q210" s="1125">
        <v>21.287226096108402</v>
      </c>
      <c r="R210" s="1125">
        <v>17.226692637049702</v>
      </c>
      <c r="S210" s="1116">
        <v>19.042539547403429</v>
      </c>
      <c r="T210" s="1116">
        <v>15.328163586187374</v>
      </c>
      <c r="U210" s="1116">
        <v>9.4384949914084473</v>
      </c>
      <c r="V210" s="1116">
        <v>2.5268786571248523</v>
      </c>
      <c r="W210" s="1116">
        <v>4.8639393625700418E-2</v>
      </c>
      <c r="X210" s="1116">
        <v>0</v>
      </c>
    </row>
    <row r="211" spans="15:24" ht="12" customHeight="1">
      <c r="O211" s="992" t="s">
        <v>234</v>
      </c>
      <c r="P211" s="1125">
        <v>31.7616310210988</v>
      </c>
      <c r="Q211" s="1125">
        <v>31.473960366489301</v>
      </c>
      <c r="R211" s="1125">
        <v>26.880147555267801</v>
      </c>
      <c r="S211" s="1116">
        <v>26.193562784875418</v>
      </c>
      <c r="T211" s="1116">
        <v>19.597119659974069</v>
      </c>
      <c r="U211" s="1116">
        <v>12.611761818200517</v>
      </c>
      <c r="V211" s="1116">
        <v>4.6496937620253576</v>
      </c>
      <c r="W211" s="1116">
        <v>0.36229593938001686</v>
      </c>
      <c r="X211" s="1116">
        <v>0</v>
      </c>
    </row>
    <row r="212" spans="15:24" ht="12" customHeight="1">
      <c r="O212" s="992" t="s">
        <v>235</v>
      </c>
      <c r="P212" s="1125">
        <v>1.3831555101667301</v>
      </c>
      <c r="Q212" s="1125">
        <v>1.3868742202911499</v>
      </c>
      <c r="R212" s="1125">
        <v>1.19010369760688</v>
      </c>
      <c r="S212" s="1116">
        <v>1.1703051126675359</v>
      </c>
      <c r="T212" s="1116">
        <v>0.87190541844627512</v>
      </c>
      <c r="U212" s="1116">
        <v>0.47441053727285531</v>
      </c>
      <c r="V212" s="1116">
        <v>0.19252569664201599</v>
      </c>
      <c r="W212" s="1116">
        <v>0</v>
      </c>
      <c r="X212" s="1116">
        <v>0</v>
      </c>
    </row>
    <row r="213" spans="15:24" ht="12" customHeight="1">
      <c r="O213" s="992" t="s">
        <v>236</v>
      </c>
      <c r="P213" s="1125">
        <v>0.45030243599784903</v>
      </c>
      <c r="Q213" s="1125">
        <v>0.44903113413795398</v>
      </c>
      <c r="R213" s="1125">
        <v>0.38506646002994699</v>
      </c>
      <c r="S213" s="1116">
        <v>0.41919126489202163</v>
      </c>
      <c r="T213" s="1116">
        <v>0.27143213395218191</v>
      </c>
      <c r="U213" s="1116">
        <v>0</v>
      </c>
      <c r="V213" s="1116">
        <v>0</v>
      </c>
      <c r="W213" s="1116">
        <v>0</v>
      </c>
      <c r="X213" s="1116">
        <v>0</v>
      </c>
    </row>
    <row r="214" spans="15:24" ht="12" customHeight="1">
      <c r="O214" s="992" t="s">
        <v>237</v>
      </c>
      <c r="P214" s="1125">
        <v>0.110004165383111</v>
      </c>
      <c r="Q214" s="1125">
        <v>0.113890995909649</v>
      </c>
      <c r="R214" s="1125">
        <v>0.11590414711704999</v>
      </c>
      <c r="S214" s="1116">
        <v>0.11989956847402271</v>
      </c>
      <c r="T214" s="1116">
        <v>0.13228726715399708</v>
      </c>
      <c r="U214" s="1116">
        <v>0.11809164036072084</v>
      </c>
      <c r="V214" s="1116">
        <v>7.0150725176512885E-2</v>
      </c>
      <c r="W214" s="1116">
        <v>8.4821400120086952E-3</v>
      </c>
      <c r="X214" s="1116">
        <v>0</v>
      </c>
    </row>
    <row r="215" spans="15:24" ht="12" customHeight="1">
      <c r="O215" s="992" t="s">
        <v>238</v>
      </c>
      <c r="P215" s="1125">
        <v>1.0309159230898399</v>
      </c>
      <c r="Q215" s="1125">
        <v>1.0450356813455399</v>
      </c>
      <c r="R215" s="1125">
        <v>1.0347049018325301</v>
      </c>
      <c r="S215" s="1116">
        <v>0.96364714511384209</v>
      </c>
      <c r="T215" s="1116">
        <v>0.91371520409815155</v>
      </c>
      <c r="U215" s="1116">
        <v>0.67580676072855239</v>
      </c>
      <c r="V215" s="1116">
        <v>0.34312572208348663</v>
      </c>
      <c r="W215" s="1116">
        <v>0</v>
      </c>
      <c r="X215" s="1116">
        <v>0</v>
      </c>
    </row>
    <row r="216" spans="15:24" ht="12" customHeight="1">
      <c r="O216" s="992" t="s">
        <v>239</v>
      </c>
      <c r="P216" s="1125">
        <v>1.54166335616547</v>
      </c>
      <c r="Q216" s="1125">
        <v>1.55158240108157</v>
      </c>
      <c r="R216" s="1125">
        <v>1.4012751617549899</v>
      </c>
      <c r="S216" s="1116">
        <v>1.55158240108157</v>
      </c>
      <c r="T216" s="1116">
        <v>1.55158240108157</v>
      </c>
      <c r="U216" s="1116">
        <v>1.2099707941153774</v>
      </c>
      <c r="V216" s="1116">
        <v>0.87997875935663816</v>
      </c>
      <c r="W216" s="1116">
        <v>0.54998672459789877</v>
      </c>
      <c r="X216" s="1116">
        <v>0</v>
      </c>
    </row>
    <row r="217" spans="15:24" ht="12" customHeight="1">
      <c r="O217" s="992" t="s">
        <v>240</v>
      </c>
      <c r="P217" s="1125">
        <v>5.2986180403166498</v>
      </c>
      <c r="Q217" s="1125">
        <v>5.3718252647761098</v>
      </c>
      <c r="R217" s="1125">
        <v>3.1970732564175099</v>
      </c>
      <c r="S217" s="1116">
        <v>5.0690656420768292</v>
      </c>
      <c r="T217" s="1116">
        <v>4.5097063998574569</v>
      </c>
      <c r="U217" s="1116">
        <v>3.8156289728715294</v>
      </c>
      <c r="V217" s="1116">
        <v>2.8199262431810577</v>
      </c>
      <c r="W217" s="1116">
        <v>1.8999823651997216</v>
      </c>
      <c r="X217" s="1116">
        <v>0.55987580230865786</v>
      </c>
    </row>
    <row r="218" spans="15:24" ht="12" customHeight="1">
      <c r="O218" s="1126" t="s">
        <v>257</v>
      </c>
      <c r="P218" s="1127">
        <v>135.872785290997</v>
      </c>
      <c r="Q218" s="1127">
        <v>135.86779003626199</v>
      </c>
      <c r="R218" s="1127">
        <v>113.62484304732099</v>
      </c>
      <c r="S218" s="1121">
        <v>114.39132278657644</v>
      </c>
      <c r="T218" s="1121">
        <v>88.766478639526412</v>
      </c>
      <c r="U218" s="1121">
        <v>55.218171423702671</v>
      </c>
      <c r="V218" s="1121">
        <v>19.689375972448968</v>
      </c>
      <c r="W218" s="1121">
        <v>2.8693865628153463</v>
      </c>
      <c r="X218" s="1121">
        <v>0.55987580230865786</v>
      </c>
    </row>
    <row r="219" spans="15:24" ht="12" customHeight="1">
      <c r="R219" s="1123">
        <v>-0.16371022876727837</v>
      </c>
      <c r="S219" s="1123">
        <v>-0.15806886418005084</v>
      </c>
      <c r="T219" s="1123">
        <v>-0.34667018124137172</v>
      </c>
      <c r="U219" s="1123">
        <v>-0.59358894842577925</v>
      </c>
      <c r="V219" s="1123">
        <v>-0.85508429947087505</v>
      </c>
      <c r="W219" s="1123">
        <v>-0.9788810389714182</v>
      </c>
      <c r="X219" s="1123">
        <v>-0.99587926025617091</v>
      </c>
    </row>
    <row r="220" spans="15:24" ht="12" customHeight="1">
      <c r="O220" s="989" t="s">
        <v>262</v>
      </c>
      <c r="P220" s="1098">
        <v>130.57416725068035</v>
      </c>
      <c r="Q220" s="1098">
        <v>130.49596477148589</v>
      </c>
      <c r="R220" s="1098">
        <v>110.42776979090348</v>
      </c>
      <c r="S220" s="1098">
        <v>109.32225714449962</v>
      </c>
      <c r="T220" s="1098">
        <v>84.256772239668948</v>
      </c>
      <c r="U220" s="1098">
        <v>51.402542450831142</v>
      </c>
      <c r="V220" s="1098">
        <v>16.86944972926791</v>
      </c>
      <c r="W220" s="1098">
        <v>0.96940419761562469</v>
      </c>
      <c r="X220" s="1098">
        <v>0</v>
      </c>
    </row>
    <row r="221" spans="15:24" ht="12" customHeight="1">
      <c r="P221" s="989"/>
      <c r="Q221" s="989"/>
      <c r="R221" s="1128">
        <v>-0.15378402708255556</v>
      </c>
      <c r="S221" s="1128">
        <v>-0.16225565031121059</v>
      </c>
      <c r="T221" s="1128">
        <v>-0.35433427089325953</v>
      </c>
      <c r="U221" s="1128">
        <v>-0.60609860587763631</v>
      </c>
      <c r="V221" s="1128">
        <v>-0.87072818873128877</v>
      </c>
      <c r="W221" s="1128">
        <v>-0.99257138564159308</v>
      </c>
      <c r="X221" s="1128">
        <v>-1</v>
      </c>
    </row>
    <row r="222" spans="15:24" ht="12" customHeight="1">
      <c r="R222" s="1123"/>
      <c r="S222" s="1123"/>
      <c r="T222" s="1123"/>
      <c r="U222" s="1123"/>
      <c r="V222" s="1123"/>
      <c r="W222" s="1123"/>
      <c r="X222" s="1123"/>
    </row>
    <row r="223" spans="15:24" ht="12" customHeight="1">
      <c r="O223" s="989" t="s">
        <v>263</v>
      </c>
      <c r="P223" s="1129">
        <v>3.0041327577405381</v>
      </c>
      <c r="Q223" s="1129">
        <v>3.0367172433610459</v>
      </c>
      <c r="R223" s="1129">
        <v>3.0355663859546764</v>
      </c>
      <c r="S223" s="1129">
        <v>2.9126831827966342</v>
      </c>
      <c r="T223" s="1129">
        <v>2.7260607629099369</v>
      </c>
      <c r="U223" s="1129">
        <v>2.0973939198316738</v>
      </c>
      <c r="V223" s="1129">
        <v>0.9925514651741939</v>
      </c>
      <c r="W223" s="1129">
        <v>0.19202201964809676</v>
      </c>
      <c r="X223" s="1129">
        <v>4.676843001132662E-2</v>
      </c>
    </row>
    <row r="224" spans="15:24" ht="12" customHeight="1">
      <c r="O224" s="989" t="s">
        <v>264</v>
      </c>
      <c r="P224" s="1122">
        <v>0</v>
      </c>
      <c r="Q224" s="1122">
        <v>1.0846553148009086E-2</v>
      </c>
      <c r="R224" s="1122">
        <v>1.0463461753860814E-2</v>
      </c>
      <c r="S224" s="1122">
        <v>-3.0441256202234146E-2</v>
      </c>
      <c r="T224" s="1130">
        <v>-9.2563151250261044E-2</v>
      </c>
      <c r="U224" s="1122">
        <v>-0.30183048188284423</v>
      </c>
      <c r="V224" s="1122">
        <v>-0.66960465957546111</v>
      </c>
      <c r="W224" s="1122">
        <v>-0.93608071442471141</v>
      </c>
      <c r="X224" s="1130">
        <v>-0.98443196962889812</v>
      </c>
    </row>
    <row r="228" spans="2:13" ht="12" customHeight="1">
      <c r="B228" s="1131" t="s">
        <v>265</v>
      </c>
      <c r="J228" s="991" t="s">
        <v>158</v>
      </c>
    </row>
    <row r="229" spans="2:13" ht="12" customHeight="1">
      <c r="B229" s="1132" t="s">
        <v>266</v>
      </c>
      <c r="C229" s="1132">
        <v>2018</v>
      </c>
      <c r="D229" s="1132">
        <v>2019</v>
      </c>
      <c r="E229" s="1132">
        <v>2020</v>
      </c>
      <c r="F229" s="1132">
        <v>2025</v>
      </c>
      <c r="G229" s="1132">
        <v>2030</v>
      </c>
      <c r="H229" s="1132">
        <v>2035</v>
      </c>
      <c r="I229" s="1132">
        <v>2040</v>
      </c>
      <c r="J229" s="1132">
        <v>2045</v>
      </c>
      <c r="K229" s="1132">
        <v>2050</v>
      </c>
      <c r="L229" s="1133"/>
      <c r="M229" s="1133"/>
    </row>
    <row r="230" spans="2:13" ht="12" customHeight="1">
      <c r="B230" s="1112" t="s">
        <v>31</v>
      </c>
      <c r="C230" s="1112"/>
      <c r="D230" s="1112"/>
      <c r="E230" s="1112"/>
      <c r="F230" s="1112"/>
      <c r="G230" s="1112"/>
      <c r="H230" s="1112"/>
      <c r="I230" s="1112"/>
      <c r="J230" s="1112"/>
      <c r="K230" s="1112"/>
    </row>
    <row r="231" spans="2:13" ht="12" customHeight="1">
      <c r="B231" s="1112" t="s">
        <v>267</v>
      </c>
      <c r="C231" s="1112"/>
      <c r="D231" s="1112"/>
      <c r="E231" s="1112"/>
      <c r="F231" s="1112"/>
      <c r="G231" s="1112"/>
      <c r="H231" s="1112"/>
      <c r="I231" s="1112"/>
      <c r="J231" s="1112"/>
      <c r="K231" s="1112"/>
    </row>
    <row r="232" spans="2:13" ht="12" customHeight="1">
      <c r="B232" s="1134" t="s">
        <v>268</v>
      </c>
      <c r="C232" s="1135">
        <v>7.2364589950395404</v>
      </c>
      <c r="D232" s="1135">
        <v>7.5188891095883497</v>
      </c>
      <c r="E232" s="1135">
        <v>6.4692635166763344</v>
      </c>
      <c r="F232" s="1135">
        <v>11.004304420901656</v>
      </c>
      <c r="G232" s="1135">
        <v>9.8531374841183688</v>
      </c>
      <c r="H232" s="1135">
        <v>5.9881274170248604</v>
      </c>
      <c r="I232" s="1135">
        <v>1.9360156364899728</v>
      </c>
      <c r="J232" s="1135">
        <v>0</v>
      </c>
      <c r="K232" s="1135">
        <v>0</v>
      </c>
      <c r="L232" s="1136"/>
      <c r="M232" s="1136"/>
    </row>
    <row r="233" spans="2:13" ht="12" customHeight="1">
      <c r="B233" s="1134" t="s">
        <v>269</v>
      </c>
      <c r="C233" s="1135">
        <v>32.447455376632938</v>
      </c>
      <c r="D233" s="1135">
        <v>31.495432579816178</v>
      </c>
      <c r="E233" s="1135">
        <v>26.380506706367072</v>
      </c>
      <c r="F233" s="1135">
        <v>21.597799280474199</v>
      </c>
      <c r="G233" s="1135">
        <v>15.057950136236116</v>
      </c>
      <c r="H233" s="1135">
        <v>9.0634175904379397</v>
      </c>
      <c r="I233" s="1135">
        <v>2.8046747265284249</v>
      </c>
      <c r="J233" s="1135">
        <v>0</v>
      </c>
      <c r="K233" s="1135">
        <v>0</v>
      </c>
      <c r="L233" s="1136"/>
      <c r="M233" s="1136"/>
    </row>
    <row r="234" spans="2:13" ht="12" customHeight="1">
      <c r="B234" s="1134" t="s">
        <v>270</v>
      </c>
      <c r="C234" s="1135">
        <v>1.5743320616280001</v>
      </c>
      <c r="D234" s="1135">
        <v>1.601864217211999</v>
      </c>
      <c r="E234" s="1135">
        <v>0.79298327525402246</v>
      </c>
      <c r="F234" s="1135">
        <v>1.5115820910976834</v>
      </c>
      <c r="G234" s="1135">
        <v>1.3447826308558624</v>
      </c>
      <c r="H234" s="1135">
        <v>1.1378105609425515</v>
      </c>
      <c r="I234" s="1135">
        <v>0.84089461616489591</v>
      </c>
      <c r="J234" s="1135">
        <v>0.56656976244258073</v>
      </c>
      <c r="K234" s="1135">
        <v>0.16695349710681201</v>
      </c>
      <c r="L234" s="1136"/>
      <c r="M234" s="1136"/>
    </row>
    <row r="235" spans="2:13" ht="12" customHeight="1">
      <c r="B235" s="1112" t="s">
        <v>271</v>
      </c>
      <c r="C235" s="1112"/>
      <c r="D235" s="1112"/>
      <c r="E235" s="1112"/>
      <c r="F235" s="1112"/>
      <c r="G235" s="1112"/>
      <c r="H235" s="1112"/>
      <c r="I235" s="1112"/>
      <c r="J235" s="1112"/>
      <c r="K235" s="1112"/>
    </row>
    <row r="236" spans="2:13" ht="12" customHeight="1">
      <c r="B236" s="1112" t="s">
        <v>272</v>
      </c>
      <c r="C236" s="1112"/>
      <c r="D236" s="1112"/>
      <c r="E236" s="1112"/>
      <c r="F236" s="1112"/>
      <c r="G236" s="1112"/>
      <c r="H236" s="1112"/>
      <c r="I236" s="1112"/>
      <c r="J236" s="1112"/>
      <c r="K236" s="1112"/>
    </row>
    <row r="237" spans="2:13" ht="12" customHeight="1">
      <c r="B237" s="1134" t="s">
        <v>187</v>
      </c>
      <c r="C237" s="1137">
        <v>0</v>
      </c>
      <c r="D237" s="1137">
        <v>0</v>
      </c>
      <c r="E237" s="1137">
        <v>0</v>
      </c>
      <c r="F237" s="1137">
        <v>0</v>
      </c>
      <c r="G237" s="1137">
        <v>0</v>
      </c>
      <c r="H237" s="1137">
        <v>0</v>
      </c>
      <c r="I237" s="1137">
        <v>0</v>
      </c>
      <c r="J237" s="1137">
        <v>0</v>
      </c>
      <c r="K237" s="1137">
        <v>0</v>
      </c>
      <c r="L237" s="1138"/>
      <c r="M237" s="1138"/>
    </row>
    <row r="238" spans="2:13" ht="12" customHeight="1">
      <c r="B238" s="1134" t="s">
        <v>273</v>
      </c>
      <c r="C238" s="1135">
        <v>0.13613462290572126</v>
      </c>
      <c r="D238" s="1135">
        <v>0.16398960731563011</v>
      </c>
      <c r="E238" s="1135">
        <v>0.17668162058535894</v>
      </c>
      <c r="F238" s="1135">
        <v>0.32721053832151131</v>
      </c>
      <c r="G238" s="1135">
        <v>0.4276395017623616</v>
      </c>
      <c r="H238" s="1135">
        <v>0.3943483237973211</v>
      </c>
      <c r="I238" s="1135">
        <v>0.28183864949367637</v>
      </c>
      <c r="J238" s="1135">
        <v>0.18512271501563402</v>
      </c>
      <c r="K238" s="1135">
        <v>0</v>
      </c>
      <c r="L238" s="1136"/>
      <c r="M238" s="1136"/>
    </row>
    <row r="239" spans="2:13" ht="12" customHeight="1">
      <c r="B239" s="1134" t="s">
        <v>40</v>
      </c>
      <c r="C239" s="1137">
        <v>0</v>
      </c>
      <c r="D239" s="1137">
        <v>0</v>
      </c>
      <c r="E239" s="1137">
        <v>3.0192345868213002E-6</v>
      </c>
      <c r="F239" s="1137">
        <v>0</v>
      </c>
      <c r="G239" s="1137">
        <v>5.6019748491354375E-2</v>
      </c>
      <c r="H239" s="1137">
        <v>0.17367875692952522</v>
      </c>
      <c r="I239" s="1137">
        <v>0.30793528545248883</v>
      </c>
      <c r="J239" s="1137">
        <v>0.40964410982938138</v>
      </c>
      <c r="K239" s="1137">
        <v>0.46403266244022717</v>
      </c>
      <c r="L239" s="1138"/>
      <c r="M239" s="1138"/>
    </row>
    <row r="240" spans="2:13" ht="12" customHeight="1">
      <c r="B240" s="1139" t="s">
        <v>792</v>
      </c>
      <c r="C240" s="1140">
        <v>0</v>
      </c>
      <c r="D240" s="1140">
        <v>0</v>
      </c>
      <c r="E240" s="1140">
        <v>0</v>
      </c>
      <c r="F240" s="1140">
        <v>6.1924706722559751E-3</v>
      </c>
      <c r="G240" s="1140">
        <v>2.9884058463463609E-2</v>
      </c>
      <c r="H240" s="1140">
        <v>7.1113160058909469E-2</v>
      </c>
      <c r="I240" s="1140">
        <v>0.17351793666894677</v>
      </c>
      <c r="J240" s="1140">
        <v>0.33729855336831482</v>
      </c>
      <c r="K240" s="1140">
        <v>0.57870803011585259</v>
      </c>
      <c r="L240" s="1141"/>
      <c r="M240" s="1141"/>
    </row>
    <row r="241" spans="2:13" ht="12" customHeight="1">
      <c r="B241" s="1112" t="s">
        <v>35</v>
      </c>
      <c r="C241" s="1112"/>
      <c r="D241" s="1112"/>
      <c r="E241" s="1112"/>
      <c r="F241" s="1112"/>
      <c r="G241" s="1112"/>
      <c r="H241" s="1112"/>
      <c r="I241" s="1112"/>
      <c r="J241" s="1112"/>
      <c r="K241" s="1112"/>
    </row>
    <row r="242" spans="2:13" ht="12" customHeight="1">
      <c r="B242" s="1134" t="s">
        <v>191</v>
      </c>
      <c r="C242" s="1137">
        <v>0.83334921042633081</v>
      </c>
      <c r="D242" s="1137">
        <v>0.83632538606293094</v>
      </c>
      <c r="E242" s="1137">
        <v>0.73974710832280022</v>
      </c>
      <c r="F242" s="1137">
        <v>1.3296155056700114</v>
      </c>
      <c r="G242" s="1137">
        <v>2.6031831919185855</v>
      </c>
      <c r="H242" s="1137">
        <v>4.7943388150776194</v>
      </c>
      <c r="I242" s="1137">
        <v>7.1471435265704493</v>
      </c>
      <c r="J242" s="1137">
        <v>8.6799716777892471</v>
      </c>
      <c r="K242" s="1137">
        <v>9.1783829853323979</v>
      </c>
      <c r="L242" s="1138"/>
      <c r="M242" s="1138"/>
    </row>
    <row r="243" spans="2:13" ht="12" customHeight="1">
      <c r="B243" s="1142" t="s">
        <v>274</v>
      </c>
      <c r="C243" s="1143">
        <v>0</v>
      </c>
      <c r="D243" s="1143">
        <v>0</v>
      </c>
      <c r="E243" s="1143">
        <v>1.7685847906442336E-4</v>
      </c>
      <c r="F243" s="1143">
        <v>1.7221607280079543E-2</v>
      </c>
      <c r="G243" s="1143">
        <v>5.8314477513049308E-2</v>
      </c>
      <c r="H243" s="1143">
        <v>0.14585485948668042</v>
      </c>
      <c r="I243" s="1143">
        <v>0.23059525867664429</v>
      </c>
      <c r="J243" s="1143">
        <v>0.28480417694712923</v>
      </c>
      <c r="K243" s="1143">
        <v>0.42173108876977328</v>
      </c>
      <c r="L243" s="1144"/>
      <c r="M243" s="1144"/>
    </row>
    <row r="244" spans="2:13" ht="12" customHeight="1">
      <c r="B244" s="1112" t="s">
        <v>275</v>
      </c>
      <c r="C244" s="1112"/>
      <c r="D244" s="1112"/>
      <c r="E244" s="1112"/>
      <c r="F244" s="1112"/>
      <c r="G244" s="1112"/>
      <c r="H244" s="1112"/>
      <c r="I244" s="1112"/>
      <c r="J244" s="1112"/>
      <c r="K244" s="1112"/>
    </row>
    <row r="245" spans="2:13" ht="12" customHeight="1">
      <c r="B245" s="1112" t="s">
        <v>43</v>
      </c>
      <c r="C245" s="1112"/>
      <c r="D245" s="1112"/>
      <c r="E245" s="1112"/>
      <c r="F245" s="1112"/>
      <c r="G245" s="1112"/>
      <c r="H245" s="1112"/>
      <c r="I245" s="1112"/>
      <c r="J245" s="1112"/>
      <c r="K245" s="1112"/>
    </row>
    <row r="246" spans="2:13" ht="12" customHeight="1">
      <c r="B246" s="1142" t="s">
        <v>44</v>
      </c>
      <c r="C246" s="1145">
        <v>3.0008918509829785</v>
      </c>
      <c r="D246" s="1145">
        <v>3.1251655601601653</v>
      </c>
      <c r="E246" s="1145">
        <v>2.8718216020337923</v>
      </c>
      <c r="F246" s="1145">
        <v>3.4795946188878406</v>
      </c>
      <c r="G246" s="1145">
        <v>3.1312678120105959</v>
      </c>
      <c r="H246" s="1145">
        <v>4.5583494675800686</v>
      </c>
      <c r="I246" s="1145">
        <v>6.1145179165138757</v>
      </c>
      <c r="J246" s="1145">
        <v>4.4795969371033681</v>
      </c>
      <c r="K246" s="1145">
        <v>1.1614253691164387</v>
      </c>
      <c r="L246" s="1146"/>
      <c r="M246" s="1146"/>
    </row>
    <row r="247" spans="2:13" ht="12" customHeight="1">
      <c r="B247" s="1112" t="s">
        <v>276</v>
      </c>
      <c r="C247" s="1112"/>
      <c r="D247" s="1112"/>
      <c r="E247" s="1112"/>
      <c r="F247" s="1112"/>
      <c r="G247" s="1112"/>
      <c r="H247" s="1112"/>
      <c r="I247" s="1112"/>
      <c r="J247" s="1112"/>
      <c r="K247" s="1112"/>
    </row>
    <row r="248" spans="2:13" ht="12" customHeight="1">
      <c r="B248" s="1112" t="s">
        <v>277</v>
      </c>
      <c r="C248" s="1112"/>
      <c r="D248" s="1112"/>
      <c r="E248" s="1112"/>
      <c r="F248" s="1112"/>
      <c r="G248" s="1112"/>
      <c r="H248" s="1112"/>
      <c r="I248" s="1112"/>
      <c r="J248" s="1112"/>
      <c r="K248" s="1112"/>
    </row>
    <row r="249" spans="2:13" ht="12" customHeight="1">
      <c r="B249" s="1112" t="s">
        <v>278</v>
      </c>
      <c r="C249" s="1112"/>
      <c r="D249" s="1112"/>
      <c r="E249" s="1112"/>
      <c r="F249" s="1112"/>
      <c r="G249" s="1112"/>
      <c r="H249" s="1112"/>
      <c r="I249" s="1112"/>
      <c r="J249" s="1112"/>
      <c r="K249" s="1112"/>
    </row>
    <row r="250" spans="2:13" ht="12" customHeight="1">
      <c r="B250" s="1134" t="s">
        <v>279</v>
      </c>
      <c r="C250" s="1147">
        <v>45.228622117615515</v>
      </c>
      <c r="D250" s="1147">
        <v>44.741666460155244</v>
      </c>
      <c r="E250" s="1147">
        <v>37.431183706953036</v>
      </c>
      <c r="F250" s="1147">
        <v>39.273520533305231</v>
      </c>
      <c r="G250" s="1147">
        <v>32.56217904136976</v>
      </c>
      <c r="H250" s="1147">
        <v>26.327038951335474</v>
      </c>
      <c r="I250" s="1147">
        <v>19.837133552559372</v>
      </c>
      <c r="J250" s="1147">
        <v>14.943007932495656</v>
      </c>
      <c r="K250" s="1148">
        <v>11.971233632881502</v>
      </c>
      <c r="L250" s="1149"/>
      <c r="M250" s="1149"/>
    </row>
    <row r="251" spans="2:13" s="989" customFormat="1" ht="12" customHeight="1">
      <c r="B251" s="1150" t="s">
        <v>793</v>
      </c>
      <c r="C251" s="1151">
        <v>0</v>
      </c>
      <c r="D251" s="1151">
        <v>0</v>
      </c>
      <c r="E251" s="1151">
        <v>0</v>
      </c>
      <c r="F251" s="1151">
        <v>6.1924706722559751E-3</v>
      </c>
      <c r="G251" s="1151">
        <v>2.9884058463463609E-2</v>
      </c>
      <c r="H251" s="1151">
        <v>7.1113160058909469E-2</v>
      </c>
      <c r="I251" s="1151">
        <v>0.17351793666894677</v>
      </c>
      <c r="J251" s="1151">
        <v>0.33255181708586268</v>
      </c>
      <c r="K251" s="1151">
        <v>0.55651165702270666</v>
      </c>
      <c r="L251" s="1151"/>
      <c r="M251" s="1151"/>
    </row>
    <row r="252" spans="2:13" s="989" customFormat="1" ht="12" customHeight="1">
      <c r="B252" s="1150" t="s">
        <v>794</v>
      </c>
      <c r="C252" s="1151">
        <v>0</v>
      </c>
      <c r="D252" s="1151">
        <v>0</v>
      </c>
      <c r="E252" s="1151">
        <v>0</v>
      </c>
      <c r="F252" s="1151">
        <v>0</v>
      </c>
      <c r="G252" s="1151">
        <v>0</v>
      </c>
      <c r="H252" s="1151">
        <v>0</v>
      </c>
      <c r="I252" s="1151">
        <v>0</v>
      </c>
      <c r="J252" s="1151">
        <v>4.7467362824521542E-3</v>
      </c>
      <c r="K252" s="1151">
        <v>2.2196373093145965E-2</v>
      </c>
      <c r="L252" s="1151"/>
      <c r="M252" s="1151"/>
    </row>
    <row r="253" spans="2:13" ht="12" customHeight="1">
      <c r="C253" s="1152"/>
      <c r="D253" s="1152"/>
      <c r="E253" s="1152"/>
      <c r="F253" s="1152"/>
      <c r="G253" s="1152"/>
      <c r="H253" s="1152"/>
      <c r="I253" s="1152"/>
      <c r="J253" s="1152"/>
      <c r="K253" s="1152"/>
      <c r="L253" s="1152"/>
      <c r="M253" s="1152"/>
    </row>
    <row r="254" spans="2:13" ht="12" customHeight="1">
      <c r="C254" s="1152"/>
      <c r="D254" s="1152"/>
      <c r="E254" s="1152"/>
      <c r="F254" s="1152"/>
      <c r="G254" s="1152"/>
      <c r="H254" s="1152"/>
      <c r="I254" s="1152"/>
      <c r="J254" s="1152"/>
      <c r="K254" s="1152"/>
      <c r="L254" s="1152"/>
      <c r="M254" s="1152"/>
    </row>
    <row r="255" spans="2:13" s="989" customFormat="1" ht="12" customHeight="1">
      <c r="B255" s="989" t="s">
        <v>280</v>
      </c>
      <c r="C255" s="1153">
        <v>6.6349398024535433E-2</v>
      </c>
      <c r="D255" s="1153">
        <v>6.9849109508321197E-2</v>
      </c>
      <c r="E255" s="1153">
        <v>7.672742820525251E-2</v>
      </c>
      <c r="F255" s="1153">
        <v>8.9037503607615365E-2</v>
      </c>
      <c r="G255" s="1153">
        <v>9.7953588593420876E-2</v>
      </c>
      <c r="H255" s="1153">
        <v>0.17868338082996313</v>
      </c>
      <c r="I255" s="1153">
        <v>0.3198603849885297</v>
      </c>
      <c r="J255" s="1153">
        <v>0.31883815732237164</v>
      </c>
      <c r="K255" s="1153">
        <v>0.13224672631379786</v>
      </c>
      <c r="L255" s="1153"/>
      <c r="M255" s="1153"/>
    </row>
    <row r="256" spans="2:13" s="989" customFormat="1" ht="12" customHeight="1">
      <c r="B256" s="989" t="s">
        <v>281</v>
      </c>
      <c r="C256" s="1153">
        <v>1.8425261956007286E-2</v>
      </c>
      <c r="D256" s="1153">
        <v>1.8692316407296131E-2</v>
      </c>
      <c r="E256" s="1153">
        <v>1.976285639573264E-2</v>
      </c>
      <c r="F256" s="1153">
        <v>3.3855266541293491E-2</v>
      </c>
      <c r="G256" s="1153">
        <v>7.9944993503391779E-2</v>
      </c>
      <c r="H256" s="1153">
        <v>0.18210702783323912</v>
      </c>
      <c r="I256" s="1153">
        <v>0.36029114325584255</v>
      </c>
      <c r="J256" s="1153">
        <v>0.58087178411472551</v>
      </c>
      <c r="K256" s="1153">
        <v>0.76670318755805134</v>
      </c>
      <c r="L256" s="1153"/>
      <c r="M256" s="1153"/>
    </row>
    <row r="257" spans="2:13" s="989" customFormat="1" ht="12" customHeight="1">
      <c r="B257" s="989" t="s">
        <v>282</v>
      </c>
      <c r="C257" s="1153">
        <v>8.4774659980542719E-2</v>
      </c>
      <c r="D257" s="1153">
        <v>8.8541425915617325E-2</v>
      </c>
      <c r="E257" s="1153">
        <v>9.649036526192846E-2</v>
      </c>
      <c r="F257" s="1153">
        <v>0.1230504456154361</v>
      </c>
      <c r="G257" s="1153">
        <v>0.1805367288512322</v>
      </c>
      <c r="H257" s="1153">
        <v>0.37008852674784226</v>
      </c>
      <c r="I257" s="1153">
        <v>0.70442183024369098</v>
      </c>
      <c r="J257" s="1153">
        <v>0.94969603972279537</v>
      </c>
      <c r="K257" s="1153">
        <v>0.98605377672621464</v>
      </c>
      <c r="L257" s="1153"/>
      <c r="M257" s="1153"/>
    </row>
    <row r="258" spans="2:13" ht="12" customHeight="1">
      <c r="C258" s="1122"/>
      <c r="D258" s="1122"/>
      <c r="E258" s="1122"/>
      <c r="F258" s="1122"/>
      <c r="G258" s="1122"/>
      <c r="H258" s="1122"/>
      <c r="I258" s="1122"/>
      <c r="J258" s="1122"/>
      <c r="K258" s="1122"/>
      <c r="L258" s="1122"/>
      <c r="M258" s="1122"/>
    </row>
    <row r="259" spans="2:13" ht="12" customHeight="1">
      <c r="C259" s="1152"/>
      <c r="D259" s="1152"/>
      <c r="E259" s="1152"/>
      <c r="F259" s="1152"/>
      <c r="G259" s="1152"/>
      <c r="H259" s="1152"/>
      <c r="I259" s="1152"/>
      <c r="J259" s="1152"/>
      <c r="K259" s="1152"/>
      <c r="L259" s="1152"/>
      <c r="M259" s="1152"/>
    </row>
    <row r="260" spans="2:13" ht="12" customHeight="1">
      <c r="B260" s="1131" t="s">
        <v>283</v>
      </c>
      <c r="J260" s="991" t="s">
        <v>158</v>
      </c>
    </row>
    <row r="261" spans="2:13" ht="12" customHeight="1">
      <c r="B261" s="1132" t="s">
        <v>266</v>
      </c>
      <c r="C261" s="1132">
        <v>2018</v>
      </c>
      <c r="D261" s="1132">
        <v>2019</v>
      </c>
      <c r="E261" s="1132">
        <v>2020</v>
      </c>
      <c r="F261" s="1132">
        <v>2025</v>
      </c>
      <c r="G261" s="1132">
        <v>2030</v>
      </c>
      <c r="H261" s="1132">
        <v>2035</v>
      </c>
      <c r="I261" s="1132">
        <v>2040</v>
      </c>
      <c r="J261" s="1132">
        <v>2045</v>
      </c>
      <c r="K261" s="1132">
        <v>2050</v>
      </c>
      <c r="L261" s="1133"/>
      <c r="M261" s="1133"/>
    </row>
    <row r="262" spans="2:13" ht="12" customHeight="1">
      <c r="B262" s="1112" t="s">
        <v>31</v>
      </c>
      <c r="C262" s="1112"/>
      <c r="D262" s="1112"/>
      <c r="E262" s="1112"/>
      <c r="F262" s="1112"/>
      <c r="G262" s="1112"/>
      <c r="H262" s="1112"/>
      <c r="I262" s="1112"/>
      <c r="J262" s="1112"/>
      <c r="K262" s="1112"/>
    </row>
    <row r="263" spans="2:13" ht="12" customHeight="1">
      <c r="B263" s="1112" t="s">
        <v>267</v>
      </c>
      <c r="C263" s="1112"/>
      <c r="D263" s="1112"/>
      <c r="E263" s="1112"/>
      <c r="F263" s="1112"/>
      <c r="G263" s="1112"/>
      <c r="H263" s="1112"/>
      <c r="I263" s="1112"/>
      <c r="J263" s="1112"/>
      <c r="K263" s="1112"/>
    </row>
    <row r="264" spans="2:13" ht="12" customHeight="1">
      <c r="B264" s="1134" t="s">
        <v>268</v>
      </c>
      <c r="C264" s="1135">
        <v>7.2364589950395404</v>
      </c>
      <c r="D264" s="1135">
        <v>7.5188891095883497</v>
      </c>
      <c r="E264" s="1135">
        <v>6.4692635166763344</v>
      </c>
      <c r="F264" s="1135">
        <v>11.004304420901656</v>
      </c>
      <c r="G264" s="1135">
        <v>9.8531374841183688</v>
      </c>
      <c r="H264" s="1135">
        <v>5.9881274170248604</v>
      </c>
      <c r="I264" s="1135">
        <v>1.9360156364899728</v>
      </c>
      <c r="J264" s="1135">
        <v>0</v>
      </c>
      <c r="K264" s="1135">
        <v>0</v>
      </c>
      <c r="L264" s="1136"/>
      <c r="M264" s="1136"/>
    </row>
    <row r="265" spans="2:13" ht="12" customHeight="1">
      <c r="B265" s="1134" t="s">
        <v>269</v>
      </c>
      <c r="C265" s="1135">
        <v>32.447455376632938</v>
      </c>
      <c r="D265" s="1135">
        <v>31.495432579816178</v>
      </c>
      <c r="E265" s="1135">
        <v>26.380506706367072</v>
      </c>
      <c r="F265" s="1135">
        <v>21.597799280474199</v>
      </c>
      <c r="G265" s="1135">
        <v>15.057950136236116</v>
      </c>
      <c r="H265" s="1135">
        <v>9.0634175904379397</v>
      </c>
      <c r="I265" s="1135">
        <v>2.8046747265284249</v>
      </c>
      <c r="J265" s="1135">
        <v>0</v>
      </c>
      <c r="K265" s="1135">
        <v>0</v>
      </c>
      <c r="L265" s="1136"/>
      <c r="M265" s="1136"/>
    </row>
    <row r="266" spans="2:13" ht="12" customHeight="1">
      <c r="B266" s="1134" t="s">
        <v>270</v>
      </c>
      <c r="C266" s="1135">
        <v>0.71978730573100014</v>
      </c>
      <c r="D266" s="1135">
        <v>0.72800059470299905</v>
      </c>
      <c r="E266" s="1135">
        <v>0.32442459800648366</v>
      </c>
      <c r="F266" s="1135">
        <v>0.68696999997714503</v>
      </c>
      <c r="G266" s="1135">
        <v>0.61116450725970939</v>
      </c>
      <c r="H266" s="1135">
        <v>0.51710173441991891</v>
      </c>
      <c r="I266" s="1135">
        <v>0.38216209218785263</v>
      </c>
      <c r="J266" s="1135">
        <v>0.25748944234288251</v>
      </c>
      <c r="K266" s="1135">
        <v>7.5875497982622733E-2</v>
      </c>
      <c r="L266" s="1136"/>
      <c r="M266" s="1136"/>
    </row>
    <row r="267" spans="2:13" ht="12" customHeight="1">
      <c r="B267" s="1112" t="s">
        <v>271</v>
      </c>
      <c r="C267" s="1112">
        <v>0</v>
      </c>
      <c r="D267" s="1112">
        <v>0</v>
      </c>
      <c r="E267" s="1112">
        <v>0</v>
      </c>
      <c r="F267" s="1112">
        <v>0</v>
      </c>
      <c r="G267" s="1112">
        <v>0</v>
      </c>
      <c r="H267" s="1112">
        <v>0</v>
      </c>
      <c r="I267" s="1112">
        <v>0</v>
      </c>
      <c r="J267" s="1112">
        <v>0</v>
      </c>
      <c r="K267" s="1112">
        <v>0</v>
      </c>
    </row>
    <row r="268" spans="2:13" ht="12" customHeight="1">
      <c r="B268" s="1112" t="s">
        <v>272</v>
      </c>
      <c r="C268" s="1112">
        <v>0</v>
      </c>
      <c r="D268" s="1112">
        <v>0</v>
      </c>
      <c r="E268" s="1112">
        <v>0</v>
      </c>
      <c r="F268" s="1112">
        <v>0</v>
      </c>
      <c r="G268" s="1112">
        <v>0</v>
      </c>
      <c r="H268" s="1112">
        <v>0</v>
      </c>
      <c r="I268" s="1112">
        <v>0</v>
      </c>
      <c r="J268" s="1112">
        <v>0</v>
      </c>
      <c r="K268" s="1112">
        <v>0</v>
      </c>
    </row>
    <row r="269" spans="2:13" ht="12" customHeight="1">
      <c r="B269" s="1134" t="s">
        <v>187</v>
      </c>
      <c r="C269" s="1137">
        <v>0</v>
      </c>
      <c r="D269" s="1137">
        <v>0</v>
      </c>
      <c r="E269" s="1137">
        <v>0</v>
      </c>
      <c r="F269" s="1137">
        <v>0</v>
      </c>
      <c r="G269" s="1137">
        <v>0</v>
      </c>
      <c r="H269" s="1137">
        <v>0</v>
      </c>
      <c r="I269" s="1137">
        <v>0</v>
      </c>
      <c r="J269" s="1137">
        <v>0</v>
      </c>
      <c r="K269" s="1137">
        <v>0</v>
      </c>
      <c r="L269" s="1138"/>
      <c r="M269" s="1138"/>
    </row>
    <row r="270" spans="2:13" ht="12" customHeight="1">
      <c r="B270" s="1134" t="s">
        <v>273</v>
      </c>
      <c r="C270" s="1135">
        <v>0.13613462290572126</v>
      </c>
      <c r="D270" s="1135">
        <v>0.16398960731563011</v>
      </c>
      <c r="E270" s="1135">
        <v>0.17668162058535894</v>
      </c>
      <c r="F270" s="1135">
        <v>0.32721053832151131</v>
      </c>
      <c r="G270" s="1135">
        <v>0.4276395017623616</v>
      </c>
      <c r="H270" s="1135">
        <v>0.3943483237973211</v>
      </c>
      <c r="I270" s="1135">
        <v>0.28183864949367637</v>
      </c>
      <c r="J270" s="1135">
        <v>0.18512271501563402</v>
      </c>
      <c r="K270" s="1135">
        <v>0</v>
      </c>
      <c r="L270" s="1136"/>
      <c r="M270" s="1136"/>
    </row>
    <row r="271" spans="2:13" ht="12" customHeight="1">
      <c r="B271" s="1134" t="s">
        <v>40</v>
      </c>
      <c r="C271" s="1137">
        <v>0</v>
      </c>
      <c r="D271" s="1137">
        <v>0</v>
      </c>
      <c r="E271" s="1137">
        <v>3.0192345868213002E-6</v>
      </c>
      <c r="F271" s="1137">
        <v>0</v>
      </c>
      <c r="G271" s="1137">
        <v>5.6019748491354375E-2</v>
      </c>
      <c r="H271" s="1137">
        <v>0.17367875692952522</v>
      </c>
      <c r="I271" s="1137">
        <v>0.30793528545248883</v>
      </c>
      <c r="J271" s="1137">
        <v>0.40964410982938138</v>
      </c>
      <c r="K271" s="1137">
        <v>0.46403266244022717</v>
      </c>
      <c r="L271" s="1138"/>
      <c r="M271" s="1138"/>
    </row>
    <row r="272" spans="2:13" ht="12" customHeight="1">
      <c r="B272" s="1139" t="s">
        <v>795</v>
      </c>
      <c r="C272" s="1140">
        <v>0</v>
      </c>
      <c r="D272" s="1140">
        <v>0</v>
      </c>
      <c r="E272" s="1140">
        <v>0</v>
      </c>
      <c r="F272" s="1140">
        <v>2.8142974189969078E-3</v>
      </c>
      <c r="G272" s="1140">
        <v>1.3581433494660209E-2</v>
      </c>
      <c r="H272" s="1140">
        <v>3.2318858401244932E-2</v>
      </c>
      <c r="I272" s="1140">
        <v>7.8858844419715607E-2</v>
      </c>
      <c r="J272" s="1140">
        <v>0.15588184374457886</v>
      </c>
      <c r="K272" s="1140">
        <v>0.2751146997018884</v>
      </c>
      <c r="L272" s="1141"/>
      <c r="M272" s="1141"/>
    </row>
    <row r="273" spans="2:13" ht="12" customHeight="1">
      <c r="B273" s="1112" t="s">
        <v>35</v>
      </c>
      <c r="C273" s="1112">
        <v>0</v>
      </c>
      <c r="D273" s="1112">
        <v>0</v>
      </c>
      <c r="E273" s="1112">
        <v>0</v>
      </c>
      <c r="F273" s="1112">
        <v>0</v>
      </c>
      <c r="G273" s="1112">
        <v>0</v>
      </c>
      <c r="H273" s="1112">
        <v>0</v>
      </c>
      <c r="I273" s="1112">
        <v>0</v>
      </c>
      <c r="J273" s="1112">
        <v>0</v>
      </c>
      <c r="K273" s="1112">
        <v>0</v>
      </c>
    </row>
    <row r="274" spans="2:13" ht="12" customHeight="1">
      <c r="B274" s="1134" t="s">
        <v>191</v>
      </c>
      <c r="C274" s="1137">
        <v>0.83334921042633081</v>
      </c>
      <c r="D274" s="1137">
        <v>0.83632538606293094</v>
      </c>
      <c r="E274" s="1137">
        <v>0.73974710832280022</v>
      </c>
      <c r="F274" s="1137">
        <v>1.3296155056700114</v>
      </c>
      <c r="G274" s="1137">
        <v>2.6031831919185855</v>
      </c>
      <c r="H274" s="1137">
        <v>4.7943388150776194</v>
      </c>
      <c r="I274" s="1137">
        <v>7.1471435265704493</v>
      </c>
      <c r="J274" s="1137">
        <v>8.6799716777892471</v>
      </c>
      <c r="K274" s="1137">
        <v>9.1783829853323979</v>
      </c>
      <c r="L274" s="1138"/>
      <c r="M274" s="1138"/>
    </row>
    <row r="275" spans="2:13" ht="12" customHeight="1">
      <c r="B275" s="1142" t="s">
        <v>274</v>
      </c>
      <c r="C275" s="1143">
        <v>0</v>
      </c>
      <c r="D275" s="1143">
        <v>0</v>
      </c>
      <c r="E275" s="1143">
        <v>1.7685847906442336E-4</v>
      </c>
      <c r="F275" s="1143">
        <v>1.7221607280079543E-2</v>
      </c>
      <c r="G275" s="1143">
        <v>5.8314477513049308E-2</v>
      </c>
      <c r="H275" s="1143">
        <v>0.14585485948668042</v>
      </c>
      <c r="I275" s="1143">
        <v>0.23059525867664429</v>
      </c>
      <c r="J275" s="1143">
        <v>0.28480417694712923</v>
      </c>
      <c r="K275" s="1143">
        <v>0.42173108876977328</v>
      </c>
      <c r="L275" s="1144"/>
      <c r="M275" s="1144"/>
    </row>
    <row r="276" spans="2:13" ht="12" customHeight="1">
      <c r="B276" s="1112" t="s">
        <v>275</v>
      </c>
      <c r="C276" s="1112">
        <v>0</v>
      </c>
      <c r="D276" s="1112">
        <v>0</v>
      </c>
      <c r="E276" s="1112">
        <v>0</v>
      </c>
      <c r="F276" s="1112">
        <v>0</v>
      </c>
      <c r="G276" s="1112">
        <v>0</v>
      </c>
      <c r="H276" s="1112">
        <v>0</v>
      </c>
      <c r="I276" s="1112">
        <v>0</v>
      </c>
      <c r="J276" s="1112">
        <v>0</v>
      </c>
      <c r="K276" s="1112">
        <v>0</v>
      </c>
    </row>
    <row r="277" spans="2:13" ht="12" customHeight="1">
      <c r="B277" s="1112" t="s">
        <v>43</v>
      </c>
      <c r="C277" s="1112">
        <v>0</v>
      </c>
      <c r="D277" s="1112">
        <v>0</v>
      </c>
      <c r="E277" s="1112">
        <v>0</v>
      </c>
      <c r="F277" s="1112">
        <v>0</v>
      </c>
      <c r="G277" s="1112">
        <v>0</v>
      </c>
      <c r="H277" s="1112">
        <v>0</v>
      </c>
      <c r="I277" s="1112">
        <v>0</v>
      </c>
      <c r="J277" s="1112">
        <v>0</v>
      </c>
      <c r="K277" s="1112">
        <v>0</v>
      </c>
    </row>
    <row r="278" spans="2:13" ht="12" customHeight="1">
      <c r="B278" s="1142" t="s">
        <v>44</v>
      </c>
      <c r="C278" s="1145">
        <v>3.0008918509829785</v>
      </c>
      <c r="D278" s="1145">
        <v>3.1251655601601653</v>
      </c>
      <c r="E278" s="1145">
        <v>2.8718216020337923</v>
      </c>
      <c r="F278" s="1145">
        <v>3.4630415699468711</v>
      </c>
      <c r="G278" s="1145">
        <v>3.0660573121353822</v>
      </c>
      <c r="H278" s="1145">
        <v>4.4419665626070755</v>
      </c>
      <c r="I278" s="1145">
        <v>5.9397626692845256</v>
      </c>
      <c r="J278" s="1145">
        <v>4.2981802274796319</v>
      </c>
      <c r="K278" s="1145">
        <v>0.94891003782666372</v>
      </c>
      <c r="L278" s="1146"/>
      <c r="M278" s="1146"/>
    </row>
    <row r="279" spans="2:13" ht="12" customHeight="1">
      <c r="B279" s="1112" t="s">
        <v>276</v>
      </c>
      <c r="C279" s="1112">
        <v>0</v>
      </c>
      <c r="D279" s="1112">
        <v>0</v>
      </c>
      <c r="E279" s="1112">
        <v>0</v>
      </c>
      <c r="F279" s="1112">
        <v>0</v>
      </c>
      <c r="G279" s="1112">
        <v>0</v>
      </c>
      <c r="H279" s="1112">
        <v>0</v>
      </c>
      <c r="I279" s="1112">
        <v>0</v>
      </c>
      <c r="J279" s="1112">
        <v>0</v>
      </c>
      <c r="K279" s="1112">
        <v>0</v>
      </c>
    </row>
    <row r="280" spans="2:13" ht="12" customHeight="1">
      <c r="B280" s="1112" t="s">
        <v>277</v>
      </c>
      <c r="C280" s="1112">
        <v>0</v>
      </c>
      <c r="D280" s="1112">
        <v>0</v>
      </c>
      <c r="E280" s="1112">
        <v>0</v>
      </c>
      <c r="F280" s="1112">
        <v>0</v>
      </c>
      <c r="G280" s="1112">
        <v>0</v>
      </c>
      <c r="H280" s="1112">
        <v>0</v>
      </c>
      <c r="I280" s="1112">
        <v>0</v>
      </c>
      <c r="J280" s="1112">
        <v>0</v>
      </c>
      <c r="K280" s="1112">
        <v>0</v>
      </c>
    </row>
    <row r="281" spans="2:13" ht="12" customHeight="1">
      <c r="B281" s="1112" t="s">
        <v>278</v>
      </c>
      <c r="C281" s="1112">
        <v>0</v>
      </c>
      <c r="D281" s="1112">
        <v>0</v>
      </c>
      <c r="E281" s="1112">
        <v>0</v>
      </c>
      <c r="F281" s="1112">
        <v>0</v>
      </c>
      <c r="G281" s="1112">
        <v>0</v>
      </c>
      <c r="H281" s="1112">
        <v>0</v>
      </c>
      <c r="I281" s="1112">
        <v>0</v>
      </c>
      <c r="J281" s="1112">
        <v>0</v>
      </c>
      <c r="K281" s="1112">
        <v>0</v>
      </c>
    </row>
    <row r="282" spans="2:13" ht="12" customHeight="1">
      <c r="B282" s="1134" t="s">
        <v>279</v>
      </c>
      <c r="C282" s="1147">
        <v>44.37407736171852</v>
      </c>
      <c r="D282" s="1147">
        <v>43.867802837646245</v>
      </c>
      <c r="E282" s="1147">
        <v>36.962625029705492</v>
      </c>
      <c r="F282" s="1147">
        <v>38.428977219990472</v>
      </c>
      <c r="G282" s="1147">
        <v>31.747047792929589</v>
      </c>
      <c r="H282" s="1147">
        <v>25.551152918182179</v>
      </c>
      <c r="I282" s="1147">
        <v>19.108986689103752</v>
      </c>
      <c r="J282" s="1147">
        <v>14.271094193148484</v>
      </c>
      <c r="K282" s="1147">
        <v>11.364046972053574</v>
      </c>
      <c r="L282" s="1149"/>
      <c r="M282" s="1149"/>
    </row>
    <row r="283" spans="2:13" s="989" customFormat="1" ht="12" customHeight="1">
      <c r="B283" s="1150" t="s">
        <v>796</v>
      </c>
      <c r="C283" s="1151">
        <v>0</v>
      </c>
      <c r="D283" s="1151">
        <v>0</v>
      </c>
      <c r="E283" s="1151">
        <v>0</v>
      </c>
      <c r="F283" s="1151">
        <v>2.8142974189969078E-3</v>
      </c>
      <c r="G283" s="1151">
        <v>1.3581433494660209E-2</v>
      </c>
      <c r="H283" s="1151">
        <v>3.2318858401244932E-2</v>
      </c>
      <c r="I283" s="1151">
        <v>7.8858844419715607E-2</v>
      </c>
      <c r="J283" s="1151">
        <v>0.15113510746212672</v>
      </c>
      <c r="K283" s="1151">
        <v>0.25291832660874247</v>
      </c>
      <c r="L283" s="1151"/>
      <c r="M283" s="1151"/>
    </row>
    <row r="284" spans="2:13" s="989" customFormat="1" ht="12" customHeight="1">
      <c r="B284" s="1150" t="s">
        <v>794</v>
      </c>
      <c r="C284" s="1151">
        <v>0</v>
      </c>
      <c r="D284" s="1151">
        <v>0</v>
      </c>
      <c r="E284" s="1151">
        <v>0</v>
      </c>
      <c r="F284" s="1151">
        <v>0</v>
      </c>
      <c r="G284" s="1151">
        <v>0</v>
      </c>
      <c r="H284" s="1151">
        <v>0</v>
      </c>
      <c r="I284" s="1151">
        <v>0</v>
      </c>
      <c r="J284" s="1151">
        <v>4.7467362824521542E-3</v>
      </c>
      <c r="K284" s="1151">
        <v>2.2196373093145965E-2</v>
      </c>
      <c r="L284" s="1151"/>
      <c r="M284" s="1151"/>
    </row>
    <row r="285" spans="2:13" ht="12" customHeight="1">
      <c r="K285" s="1022"/>
    </row>
    <row r="286" spans="2:13" ht="12" customHeight="1">
      <c r="B286" s="991" t="s">
        <v>280</v>
      </c>
      <c r="C286" s="1122">
        <v>6.7627137946350752E-2</v>
      </c>
      <c r="D286" s="1122">
        <v>7.1240530822260076E-2</v>
      </c>
      <c r="E286" s="1122">
        <v>7.7700067519683405E-2</v>
      </c>
      <c r="F286" s="1122">
        <v>9.0563512978860741E-2</v>
      </c>
      <c r="G286" s="1122">
        <v>9.8414561568911083E-2</v>
      </c>
      <c r="H286" s="1122">
        <v>0.17955438006200752</v>
      </c>
      <c r="I286" s="1122">
        <v>0.32290346046866036</v>
      </c>
      <c r="J286" s="1122">
        <v>0.32113756257225468</v>
      </c>
      <c r="K286" s="1122">
        <v>0.12061206099966966</v>
      </c>
      <c r="L286" s="1122"/>
      <c r="M286" s="1122"/>
    </row>
    <row r="287" spans="2:13" ht="12" customHeight="1">
      <c r="B287" s="991" t="s">
        <v>281</v>
      </c>
      <c r="C287" s="1122">
        <v>1.8780090989458195E-2</v>
      </c>
      <c r="D287" s="1122">
        <v>1.9064674589656393E-2</v>
      </c>
      <c r="E287" s="1122">
        <v>2.001338129335492E-2</v>
      </c>
      <c r="F287" s="1122">
        <v>3.4599294643167217E-2</v>
      </c>
      <c r="G287" s="1122">
        <v>8.1997646171633715E-2</v>
      </c>
      <c r="H287" s="1122">
        <v>0.18763688787076108</v>
      </c>
      <c r="I287" s="1122">
        <v>0.37402001701355858</v>
      </c>
      <c r="J287" s="1122">
        <v>0.6082204742195928</v>
      </c>
      <c r="K287" s="1122">
        <v>0.8076685187859437</v>
      </c>
      <c r="L287" s="1122"/>
      <c r="M287" s="1122"/>
    </row>
    <row r="288" spans="2:13" ht="12" customHeight="1">
      <c r="B288" s="991" t="s">
        <v>282</v>
      </c>
      <c r="C288" s="1122">
        <v>8.6407228935808947E-2</v>
      </c>
      <c r="D288" s="1122">
        <v>9.0305205411916473E-2</v>
      </c>
      <c r="E288" s="1122">
        <v>9.771353049648436E-2</v>
      </c>
      <c r="F288" s="1122">
        <v>0.12523604135403404</v>
      </c>
      <c r="G288" s="1122">
        <v>0.18260457480534997</v>
      </c>
      <c r="H288" s="1122">
        <v>0.37525343311139675</v>
      </c>
      <c r="I288" s="1122">
        <v>0.71716495528348612</v>
      </c>
      <c r="J288" s="1122">
        <v>0.96898540845095027</v>
      </c>
      <c r="K288" s="1122">
        <v>0.9933231974340464</v>
      </c>
      <c r="L288" s="1122"/>
      <c r="M288" s="1122"/>
    </row>
    <row r="289" spans="2:15" ht="12" customHeight="1">
      <c r="C289" s="1152"/>
      <c r="D289" s="1152"/>
      <c r="E289" s="1152"/>
      <c r="F289" s="1152"/>
      <c r="G289" s="1152"/>
      <c r="H289" s="1152"/>
      <c r="I289" s="1152"/>
      <c r="J289" s="1152"/>
      <c r="K289" s="1152"/>
      <c r="L289" s="1152"/>
      <c r="M289" s="1152"/>
    </row>
    <row r="290" spans="2:15" ht="12" customHeight="1">
      <c r="C290" s="1152"/>
      <c r="D290" s="1152"/>
      <c r="E290" s="1152"/>
      <c r="F290" s="1152"/>
      <c r="G290" s="1152"/>
      <c r="H290" s="1152"/>
      <c r="I290" s="1152"/>
      <c r="J290" s="1152"/>
      <c r="K290" s="1152"/>
      <c r="L290" s="1152"/>
      <c r="M290" s="1152"/>
    </row>
    <row r="291" spans="2:15" ht="12" customHeight="1">
      <c r="B291" s="1131" t="s">
        <v>284</v>
      </c>
      <c r="C291" s="1152"/>
      <c r="D291" s="1152"/>
      <c r="E291" s="1152"/>
      <c r="F291" s="1152"/>
      <c r="G291" s="1152"/>
      <c r="H291" s="1152"/>
      <c r="I291" s="1152"/>
      <c r="J291" s="1152" t="s">
        <v>158</v>
      </c>
      <c r="K291" s="1152"/>
      <c r="L291" s="1152"/>
      <c r="M291" s="1152"/>
    </row>
    <row r="292" spans="2:15" ht="12" customHeight="1">
      <c r="B292" s="1132" t="s">
        <v>96</v>
      </c>
      <c r="C292" s="1132">
        <v>2019</v>
      </c>
      <c r="D292" s="1132">
        <v>2019</v>
      </c>
      <c r="E292" s="1132">
        <v>2020</v>
      </c>
      <c r="F292" s="1132">
        <v>2025</v>
      </c>
      <c r="G292" s="1132">
        <v>2030</v>
      </c>
      <c r="H292" s="1132">
        <v>2035</v>
      </c>
      <c r="I292" s="1132">
        <v>2040</v>
      </c>
      <c r="J292" s="1132">
        <v>2045</v>
      </c>
      <c r="K292" s="1132">
        <v>2050</v>
      </c>
      <c r="L292" s="1133"/>
      <c r="M292" s="1133"/>
    </row>
    <row r="293" spans="2:15" ht="12" customHeight="1">
      <c r="B293" s="1112" t="s">
        <v>31</v>
      </c>
      <c r="C293" s="1112"/>
      <c r="D293" s="1112"/>
      <c r="E293" s="1112"/>
      <c r="F293" s="1112"/>
      <c r="G293" s="1112"/>
      <c r="H293" s="1112"/>
      <c r="I293" s="1112"/>
      <c r="J293" s="1112"/>
      <c r="K293" s="1112"/>
    </row>
    <row r="294" spans="2:15" ht="12" customHeight="1">
      <c r="B294" s="1112" t="s">
        <v>267</v>
      </c>
      <c r="C294" s="1112"/>
      <c r="D294" s="1112"/>
      <c r="E294" s="1112"/>
      <c r="F294" s="1112"/>
      <c r="G294" s="1112"/>
      <c r="H294" s="1112"/>
      <c r="I294" s="1112"/>
      <c r="J294" s="1112"/>
      <c r="K294" s="1112"/>
    </row>
    <row r="295" spans="2:15" ht="12" customHeight="1">
      <c r="B295" s="1112" t="s">
        <v>268</v>
      </c>
      <c r="C295" s="1112"/>
      <c r="D295" s="1112"/>
      <c r="E295" s="1112"/>
      <c r="F295" s="1112"/>
      <c r="G295" s="1112"/>
      <c r="H295" s="1112"/>
      <c r="I295" s="1112"/>
      <c r="J295" s="1112"/>
      <c r="K295" s="1112"/>
    </row>
    <row r="296" spans="2:15" ht="12" customHeight="1">
      <c r="B296" s="1112" t="s">
        <v>269</v>
      </c>
      <c r="C296" s="1112"/>
      <c r="D296" s="1112"/>
      <c r="E296" s="1112"/>
      <c r="F296" s="1112"/>
      <c r="G296" s="1112"/>
      <c r="H296" s="1112"/>
      <c r="I296" s="1112"/>
      <c r="J296" s="1112"/>
      <c r="K296" s="1112"/>
    </row>
    <row r="297" spans="2:15" ht="12" customHeight="1">
      <c r="B297" s="1134" t="s">
        <v>270</v>
      </c>
      <c r="C297" s="1154">
        <v>5.9037976366929996</v>
      </c>
      <c r="D297" s="1154">
        <v>6.0765395623850003</v>
      </c>
      <c r="E297" s="1154">
        <v>1.558872679467501</v>
      </c>
      <c r="F297" s="1154">
        <v>5.9690880160787145</v>
      </c>
      <c r="G297" s="1154">
        <v>5.4811359099042685</v>
      </c>
      <c r="H297" s="1154">
        <v>4.7387286123303181</v>
      </c>
      <c r="I297" s="1154">
        <v>3.5910616999920069</v>
      </c>
      <c r="J297" s="1154">
        <v>2.493297761155826</v>
      </c>
      <c r="K297" s="1154">
        <v>0.76256317930238093</v>
      </c>
      <c r="L297" s="1155"/>
      <c r="M297" s="1155"/>
      <c r="O297" s="991" t="s">
        <v>797</v>
      </c>
    </row>
    <row r="298" spans="2:15" ht="12" customHeight="1">
      <c r="B298" s="1112" t="s">
        <v>271</v>
      </c>
      <c r="C298" s="1156">
        <v>1.8194939800000001</v>
      </c>
      <c r="D298" s="1156">
        <v>1.6285244480000001</v>
      </c>
      <c r="E298" s="1156">
        <v>1.0585408912000001</v>
      </c>
      <c r="F298" s="1156">
        <v>1.5412355375872</v>
      </c>
      <c r="G298" s="1156">
        <v>1.1893114043744002</v>
      </c>
      <c r="H298" s="1156">
        <v>1.3295436445916802</v>
      </c>
      <c r="I298" s="1156">
        <v>1.0650549889920002</v>
      </c>
      <c r="J298" s="1156">
        <v>0.6212820769120001</v>
      </c>
      <c r="K298" s="1156">
        <v>0.21301099779839996</v>
      </c>
      <c r="L298" s="1074"/>
      <c r="M298" s="1074"/>
      <c r="O298" s="991" t="s">
        <v>798</v>
      </c>
    </row>
    <row r="299" spans="2:15" ht="12" customHeight="1">
      <c r="B299" s="1112" t="s">
        <v>272</v>
      </c>
      <c r="C299" s="1156">
        <v>0</v>
      </c>
      <c r="D299" s="1156">
        <v>0</v>
      </c>
      <c r="E299" s="1156">
        <v>0</v>
      </c>
      <c r="F299" s="1156">
        <v>0</v>
      </c>
      <c r="G299" s="1156">
        <v>0</v>
      </c>
      <c r="H299" s="1156">
        <v>0</v>
      </c>
      <c r="I299" s="1156">
        <v>0</v>
      </c>
      <c r="J299" s="1156">
        <v>0</v>
      </c>
      <c r="K299" s="1156">
        <v>0</v>
      </c>
      <c r="L299" s="1074"/>
      <c r="M299" s="1074"/>
    </row>
    <row r="300" spans="2:15" ht="12" customHeight="1">
      <c r="B300" s="1112" t="s">
        <v>187</v>
      </c>
      <c r="C300" s="1112"/>
      <c r="D300" s="1112"/>
      <c r="E300" s="1112"/>
      <c r="F300" s="1112"/>
      <c r="G300" s="1112"/>
      <c r="H300" s="1112"/>
      <c r="I300" s="1112"/>
      <c r="J300" s="1112"/>
      <c r="K300" s="1112"/>
    </row>
    <row r="301" spans="2:15" ht="12" customHeight="1">
      <c r="B301" s="1139" t="s">
        <v>273</v>
      </c>
      <c r="C301" s="1157">
        <v>0</v>
      </c>
      <c r="D301" s="1157">
        <v>0</v>
      </c>
      <c r="E301" s="1157">
        <v>0</v>
      </c>
      <c r="F301" s="1157">
        <v>8.4683271296000007E-2</v>
      </c>
      <c r="G301" s="1157">
        <v>0.17750916483200002</v>
      </c>
      <c r="H301" s="1157">
        <v>0.17750916483200002</v>
      </c>
      <c r="I301" s="1157">
        <v>0.17750916483200002</v>
      </c>
      <c r="J301" s="1157">
        <v>0</v>
      </c>
      <c r="K301" s="1157">
        <v>0</v>
      </c>
      <c r="L301" s="1158"/>
      <c r="M301" s="1158"/>
      <c r="O301" s="991" t="s">
        <v>799</v>
      </c>
    </row>
    <row r="302" spans="2:15" ht="12" customHeight="1">
      <c r="B302" s="1112" t="s">
        <v>40</v>
      </c>
      <c r="C302" s="1159">
        <v>0</v>
      </c>
      <c r="D302" s="1159">
        <v>0</v>
      </c>
      <c r="E302" s="1159">
        <v>0</v>
      </c>
      <c r="F302" s="1159">
        <v>0</v>
      </c>
      <c r="G302" s="1159">
        <v>0</v>
      </c>
      <c r="H302" s="1159">
        <v>0</v>
      </c>
      <c r="I302" s="1159">
        <v>0</v>
      </c>
      <c r="J302" s="1159">
        <v>0</v>
      </c>
      <c r="K302" s="1159">
        <v>0</v>
      </c>
      <c r="L302" s="1069"/>
      <c r="M302" s="1069"/>
    </row>
    <row r="303" spans="2:15" ht="12" customHeight="1">
      <c r="B303" s="1139" t="s">
        <v>800</v>
      </c>
      <c r="C303" s="1160">
        <v>0</v>
      </c>
      <c r="D303" s="1160">
        <v>0</v>
      </c>
      <c r="E303" s="1160">
        <v>0</v>
      </c>
      <c r="F303" s="1160">
        <v>2.4453453568532218E-2</v>
      </c>
      <c r="G303" s="1160">
        <v>0.13067847846169486</v>
      </c>
      <c r="H303" s="1160">
        <v>0.38847530398328495</v>
      </c>
      <c r="I303" s="1160">
        <v>0.95402372954278247</v>
      </c>
      <c r="J303" s="1160">
        <v>1.8184757112119851</v>
      </c>
      <c r="K303" s="1160">
        <v>2.9501483434548694</v>
      </c>
      <c r="L303" s="1141"/>
      <c r="M303" s="1141"/>
      <c r="O303" s="991" t="s">
        <v>801</v>
      </c>
    </row>
    <row r="304" spans="2:15" ht="12" customHeight="1">
      <c r="B304" s="1112" t="s">
        <v>35</v>
      </c>
      <c r="C304" s="1112"/>
      <c r="D304" s="1112"/>
      <c r="E304" s="1112"/>
      <c r="F304" s="1112"/>
      <c r="G304" s="1112"/>
      <c r="H304" s="1112"/>
      <c r="I304" s="1112"/>
      <c r="J304" s="1112"/>
      <c r="K304" s="1112"/>
    </row>
    <row r="305" spans="2:15" ht="12" customHeight="1">
      <c r="B305" s="1112" t="s">
        <v>191</v>
      </c>
      <c r="C305" s="1112"/>
      <c r="D305" s="1112"/>
      <c r="E305" s="1112"/>
      <c r="F305" s="1112"/>
      <c r="G305" s="1112"/>
      <c r="H305" s="1112"/>
      <c r="I305" s="1112"/>
      <c r="J305" s="1112"/>
      <c r="K305" s="1112"/>
    </row>
    <row r="306" spans="2:15" ht="12" customHeight="1">
      <c r="B306" s="1142" t="s">
        <v>274</v>
      </c>
      <c r="C306" s="1161">
        <v>0</v>
      </c>
      <c r="D306" s="1161">
        <v>0</v>
      </c>
      <c r="E306" s="1161">
        <v>0</v>
      </c>
      <c r="F306" s="1161">
        <v>6.0971955333120012E-2</v>
      </c>
      <c r="G306" s="1161">
        <v>0.35945605878480003</v>
      </c>
      <c r="H306" s="1161">
        <v>0.15816066586531202</v>
      </c>
      <c r="I306" s="1161">
        <v>0.28756484702784002</v>
      </c>
      <c r="J306" s="1161">
        <v>0.71891211756960005</v>
      </c>
      <c r="K306" s="1161">
        <v>1.0384286142672001</v>
      </c>
      <c r="L306" s="1162"/>
      <c r="M306" s="1162"/>
      <c r="O306" s="991" t="s">
        <v>802</v>
      </c>
    </row>
    <row r="307" spans="2:15" ht="12" customHeight="1">
      <c r="B307" s="1112" t="s">
        <v>275</v>
      </c>
      <c r="C307" s="1112"/>
      <c r="D307" s="1112"/>
      <c r="E307" s="1112"/>
      <c r="F307" s="1112"/>
      <c r="G307" s="1112"/>
      <c r="H307" s="1112"/>
      <c r="I307" s="1112"/>
      <c r="J307" s="1112"/>
      <c r="K307" s="1112"/>
    </row>
    <row r="308" spans="2:15" ht="12" customHeight="1">
      <c r="B308" s="1112" t="s">
        <v>43</v>
      </c>
      <c r="C308" s="1112"/>
      <c r="D308" s="1112"/>
      <c r="E308" s="1112"/>
      <c r="F308" s="1112"/>
      <c r="G308" s="1112"/>
      <c r="H308" s="1112"/>
      <c r="I308" s="1112"/>
      <c r="J308" s="1112"/>
      <c r="K308" s="1112"/>
    </row>
    <row r="309" spans="2:15" ht="12" customHeight="1">
      <c r="B309" s="1142" t="s">
        <v>44</v>
      </c>
      <c r="C309" s="1143">
        <v>0</v>
      </c>
      <c r="D309" s="1143">
        <v>0</v>
      </c>
      <c r="E309" s="1143">
        <v>0</v>
      </c>
      <c r="F309" s="1143">
        <v>0.12659658418948785</v>
      </c>
      <c r="G309" s="1143">
        <v>0.52715164296757944</v>
      </c>
      <c r="H309" s="1143">
        <v>0.90608502213030273</v>
      </c>
      <c r="I309" s="1143">
        <v>1.3999751544286196</v>
      </c>
      <c r="J309" s="1143">
        <v>1.5433365057223849</v>
      </c>
      <c r="K309" s="1143">
        <v>1.8946950421796884</v>
      </c>
      <c r="L309" s="1144"/>
      <c r="M309" s="1144"/>
      <c r="O309" s="991" t="s">
        <v>803</v>
      </c>
    </row>
    <row r="310" spans="2:15" ht="12" customHeight="1">
      <c r="B310" s="1112" t="s">
        <v>276</v>
      </c>
      <c r="C310" s="1112"/>
      <c r="D310" s="1112"/>
      <c r="E310" s="1112"/>
      <c r="F310" s="1112"/>
      <c r="G310" s="1112"/>
      <c r="H310" s="1112"/>
      <c r="I310" s="1112"/>
      <c r="J310" s="1112"/>
      <c r="K310" s="1112"/>
    </row>
    <row r="311" spans="2:15" ht="12" customHeight="1">
      <c r="B311" s="1112" t="s">
        <v>277</v>
      </c>
      <c r="C311" s="1112"/>
      <c r="D311" s="1112"/>
      <c r="E311" s="1112"/>
      <c r="F311" s="1112"/>
      <c r="G311" s="1112"/>
      <c r="H311" s="1112"/>
      <c r="I311" s="1112"/>
      <c r="J311" s="1112"/>
      <c r="K311" s="1112"/>
    </row>
    <row r="312" spans="2:15" ht="12" customHeight="1">
      <c r="B312" s="1112" t="s">
        <v>278</v>
      </c>
      <c r="C312" s="1112"/>
      <c r="D312" s="1112"/>
      <c r="E312" s="1112"/>
      <c r="F312" s="1112"/>
      <c r="G312" s="1112"/>
      <c r="H312" s="1112"/>
      <c r="I312" s="1112"/>
      <c r="J312" s="1112"/>
      <c r="K312" s="1112"/>
    </row>
    <row r="313" spans="2:15" ht="12" customHeight="1">
      <c r="B313" s="1134" t="s">
        <v>279</v>
      </c>
      <c r="C313" s="1148">
        <v>7.7232916166929995</v>
      </c>
      <c r="D313" s="1148">
        <v>7.7050640103850006</v>
      </c>
      <c r="E313" s="1148">
        <v>2.6174135706675008</v>
      </c>
      <c r="F313" s="1148">
        <v>7.8070288180530545</v>
      </c>
      <c r="G313" s="1148">
        <v>7.8652426593247426</v>
      </c>
      <c r="H313" s="1148">
        <v>7.698502413732899</v>
      </c>
      <c r="I313" s="1148">
        <v>7.4751895848152481</v>
      </c>
      <c r="J313" s="1148">
        <v>7.1953041725717961</v>
      </c>
      <c r="K313" s="1148">
        <v>6.8588461770025395</v>
      </c>
      <c r="L313" s="1163"/>
      <c r="M313" s="1163"/>
    </row>
    <row r="314" spans="2:15" ht="12" customHeight="1">
      <c r="C314" s="1164">
        <v>52.951913734308512</v>
      </c>
      <c r="D314" s="1164">
        <v>52.446730470540246</v>
      </c>
      <c r="E314" s="1164">
        <v>40.048597277620537</v>
      </c>
      <c r="F314" s="1164">
        <v>47.080549351358286</v>
      </c>
      <c r="G314" s="1164">
        <v>40.427421700694502</v>
      </c>
      <c r="H314" s="1164">
        <v>34.025541365068371</v>
      </c>
      <c r="I314" s="1164">
        <v>27.312323137374619</v>
      </c>
      <c r="J314" s="1164">
        <v>22.138312105067453</v>
      </c>
      <c r="K314" s="1164">
        <v>18.83007980988404</v>
      </c>
      <c r="L314" s="1164"/>
      <c r="M314" s="1164"/>
    </row>
    <row r="315" spans="2:15" ht="12" customHeight="1">
      <c r="C315" s="1069"/>
      <c r="D315" s="1069"/>
      <c r="E315" s="1069"/>
      <c r="F315" s="1069"/>
      <c r="G315" s="1069"/>
      <c r="H315" s="1069"/>
      <c r="I315" s="1069"/>
      <c r="J315" s="1069"/>
      <c r="K315" s="1069"/>
      <c r="L315" s="1069"/>
      <c r="M315" s="1069"/>
    </row>
    <row r="316" spans="2:15" ht="12" customHeight="1">
      <c r="B316" s="1034" t="s">
        <v>285</v>
      </c>
    </row>
    <row r="317" spans="2:15" ht="12" customHeight="1">
      <c r="B317" s="1132"/>
      <c r="C317" s="1132">
        <v>2019</v>
      </c>
      <c r="D317" s="1132">
        <v>2019</v>
      </c>
      <c r="E317" s="1132">
        <v>2020</v>
      </c>
      <c r="F317" s="1132">
        <v>2025</v>
      </c>
      <c r="G317" s="1132">
        <v>2030</v>
      </c>
      <c r="H317" s="1132">
        <v>2035</v>
      </c>
      <c r="I317" s="1132">
        <v>2040</v>
      </c>
      <c r="J317" s="1132">
        <v>2045</v>
      </c>
      <c r="K317" s="1132">
        <v>2050</v>
      </c>
      <c r="L317" s="1133"/>
      <c r="M317" s="1133"/>
    </row>
    <row r="318" spans="2:15" ht="12" customHeight="1">
      <c r="B318" s="1112" t="s">
        <v>286</v>
      </c>
      <c r="C318" s="1165">
        <v>45.228622117615515</v>
      </c>
      <c r="D318" s="1165">
        <v>44.741666460155244</v>
      </c>
      <c r="E318" s="1165">
        <v>37.431183706953036</v>
      </c>
      <c r="F318" s="1165">
        <v>39.273520533305231</v>
      </c>
      <c r="G318" s="1165">
        <v>32.56217904136976</v>
      </c>
      <c r="H318" s="1165">
        <v>26.327038951335474</v>
      </c>
      <c r="I318" s="1165">
        <v>19.837133552559372</v>
      </c>
      <c r="J318" s="1165">
        <v>14.943007932495656</v>
      </c>
      <c r="K318" s="1166">
        <v>11.971233632881502</v>
      </c>
      <c r="L318" s="1167"/>
      <c r="M318" s="1167"/>
    </row>
    <row r="319" spans="2:15" ht="12" customHeight="1">
      <c r="B319" s="1112" t="s">
        <v>287</v>
      </c>
      <c r="C319" s="1165">
        <v>7.7232916166929995</v>
      </c>
      <c r="D319" s="1165">
        <v>7.7050640103850006</v>
      </c>
      <c r="E319" s="1165">
        <v>2.6174135706675008</v>
      </c>
      <c r="F319" s="1165">
        <v>7.8070288180530545</v>
      </c>
      <c r="G319" s="1165">
        <v>7.8652426593247426</v>
      </c>
      <c r="H319" s="1165">
        <v>7.698502413732899</v>
      </c>
      <c r="I319" s="1165">
        <v>7.4751895848152481</v>
      </c>
      <c r="J319" s="1165">
        <v>7.1953041725717961</v>
      </c>
      <c r="K319" s="1166">
        <v>6.8588461770025395</v>
      </c>
      <c r="L319" s="1167"/>
      <c r="M319" s="1167"/>
    </row>
    <row r="320" spans="2:15" ht="12" customHeight="1">
      <c r="B320" s="1134" t="s">
        <v>288</v>
      </c>
      <c r="C320" s="1168">
        <v>52.951913734308512</v>
      </c>
      <c r="D320" s="1168">
        <v>52.446730470540246</v>
      </c>
      <c r="E320" s="1168">
        <v>40.048597277620537</v>
      </c>
      <c r="F320" s="1168">
        <v>47.080549351358286</v>
      </c>
      <c r="G320" s="1168">
        <v>40.427421700694502</v>
      </c>
      <c r="H320" s="1168">
        <v>34.025541365068371</v>
      </c>
      <c r="I320" s="1168">
        <v>27.312323137374619</v>
      </c>
      <c r="J320" s="1168">
        <v>22.138312105067453</v>
      </c>
      <c r="K320" s="1168">
        <v>18.83007980988404</v>
      </c>
      <c r="L320" s="1169"/>
      <c r="M320" s="1169"/>
    </row>
    <row r="321" spans="2:15" ht="12" customHeight="1">
      <c r="B321" s="991" t="s">
        <v>289</v>
      </c>
      <c r="C321" s="1108">
        <v>0.1458548156624779</v>
      </c>
      <c r="D321" s="1108">
        <v>0.146912189592314</v>
      </c>
      <c r="E321" s="1108">
        <v>6.535593625223253E-2</v>
      </c>
      <c r="F321" s="1108">
        <v>0.16582280635236088</v>
      </c>
      <c r="G321" s="1108">
        <v>0.19455217098817917</v>
      </c>
      <c r="H321" s="1108">
        <v>0.22625657388177253</v>
      </c>
      <c r="I321" s="1108">
        <v>0.27369292415064023</v>
      </c>
      <c r="J321" s="1108">
        <v>0.32501593339289825</v>
      </c>
      <c r="K321" s="1108">
        <v>0.36424944802423426</v>
      </c>
      <c r="L321" s="1108"/>
      <c r="M321" s="1108"/>
    </row>
    <row r="322" spans="2:15" ht="12" customHeight="1">
      <c r="C322" s="1069"/>
      <c r="D322" s="1069"/>
      <c r="E322" s="1069"/>
      <c r="F322" s="1069"/>
      <c r="G322" s="1069"/>
      <c r="H322" s="1069"/>
      <c r="I322" s="1069"/>
      <c r="J322" s="1069"/>
      <c r="K322" s="1069"/>
      <c r="L322" s="1069"/>
      <c r="M322" s="1069"/>
    </row>
    <row r="323" spans="2:15" ht="12" customHeight="1">
      <c r="B323" s="1034" t="s">
        <v>290</v>
      </c>
    </row>
    <row r="324" spans="2:15" ht="12" customHeight="1">
      <c r="B324" s="1132"/>
      <c r="C324" s="1132">
        <v>2019</v>
      </c>
      <c r="D324" s="1132">
        <v>2019</v>
      </c>
      <c r="E324" s="1132">
        <v>2020</v>
      </c>
      <c r="F324" s="1132">
        <v>2025</v>
      </c>
      <c r="G324" s="1132">
        <v>2030</v>
      </c>
      <c r="H324" s="1132">
        <v>2035</v>
      </c>
      <c r="I324" s="1132">
        <v>2040</v>
      </c>
      <c r="J324" s="1132">
        <v>2045</v>
      </c>
      <c r="K324" s="1132">
        <v>2050</v>
      </c>
      <c r="L324" s="2032" t="s">
        <v>978</v>
      </c>
      <c r="M324" s="1133"/>
      <c r="N324" s="2038"/>
    </row>
    <row r="325" spans="2:15" ht="12" customHeight="1">
      <c r="B325" s="1112" t="s">
        <v>291</v>
      </c>
      <c r="C325" s="1165">
        <v>0</v>
      </c>
      <c r="D325" s="1165">
        <v>0</v>
      </c>
      <c r="E325" s="1165">
        <v>1.7685847906442336E-4</v>
      </c>
      <c r="F325" s="1165">
        <v>1.7221607280079543E-2</v>
      </c>
      <c r="G325" s="1165">
        <v>5.8314477513049308E-2</v>
      </c>
      <c r="H325" s="1165">
        <v>0.14585485948668042</v>
      </c>
      <c r="I325" s="1165">
        <v>0.23059525867664429</v>
      </c>
      <c r="J325" s="1165">
        <v>0.28480417694712923</v>
      </c>
      <c r="K325" s="1165">
        <v>0.42173108876977328</v>
      </c>
      <c r="L325" s="2033">
        <f>11.63*K325</f>
        <v>4.9047325623924634</v>
      </c>
      <c r="M325" s="1170"/>
      <c r="N325" s="2038" t="s">
        <v>984</v>
      </c>
    </row>
    <row r="326" spans="2:15" ht="12" customHeight="1">
      <c r="B326" s="1112" t="s">
        <v>292</v>
      </c>
      <c r="C326" s="1165">
        <v>3.0008918509829785</v>
      </c>
      <c r="D326" s="1165">
        <v>3.1251655601601653</v>
      </c>
      <c r="E326" s="1165">
        <v>2.8718216020337923</v>
      </c>
      <c r="F326" s="1165">
        <v>3.4795946188878406</v>
      </c>
      <c r="G326" s="1165">
        <v>3.1312678120105959</v>
      </c>
      <c r="H326" s="1165">
        <v>4.5583494675800686</v>
      </c>
      <c r="I326" s="1165">
        <v>6.1145179165138757</v>
      </c>
      <c r="J326" s="1165">
        <v>4.4795969371033681</v>
      </c>
      <c r="K326" s="1165">
        <v>1.1614253691164387</v>
      </c>
      <c r="L326" s="2033">
        <f>K326*11.63</f>
        <v>13.507377042824183</v>
      </c>
      <c r="M326" s="1170" t="s">
        <v>982</v>
      </c>
      <c r="N326" s="2039">
        <f>L326+L328</f>
        <v>35.542680383373963</v>
      </c>
    </row>
    <row r="327" spans="2:15" ht="12" customHeight="1">
      <c r="B327" s="1112" t="s">
        <v>293</v>
      </c>
      <c r="C327" s="1165">
        <v>0</v>
      </c>
      <c r="D327" s="1165">
        <v>0</v>
      </c>
      <c r="E327" s="1165">
        <v>0</v>
      </c>
      <c r="F327" s="1165">
        <v>6.0971955333120012E-2</v>
      </c>
      <c r="G327" s="1165">
        <v>0.35945605878480003</v>
      </c>
      <c r="H327" s="1165">
        <v>0.15816066586531202</v>
      </c>
      <c r="I327" s="1165">
        <v>0.28756484702784002</v>
      </c>
      <c r="J327" s="1165">
        <v>0.71891211756960005</v>
      </c>
      <c r="K327" s="1165">
        <v>1.0384286142672001</v>
      </c>
      <c r="L327" s="2033">
        <f>11.63*K327</f>
        <v>12.076924783927538</v>
      </c>
      <c r="M327" s="1170" t="s">
        <v>983</v>
      </c>
      <c r="N327" s="2039">
        <f>L325+L327</f>
        <v>16.981657346320002</v>
      </c>
    </row>
    <row r="328" spans="2:15" ht="12" customHeight="1">
      <c r="B328" s="1112" t="s">
        <v>294</v>
      </c>
      <c r="C328" s="1165">
        <v>0</v>
      </c>
      <c r="D328" s="1165">
        <v>0</v>
      </c>
      <c r="E328" s="1165">
        <v>0</v>
      </c>
      <c r="F328" s="1165">
        <v>0.12659658418948785</v>
      </c>
      <c r="G328" s="1165">
        <v>0.52715164296757944</v>
      </c>
      <c r="H328" s="1165">
        <v>0.90608502213030273</v>
      </c>
      <c r="I328" s="1165">
        <v>1.3999751544286196</v>
      </c>
      <c r="J328" s="1165">
        <v>1.5433365057223849</v>
      </c>
      <c r="K328" s="1165">
        <v>1.8946950421796884</v>
      </c>
      <c r="L328" s="2033">
        <f>11.63*K328</f>
        <v>22.035303340549778</v>
      </c>
      <c r="M328" s="1170"/>
      <c r="N328" s="2038"/>
    </row>
    <row r="329" spans="2:15" ht="12" customHeight="1">
      <c r="B329" s="1134" t="s">
        <v>295</v>
      </c>
      <c r="C329" s="1171">
        <v>3.0008918509829785</v>
      </c>
      <c r="D329" s="1171">
        <v>3.1251655601601653</v>
      </c>
      <c r="E329" s="1171">
        <v>2.8719984605128568</v>
      </c>
      <c r="F329" s="1171">
        <v>3.6843847656905284</v>
      </c>
      <c r="G329" s="1171">
        <v>4.0761899912760242</v>
      </c>
      <c r="H329" s="1171">
        <v>5.7684500150623643</v>
      </c>
      <c r="I329" s="1171">
        <v>8.0326531766469813</v>
      </c>
      <c r="J329" s="1171">
        <v>7.0266497373424821</v>
      </c>
      <c r="K329" s="1171">
        <v>4.5162801143331004</v>
      </c>
      <c r="L329" s="2034"/>
      <c r="M329" s="1172"/>
      <c r="N329" s="2038"/>
    </row>
    <row r="330" spans="2:15" ht="12" customHeight="1">
      <c r="B330" s="1173" t="s">
        <v>296</v>
      </c>
      <c r="C330" s="1174">
        <v>3.0008918509829785</v>
      </c>
      <c r="D330" s="1174">
        <v>3.1251655601601653</v>
      </c>
      <c r="E330" s="1174">
        <v>2.8719984605128568</v>
      </c>
      <c r="F330" s="1174">
        <v>3.4968162261679203</v>
      </c>
      <c r="G330" s="1174">
        <v>3.1895822895236452</v>
      </c>
      <c r="H330" s="1174">
        <v>4.7042043270667495</v>
      </c>
      <c r="I330" s="1174">
        <v>6.3451131751905203</v>
      </c>
      <c r="J330" s="1174">
        <v>4.7644011140504974</v>
      </c>
      <c r="K330" s="1174">
        <v>1.5831564578862118</v>
      </c>
      <c r="L330" s="2035"/>
      <c r="M330" s="1174"/>
      <c r="N330" s="2038"/>
      <c r="O330" s="991" t="s">
        <v>804</v>
      </c>
    </row>
    <row r="331" spans="2:15" ht="12" customHeight="1">
      <c r="B331" s="1173" t="s">
        <v>297</v>
      </c>
      <c r="C331" s="1174">
        <v>0</v>
      </c>
      <c r="D331" s="1174">
        <v>0</v>
      </c>
      <c r="E331" s="1174">
        <v>0</v>
      </c>
      <c r="F331" s="1174">
        <v>0.18756853952260788</v>
      </c>
      <c r="G331" s="1174">
        <v>0.88660770175237946</v>
      </c>
      <c r="H331" s="1174">
        <v>1.0642456879956148</v>
      </c>
      <c r="I331" s="1174">
        <v>1.6875400014564597</v>
      </c>
      <c r="J331" s="1174">
        <v>2.2622486232919847</v>
      </c>
      <c r="K331" s="1174">
        <v>2.9331236564468885</v>
      </c>
      <c r="L331" s="2035"/>
      <c r="M331" s="1174"/>
      <c r="N331" s="2038"/>
    </row>
    <row r="332" spans="2:15" ht="12" customHeight="1">
      <c r="B332" s="1175" t="s">
        <v>298</v>
      </c>
      <c r="C332" s="1176">
        <v>5.6672018806350449E-2</v>
      </c>
      <c r="D332" s="1176">
        <v>5.958742388938041E-2</v>
      </c>
      <c r="E332" s="1176">
        <v>7.1712835298672284E-2</v>
      </c>
      <c r="F332" s="1176">
        <v>7.8257047049180892E-2</v>
      </c>
      <c r="G332" s="1176">
        <v>0.100827354795322</v>
      </c>
      <c r="H332" s="1176">
        <v>0.16953293859960231</v>
      </c>
      <c r="I332" s="1176">
        <v>0.29410362261183748</v>
      </c>
      <c r="J332" s="1176">
        <v>0.31739771776612025</v>
      </c>
      <c r="K332" s="1176">
        <v>0.23984391781294911</v>
      </c>
      <c r="L332" s="2036"/>
      <c r="M332" s="1176"/>
      <c r="N332" s="2038"/>
    </row>
    <row r="333" spans="2:15">
      <c r="N333" s="2038"/>
    </row>
    <row r="334" spans="2:15" ht="12" customHeight="1">
      <c r="B334" s="1034" t="s">
        <v>299</v>
      </c>
      <c r="N334" s="2038"/>
    </row>
    <row r="335" spans="2:15" ht="12" customHeight="1">
      <c r="B335" s="1132"/>
      <c r="C335" s="1132">
        <v>2019</v>
      </c>
      <c r="D335" s="1132">
        <v>2019</v>
      </c>
      <c r="E335" s="1132">
        <v>2020</v>
      </c>
      <c r="F335" s="1132">
        <v>2025</v>
      </c>
      <c r="G335" s="1132">
        <v>2030</v>
      </c>
      <c r="H335" s="1132">
        <v>2035</v>
      </c>
      <c r="I335" s="1132">
        <v>2040</v>
      </c>
      <c r="J335" s="1132">
        <v>2045</v>
      </c>
      <c r="K335" s="1132">
        <v>2050</v>
      </c>
      <c r="L335" s="2032" t="s">
        <v>978</v>
      </c>
      <c r="M335" s="1133"/>
      <c r="N335" s="2038"/>
    </row>
    <row r="336" spans="2:15" ht="12" customHeight="1">
      <c r="B336" s="1112" t="s">
        <v>300</v>
      </c>
      <c r="C336" s="1165">
        <v>0</v>
      </c>
      <c r="D336" s="1165">
        <v>0</v>
      </c>
      <c r="E336" s="1165">
        <v>3.0192345868213002E-6</v>
      </c>
      <c r="F336" s="1165">
        <v>0</v>
      </c>
      <c r="G336" s="1165">
        <v>5.6019748491354375E-2</v>
      </c>
      <c r="H336" s="1165">
        <v>0.17367875692952522</v>
      </c>
      <c r="I336" s="1165">
        <v>0.30793528545248883</v>
      </c>
      <c r="J336" s="1165">
        <v>0.40964410982938138</v>
      </c>
      <c r="K336" s="1165">
        <v>0.46403266244022717</v>
      </c>
      <c r="L336" s="1170">
        <f>11.63*K336</f>
        <v>5.3966998641798423</v>
      </c>
      <c r="M336" s="1170"/>
      <c r="N336" s="2038" t="s">
        <v>984</v>
      </c>
    </row>
    <row r="337" spans="2:14" ht="12" customHeight="1">
      <c r="B337" s="1112" t="s">
        <v>301</v>
      </c>
      <c r="C337" s="1165">
        <v>0</v>
      </c>
      <c r="D337" s="1165">
        <v>0</v>
      </c>
      <c r="E337" s="1165">
        <v>0</v>
      </c>
      <c r="F337" s="1165">
        <v>6.1924706722559751E-3</v>
      </c>
      <c r="G337" s="1165">
        <v>2.9884058463463609E-2</v>
      </c>
      <c r="H337" s="1165">
        <v>7.1113160058909469E-2</v>
      </c>
      <c r="I337" s="1165">
        <v>0.17351793666894677</v>
      </c>
      <c r="J337" s="1165">
        <v>0.33729855336831482</v>
      </c>
      <c r="K337" s="1165">
        <v>0.57870803011585259</v>
      </c>
      <c r="L337" s="2033">
        <f>11.63*K337</f>
        <v>6.7303743902473663</v>
      </c>
      <c r="M337" s="2040" t="s">
        <v>985</v>
      </c>
      <c r="N337" s="2039">
        <f>L337+L339</f>
        <v>41.040599624627504</v>
      </c>
    </row>
    <row r="338" spans="2:14" ht="12" customHeight="1">
      <c r="B338" s="1112" t="s">
        <v>302</v>
      </c>
      <c r="C338" s="1165">
        <v>0</v>
      </c>
      <c r="D338" s="1165">
        <v>0</v>
      </c>
      <c r="E338" s="1165">
        <v>0</v>
      </c>
      <c r="F338" s="1165">
        <v>0</v>
      </c>
      <c r="G338" s="1165">
        <v>0</v>
      </c>
      <c r="H338" s="1165">
        <v>0</v>
      </c>
      <c r="I338" s="1165">
        <v>0</v>
      </c>
      <c r="J338" s="1165">
        <v>0</v>
      </c>
      <c r="K338" s="1165">
        <v>0</v>
      </c>
      <c r="L338" s="1170">
        <f>11.63*K338</f>
        <v>0</v>
      </c>
      <c r="M338" s="2040" t="s">
        <v>986</v>
      </c>
      <c r="N338" s="2039">
        <f>L336+L338</f>
        <v>5.3966998641798423</v>
      </c>
    </row>
    <row r="339" spans="2:14" ht="12" customHeight="1">
      <c r="B339" s="1112" t="s">
        <v>303</v>
      </c>
      <c r="C339" s="1165">
        <v>0</v>
      </c>
      <c r="D339" s="1165">
        <v>0</v>
      </c>
      <c r="E339" s="1165">
        <v>0</v>
      </c>
      <c r="F339" s="1165">
        <v>2.4453453568532218E-2</v>
      </c>
      <c r="G339" s="1165">
        <v>0.13067847846169486</v>
      </c>
      <c r="H339" s="1165">
        <v>0.38847530398328495</v>
      </c>
      <c r="I339" s="1165">
        <v>0.95402372954278247</v>
      </c>
      <c r="J339" s="1165">
        <v>1.8184757112119851</v>
      </c>
      <c r="K339" s="1165">
        <v>2.9501483434548694</v>
      </c>
      <c r="L339" s="2033">
        <f>11.63*K339</f>
        <v>34.310225234380134</v>
      </c>
      <c r="M339" s="1170"/>
      <c r="N339" s="2038"/>
    </row>
    <row r="340" spans="2:14" ht="12" customHeight="1">
      <c r="B340" s="1134" t="s">
        <v>304</v>
      </c>
      <c r="C340" s="1168">
        <v>0</v>
      </c>
      <c r="D340" s="1168">
        <v>0</v>
      </c>
      <c r="E340" s="1168">
        <v>3.0192345868213002E-6</v>
      </c>
      <c r="F340" s="1168">
        <v>3.0645924240788193E-2</v>
      </c>
      <c r="G340" s="1168">
        <v>0.21658228541651287</v>
      </c>
      <c r="H340" s="1168">
        <v>0.63326722097171961</v>
      </c>
      <c r="I340" s="1168">
        <v>1.4354769516642181</v>
      </c>
      <c r="J340" s="1168">
        <v>2.5654183744096812</v>
      </c>
      <c r="K340" s="1168">
        <v>3.9928890360109492</v>
      </c>
      <c r="L340" s="1169"/>
      <c r="M340" s="1169"/>
    </row>
    <row r="341" spans="2:14" ht="12" customHeight="1">
      <c r="B341" s="1173" t="s">
        <v>296</v>
      </c>
      <c r="C341" s="1174">
        <v>0</v>
      </c>
      <c r="D341" s="1174">
        <v>0</v>
      </c>
      <c r="E341" s="1174">
        <v>3.0192345868213002E-6</v>
      </c>
      <c r="F341" s="1174">
        <v>6.1924706722559751E-3</v>
      </c>
      <c r="G341" s="1174">
        <v>8.5903806954817988E-2</v>
      </c>
      <c r="H341" s="1174">
        <v>0.24479191698843469</v>
      </c>
      <c r="I341" s="1174">
        <v>0.4814532221214356</v>
      </c>
      <c r="J341" s="1174">
        <v>0.7469426631976962</v>
      </c>
      <c r="K341" s="1174">
        <v>1.0427406925560798</v>
      </c>
      <c r="L341" s="1174"/>
      <c r="M341" s="1174"/>
    </row>
    <row r="342" spans="2:14" ht="12" customHeight="1">
      <c r="B342" s="1173" t="s">
        <v>297</v>
      </c>
      <c r="C342" s="1174">
        <v>0</v>
      </c>
      <c r="D342" s="1174">
        <v>0</v>
      </c>
      <c r="E342" s="1174">
        <v>0</v>
      </c>
      <c r="F342" s="1174">
        <v>2.4453453568532218E-2</v>
      </c>
      <c r="G342" s="1174">
        <v>0.13067847846169486</v>
      </c>
      <c r="H342" s="1174">
        <v>0.38847530398328495</v>
      </c>
      <c r="I342" s="1174">
        <v>0.95402372954278247</v>
      </c>
      <c r="J342" s="1174">
        <v>1.8184757112119851</v>
      </c>
      <c r="K342" s="1174">
        <v>2.9501483434548694</v>
      </c>
      <c r="L342" s="1174"/>
      <c r="M342" s="1174"/>
    </row>
    <row r="343" spans="2:14" ht="12" customHeight="1">
      <c r="B343" s="1173" t="s">
        <v>305</v>
      </c>
      <c r="C343" s="1108">
        <v>0</v>
      </c>
      <c r="D343" s="1108">
        <v>0</v>
      </c>
      <c r="E343" s="1108">
        <v>7.5389271836206653E-8</v>
      </c>
      <c r="F343" s="1108">
        <v>6.5092537497980687E-4</v>
      </c>
      <c r="G343" s="1108">
        <v>5.3573113571274865E-3</v>
      </c>
      <c r="H343" s="1108">
        <v>1.8611525212111703E-2</v>
      </c>
      <c r="I343" s="1108">
        <v>5.2557848867125057E-2</v>
      </c>
      <c r="J343" s="1108">
        <v>0.11588138979314767</v>
      </c>
      <c r="K343" s="1108">
        <v>0.21204843932286754</v>
      </c>
      <c r="L343" s="1108"/>
      <c r="M343" s="1108"/>
    </row>
    <row r="344" spans="2:14" ht="12" customHeight="1">
      <c r="K344" s="1177">
        <v>3.5288563735707221</v>
      </c>
    </row>
    <row r="345" spans="2:14" ht="12" customHeight="1">
      <c r="B345" s="1034" t="s">
        <v>306</v>
      </c>
    </row>
    <row r="346" spans="2:14" ht="12" customHeight="1">
      <c r="B346" s="1132"/>
      <c r="C346" s="1132">
        <v>2019</v>
      </c>
      <c r="D346" s="1132">
        <v>2019</v>
      </c>
      <c r="E346" s="1132">
        <v>2020</v>
      </c>
      <c r="F346" s="1132">
        <v>2025</v>
      </c>
      <c r="G346" s="1132">
        <v>2030</v>
      </c>
      <c r="H346" s="1132">
        <v>2035</v>
      </c>
      <c r="I346" s="1132">
        <v>2040</v>
      </c>
      <c r="J346" s="1132">
        <v>2045</v>
      </c>
      <c r="K346" s="1132">
        <v>2050</v>
      </c>
      <c r="L346" s="1133"/>
      <c r="M346" s="1133"/>
    </row>
    <row r="347" spans="2:14" ht="12" customHeight="1">
      <c r="B347" s="1134" t="s">
        <v>191</v>
      </c>
      <c r="C347" s="1178">
        <v>0.83334921042633081</v>
      </c>
      <c r="D347" s="1178">
        <v>0.83632538606293094</v>
      </c>
      <c r="E347" s="1178">
        <v>0.73974710832280022</v>
      </c>
      <c r="F347" s="1178">
        <v>1.3296155056700114</v>
      </c>
      <c r="G347" s="1178">
        <v>2.6031831919185855</v>
      </c>
      <c r="H347" s="1178">
        <v>4.7943388150776194</v>
      </c>
      <c r="I347" s="1178">
        <v>7.1471435265704493</v>
      </c>
      <c r="J347" s="1178">
        <v>8.6799716777892471</v>
      </c>
      <c r="K347" s="1178">
        <v>9.1783829853323979</v>
      </c>
      <c r="L347" s="1179"/>
      <c r="M347" s="1179"/>
    </row>
    <row r="348" spans="2:14" ht="12" customHeight="1">
      <c r="B348" s="991" t="s">
        <v>307</v>
      </c>
      <c r="C348" s="1108">
        <v>1.5737848769880977E-2</v>
      </c>
      <c r="D348" s="1108">
        <v>1.5946187275347922E-2</v>
      </c>
      <c r="E348" s="1108">
        <v>1.8471236412971111E-2</v>
      </c>
      <c r="F348" s="1108">
        <v>2.8241291233609016E-2</v>
      </c>
      <c r="G348" s="1108">
        <v>6.4391521457671033E-2</v>
      </c>
      <c r="H348" s="1108">
        <v>0.14090411563589786</v>
      </c>
      <c r="I348" s="1108">
        <v>0.2616820067125738</v>
      </c>
      <c r="J348" s="1108">
        <v>0.39207919901907989</v>
      </c>
      <c r="K348" s="1108">
        <v>0.4874319746916102</v>
      </c>
      <c r="L348" s="1108"/>
      <c r="M348" s="1108"/>
    </row>
    <row r="350" spans="2:14" ht="12" customHeight="1">
      <c r="B350" s="1034" t="s">
        <v>308</v>
      </c>
    </row>
    <row r="351" spans="2:14" ht="12" customHeight="1">
      <c r="B351" s="1132"/>
      <c r="C351" s="1132">
        <v>2019</v>
      </c>
      <c r="D351" s="1132">
        <v>2019</v>
      </c>
      <c r="E351" s="1132">
        <v>2020</v>
      </c>
      <c r="F351" s="1132">
        <v>2025</v>
      </c>
      <c r="G351" s="1132">
        <v>2030</v>
      </c>
      <c r="H351" s="1132">
        <v>2035</v>
      </c>
      <c r="I351" s="1132">
        <v>2040</v>
      </c>
      <c r="J351" s="1132">
        <v>2045</v>
      </c>
      <c r="K351" s="1132">
        <v>2050</v>
      </c>
      <c r="L351" s="1133"/>
      <c r="M351" s="1133"/>
    </row>
    <row r="352" spans="2:14" ht="12" customHeight="1">
      <c r="B352" s="1134" t="s">
        <v>309</v>
      </c>
      <c r="C352" s="1178">
        <v>49.117672672899197</v>
      </c>
      <c r="D352" s="1178">
        <v>48.485239524317151</v>
      </c>
      <c r="E352" s="1178">
        <v>36.436848689550288</v>
      </c>
      <c r="F352" s="1178">
        <v>42.035903155756962</v>
      </c>
      <c r="G352" s="1178">
        <v>33.531466232083382</v>
      </c>
      <c r="H352" s="1178">
        <v>22.82948531395667</v>
      </c>
      <c r="I352" s="1178">
        <v>10.697049482492975</v>
      </c>
      <c r="J352" s="1178">
        <v>3.8662723155260412</v>
      </c>
      <c r="K352" s="1178">
        <v>1.1425276742075929</v>
      </c>
      <c r="L352" s="1179"/>
      <c r="M352" s="1179"/>
    </row>
    <row r="353" spans="2:13" ht="12" customHeight="1">
      <c r="B353" s="991" t="s">
        <v>307</v>
      </c>
      <c r="C353" s="1108">
        <v>0.92759013242376842</v>
      </c>
      <c r="D353" s="1108">
        <v>0.92446638883527166</v>
      </c>
      <c r="E353" s="1108">
        <v>0.90981585289908462</v>
      </c>
      <c r="F353" s="1108">
        <v>0.89285073634223033</v>
      </c>
      <c r="G353" s="1108">
        <v>0.8294238123898795</v>
      </c>
      <c r="H353" s="1108">
        <v>0.67095142055238821</v>
      </c>
      <c r="I353" s="1108">
        <v>0.39165652180846389</v>
      </c>
      <c r="J353" s="1108">
        <v>0.17464169342165217</v>
      </c>
      <c r="K353" s="1108">
        <v>6.0675668172573131E-2</v>
      </c>
      <c r="L353" s="1108"/>
      <c r="M353" s="1108"/>
    </row>
    <row r="355" spans="2:13" ht="12" customHeight="1">
      <c r="K355" s="1107">
        <v>1</v>
      </c>
      <c r="L355" s="1107"/>
      <c r="M355" s="1107"/>
    </row>
    <row r="357" spans="2:13" s="1180" customFormat="1" ht="21" customHeight="1" thickBot="1">
      <c r="B357" s="1180" t="s">
        <v>805</v>
      </c>
    </row>
    <row r="358" spans="2:13" ht="12" customHeight="1">
      <c r="B358" s="1181" t="s">
        <v>158</v>
      </c>
      <c r="C358" s="1182">
        <v>2018</v>
      </c>
      <c r="D358" s="1182">
        <v>2019</v>
      </c>
      <c r="E358" s="1182">
        <v>2020</v>
      </c>
      <c r="F358" s="1182">
        <v>2025</v>
      </c>
      <c r="G358" s="1182">
        <v>2030</v>
      </c>
      <c r="H358" s="1182">
        <v>2035</v>
      </c>
      <c r="I358" s="1182">
        <v>2040</v>
      </c>
      <c r="J358" s="1182">
        <v>2045</v>
      </c>
      <c r="K358" s="1182">
        <v>2050</v>
      </c>
    </row>
    <row r="359" spans="2:13" ht="12" customHeight="1">
      <c r="B359" s="1112" t="s">
        <v>806</v>
      </c>
      <c r="C359" s="1183">
        <v>0.56986138795888497</v>
      </c>
      <c r="D359" s="1183">
        <v>0.64494271406892434</v>
      </c>
      <c r="E359" s="1183">
        <v>0.57786449713230859</v>
      </c>
      <c r="F359" s="1183">
        <v>1.1820792124335107</v>
      </c>
      <c r="G359" s="1183">
        <v>0.93890795303208918</v>
      </c>
      <c r="H359" s="1183">
        <v>1.7886614362541788</v>
      </c>
      <c r="I359" s="1183">
        <v>2.3662413334877446</v>
      </c>
      <c r="J359" s="1183">
        <v>1.628108910737107</v>
      </c>
      <c r="K359" s="1183">
        <v>0.14643288642712357</v>
      </c>
    </row>
    <row r="360" spans="2:13" ht="12" customHeight="1">
      <c r="B360" s="1112" t="s">
        <v>807</v>
      </c>
      <c r="C360" s="1183">
        <v>2.4310304630240935</v>
      </c>
      <c r="D360" s="1183">
        <v>2.480222846091241</v>
      </c>
      <c r="E360" s="1183">
        <v>2.2939571049014837</v>
      </c>
      <c r="F360" s="1183">
        <v>2.2671723001602757</v>
      </c>
      <c r="G360" s="1183">
        <v>2.0728236251246521</v>
      </c>
      <c r="H360" s="1183">
        <v>2.5563485511491617</v>
      </c>
      <c r="I360" s="1183">
        <v>3.4279357768680758</v>
      </c>
      <c r="J360" s="1183">
        <v>2.5189362092803989</v>
      </c>
      <c r="K360" s="1183">
        <v>0.62543432277342059</v>
      </c>
    </row>
    <row r="361" spans="2:13" ht="12" customHeight="1">
      <c r="B361" s="1112" t="s">
        <v>808</v>
      </c>
      <c r="C361" s="1183">
        <v>0</v>
      </c>
      <c r="D361" s="1183">
        <v>0</v>
      </c>
      <c r="E361" s="1183">
        <v>1.7685847906442336E-4</v>
      </c>
      <c r="F361" s="1183">
        <v>1.7221607280079543E-2</v>
      </c>
      <c r="G361" s="1183">
        <v>5.8314477513049308E-2</v>
      </c>
      <c r="H361" s="1183">
        <v>0.14585485948668042</v>
      </c>
      <c r="I361" s="1183">
        <v>0.23059525867664429</v>
      </c>
      <c r="J361" s="1183">
        <v>0.28480417694712923</v>
      </c>
      <c r="K361" s="1183">
        <v>0.42173108876977328</v>
      </c>
    </row>
    <row r="362" spans="2:13" ht="12" customHeight="1">
      <c r="B362" s="1112" t="s">
        <v>809</v>
      </c>
      <c r="C362" s="1183">
        <v>0</v>
      </c>
      <c r="D362" s="1183">
        <v>0</v>
      </c>
      <c r="E362" s="1183">
        <v>0</v>
      </c>
      <c r="F362" s="1183">
        <v>0</v>
      </c>
      <c r="G362" s="1183">
        <v>0</v>
      </c>
      <c r="H362" s="1183">
        <v>0</v>
      </c>
      <c r="I362" s="1183">
        <v>0</v>
      </c>
      <c r="J362" s="1183">
        <v>4.7467362824521542E-3</v>
      </c>
      <c r="K362" s="1183">
        <v>2.2196373093145965E-2</v>
      </c>
    </row>
    <row r="363" spans="2:13" ht="12" customHeight="1">
      <c r="B363" s="1112" t="s">
        <v>810</v>
      </c>
      <c r="C363" s="1183">
        <v>0</v>
      </c>
      <c r="D363" s="1183">
        <v>0</v>
      </c>
      <c r="E363" s="1183">
        <v>0</v>
      </c>
      <c r="F363" s="1183">
        <v>3.0343106294054276E-2</v>
      </c>
      <c r="G363" s="1183">
        <v>0.11953623385385444</v>
      </c>
      <c r="H363" s="1183">
        <v>0.21333948017672844</v>
      </c>
      <c r="I363" s="1183">
        <v>0.3203408061580556</v>
      </c>
      <c r="J363" s="1183">
        <v>0.33255181708586268</v>
      </c>
      <c r="K363" s="1183">
        <v>0.3895581599158946</v>
      </c>
    </row>
    <row r="364" spans="2:13" ht="12" customHeight="1">
      <c r="B364" s="1112" t="s">
        <v>811</v>
      </c>
      <c r="C364" s="1183">
        <v>0</v>
      </c>
      <c r="D364" s="1183">
        <v>0</v>
      </c>
      <c r="E364" s="1183">
        <v>0</v>
      </c>
      <c r="F364" s="1183">
        <v>6.1924706722559751E-3</v>
      </c>
      <c r="G364" s="1183">
        <v>2.9884058463463609E-2</v>
      </c>
      <c r="H364" s="1183">
        <v>7.1113160058909469E-2</v>
      </c>
      <c r="I364" s="1183">
        <v>0.17351793666894677</v>
      </c>
      <c r="J364" s="1183">
        <v>0.33255181708586268</v>
      </c>
      <c r="K364" s="1183">
        <v>0.55651165702270666</v>
      </c>
    </row>
    <row r="365" spans="2:13" ht="12" customHeight="1">
      <c r="B365" s="1112" t="s">
        <v>812</v>
      </c>
      <c r="C365" s="1183">
        <v>0</v>
      </c>
      <c r="D365" s="1183">
        <v>0</v>
      </c>
      <c r="E365" s="1183">
        <v>0</v>
      </c>
      <c r="F365" s="1183">
        <v>0.11982192248580786</v>
      </c>
      <c r="G365" s="1184">
        <v>0.48721208088037943</v>
      </c>
      <c r="H365" s="1183">
        <v>0.88851161481193475</v>
      </c>
      <c r="I365" s="1183">
        <v>1.3680235047588596</v>
      </c>
      <c r="J365" s="1183">
        <v>1.463457381547985</v>
      </c>
      <c r="K365" s="1184">
        <v>1.7793140850388884</v>
      </c>
    </row>
    <row r="366" spans="2:13" ht="12" customHeight="1">
      <c r="B366" s="1112" t="s">
        <v>813</v>
      </c>
      <c r="C366" s="1183">
        <v>0</v>
      </c>
      <c r="D366" s="1183">
        <v>0</v>
      </c>
      <c r="E366" s="1183">
        <v>0</v>
      </c>
      <c r="F366" s="1183">
        <v>2.4453453568532218E-2</v>
      </c>
      <c r="G366" s="1184">
        <v>0.12180302022009486</v>
      </c>
      <c r="H366" s="1183">
        <v>0.29617053827064493</v>
      </c>
      <c r="I366" s="1183">
        <v>0.74101273174438242</v>
      </c>
      <c r="J366" s="1183">
        <v>1.463457381547985</v>
      </c>
      <c r="K366" s="1184">
        <v>2.5418772643412693</v>
      </c>
    </row>
    <row r="367" spans="2:13" ht="12" customHeight="1">
      <c r="B367" s="1112" t="s">
        <v>814</v>
      </c>
      <c r="C367" s="1183">
        <v>0</v>
      </c>
      <c r="D367" s="1183">
        <v>0</v>
      </c>
      <c r="E367" s="1183">
        <v>0</v>
      </c>
      <c r="F367" s="1183">
        <v>6.7746617036800003E-2</v>
      </c>
      <c r="G367" s="1184">
        <v>0.39939562087200003</v>
      </c>
      <c r="H367" s="1183">
        <v>0.17573407318368001</v>
      </c>
      <c r="I367" s="1183">
        <v>0.31951649669760002</v>
      </c>
      <c r="J367" s="1183">
        <v>0.79879124174400007</v>
      </c>
      <c r="K367" s="1184">
        <v>1.1538095714080001</v>
      </c>
    </row>
    <row r="368" spans="2:13" ht="12" customHeight="1">
      <c r="B368" s="1112" t="s">
        <v>815</v>
      </c>
      <c r="C368" s="1183">
        <v>0</v>
      </c>
      <c r="D368" s="1183">
        <v>0</v>
      </c>
      <c r="E368" s="1183">
        <v>0</v>
      </c>
      <c r="F368" s="1183">
        <v>0</v>
      </c>
      <c r="G368" s="1184">
        <v>8.8754582416000014E-3</v>
      </c>
      <c r="H368" s="1183">
        <v>9.230476571264E-2</v>
      </c>
      <c r="I368" s="1183">
        <v>0.21301099779839999</v>
      </c>
      <c r="J368" s="1183">
        <v>0.35501832966400004</v>
      </c>
      <c r="K368" s="1184">
        <v>0.40827107911360005</v>
      </c>
    </row>
    <row r="369" spans="1:24" ht="12" customHeight="1">
      <c r="B369" s="1185" t="s">
        <v>816</v>
      </c>
      <c r="C369" s="1186">
        <v>3.0008918509829785</v>
      </c>
      <c r="D369" s="1186">
        <v>3.1251655601601653</v>
      </c>
      <c r="E369" s="1186">
        <v>2.8719984605128568</v>
      </c>
      <c r="F369" s="1186">
        <v>3.684384765690528</v>
      </c>
      <c r="G369" s="1186">
        <v>4.0761899912760242</v>
      </c>
      <c r="H369" s="1186">
        <v>5.7684500150623643</v>
      </c>
      <c r="I369" s="1186">
        <v>8.0326531766469795</v>
      </c>
      <c r="J369" s="1186">
        <v>7.026649737342483</v>
      </c>
      <c r="K369" s="1186">
        <v>4.5162801143331004</v>
      </c>
    </row>
    <row r="370" spans="1:24" ht="12" customHeight="1">
      <c r="B370" s="1185" t="s">
        <v>817</v>
      </c>
      <c r="C370" s="1186">
        <v>0</v>
      </c>
      <c r="D370" s="1186">
        <v>0</v>
      </c>
      <c r="E370" s="1186">
        <v>0</v>
      </c>
      <c r="F370" s="1186">
        <v>3.0645924240788193E-2</v>
      </c>
      <c r="G370" s="1186">
        <v>0.16056253692515846</v>
      </c>
      <c r="H370" s="1186">
        <v>0.45958846404219444</v>
      </c>
      <c r="I370" s="1186">
        <v>1.1275416662117292</v>
      </c>
      <c r="J370" s="1186">
        <v>2.1557742645803</v>
      </c>
      <c r="K370" s="1186">
        <v>3.5288563735707221</v>
      </c>
    </row>
    <row r="372" spans="1:24" ht="16.5" customHeight="1" thickBot="1">
      <c r="B372" s="1180" t="s">
        <v>805</v>
      </c>
      <c r="C372" s="1180"/>
      <c r="D372" s="1180"/>
      <c r="E372" s="1180"/>
      <c r="F372" s="1180"/>
      <c r="G372" s="1180"/>
      <c r="H372" s="1180"/>
      <c r="I372" s="1180"/>
      <c r="J372" s="1180"/>
      <c r="K372" s="1180"/>
    </row>
    <row r="373" spans="1:24" ht="12" customHeight="1" thickBot="1">
      <c r="B373" s="1187" t="s">
        <v>818</v>
      </c>
      <c r="C373" s="1182">
        <v>2018</v>
      </c>
      <c r="D373" s="1188">
        <v>2019</v>
      </c>
      <c r="E373" s="1182">
        <v>2020</v>
      </c>
      <c r="F373" s="1182">
        <v>2025</v>
      </c>
      <c r="G373" s="1188">
        <v>2030</v>
      </c>
      <c r="H373" s="1182">
        <v>2035</v>
      </c>
      <c r="I373" s="1182">
        <v>2040</v>
      </c>
      <c r="J373" s="1182">
        <v>2045</v>
      </c>
      <c r="K373" s="1188">
        <v>2050</v>
      </c>
      <c r="O373" s="1189" t="s">
        <v>805</v>
      </c>
      <c r="P373" s="1189"/>
      <c r="Q373" s="1189"/>
      <c r="R373" s="1189"/>
      <c r="S373" s="1189"/>
      <c r="T373" s="1189"/>
      <c r="U373" s="1189"/>
      <c r="V373" s="1189"/>
      <c r="W373" s="1189"/>
      <c r="X373" s="1189"/>
    </row>
    <row r="374" spans="1:24" ht="12" customHeight="1">
      <c r="A374" s="991" t="s">
        <v>819</v>
      </c>
      <c r="B374" s="1112" t="s">
        <v>806</v>
      </c>
      <c r="C374" s="1165">
        <v>6.6274879419618324</v>
      </c>
      <c r="D374" s="1190">
        <v>7.5006837646215905</v>
      </c>
      <c r="E374" s="1165">
        <v>6.7205641016487494</v>
      </c>
      <c r="F374" s="1165">
        <v>13.747581240601729</v>
      </c>
      <c r="G374" s="1190">
        <v>10.919499493763198</v>
      </c>
      <c r="H374" s="1165">
        <v>20.802132503636102</v>
      </c>
      <c r="I374" s="1165">
        <v>27.51938670846247</v>
      </c>
      <c r="J374" s="1165">
        <v>18.934906631872554</v>
      </c>
      <c r="K374" s="1190">
        <v>1.7030144691474471</v>
      </c>
      <c r="O374" s="1187" t="s">
        <v>818</v>
      </c>
      <c r="P374" s="1182">
        <v>2018</v>
      </c>
      <c r="Q374" s="1188">
        <v>2019</v>
      </c>
      <c r="R374" s="1182">
        <v>2020</v>
      </c>
      <c r="S374" s="1182">
        <v>2025</v>
      </c>
      <c r="T374" s="1188">
        <v>2030</v>
      </c>
      <c r="U374" s="1182">
        <v>2035</v>
      </c>
      <c r="V374" s="1182">
        <v>2040</v>
      </c>
      <c r="W374" s="1182">
        <v>2045</v>
      </c>
      <c r="X374" s="1188">
        <v>2050</v>
      </c>
    </row>
    <row r="375" spans="1:24" ht="12" customHeight="1">
      <c r="B375" s="1112" t="s">
        <v>807</v>
      </c>
      <c r="C375" s="1165">
        <v>28.27288428497021</v>
      </c>
      <c r="D375" s="1190">
        <v>28.844991700041135</v>
      </c>
      <c r="E375" s="1165">
        <v>26.678721130004259</v>
      </c>
      <c r="F375" s="1165">
        <v>26.367213850864008</v>
      </c>
      <c r="G375" s="1190">
        <v>24.106938760199707</v>
      </c>
      <c r="H375" s="1165">
        <v>29.730333649864754</v>
      </c>
      <c r="I375" s="1165">
        <v>39.866893084975722</v>
      </c>
      <c r="J375" s="1165">
        <v>29.295228113931042</v>
      </c>
      <c r="K375" s="1190">
        <v>7.2738011738548822</v>
      </c>
      <c r="O375" s="1191" t="s">
        <v>806</v>
      </c>
      <c r="P375" s="1192">
        <v>6.6274879419618404</v>
      </c>
      <c r="Q375" s="1193">
        <v>7.5006837646215896</v>
      </c>
      <c r="R375" s="1192">
        <v>6.7205641016487299</v>
      </c>
      <c r="S375" s="1192">
        <v>14.0310365239131</v>
      </c>
      <c r="T375" s="1193">
        <v>15.0613786120871</v>
      </c>
      <c r="U375" s="1192">
        <v>20.169024123090601</v>
      </c>
      <c r="V375" s="1192">
        <v>28.670197425361799</v>
      </c>
      <c r="W375" s="1192">
        <v>18.9349066318726</v>
      </c>
      <c r="X375" s="1193">
        <v>1.70301446914745</v>
      </c>
    </row>
    <row r="376" spans="1:24" ht="12" customHeight="1">
      <c r="B376" s="1112" t="s">
        <v>808</v>
      </c>
      <c r="C376" s="1165">
        <v>0</v>
      </c>
      <c r="D376" s="1190">
        <v>0</v>
      </c>
      <c r="E376" s="1165">
        <v>2.0568641115192438E-3</v>
      </c>
      <c r="F376" s="1165">
        <v>0.20028729266732509</v>
      </c>
      <c r="G376" s="1190">
        <v>0.67819737347676345</v>
      </c>
      <c r="H376" s="1165">
        <v>1.6962920158300934</v>
      </c>
      <c r="I376" s="1165">
        <v>2.6818228584093733</v>
      </c>
      <c r="J376" s="1165">
        <v>3.3122725778951132</v>
      </c>
      <c r="K376" s="1190">
        <v>4.9047325623924634</v>
      </c>
      <c r="O376" s="1191" t="s">
        <v>807</v>
      </c>
      <c r="P376" s="1192">
        <v>28.2728842849702</v>
      </c>
      <c r="Q376" s="1193">
        <v>28.844991700041099</v>
      </c>
      <c r="R376" s="1192">
        <v>26.678721130004199</v>
      </c>
      <c r="S376" s="1192">
        <v>26.344777511682398</v>
      </c>
      <c r="T376" s="1193">
        <v>23.886698046610501</v>
      </c>
      <c r="U376" s="1192">
        <v>29.567719842574299</v>
      </c>
      <c r="V376" s="1192">
        <v>39.824975895094603</v>
      </c>
      <c r="W376" s="1192">
        <v>29.257169438632499</v>
      </c>
      <c r="X376" s="1193">
        <v>7.2583672770717502</v>
      </c>
    </row>
    <row r="377" spans="1:24" ht="12" customHeight="1">
      <c r="B377" s="1112" t="s">
        <v>809</v>
      </c>
      <c r="C377" s="1165">
        <v>0</v>
      </c>
      <c r="D377" s="1190">
        <v>0</v>
      </c>
      <c r="E377" s="1165">
        <v>0</v>
      </c>
      <c r="F377" s="1165">
        <v>0</v>
      </c>
      <c r="G377" s="1190">
        <v>0</v>
      </c>
      <c r="H377" s="1165">
        <v>0</v>
      </c>
      <c r="I377" s="1165">
        <v>0</v>
      </c>
      <c r="J377" s="1165">
        <v>5.5204542964918557E-2</v>
      </c>
      <c r="K377" s="1190">
        <v>0.25814381907328759</v>
      </c>
      <c r="O377" s="1191" t="s">
        <v>808</v>
      </c>
      <c r="P377" s="1192">
        <v>0</v>
      </c>
      <c r="Q377" s="1193">
        <v>0</v>
      </c>
      <c r="R377" s="1192">
        <v>2.0568641115192399E-3</v>
      </c>
      <c r="S377" s="1192">
        <v>0.199997698537662</v>
      </c>
      <c r="T377" s="1193">
        <v>0.56431779320186404</v>
      </c>
      <c r="U377" s="1192">
        <v>1.6936263064861801</v>
      </c>
      <c r="V377" s="1192">
        <v>2.6774677465322201</v>
      </c>
      <c r="W377" s="1192">
        <v>3.3068794366154499</v>
      </c>
      <c r="X377" s="1193">
        <v>4.8969367777139103</v>
      </c>
    </row>
    <row r="378" spans="1:24" ht="12" customHeight="1">
      <c r="B378" s="1112" t="s">
        <v>810</v>
      </c>
      <c r="C378" s="1165">
        <v>0</v>
      </c>
      <c r="D378" s="1190">
        <v>0</v>
      </c>
      <c r="E378" s="1165">
        <v>0</v>
      </c>
      <c r="F378" s="1165">
        <v>0.35289032619985122</v>
      </c>
      <c r="G378" s="1190">
        <v>1.3902063997203271</v>
      </c>
      <c r="H378" s="1165">
        <v>2.4811381544553517</v>
      </c>
      <c r="I378" s="1165">
        <v>3.7255635756181871</v>
      </c>
      <c r="J378" s="1165">
        <v>3.8675776327085831</v>
      </c>
      <c r="K378" s="1190">
        <v>4.5305613998218544</v>
      </c>
      <c r="O378" s="1191" t="s">
        <v>809</v>
      </c>
      <c r="P378" s="1192">
        <v>0</v>
      </c>
      <c r="Q378" s="1193">
        <v>0</v>
      </c>
      <c r="R378" s="1192">
        <v>0</v>
      </c>
      <c r="S378" s="1192">
        <v>0</v>
      </c>
      <c r="T378" s="1193">
        <v>0</v>
      </c>
      <c r="U378" s="1192">
        <v>0</v>
      </c>
      <c r="V378" s="1192">
        <v>0</v>
      </c>
      <c r="W378" s="1192">
        <v>5.5114657276924203E-2</v>
      </c>
      <c r="X378" s="1193">
        <v>0.257733514616522</v>
      </c>
    </row>
    <row r="379" spans="1:24" ht="12" customHeight="1">
      <c r="B379" s="1112" t="s">
        <v>811</v>
      </c>
      <c r="C379" s="1165">
        <v>0</v>
      </c>
      <c r="D379" s="1190">
        <v>0</v>
      </c>
      <c r="E379" s="1165">
        <v>0</v>
      </c>
      <c r="F379" s="1165">
        <v>7.2018433918336996E-2</v>
      </c>
      <c r="G379" s="1190">
        <v>0.34755159993008178</v>
      </c>
      <c r="H379" s="1165">
        <v>0.82704605148511723</v>
      </c>
      <c r="I379" s="1165">
        <v>2.0180136034598513</v>
      </c>
      <c r="J379" s="1165">
        <v>3.8675776327085831</v>
      </c>
      <c r="K379" s="1190">
        <v>6.4722305711740793</v>
      </c>
      <c r="O379" s="1191" t="s">
        <v>810</v>
      </c>
      <c r="P379" s="1192">
        <v>0</v>
      </c>
      <c r="Q379" s="1193">
        <v>0</v>
      </c>
      <c r="R379" s="1192">
        <v>0</v>
      </c>
      <c r="S379" s="1192">
        <v>0.352890326199851</v>
      </c>
      <c r="T379" s="1193">
        <v>1.39020639972033</v>
      </c>
      <c r="U379" s="1192">
        <v>2.4811381544553499</v>
      </c>
      <c r="V379" s="1192">
        <v>3.7255635756181902</v>
      </c>
      <c r="W379" s="1192">
        <v>3.86757763270858</v>
      </c>
      <c r="X379" s="1193">
        <v>4.5305613998218597</v>
      </c>
    </row>
    <row r="380" spans="1:24" ht="12" customHeight="1">
      <c r="A380" s="991" t="s">
        <v>52</v>
      </c>
      <c r="B380" s="1112" t="s">
        <v>812</v>
      </c>
      <c r="C380" s="1165">
        <v>0</v>
      </c>
      <c r="D380" s="1190">
        <v>0</v>
      </c>
      <c r="E380" s="1165">
        <v>0</v>
      </c>
      <c r="F380" s="1165">
        <v>1.3935289585099455</v>
      </c>
      <c r="G380" s="1194">
        <v>5.6662765006388129</v>
      </c>
      <c r="H380" s="1165">
        <v>10.333390080262802</v>
      </c>
      <c r="I380" s="1165">
        <v>15.910113360345537</v>
      </c>
      <c r="J380" s="1165">
        <v>17.020009347403068</v>
      </c>
      <c r="K380" s="1194">
        <v>20.693422809002275</v>
      </c>
      <c r="O380" s="1191" t="s">
        <v>811</v>
      </c>
      <c r="P380" s="1192">
        <v>0</v>
      </c>
      <c r="Q380" s="1193">
        <v>0</v>
      </c>
      <c r="R380" s="1192">
        <v>0</v>
      </c>
      <c r="S380" s="1192">
        <v>7.2018433918336996E-2</v>
      </c>
      <c r="T380" s="1193">
        <v>0.347551599930082</v>
      </c>
      <c r="U380" s="1192">
        <v>0.82704605148511701</v>
      </c>
      <c r="V380" s="1192">
        <v>2.0180136034598499</v>
      </c>
      <c r="W380" s="1192">
        <v>3.86757763270858</v>
      </c>
      <c r="X380" s="1193">
        <v>6.4722305711740802</v>
      </c>
    </row>
    <row r="381" spans="1:24" ht="12" customHeight="1">
      <c r="B381" s="1112" t="s">
        <v>813</v>
      </c>
      <c r="C381" s="1165">
        <v>0</v>
      </c>
      <c r="D381" s="1190">
        <v>0</v>
      </c>
      <c r="E381" s="1165">
        <v>0</v>
      </c>
      <c r="F381" s="1165">
        <v>0.28439366500202973</v>
      </c>
      <c r="G381" s="1190">
        <v>1.4165691251597032</v>
      </c>
      <c r="H381" s="1165">
        <v>3.4444633600876009</v>
      </c>
      <c r="I381" s="1165">
        <v>8.6179780701871689</v>
      </c>
      <c r="J381" s="1165">
        <v>17.020009347403068</v>
      </c>
      <c r="K381" s="1190">
        <v>29.562032584288964</v>
      </c>
      <c r="O381" s="1191" t="s">
        <v>812</v>
      </c>
      <c r="P381" s="1192">
        <v>0</v>
      </c>
      <c r="Q381" s="1193">
        <v>0</v>
      </c>
      <c r="R381" s="1192">
        <v>0</v>
      </c>
      <c r="S381" s="1192">
        <v>1.39352895850994</v>
      </c>
      <c r="T381" s="1195">
        <v>5.6662765006388103</v>
      </c>
      <c r="U381" s="1192">
        <v>10.3333900802628</v>
      </c>
      <c r="V381" s="1192">
        <v>15.9101133603455</v>
      </c>
      <c r="W381" s="1192">
        <v>17.0200093474031</v>
      </c>
      <c r="X381" s="1195">
        <v>20.6934228090023</v>
      </c>
    </row>
    <row r="382" spans="1:24" ht="12" customHeight="1">
      <c r="A382" s="991" t="s">
        <v>51</v>
      </c>
      <c r="B382" s="1112" t="s">
        <v>814</v>
      </c>
      <c r="C382" s="1165">
        <v>0</v>
      </c>
      <c r="D382" s="1190">
        <v>0</v>
      </c>
      <c r="E382" s="1165">
        <v>0</v>
      </c>
      <c r="F382" s="1165">
        <v>0.78789315613798405</v>
      </c>
      <c r="G382" s="1194">
        <v>4.6449710707413603</v>
      </c>
      <c r="H382" s="1165">
        <v>2.0437872711261984</v>
      </c>
      <c r="I382" s="1165">
        <v>3.7159768565930884</v>
      </c>
      <c r="J382" s="1165">
        <v>9.2899421414827206</v>
      </c>
      <c r="K382" s="1194">
        <v>13.418805315475042</v>
      </c>
      <c r="M382" s="991" t="s">
        <v>820</v>
      </c>
      <c r="O382" s="1191" t="s">
        <v>813</v>
      </c>
      <c r="P382" s="1192">
        <v>0</v>
      </c>
      <c r="Q382" s="1193">
        <v>0</v>
      </c>
      <c r="R382" s="1192">
        <v>0</v>
      </c>
      <c r="S382" s="1192">
        <v>0.28439366500202901</v>
      </c>
      <c r="T382" s="1193">
        <v>1.4165691251596999</v>
      </c>
      <c r="U382" s="1192">
        <v>3.4444633600876</v>
      </c>
      <c r="V382" s="1192">
        <v>8.61797807018716</v>
      </c>
      <c r="W382" s="1192">
        <v>17.0200093474031</v>
      </c>
      <c r="X382" s="1193">
        <v>29.5620325842889</v>
      </c>
    </row>
    <row r="383" spans="1:24" ht="12" customHeight="1">
      <c r="B383" s="1112" t="s">
        <v>815</v>
      </c>
      <c r="C383" s="1165">
        <v>0</v>
      </c>
      <c r="D383" s="1190">
        <v>0</v>
      </c>
      <c r="E383" s="1165">
        <v>0</v>
      </c>
      <c r="F383" s="1165">
        <v>0</v>
      </c>
      <c r="G383" s="1190">
        <v>0.10322157934980802</v>
      </c>
      <c r="H383" s="1165">
        <v>1.0735044252380033</v>
      </c>
      <c r="I383" s="1165">
        <v>2.4773179043953921</v>
      </c>
      <c r="J383" s="1165">
        <v>4.1288631739923209</v>
      </c>
      <c r="K383" s="1190">
        <v>4.7481926500911689</v>
      </c>
      <c r="O383" s="1191" t="s">
        <v>814</v>
      </c>
      <c r="P383" s="1192">
        <v>0</v>
      </c>
      <c r="Q383" s="1193">
        <v>0</v>
      </c>
      <c r="R383" s="1192">
        <v>0</v>
      </c>
      <c r="S383" s="1192">
        <v>0.40031980035361803</v>
      </c>
      <c r="T383" s="1195">
        <v>1.8992770600364699</v>
      </c>
      <c r="U383" s="1192">
        <v>1.14678263182681</v>
      </c>
      <c r="V383" s="1192">
        <v>1.13262482155735</v>
      </c>
      <c r="W383" s="1192">
        <v>0.57918314738728005</v>
      </c>
      <c r="X383" s="1195">
        <v>13.336228051995199</v>
      </c>
    </row>
    <row r="384" spans="1:24" ht="12" customHeight="1">
      <c r="B384" s="1196" t="s">
        <v>816</v>
      </c>
      <c r="C384" s="1197">
        <v>34.900372226932042</v>
      </c>
      <c r="D384" s="1198">
        <v>36.345675464662726</v>
      </c>
      <c r="E384" s="1197">
        <v>33.401342095764527</v>
      </c>
      <c r="F384" s="1197">
        <v>42.849394824980841</v>
      </c>
      <c r="G384" s="1198">
        <v>47.406089598540177</v>
      </c>
      <c r="H384" s="1197">
        <v>67.08707367517529</v>
      </c>
      <c r="I384" s="1197">
        <v>93.419756444404371</v>
      </c>
      <c r="J384" s="1197">
        <v>81.719936445293087</v>
      </c>
      <c r="K384" s="1198">
        <v>52.524337729693968</v>
      </c>
      <c r="L384" s="2041"/>
      <c r="O384" s="1191" t="s">
        <v>815</v>
      </c>
      <c r="P384" s="1192">
        <v>0</v>
      </c>
      <c r="Q384" s="1193">
        <v>0</v>
      </c>
      <c r="R384" s="1192">
        <v>0</v>
      </c>
      <c r="S384" s="1192">
        <v>0</v>
      </c>
      <c r="T384" s="1193">
        <v>0</v>
      </c>
      <c r="U384" s="1192">
        <v>0.60235047328277103</v>
      </c>
      <c r="V384" s="1192">
        <v>0.36038062504097401</v>
      </c>
      <c r="W384" s="1192">
        <v>0.18019031252048701</v>
      </c>
      <c r="X384" s="1193">
        <v>4.8720585453109404</v>
      </c>
    </row>
    <row r="385" spans="2:24" ht="12" customHeight="1">
      <c r="B385" s="1112" t="s">
        <v>821</v>
      </c>
      <c r="C385" s="1199">
        <v>0</v>
      </c>
      <c r="D385" s="1199">
        <v>0</v>
      </c>
      <c r="E385" s="1199">
        <v>0</v>
      </c>
      <c r="F385" s="1199">
        <v>2.1814221146479298</v>
      </c>
      <c r="G385" s="1199">
        <v>10.311247571380173</v>
      </c>
      <c r="H385" s="1199">
        <v>12.377177351389001</v>
      </c>
      <c r="I385" s="1199">
        <v>19.626090216938625</v>
      </c>
      <c r="J385" s="1199">
        <v>26.309951488885787</v>
      </c>
      <c r="K385" s="1199">
        <v>34.112228124477319</v>
      </c>
      <c r="L385" s="2037"/>
      <c r="M385" s="991" t="s">
        <v>822</v>
      </c>
      <c r="O385" s="1200" t="s">
        <v>816</v>
      </c>
      <c r="P385" s="1201">
        <v>34.900372226932099</v>
      </c>
      <c r="Q385" s="1202">
        <v>36.345675464662698</v>
      </c>
      <c r="R385" s="1201">
        <v>33.401342095764498</v>
      </c>
      <c r="S385" s="1201">
        <v>42.722550819196499</v>
      </c>
      <c r="T385" s="1202">
        <v>48.468154412295199</v>
      </c>
      <c r="U385" s="1201">
        <v>65.391681138696001</v>
      </c>
      <c r="V385" s="1201">
        <v>91.940942824509705</v>
      </c>
      <c r="W385" s="1201">
        <v>72.965725634619403</v>
      </c>
      <c r="X385" s="1202">
        <v>52.418530784752399</v>
      </c>
    </row>
    <row r="386" spans="2:24" ht="12" customHeight="1">
      <c r="B386" s="1196" t="s">
        <v>817</v>
      </c>
      <c r="C386" s="1197">
        <v>0</v>
      </c>
      <c r="D386" s="1198">
        <v>0</v>
      </c>
      <c r="E386" s="1197">
        <v>0</v>
      </c>
      <c r="F386" s="1197">
        <v>0.35641209892036674</v>
      </c>
      <c r="G386" s="1198">
        <v>1.8673423044395929</v>
      </c>
      <c r="H386" s="1197">
        <v>5.3450138368107218</v>
      </c>
      <c r="I386" s="1197">
        <v>13.113309578042411</v>
      </c>
      <c r="J386" s="1197">
        <v>25.07165469706889</v>
      </c>
      <c r="K386" s="1198">
        <v>41.040599624627504</v>
      </c>
      <c r="O386" s="1191" t="s">
        <v>821</v>
      </c>
      <c r="P386" s="1203">
        <v>0</v>
      </c>
      <c r="Q386" s="1203">
        <v>0</v>
      </c>
      <c r="R386" s="1203">
        <v>0</v>
      </c>
      <c r="S386" s="1203">
        <v>1.7938487588635601</v>
      </c>
      <c r="T386" s="1203">
        <v>7.5655535606752702</v>
      </c>
      <c r="U386" s="1203">
        <v>11.480172712089599</v>
      </c>
      <c r="V386" s="1203">
        <v>17.042738181902902</v>
      </c>
      <c r="W386" s="1203">
        <v>17.599192494790302</v>
      </c>
      <c r="X386" s="1203">
        <v>34.029650860997499</v>
      </c>
    </row>
    <row r="387" spans="2:24" ht="12" customHeight="1">
      <c r="B387" s="1173" t="s">
        <v>823</v>
      </c>
      <c r="C387" s="1204">
        <v>0</v>
      </c>
      <c r="D387" s="1204">
        <v>0</v>
      </c>
      <c r="E387" s="1204">
        <v>0</v>
      </c>
      <c r="F387" s="1204">
        <v>0.28439366500202973</v>
      </c>
      <c r="G387" s="1204">
        <v>1.5197907045095111</v>
      </c>
      <c r="H387" s="1204">
        <v>4.5179677853256042</v>
      </c>
      <c r="I387" s="1204">
        <v>11.095295974582561</v>
      </c>
      <c r="J387" s="1204">
        <v>21.14887252139539</v>
      </c>
      <c r="K387" s="1204">
        <v>34.310225234380134</v>
      </c>
      <c r="L387" s="2037"/>
      <c r="M387" s="991" t="s">
        <v>824</v>
      </c>
      <c r="O387" s="1200" t="s">
        <v>817</v>
      </c>
      <c r="P387" s="1201">
        <v>0</v>
      </c>
      <c r="Q387" s="1202">
        <v>0</v>
      </c>
      <c r="R387" s="1201">
        <v>0</v>
      </c>
      <c r="S387" s="1201">
        <v>0.35641209892036602</v>
      </c>
      <c r="T387" s="1202">
        <v>1.7641207250897799</v>
      </c>
      <c r="U387" s="1201">
        <v>4.8738598848554897</v>
      </c>
      <c r="V387" s="1201">
        <v>10.996372298688</v>
      </c>
      <c r="W387" s="1201">
        <v>21.122891949909</v>
      </c>
      <c r="X387" s="1202">
        <v>41.164055215390498</v>
      </c>
    </row>
    <row r="388" spans="2:24" ht="12" customHeight="1">
      <c r="O388" s="1205" t="s">
        <v>823</v>
      </c>
      <c r="P388" s="1206">
        <v>0</v>
      </c>
      <c r="Q388" s="1206">
        <v>0</v>
      </c>
      <c r="R388" s="1206">
        <v>0</v>
      </c>
      <c r="S388" s="1206">
        <v>0.28439366500202901</v>
      </c>
      <c r="T388" s="1206">
        <v>1.4165691251596999</v>
      </c>
      <c r="U388" s="1206">
        <v>4.0468138333703703</v>
      </c>
      <c r="V388" s="1206">
        <v>8.97835869522814</v>
      </c>
      <c r="W388" s="1206">
        <v>17.200199659923499</v>
      </c>
      <c r="X388" s="1206">
        <v>34.434091129599899</v>
      </c>
    </row>
    <row r="389" spans="2:24" ht="12" customHeight="1">
      <c r="L389" s="991">
        <v>64</v>
      </c>
      <c r="M389" s="1207"/>
    </row>
    <row r="390" spans="2:24" ht="16.5" customHeight="1">
      <c r="B390" s="1180" t="s">
        <v>825</v>
      </c>
      <c r="C390" s="1180"/>
      <c r="D390" s="1180"/>
      <c r="E390" s="1180"/>
      <c r="F390" s="1180"/>
      <c r="G390" s="1180"/>
      <c r="H390" s="1180"/>
      <c r="I390" s="1180"/>
      <c r="J390" s="1180"/>
      <c r="K390" s="1180"/>
    </row>
    <row r="391" spans="2:24" ht="12" customHeight="1">
      <c r="B391" s="1208" t="s">
        <v>30</v>
      </c>
      <c r="C391" s="1209">
        <v>2018</v>
      </c>
      <c r="D391" s="1209">
        <v>2019</v>
      </c>
      <c r="E391" s="1209">
        <v>2020</v>
      </c>
      <c r="F391" s="1209">
        <v>2025</v>
      </c>
      <c r="G391" s="1209">
        <v>2030</v>
      </c>
      <c r="H391" s="1209">
        <v>2035</v>
      </c>
      <c r="I391" s="1209">
        <v>2040</v>
      </c>
      <c r="J391" s="1209">
        <v>2045</v>
      </c>
      <c r="K391" s="1209">
        <v>2050</v>
      </c>
    </row>
    <row r="392" spans="2:24" ht="12" customHeight="1">
      <c r="B392" s="1112" t="s">
        <v>826</v>
      </c>
      <c r="C392" s="1165">
        <v>6.6274879419618324</v>
      </c>
      <c r="D392" s="1165">
        <v>7.5006837646215905</v>
      </c>
      <c r="E392" s="1165">
        <v>6.7205641016487494</v>
      </c>
      <c r="F392" s="1165">
        <v>13.747581240601729</v>
      </c>
      <c r="G392" s="1165">
        <v>10.919499493763198</v>
      </c>
      <c r="H392" s="1165">
        <v>20.802132503636102</v>
      </c>
      <c r="I392" s="1165">
        <v>27.51938670846247</v>
      </c>
      <c r="J392" s="1165">
        <v>18.934906631872554</v>
      </c>
      <c r="K392" s="1199">
        <v>1.7030144691474471</v>
      </c>
      <c r="L392" s="991">
        <v>30</v>
      </c>
      <c r="M392" s="991">
        <v>2</v>
      </c>
    </row>
    <row r="393" spans="2:24" ht="12" customHeight="1">
      <c r="B393" s="1112" t="s">
        <v>827</v>
      </c>
      <c r="C393" s="1165">
        <v>28.27288428497021</v>
      </c>
      <c r="D393" s="1165">
        <v>28.844991700041135</v>
      </c>
      <c r="E393" s="1165">
        <v>26.678721130004259</v>
      </c>
      <c r="F393" s="1165">
        <v>26.367213850864008</v>
      </c>
      <c r="G393" s="1165">
        <v>24.106938760199707</v>
      </c>
      <c r="H393" s="1165">
        <v>29.730333649864754</v>
      </c>
      <c r="I393" s="1165">
        <v>39.866893084975722</v>
      </c>
      <c r="J393" s="1165">
        <v>29.295228113931042</v>
      </c>
      <c r="K393" s="1199">
        <v>7.2738011738548822</v>
      </c>
      <c r="L393" s="991">
        <v>22</v>
      </c>
      <c r="M393" s="991">
        <v>29</v>
      </c>
      <c r="N393" s="991">
        <v>-17</v>
      </c>
    </row>
    <row r="394" spans="2:24" ht="12" customHeight="1">
      <c r="B394" s="1112" t="s">
        <v>828</v>
      </c>
      <c r="C394" s="1165">
        <v>0</v>
      </c>
      <c r="D394" s="1165">
        <v>0</v>
      </c>
      <c r="E394" s="1165">
        <v>2.0568641115192438E-3</v>
      </c>
      <c r="F394" s="1165">
        <v>0.20028729266732509</v>
      </c>
      <c r="G394" s="1165">
        <v>0.67819737347676345</v>
      </c>
      <c r="H394" s="1165">
        <v>1.6962920158300934</v>
      </c>
      <c r="I394" s="1165">
        <v>2.6818228584093733</v>
      </c>
      <c r="J394" s="1165">
        <v>3.3122725778951132</v>
      </c>
      <c r="K394" s="1199">
        <v>4.9047325623924634</v>
      </c>
    </row>
    <row r="395" spans="2:24" ht="12" customHeight="1">
      <c r="B395" s="1112" t="s">
        <v>829</v>
      </c>
      <c r="C395" s="1165">
        <v>0</v>
      </c>
      <c r="D395" s="1165">
        <v>0</v>
      </c>
      <c r="E395" s="1165">
        <v>0</v>
      </c>
      <c r="F395" s="1165">
        <v>0.35289032619985122</v>
      </c>
      <c r="G395" s="1165">
        <v>1.3902063997203271</v>
      </c>
      <c r="H395" s="1165">
        <v>2.4811381544553517</v>
      </c>
      <c r="I395" s="1165">
        <v>3.7255635756181871</v>
      </c>
      <c r="J395" s="1165">
        <v>3.8675776327085831</v>
      </c>
      <c r="K395" s="1199">
        <v>4.5305613998218544</v>
      </c>
      <c r="L395" s="991">
        <v>1</v>
      </c>
      <c r="M395" s="991">
        <v>5</v>
      </c>
    </row>
    <row r="396" spans="2:24" ht="12" customHeight="1">
      <c r="B396" s="1210" t="s">
        <v>830</v>
      </c>
      <c r="C396" s="1211">
        <v>0</v>
      </c>
      <c r="D396" s="1211">
        <v>0</v>
      </c>
      <c r="E396" s="1211">
        <v>0</v>
      </c>
      <c r="F396" s="1211">
        <v>1.3935289585099455</v>
      </c>
      <c r="G396" s="1211">
        <v>5.6662765006388129</v>
      </c>
      <c r="H396" s="1211">
        <v>10.333390080262802</v>
      </c>
      <c r="I396" s="1211">
        <v>15.910113360345537</v>
      </c>
      <c r="J396" s="1211">
        <v>17.020009347403068</v>
      </c>
      <c r="K396" s="1212">
        <v>20.693422809002275</v>
      </c>
      <c r="L396" s="991">
        <v>6</v>
      </c>
      <c r="M396" s="991">
        <v>22</v>
      </c>
    </row>
    <row r="397" spans="2:24" ht="12" customHeight="1">
      <c r="B397" s="1210" t="s">
        <v>831</v>
      </c>
      <c r="C397" s="1211">
        <v>0</v>
      </c>
      <c r="D397" s="1211">
        <v>0</v>
      </c>
      <c r="E397" s="1211">
        <v>0</v>
      </c>
      <c r="F397" s="1211">
        <v>0.78789315613798405</v>
      </c>
      <c r="G397" s="1211">
        <v>4.6449710707413603</v>
      </c>
      <c r="H397" s="1211">
        <v>2.0437872711261984</v>
      </c>
      <c r="I397" s="1211">
        <v>3.7159768565930884</v>
      </c>
      <c r="J397" s="1211">
        <v>9.2899421414827206</v>
      </c>
      <c r="K397" s="1212">
        <v>13.418805315475042</v>
      </c>
      <c r="L397" s="991">
        <v>7</v>
      </c>
      <c r="M397" s="991">
        <v>8</v>
      </c>
    </row>
    <row r="398" spans="2:24" ht="12" customHeight="1">
      <c r="B398" s="1185" t="s">
        <v>816</v>
      </c>
      <c r="C398" s="1213">
        <v>34.900372226932042</v>
      </c>
      <c r="D398" s="1213">
        <v>36.345675464662726</v>
      </c>
      <c r="E398" s="1213">
        <v>33.401342095764527</v>
      </c>
      <c r="F398" s="1213">
        <v>42.849394824980841</v>
      </c>
      <c r="G398" s="1213">
        <v>47.406089598540177</v>
      </c>
      <c r="H398" s="1213">
        <v>67.08707367517529</v>
      </c>
      <c r="I398" s="1213">
        <v>93.419756444404371</v>
      </c>
      <c r="J398" s="1213">
        <v>81.719936445293087</v>
      </c>
      <c r="K398" s="1214">
        <v>52.524337729693968</v>
      </c>
      <c r="L398" s="1215">
        <v>66</v>
      </c>
      <c r="M398" s="1215">
        <v>66</v>
      </c>
    </row>
    <row r="401" spans="2:5" ht="19.5" customHeight="1">
      <c r="B401" s="1180" t="s">
        <v>825</v>
      </c>
      <c r="C401" s="1180"/>
      <c r="D401" s="1180"/>
      <c r="E401" s="1180"/>
    </row>
    <row r="402" spans="2:5" ht="12" customHeight="1">
      <c r="B402" s="1208"/>
      <c r="C402" s="1209">
        <v>2019</v>
      </c>
      <c r="D402" s="1209">
        <v>2030</v>
      </c>
      <c r="E402" s="1209">
        <v>2050</v>
      </c>
    </row>
    <row r="403" spans="2:5" ht="12" customHeight="1">
      <c r="B403" s="1112" t="s">
        <v>826</v>
      </c>
      <c r="C403" s="1165">
        <v>7.5006837646215905</v>
      </c>
      <c r="D403" s="1165">
        <v>10.919499493763198</v>
      </c>
      <c r="E403" s="1165">
        <v>1.7030144691474471</v>
      </c>
    </row>
    <row r="404" spans="2:5" ht="12" customHeight="1">
      <c r="B404" s="1112" t="s">
        <v>827</v>
      </c>
      <c r="C404" s="1165">
        <v>28.844991700041135</v>
      </c>
      <c r="D404" s="1165">
        <v>24.106938760199707</v>
      </c>
      <c r="E404" s="1165">
        <v>7.2738011738548822</v>
      </c>
    </row>
    <row r="405" spans="2:5" ht="12" customHeight="1">
      <c r="B405" s="1112" t="s">
        <v>828</v>
      </c>
      <c r="C405" s="1165">
        <v>0</v>
      </c>
      <c r="D405" s="1165">
        <v>0.67819737347676345</v>
      </c>
      <c r="E405" s="1165">
        <v>4.9047325623924634</v>
      </c>
    </row>
    <row r="406" spans="2:5" ht="12" customHeight="1">
      <c r="B406" s="1112" t="s">
        <v>829</v>
      </c>
      <c r="C406" s="1165">
        <v>0</v>
      </c>
      <c r="D406" s="1165">
        <v>1.3902063997203271</v>
      </c>
      <c r="E406" s="1165">
        <v>4.5305613998218544</v>
      </c>
    </row>
    <row r="407" spans="2:5" ht="12" customHeight="1">
      <c r="B407" s="1112" t="s">
        <v>830</v>
      </c>
      <c r="C407" s="1165">
        <v>0</v>
      </c>
      <c r="D407" s="1165">
        <v>5.6662765006388129</v>
      </c>
      <c r="E407" s="1165">
        <v>20.693422809002275</v>
      </c>
    </row>
    <row r="408" spans="2:5" ht="12" customHeight="1">
      <c r="B408" s="1112" t="s">
        <v>831</v>
      </c>
      <c r="C408" s="1165">
        <v>0</v>
      </c>
      <c r="D408" s="1165">
        <v>4.6449710707413603</v>
      </c>
      <c r="E408" s="1165">
        <v>13.418805315475042</v>
      </c>
    </row>
    <row r="409" spans="2:5" ht="12" customHeight="1">
      <c r="B409" s="1185" t="s">
        <v>816</v>
      </c>
      <c r="C409" s="1214">
        <v>36.345675464662726</v>
      </c>
      <c r="D409" s="1214">
        <v>47.406089598540177</v>
      </c>
      <c r="E409" s="1214">
        <v>52.524337729693968</v>
      </c>
    </row>
    <row r="411" spans="2:5" ht="18.75" customHeight="1">
      <c r="B411" s="1180" t="s">
        <v>825</v>
      </c>
      <c r="C411" s="1180"/>
      <c r="D411" s="1180"/>
      <c r="E411" s="1180"/>
    </row>
    <row r="412" spans="2:5" ht="12" customHeight="1">
      <c r="B412" s="1208"/>
      <c r="C412" s="1209">
        <v>2019</v>
      </c>
      <c r="D412" s="1209">
        <v>2030</v>
      </c>
      <c r="E412" s="1209">
        <v>2050</v>
      </c>
    </row>
    <row r="413" spans="2:5" ht="12" customHeight="1">
      <c r="B413" s="1112" t="s">
        <v>832</v>
      </c>
      <c r="C413" s="1216">
        <v>0</v>
      </c>
      <c r="D413" s="1216">
        <v>1.8673423044395929</v>
      </c>
      <c r="E413" s="1216">
        <v>41.040599624627504</v>
      </c>
    </row>
  </sheetData>
  <pageMargins left="0.7" right="0.7" top="0.75" bottom="0.75" header="0.51180555555555496" footer="0.51180555555555496"/>
  <pageSetup paperSize="9" firstPageNumber="0"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80359-501B-40AD-B7E4-88635BC3C5FC}">
  <dimension ref="B1:ALR72"/>
  <sheetViews>
    <sheetView workbookViewId="0">
      <selection activeCell="K16" sqref="K16"/>
    </sheetView>
  </sheetViews>
  <sheetFormatPr baseColWidth="10" defaultRowHeight="15"/>
  <cols>
    <col min="1" max="1" width="7.42578125" style="224" customWidth="1"/>
    <col min="2" max="2" width="26.85546875" style="74" customWidth="1"/>
    <col min="3" max="11" width="8.7109375" style="74" customWidth="1"/>
    <col min="12" max="14" width="8" style="74" customWidth="1"/>
    <col min="15" max="15" width="4.7109375" style="74" customWidth="1"/>
    <col min="16" max="998" width="9.140625" style="224" customWidth="1"/>
    <col min="999" max="999" width="12.5703125" style="224" customWidth="1"/>
    <col min="1000" max="1000" width="11.42578125" style="224" customWidth="1"/>
    <col min="1001" max="16384" width="11.42578125" style="224"/>
  </cols>
  <sheetData>
    <row r="1" spans="2:999">
      <c r="B1" s="665"/>
      <c r="C1" s="665"/>
      <c r="D1" s="665"/>
      <c r="E1" s="665"/>
      <c r="F1" s="665"/>
      <c r="G1" s="665"/>
      <c r="H1" s="665"/>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5"/>
      <c r="AP1" s="665"/>
      <c r="AQ1" s="665"/>
      <c r="AR1" s="665"/>
      <c r="AS1" s="665"/>
      <c r="AT1" s="665"/>
      <c r="AU1" s="665"/>
      <c r="AV1" s="665"/>
      <c r="AW1" s="665"/>
      <c r="AX1" s="665"/>
      <c r="AY1" s="665"/>
      <c r="AZ1" s="665"/>
      <c r="BA1" s="665"/>
      <c r="BB1" s="665"/>
      <c r="BC1" s="665"/>
      <c r="BD1" s="665"/>
      <c r="BE1" s="665"/>
      <c r="BF1" s="665"/>
      <c r="BG1" s="665"/>
      <c r="BH1" s="665"/>
      <c r="BI1" s="665"/>
      <c r="BJ1" s="665"/>
      <c r="BK1" s="665"/>
      <c r="BL1" s="665"/>
      <c r="BM1" s="665"/>
      <c r="BN1" s="665"/>
      <c r="BO1" s="665"/>
      <c r="BP1" s="665"/>
      <c r="BQ1" s="665"/>
      <c r="BR1" s="665"/>
      <c r="BS1" s="665"/>
      <c r="BT1" s="665"/>
      <c r="BU1" s="665"/>
      <c r="BV1" s="665"/>
      <c r="BW1" s="665"/>
      <c r="BX1" s="665"/>
      <c r="BY1" s="665"/>
      <c r="BZ1" s="665"/>
      <c r="CA1" s="665"/>
      <c r="CB1" s="665"/>
      <c r="CC1" s="665"/>
      <c r="CD1" s="665"/>
      <c r="CE1" s="665"/>
      <c r="CF1" s="665"/>
      <c r="CG1" s="665"/>
      <c r="CH1" s="665"/>
      <c r="CI1" s="665"/>
      <c r="CJ1" s="665"/>
      <c r="CK1" s="665"/>
      <c r="CL1" s="665"/>
      <c r="CM1" s="665"/>
      <c r="CN1" s="665"/>
      <c r="CO1" s="665"/>
      <c r="CP1" s="665"/>
      <c r="CQ1" s="665"/>
      <c r="CR1" s="665"/>
      <c r="CS1" s="665"/>
      <c r="CT1" s="665"/>
      <c r="CU1" s="665"/>
      <c r="CV1" s="665"/>
      <c r="CW1" s="665"/>
      <c r="CX1" s="665"/>
      <c r="CY1" s="665"/>
      <c r="CZ1" s="665"/>
      <c r="DA1" s="665"/>
      <c r="DB1" s="665"/>
      <c r="DC1" s="665"/>
      <c r="DD1" s="665"/>
      <c r="DE1" s="665"/>
      <c r="DF1" s="665"/>
      <c r="DG1" s="665"/>
      <c r="DH1" s="665"/>
      <c r="DI1" s="665"/>
      <c r="DJ1" s="665"/>
      <c r="DK1" s="665"/>
      <c r="DL1" s="665"/>
      <c r="DM1" s="665"/>
      <c r="DN1" s="665"/>
      <c r="DO1" s="665"/>
      <c r="DP1" s="665"/>
      <c r="DQ1" s="665"/>
      <c r="DR1" s="665"/>
      <c r="DS1" s="665"/>
      <c r="DT1" s="665"/>
      <c r="DU1" s="665"/>
      <c r="DV1" s="665"/>
      <c r="DW1" s="665"/>
      <c r="DX1" s="665"/>
      <c r="DY1" s="665"/>
      <c r="DZ1" s="665"/>
      <c r="EA1" s="665"/>
      <c r="EB1" s="665"/>
      <c r="EC1" s="665"/>
      <c r="ED1" s="665"/>
      <c r="EE1" s="665"/>
      <c r="EF1" s="665"/>
      <c r="EG1" s="665"/>
      <c r="EH1" s="665"/>
      <c r="EI1" s="665"/>
      <c r="EJ1" s="665"/>
      <c r="EK1" s="665"/>
      <c r="EL1" s="665"/>
      <c r="EM1" s="665"/>
      <c r="EN1" s="665"/>
      <c r="EO1" s="665"/>
      <c r="EP1" s="665"/>
      <c r="EQ1" s="665"/>
      <c r="ER1" s="665"/>
      <c r="ES1" s="665"/>
      <c r="ET1" s="665"/>
      <c r="EU1" s="665"/>
      <c r="EV1" s="665"/>
      <c r="EW1" s="665"/>
      <c r="EX1" s="665"/>
      <c r="EY1" s="665"/>
      <c r="EZ1" s="665"/>
      <c r="FA1" s="665"/>
      <c r="FB1" s="665"/>
      <c r="FC1" s="665"/>
      <c r="FD1" s="665"/>
      <c r="FE1" s="665"/>
      <c r="FF1" s="665"/>
      <c r="FG1" s="665"/>
      <c r="FH1" s="665"/>
      <c r="FI1" s="665"/>
      <c r="FJ1" s="665"/>
      <c r="FK1" s="665"/>
      <c r="FL1" s="665"/>
      <c r="FM1" s="665"/>
      <c r="FN1" s="665"/>
      <c r="FO1" s="665"/>
      <c r="FP1" s="665"/>
      <c r="FQ1" s="665"/>
      <c r="FR1" s="665"/>
      <c r="FS1" s="665"/>
      <c r="FT1" s="665"/>
      <c r="FU1" s="665"/>
      <c r="FV1" s="665"/>
      <c r="FW1" s="665"/>
      <c r="FX1" s="665"/>
      <c r="FY1" s="665"/>
      <c r="FZ1" s="665"/>
      <c r="GA1" s="665"/>
      <c r="GB1" s="665"/>
      <c r="GC1" s="665"/>
      <c r="GD1" s="665"/>
      <c r="GE1" s="665"/>
      <c r="GF1" s="665"/>
      <c r="GG1" s="665"/>
      <c r="GH1" s="665"/>
      <c r="GI1" s="665"/>
      <c r="GJ1" s="665"/>
      <c r="GK1" s="665"/>
      <c r="GL1" s="665"/>
      <c r="GM1" s="665"/>
      <c r="GN1" s="665"/>
      <c r="GO1" s="665"/>
      <c r="GP1" s="665"/>
      <c r="GQ1" s="665"/>
      <c r="GR1" s="665"/>
      <c r="GS1" s="665"/>
      <c r="GT1" s="665"/>
      <c r="GU1" s="665"/>
      <c r="GV1" s="665"/>
      <c r="GW1" s="665"/>
      <c r="GX1" s="665"/>
      <c r="GY1" s="665"/>
      <c r="GZ1" s="665"/>
      <c r="HA1" s="665"/>
      <c r="HB1" s="665"/>
      <c r="HC1" s="665"/>
      <c r="HD1" s="665"/>
      <c r="HE1" s="665"/>
      <c r="HF1" s="665"/>
      <c r="HG1" s="665"/>
      <c r="HH1" s="665"/>
      <c r="HI1" s="665"/>
      <c r="HJ1" s="665"/>
      <c r="HK1" s="665"/>
      <c r="HL1" s="665"/>
      <c r="HM1" s="665"/>
      <c r="HN1" s="665"/>
      <c r="HO1" s="665"/>
      <c r="HP1" s="665"/>
      <c r="HQ1" s="665"/>
      <c r="HR1" s="665"/>
      <c r="HS1" s="665"/>
      <c r="HT1" s="665"/>
      <c r="HU1" s="665"/>
      <c r="HV1" s="665"/>
      <c r="HW1" s="665"/>
      <c r="HX1" s="665"/>
      <c r="HY1" s="665"/>
      <c r="HZ1" s="665"/>
      <c r="IA1" s="665"/>
      <c r="IB1" s="665"/>
      <c r="IC1" s="665"/>
      <c r="ID1" s="665"/>
      <c r="IE1" s="665"/>
      <c r="IF1" s="665"/>
      <c r="IG1" s="665"/>
      <c r="IH1" s="665"/>
      <c r="II1" s="665"/>
      <c r="IJ1" s="665"/>
      <c r="IK1" s="665"/>
      <c r="IL1" s="665"/>
      <c r="IM1" s="665"/>
      <c r="IN1" s="665"/>
      <c r="IO1" s="665"/>
      <c r="IP1" s="665"/>
      <c r="IQ1" s="665"/>
      <c r="IR1" s="665"/>
      <c r="IS1" s="665"/>
      <c r="IT1" s="665"/>
      <c r="IU1" s="665"/>
      <c r="IV1" s="665"/>
      <c r="IW1" s="665"/>
      <c r="IX1" s="665"/>
      <c r="IY1" s="665"/>
      <c r="IZ1" s="665"/>
      <c r="JA1" s="665"/>
      <c r="JB1" s="665"/>
      <c r="JC1" s="665"/>
      <c r="JD1" s="665"/>
      <c r="JE1" s="665"/>
      <c r="JF1" s="665"/>
      <c r="JG1" s="665"/>
      <c r="JH1" s="665"/>
      <c r="JI1" s="665"/>
      <c r="JJ1" s="665"/>
      <c r="JK1" s="665"/>
      <c r="JL1" s="665"/>
      <c r="JM1" s="665"/>
      <c r="JN1" s="665"/>
      <c r="JO1" s="665"/>
      <c r="JP1" s="665"/>
      <c r="JQ1" s="665"/>
      <c r="JR1" s="665"/>
      <c r="JS1" s="665"/>
      <c r="JT1" s="665"/>
      <c r="JU1" s="665"/>
      <c r="JV1" s="665"/>
      <c r="JW1" s="665"/>
      <c r="JX1" s="665"/>
      <c r="JY1" s="665"/>
      <c r="JZ1" s="665"/>
      <c r="KA1" s="665"/>
      <c r="KB1" s="665"/>
      <c r="KC1" s="665"/>
      <c r="KD1" s="665"/>
      <c r="KE1" s="665"/>
      <c r="KF1" s="665"/>
      <c r="KG1" s="665"/>
      <c r="KH1" s="665"/>
      <c r="KI1" s="665"/>
      <c r="KJ1" s="665"/>
      <c r="KK1" s="665"/>
      <c r="KL1" s="665"/>
      <c r="KM1" s="665"/>
      <c r="KN1" s="665"/>
      <c r="KO1" s="665"/>
      <c r="KP1" s="665"/>
      <c r="KQ1" s="665"/>
      <c r="KR1" s="665"/>
      <c r="KS1" s="665"/>
      <c r="KT1" s="665"/>
      <c r="KU1" s="665"/>
      <c r="KV1" s="665"/>
      <c r="KW1" s="665"/>
      <c r="KX1" s="665"/>
      <c r="KY1" s="665"/>
      <c r="KZ1" s="665"/>
      <c r="LA1" s="665"/>
      <c r="LB1" s="665"/>
      <c r="LC1" s="665"/>
      <c r="LD1" s="665"/>
      <c r="LE1" s="665"/>
      <c r="LF1" s="665"/>
      <c r="LG1" s="665"/>
      <c r="LH1" s="665"/>
      <c r="LI1" s="665"/>
      <c r="LJ1" s="665"/>
      <c r="LK1" s="665"/>
      <c r="LL1" s="665"/>
      <c r="LM1" s="665"/>
      <c r="LN1" s="665"/>
      <c r="LO1" s="665"/>
      <c r="LP1" s="665"/>
      <c r="LQ1" s="665"/>
      <c r="LR1" s="665"/>
      <c r="LS1" s="665"/>
      <c r="LT1" s="665"/>
      <c r="LU1" s="665"/>
      <c r="LV1" s="665"/>
      <c r="LW1" s="665"/>
      <c r="LX1" s="665"/>
      <c r="LY1" s="665"/>
      <c r="LZ1" s="665"/>
      <c r="MA1" s="665"/>
      <c r="MB1" s="665"/>
      <c r="MC1" s="665"/>
      <c r="MD1" s="665"/>
      <c r="ME1" s="665"/>
      <c r="MF1" s="665"/>
      <c r="MG1" s="665"/>
      <c r="MH1" s="665"/>
      <c r="MI1" s="665"/>
      <c r="MJ1" s="665"/>
      <c r="MK1" s="665"/>
      <c r="ML1" s="665"/>
      <c r="MM1" s="665"/>
      <c r="MN1" s="665"/>
      <c r="MO1" s="665"/>
      <c r="MP1" s="665"/>
      <c r="MQ1" s="665"/>
      <c r="MR1" s="665"/>
      <c r="MS1" s="665"/>
      <c r="MT1" s="665"/>
      <c r="MU1" s="665"/>
      <c r="MV1" s="665"/>
      <c r="MW1" s="665"/>
      <c r="MX1" s="665"/>
      <c r="MY1" s="665"/>
      <c r="MZ1" s="665"/>
      <c r="NA1" s="665"/>
      <c r="NB1" s="665"/>
      <c r="NC1" s="665"/>
      <c r="ND1" s="665"/>
      <c r="NE1" s="665"/>
      <c r="NF1" s="665"/>
      <c r="NG1" s="665"/>
      <c r="NH1" s="665"/>
      <c r="NI1" s="665"/>
      <c r="NJ1" s="665"/>
      <c r="NK1" s="665"/>
      <c r="NL1" s="665"/>
      <c r="NM1" s="665"/>
      <c r="NN1" s="665"/>
      <c r="NO1" s="665"/>
      <c r="NP1" s="665"/>
      <c r="NQ1" s="665"/>
      <c r="NR1" s="665"/>
      <c r="NS1" s="665"/>
      <c r="NT1" s="665"/>
      <c r="NU1" s="665"/>
      <c r="NV1" s="665"/>
      <c r="NW1" s="665"/>
      <c r="NX1" s="665"/>
      <c r="NY1" s="665"/>
      <c r="NZ1" s="665"/>
      <c r="OA1" s="665"/>
      <c r="OB1" s="665"/>
      <c r="OC1" s="665"/>
      <c r="OD1" s="665"/>
      <c r="OE1" s="665"/>
      <c r="OF1" s="665"/>
      <c r="OG1" s="665"/>
      <c r="OH1" s="665"/>
      <c r="OI1" s="665"/>
      <c r="OJ1" s="665"/>
      <c r="OK1" s="665"/>
      <c r="OL1" s="665"/>
      <c r="OM1" s="665"/>
      <c r="ON1" s="665"/>
      <c r="OO1" s="665"/>
      <c r="OP1" s="665"/>
      <c r="OQ1" s="665"/>
      <c r="OR1" s="665"/>
      <c r="OS1" s="665"/>
      <c r="OT1" s="665"/>
      <c r="OU1" s="665"/>
      <c r="OV1" s="665"/>
      <c r="OW1" s="665"/>
      <c r="OX1" s="665"/>
      <c r="OY1" s="665"/>
      <c r="OZ1" s="665"/>
      <c r="PA1" s="665"/>
      <c r="PB1" s="665"/>
      <c r="PC1" s="665"/>
      <c r="PD1" s="665"/>
      <c r="PE1" s="665"/>
      <c r="PF1" s="665"/>
      <c r="PG1" s="665"/>
      <c r="PH1" s="665"/>
      <c r="PI1" s="665"/>
      <c r="PJ1" s="665"/>
      <c r="PK1" s="665"/>
      <c r="PL1" s="665"/>
      <c r="PM1" s="665"/>
      <c r="PN1" s="665"/>
      <c r="PO1" s="665"/>
      <c r="PP1" s="665"/>
      <c r="PQ1" s="665"/>
      <c r="PR1" s="665"/>
      <c r="PS1" s="665"/>
      <c r="PT1" s="665"/>
      <c r="PU1" s="665"/>
      <c r="PV1" s="665"/>
      <c r="PW1" s="665"/>
      <c r="PX1" s="665"/>
      <c r="PY1" s="665"/>
      <c r="PZ1" s="665"/>
      <c r="QA1" s="665"/>
      <c r="QB1" s="665"/>
      <c r="QC1" s="665"/>
      <c r="QD1" s="665"/>
      <c r="QE1" s="665"/>
      <c r="QF1" s="665"/>
      <c r="QG1" s="665"/>
      <c r="QH1" s="665"/>
      <c r="QI1" s="665"/>
      <c r="QJ1" s="665"/>
      <c r="QK1" s="665"/>
      <c r="QL1" s="665"/>
      <c r="QM1" s="665"/>
      <c r="QN1" s="665"/>
      <c r="QO1" s="665"/>
      <c r="QP1" s="665"/>
      <c r="QQ1" s="665"/>
      <c r="QR1" s="665"/>
      <c r="QS1" s="665"/>
      <c r="QT1" s="665"/>
      <c r="QU1" s="665"/>
      <c r="QV1" s="665"/>
      <c r="QW1" s="665"/>
      <c r="QX1" s="665"/>
      <c r="QY1" s="665"/>
      <c r="QZ1" s="665"/>
      <c r="RA1" s="665"/>
      <c r="RB1" s="665"/>
      <c r="RC1" s="665"/>
      <c r="RD1" s="665"/>
      <c r="RE1" s="665"/>
      <c r="RF1" s="665"/>
      <c r="RG1" s="665"/>
      <c r="RH1" s="665"/>
      <c r="RI1" s="665"/>
      <c r="RJ1" s="665"/>
      <c r="RK1" s="665"/>
      <c r="RL1" s="665"/>
      <c r="RM1" s="665"/>
      <c r="RN1" s="665"/>
      <c r="RO1" s="665"/>
      <c r="RP1" s="665"/>
      <c r="RQ1" s="665"/>
      <c r="RR1" s="665"/>
      <c r="RS1" s="665"/>
      <c r="RT1" s="665"/>
      <c r="RU1" s="665"/>
      <c r="RV1" s="665"/>
      <c r="RW1" s="665"/>
      <c r="RX1" s="665"/>
      <c r="RY1" s="665"/>
      <c r="RZ1" s="665"/>
      <c r="SA1" s="665"/>
      <c r="SB1" s="665"/>
      <c r="SC1" s="665"/>
      <c r="SD1" s="665"/>
      <c r="SE1" s="665"/>
      <c r="SF1" s="665"/>
      <c r="SG1" s="665"/>
      <c r="SH1" s="665"/>
      <c r="SI1" s="665"/>
      <c r="SJ1" s="665"/>
      <c r="SK1" s="665"/>
      <c r="SL1" s="665"/>
      <c r="SM1" s="665"/>
      <c r="SN1" s="665"/>
      <c r="SO1" s="665"/>
      <c r="SP1" s="665"/>
      <c r="SQ1" s="665"/>
      <c r="SR1" s="665"/>
      <c r="SS1" s="665"/>
      <c r="ST1" s="665"/>
      <c r="SU1" s="665"/>
      <c r="SV1" s="665"/>
      <c r="SW1" s="665"/>
      <c r="SX1" s="665"/>
      <c r="SY1" s="665"/>
      <c r="SZ1" s="665"/>
      <c r="TA1" s="665"/>
      <c r="TB1" s="665"/>
      <c r="TC1" s="665"/>
      <c r="TD1" s="665"/>
      <c r="TE1" s="665"/>
      <c r="TF1" s="665"/>
      <c r="TG1" s="665"/>
      <c r="TH1" s="665"/>
      <c r="TI1" s="665"/>
      <c r="TJ1" s="665"/>
      <c r="TK1" s="665"/>
      <c r="TL1" s="665"/>
      <c r="TM1" s="665"/>
      <c r="TN1" s="665"/>
      <c r="TO1" s="665"/>
      <c r="TP1" s="665"/>
      <c r="TQ1" s="665"/>
      <c r="TR1" s="665"/>
      <c r="TS1" s="665"/>
      <c r="TT1" s="665"/>
      <c r="TU1" s="665"/>
      <c r="TV1" s="665"/>
      <c r="TW1" s="665"/>
      <c r="TX1" s="665"/>
      <c r="TY1" s="665"/>
      <c r="TZ1" s="665"/>
      <c r="UA1" s="665"/>
      <c r="UB1" s="665"/>
      <c r="UC1" s="665"/>
      <c r="UD1" s="665"/>
      <c r="UE1" s="665"/>
      <c r="UF1" s="665"/>
      <c r="UG1" s="665"/>
      <c r="UH1" s="665"/>
      <c r="UI1" s="665"/>
      <c r="UJ1" s="665"/>
      <c r="UK1" s="665"/>
      <c r="UL1" s="665"/>
      <c r="UM1" s="665"/>
      <c r="UN1" s="665"/>
      <c r="UO1" s="665"/>
      <c r="UP1" s="665"/>
      <c r="UQ1" s="665"/>
      <c r="UR1" s="665"/>
      <c r="US1" s="665"/>
      <c r="UT1" s="665"/>
      <c r="UU1" s="665"/>
      <c r="UV1" s="665"/>
      <c r="UW1" s="665"/>
      <c r="UX1" s="665"/>
      <c r="UY1" s="665"/>
      <c r="UZ1" s="665"/>
      <c r="VA1" s="665"/>
      <c r="VB1" s="665"/>
      <c r="VC1" s="665"/>
      <c r="VD1" s="665"/>
      <c r="VE1" s="665"/>
      <c r="VF1" s="665"/>
      <c r="VG1" s="665"/>
      <c r="VH1" s="665"/>
      <c r="VI1" s="665"/>
      <c r="VJ1" s="665"/>
      <c r="VK1" s="665"/>
      <c r="VL1" s="665"/>
      <c r="VM1" s="665"/>
      <c r="VN1" s="665"/>
      <c r="VO1" s="665"/>
      <c r="VP1" s="665"/>
      <c r="VQ1" s="665"/>
      <c r="VR1" s="665"/>
      <c r="VS1" s="665"/>
      <c r="VT1" s="665"/>
      <c r="VU1" s="665"/>
      <c r="VV1" s="665"/>
      <c r="VW1" s="665"/>
      <c r="VX1" s="665"/>
      <c r="VY1" s="665"/>
      <c r="VZ1" s="665"/>
      <c r="WA1" s="665"/>
      <c r="WB1" s="665"/>
      <c r="WC1" s="665"/>
      <c r="WD1" s="665"/>
      <c r="WE1" s="665"/>
      <c r="WF1" s="665"/>
      <c r="WG1" s="665"/>
      <c r="WH1" s="665"/>
      <c r="WI1" s="665"/>
      <c r="WJ1" s="665"/>
      <c r="WK1" s="665"/>
      <c r="WL1" s="665"/>
      <c r="WM1" s="665"/>
      <c r="WN1" s="665"/>
      <c r="WO1" s="665"/>
      <c r="WP1" s="665"/>
      <c r="WQ1" s="665"/>
      <c r="WR1" s="665"/>
      <c r="WS1" s="665"/>
      <c r="WT1" s="665"/>
      <c r="WU1" s="665"/>
      <c r="WV1" s="665"/>
      <c r="WW1" s="665"/>
      <c r="WX1" s="665"/>
      <c r="WY1" s="665"/>
      <c r="WZ1" s="665"/>
      <c r="XA1" s="665"/>
      <c r="XB1" s="665"/>
      <c r="XC1" s="665"/>
      <c r="XD1" s="665"/>
      <c r="XE1" s="665"/>
      <c r="XF1" s="665"/>
      <c r="XG1" s="665"/>
      <c r="XH1" s="665"/>
      <c r="XI1" s="665"/>
      <c r="XJ1" s="665"/>
      <c r="XK1" s="665"/>
      <c r="XL1" s="665"/>
      <c r="XM1" s="665"/>
      <c r="XN1" s="665"/>
      <c r="XO1" s="665"/>
      <c r="XP1" s="665"/>
      <c r="XQ1" s="665"/>
      <c r="XR1" s="665"/>
      <c r="XS1" s="665"/>
      <c r="XT1" s="665"/>
      <c r="XU1" s="665"/>
      <c r="XV1" s="665"/>
      <c r="XW1" s="665"/>
      <c r="XX1" s="665"/>
      <c r="XY1" s="665"/>
      <c r="XZ1" s="665"/>
      <c r="YA1" s="665"/>
      <c r="YB1" s="665"/>
      <c r="YC1" s="665"/>
      <c r="YD1" s="665"/>
      <c r="YE1" s="665"/>
      <c r="YF1" s="665"/>
      <c r="YG1" s="665"/>
      <c r="YH1" s="665"/>
      <c r="YI1" s="665"/>
      <c r="YJ1" s="665"/>
      <c r="YK1" s="665"/>
      <c r="YL1" s="665"/>
      <c r="YM1" s="665"/>
      <c r="YN1" s="665"/>
      <c r="YO1" s="665"/>
      <c r="YP1" s="665"/>
      <c r="YQ1" s="665"/>
      <c r="YR1" s="665"/>
      <c r="YS1" s="665"/>
      <c r="YT1" s="665"/>
      <c r="YU1" s="665"/>
      <c r="YV1" s="665"/>
      <c r="YW1" s="665"/>
      <c r="YX1" s="665"/>
      <c r="YY1" s="665"/>
      <c r="YZ1" s="665"/>
      <c r="ZA1" s="665"/>
      <c r="ZB1" s="665"/>
      <c r="ZC1" s="665"/>
      <c r="ZD1" s="665"/>
      <c r="ZE1" s="665"/>
      <c r="ZF1" s="665"/>
      <c r="ZG1" s="665"/>
      <c r="ZH1" s="665"/>
      <c r="ZI1" s="665"/>
      <c r="ZJ1" s="665"/>
      <c r="ZK1" s="665"/>
      <c r="ZL1" s="665"/>
      <c r="ZM1" s="665"/>
      <c r="ZN1" s="665"/>
      <c r="ZO1" s="665"/>
      <c r="ZP1" s="665"/>
      <c r="ZQ1" s="665"/>
      <c r="ZR1" s="665"/>
      <c r="ZS1" s="665"/>
      <c r="ZT1" s="665"/>
      <c r="ZU1" s="665"/>
      <c r="ZV1" s="665"/>
      <c r="ZW1" s="665"/>
      <c r="ZX1" s="665"/>
      <c r="ZY1" s="665"/>
      <c r="ZZ1" s="665"/>
      <c r="AAA1" s="665"/>
      <c r="AAB1" s="665"/>
      <c r="AAC1" s="665"/>
      <c r="AAD1" s="665"/>
      <c r="AAE1" s="665"/>
      <c r="AAF1" s="665"/>
      <c r="AAG1" s="665"/>
      <c r="AAH1" s="665"/>
      <c r="AAI1" s="665"/>
      <c r="AAJ1" s="665"/>
      <c r="AAK1" s="665"/>
      <c r="AAL1" s="665"/>
      <c r="AAM1" s="665"/>
      <c r="AAN1" s="665"/>
      <c r="AAO1" s="665"/>
      <c r="AAP1" s="665"/>
      <c r="AAQ1" s="665"/>
      <c r="AAR1" s="665"/>
      <c r="AAS1" s="665"/>
      <c r="AAT1" s="665"/>
      <c r="AAU1" s="665"/>
      <c r="AAV1" s="665"/>
      <c r="AAW1" s="665"/>
      <c r="AAX1" s="665"/>
      <c r="AAY1" s="665"/>
      <c r="AAZ1" s="665"/>
      <c r="ABA1" s="665"/>
      <c r="ABB1" s="665"/>
      <c r="ABC1" s="665"/>
      <c r="ABD1" s="665"/>
      <c r="ABE1" s="665"/>
      <c r="ABF1" s="665"/>
      <c r="ABG1" s="665"/>
      <c r="ABH1" s="665"/>
      <c r="ABI1" s="665"/>
      <c r="ABJ1" s="665"/>
      <c r="ABK1" s="665"/>
      <c r="ABL1" s="665"/>
      <c r="ABM1" s="665"/>
      <c r="ABN1" s="665"/>
      <c r="ABO1" s="665"/>
      <c r="ABP1" s="665"/>
      <c r="ABQ1" s="665"/>
      <c r="ABR1" s="665"/>
      <c r="ABS1" s="665"/>
      <c r="ABT1" s="665"/>
      <c r="ABU1" s="665"/>
      <c r="ABV1" s="665"/>
      <c r="ABW1" s="665"/>
      <c r="ABX1" s="665"/>
      <c r="ABY1" s="665"/>
      <c r="ABZ1" s="665"/>
      <c r="ACA1" s="665"/>
      <c r="ACB1" s="665"/>
      <c r="ACC1" s="665"/>
      <c r="ACD1" s="665"/>
      <c r="ACE1" s="665"/>
      <c r="ACF1" s="665"/>
      <c r="ACG1" s="665"/>
      <c r="ACH1" s="665"/>
      <c r="ACI1" s="665"/>
      <c r="ACJ1" s="665"/>
      <c r="ACK1" s="665"/>
      <c r="ACL1" s="665"/>
      <c r="ACM1" s="665"/>
      <c r="ACN1" s="665"/>
      <c r="ACO1" s="665"/>
      <c r="ACP1" s="665"/>
      <c r="ACQ1" s="665"/>
      <c r="ACR1" s="665"/>
      <c r="ACS1" s="665"/>
      <c r="ACT1" s="665"/>
      <c r="ACU1" s="665"/>
      <c r="ACV1" s="665"/>
      <c r="ACW1" s="665"/>
      <c r="ACX1" s="665"/>
      <c r="ACY1" s="665"/>
      <c r="ACZ1" s="665"/>
      <c r="ADA1" s="665"/>
      <c r="ADB1" s="665"/>
      <c r="ADC1" s="665"/>
      <c r="ADD1" s="665"/>
      <c r="ADE1" s="665"/>
      <c r="ADF1" s="665"/>
      <c r="ADG1" s="665"/>
      <c r="ADH1" s="665"/>
      <c r="ADI1" s="665"/>
      <c r="ADJ1" s="665"/>
      <c r="ADK1" s="665"/>
      <c r="ADL1" s="665"/>
      <c r="ADM1" s="665"/>
      <c r="ADN1" s="665"/>
      <c r="ADO1" s="665"/>
      <c r="ADP1" s="665"/>
      <c r="ADQ1" s="665"/>
      <c r="ADR1" s="665"/>
      <c r="ADS1" s="665"/>
      <c r="ADT1" s="665"/>
      <c r="ADU1" s="665"/>
      <c r="ADV1" s="665"/>
      <c r="ADW1" s="665"/>
      <c r="ADX1" s="665"/>
      <c r="ADY1" s="665"/>
      <c r="ADZ1" s="665"/>
      <c r="AEA1" s="665"/>
      <c r="AEB1" s="665"/>
      <c r="AEC1" s="665"/>
      <c r="AED1" s="665"/>
      <c r="AEE1" s="665"/>
      <c r="AEF1" s="665"/>
      <c r="AEG1" s="665"/>
      <c r="AEH1" s="665"/>
      <c r="AEI1" s="665"/>
      <c r="AEJ1" s="665"/>
      <c r="AEK1" s="665"/>
      <c r="AEL1" s="665"/>
      <c r="AEM1" s="665"/>
      <c r="AEN1" s="665"/>
      <c r="AEO1" s="665"/>
      <c r="AEP1" s="665"/>
      <c r="AEQ1" s="665"/>
      <c r="AER1" s="665"/>
      <c r="AES1" s="665"/>
      <c r="AET1" s="665"/>
      <c r="AEU1" s="665"/>
      <c r="AEV1" s="665"/>
      <c r="AEW1" s="665"/>
      <c r="AEX1" s="665"/>
      <c r="AEY1" s="665"/>
      <c r="AEZ1" s="665"/>
      <c r="AFA1" s="665"/>
      <c r="AFB1" s="665"/>
      <c r="AFC1" s="665"/>
      <c r="AFD1" s="665"/>
      <c r="AFE1" s="665"/>
      <c r="AFF1" s="665"/>
      <c r="AFG1" s="665"/>
      <c r="AFH1" s="665"/>
      <c r="AFI1" s="665"/>
      <c r="AFJ1" s="665"/>
      <c r="AFK1" s="665"/>
      <c r="AFL1" s="665"/>
      <c r="AFM1" s="665"/>
      <c r="AFN1" s="665"/>
      <c r="AFO1" s="665"/>
      <c r="AFP1" s="665"/>
      <c r="AFQ1" s="665"/>
      <c r="AFR1" s="665"/>
      <c r="AFS1" s="665"/>
      <c r="AFT1" s="665"/>
      <c r="AFU1" s="665"/>
      <c r="AFV1" s="665"/>
      <c r="AFW1" s="665"/>
      <c r="AFX1" s="665"/>
      <c r="AFY1" s="665"/>
      <c r="AFZ1" s="665"/>
      <c r="AGA1" s="665"/>
      <c r="AGB1" s="665"/>
      <c r="AGC1" s="665"/>
      <c r="AGD1" s="665"/>
      <c r="AGE1" s="665"/>
      <c r="AGF1" s="665"/>
      <c r="AGG1" s="665"/>
      <c r="AGH1" s="665"/>
      <c r="AGI1" s="665"/>
      <c r="AGJ1" s="665"/>
      <c r="AGK1" s="665"/>
      <c r="AGL1" s="665"/>
      <c r="AGM1" s="665"/>
      <c r="AGN1" s="665"/>
      <c r="AGO1" s="665"/>
      <c r="AGP1" s="665"/>
      <c r="AGQ1" s="665"/>
      <c r="AGR1" s="665"/>
      <c r="AGS1" s="665"/>
      <c r="AGT1" s="665"/>
      <c r="AGU1" s="665"/>
      <c r="AGV1" s="665"/>
      <c r="AGW1" s="665"/>
      <c r="AGX1" s="665"/>
      <c r="AGY1" s="665"/>
      <c r="AGZ1" s="665"/>
      <c r="AHA1" s="665"/>
      <c r="AHB1" s="665"/>
      <c r="AHC1" s="665"/>
      <c r="AHD1" s="665"/>
      <c r="AHE1" s="665"/>
      <c r="AHF1" s="665"/>
      <c r="AHG1" s="665"/>
      <c r="AHH1" s="665"/>
      <c r="AHI1" s="665"/>
      <c r="AHJ1" s="665"/>
      <c r="AHK1" s="665"/>
      <c r="AHL1" s="665"/>
      <c r="AHM1" s="665"/>
      <c r="AHN1" s="665"/>
      <c r="AHO1" s="665"/>
      <c r="AHP1" s="665"/>
      <c r="AHQ1" s="665"/>
      <c r="AHR1" s="665"/>
      <c r="AHS1" s="665"/>
      <c r="AHT1" s="665"/>
      <c r="AHU1" s="665"/>
      <c r="AHV1" s="665"/>
      <c r="AHW1" s="665"/>
      <c r="AHX1" s="665"/>
      <c r="AHY1" s="665"/>
      <c r="AHZ1" s="665"/>
      <c r="AIA1" s="665"/>
      <c r="AIB1" s="665"/>
      <c r="AIC1" s="665"/>
      <c r="AID1" s="665"/>
      <c r="AIE1" s="665"/>
      <c r="AIF1" s="665"/>
      <c r="AIG1" s="665"/>
      <c r="AIH1" s="665"/>
      <c r="AII1" s="665"/>
      <c r="AIJ1" s="665"/>
      <c r="AIK1" s="665"/>
      <c r="AIL1" s="665"/>
      <c r="AIM1" s="665"/>
      <c r="AIN1" s="665"/>
      <c r="AIO1" s="665"/>
      <c r="AIP1" s="665"/>
      <c r="AIQ1" s="665"/>
      <c r="AIR1" s="665"/>
      <c r="AIS1" s="665"/>
      <c r="AIT1" s="665"/>
      <c r="AIU1" s="665"/>
      <c r="AIV1" s="665"/>
      <c r="AIW1" s="665"/>
      <c r="AIX1" s="665"/>
      <c r="AIY1" s="665"/>
      <c r="AIZ1" s="665"/>
      <c r="AJA1" s="665"/>
      <c r="AJB1" s="665"/>
      <c r="AJC1" s="665"/>
      <c r="AJD1" s="665"/>
      <c r="AJE1" s="665"/>
      <c r="AJF1" s="665"/>
      <c r="AJG1" s="665"/>
      <c r="AJH1" s="665"/>
      <c r="AJI1" s="665"/>
      <c r="AJJ1" s="665"/>
      <c r="AJK1" s="665"/>
      <c r="AJL1" s="665"/>
      <c r="AJM1" s="665"/>
      <c r="AJN1" s="665"/>
      <c r="AJO1" s="665"/>
      <c r="AJP1" s="665"/>
      <c r="AJQ1" s="665"/>
      <c r="AJR1" s="665"/>
      <c r="AJS1" s="665"/>
      <c r="AJT1" s="665"/>
      <c r="AJU1" s="665"/>
      <c r="AJV1" s="665"/>
      <c r="AJW1" s="665"/>
      <c r="AJX1" s="665"/>
      <c r="AJY1" s="665"/>
      <c r="AJZ1" s="665"/>
      <c r="AKA1" s="665"/>
      <c r="AKB1" s="665"/>
      <c r="AKC1" s="665"/>
      <c r="AKD1" s="665"/>
      <c r="AKE1" s="665"/>
      <c r="AKF1" s="665"/>
      <c r="AKG1" s="665"/>
      <c r="AKH1" s="665"/>
      <c r="AKI1" s="665"/>
      <c r="AKJ1" s="665"/>
      <c r="AKK1" s="665"/>
      <c r="AKL1" s="665"/>
      <c r="AKM1" s="665"/>
      <c r="AKN1" s="665"/>
      <c r="AKO1" s="665"/>
      <c r="AKP1" s="665"/>
      <c r="AKQ1" s="665"/>
      <c r="AKR1" s="665"/>
      <c r="AKS1" s="665"/>
      <c r="AKT1" s="665"/>
      <c r="AKU1" s="665"/>
      <c r="AKV1" s="665"/>
      <c r="AKW1" s="665"/>
      <c r="AKX1" s="665"/>
      <c r="AKY1" s="665"/>
      <c r="AKZ1" s="665"/>
      <c r="ALA1" s="665"/>
      <c r="ALB1" s="665"/>
      <c r="ALC1" s="665"/>
      <c r="ALD1" s="665"/>
      <c r="ALE1" s="665"/>
      <c r="ALF1" s="665"/>
      <c r="ALG1" s="665"/>
      <c r="ALH1" s="665"/>
      <c r="ALI1" s="665"/>
      <c r="ALJ1" s="665"/>
    </row>
    <row r="2" spans="2:999" ht="20.100000000000001" customHeight="1">
      <c r="B2" s="666" t="s">
        <v>90</v>
      </c>
      <c r="C2" s="666"/>
      <c r="D2" s="666"/>
      <c r="E2" s="666"/>
      <c r="F2" s="666"/>
      <c r="G2" s="666"/>
      <c r="H2" s="666"/>
      <c r="I2" s="666"/>
      <c r="J2" s="666"/>
      <c r="K2" s="666"/>
      <c r="L2" s="666"/>
      <c r="M2" s="666"/>
      <c r="N2" s="666"/>
      <c r="O2" s="666"/>
      <c r="P2" s="666"/>
      <c r="Q2" s="666"/>
      <c r="R2" s="666"/>
      <c r="S2" s="666"/>
      <c r="T2" s="666"/>
      <c r="U2" s="666"/>
      <c r="V2" s="666"/>
      <c r="W2" s="666"/>
      <c r="X2" s="666"/>
      <c r="Y2" s="666"/>
      <c r="Z2" s="666"/>
      <c r="AA2" s="666"/>
      <c r="AB2" s="666"/>
      <c r="AC2" s="666"/>
      <c r="AD2" s="666"/>
      <c r="AE2" s="666"/>
      <c r="AF2" s="666"/>
      <c r="AG2" s="666"/>
      <c r="AH2" s="666"/>
      <c r="AI2" s="666"/>
      <c r="AJ2" s="666"/>
      <c r="AK2" s="666"/>
      <c r="AL2" s="666"/>
      <c r="AM2" s="666"/>
      <c r="AN2" s="666"/>
      <c r="AO2" s="666"/>
      <c r="AP2" s="666"/>
      <c r="AQ2" s="666"/>
      <c r="AR2" s="666"/>
      <c r="AS2" s="666"/>
      <c r="AT2" s="666"/>
      <c r="AU2" s="666"/>
      <c r="AV2" s="666"/>
      <c r="AW2" s="666"/>
      <c r="AX2" s="666"/>
      <c r="AY2" s="666"/>
      <c r="AZ2" s="666"/>
      <c r="BA2" s="666"/>
      <c r="BB2" s="666"/>
      <c r="BC2" s="666"/>
      <c r="BD2" s="666"/>
      <c r="BE2" s="666"/>
      <c r="BF2" s="666"/>
      <c r="BG2" s="666"/>
      <c r="BH2" s="666"/>
      <c r="BI2" s="666"/>
      <c r="BJ2" s="666"/>
      <c r="BK2" s="666"/>
      <c r="BL2" s="666"/>
      <c r="BM2" s="666"/>
      <c r="BN2" s="666"/>
      <c r="BO2" s="666"/>
      <c r="BP2" s="666"/>
      <c r="BQ2" s="666"/>
      <c r="BR2" s="666"/>
      <c r="BS2" s="666"/>
      <c r="BT2" s="666"/>
      <c r="BU2" s="666"/>
      <c r="BV2" s="666"/>
      <c r="BW2" s="666"/>
      <c r="BX2" s="666"/>
      <c r="BY2" s="666"/>
      <c r="BZ2" s="666"/>
      <c r="CA2" s="666"/>
      <c r="CB2" s="666"/>
      <c r="CC2" s="666"/>
      <c r="CD2" s="666"/>
      <c r="CE2" s="666"/>
      <c r="CF2" s="666"/>
      <c r="CG2" s="666"/>
      <c r="CH2" s="666"/>
      <c r="CI2" s="666"/>
      <c r="CJ2" s="666"/>
      <c r="CK2" s="666"/>
      <c r="CL2" s="666"/>
      <c r="CM2" s="666"/>
      <c r="CN2" s="666"/>
      <c r="CO2" s="666"/>
      <c r="CP2" s="666"/>
      <c r="CQ2" s="666"/>
      <c r="CR2" s="666"/>
      <c r="CS2" s="666"/>
      <c r="CT2" s="666"/>
      <c r="CU2" s="666"/>
      <c r="CV2" s="666"/>
      <c r="CW2" s="666"/>
      <c r="CX2" s="666"/>
      <c r="CY2" s="666"/>
      <c r="CZ2" s="666"/>
      <c r="DA2" s="666"/>
      <c r="DB2" s="666"/>
      <c r="DC2" s="666"/>
      <c r="DD2" s="666"/>
      <c r="DE2" s="666"/>
      <c r="DF2" s="666"/>
      <c r="DG2" s="666"/>
      <c r="DH2" s="666"/>
      <c r="DI2" s="666"/>
      <c r="DJ2" s="666"/>
      <c r="DK2" s="666"/>
      <c r="DL2" s="666"/>
      <c r="DM2" s="666"/>
      <c r="DN2" s="666"/>
      <c r="DO2" s="666"/>
      <c r="DP2" s="666"/>
      <c r="DQ2" s="666"/>
      <c r="DR2" s="666"/>
      <c r="DS2" s="666"/>
      <c r="DT2" s="666"/>
      <c r="DU2" s="666"/>
      <c r="DV2" s="666"/>
      <c r="DW2" s="666"/>
      <c r="DX2" s="666"/>
      <c r="DY2" s="666"/>
      <c r="DZ2" s="666"/>
      <c r="EA2" s="666"/>
      <c r="EB2" s="666"/>
      <c r="EC2" s="666"/>
      <c r="ED2" s="666"/>
      <c r="EE2" s="666"/>
      <c r="EF2" s="666"/>
      <c r="EG2" s="666"/>
      <c r="EH2" s="666"/>
      <c r="EI2" s="666"/>
      <c r="EJ2" s="666"/>
      <c r="EK2" s="666"/>
      <c r="EL2" s="666"/>
      <c r="EM2" s="666"/>
      <c r="EN2" s="666"/>
      <c r="EO2" s="666"/>
      <c r="EP2" s="666"/>
      <c r="EQ2" s="666"/>
      <c r="ER2" s="666"/>
      <c r="ES2" s="666"/>
      <c r="ET2" s="666"/>
      <c r="EU2" s="666"/>
      <c r="EV2" s="666"/>
      <c r="EW2" s="666"/>
      <c r="EX2" s="666"/>
      <c r="EY2" s="666"/>
      <c r="EZ2" s="666"/>
      <c r="FA2" s="666"/>
      <c r="FB2" s="666"/>
      <c r="FC2" s="666"/>
      <c r="FD2" s="666"/>
      <c r="FE2" s="666"/>
      <c r="FF2" s="666"/>
      <c r="FG2" s="666"/>
      <c r="FH2" s="666"/>
      <c r="FI2" s="666"/>
      <c r="FJ2" s="666"/>
      <c r="FK2" s="666"/>
      <c r="FL2" s="666"/>
      <c r="FM2" s="666"/>
      <c r="FN2" s="666"/>
      <c r="FO2" s="666"/>
      <c r="FP2" s="666"/>
      <c r="FQ2" s="666"/>
      <c r="FR2" s="666"/>
      <c r="FS2" s="666"/>
      <c r="FT2" s="666"/>
      <c r="FU2" s="666"/>
      <c r="FV2" s="666"/>
      <c r="FW2" s="666"/>
      <c r="FX2" s="666"/>
      <c r="FY2" s="666"/>
      <c r="FZ2" s="666"/>
      <c r="GA2" s="666"/>
      <c r="GB2" s="666"/>
      <c r="GC2" s="666"/>
      <c r="GD2" s="666"/>
      <c r="GE2" s="666"/>
      <c r="GF2" s="666"/>
      <c r="GG2" s="666"/>
      <c r="GH2" s="666"/>
      <c r="GI2" s="666"/>
      <c r="GJ2" s="666"/>
      <c r="GK2" s="666"/>
      <c r="GL2" s="666"/>
      <c r="GM2" s="666"/>
      <c r="GN2" s="666"/>
      <c r="GO2" s="666"/>
      <c r="GP2" s="666"/>
      <c r="GQ2" s="666"/>
      <c r="GR2" s="666"/>
      <c r="GS2" s="666"/>
      <c r="GT2" s="666"/>
      <c r="GU2" s="666"/>
      <c r="GV2" s="666"/>
      <c r="GW2" s="666"/>
      <c r="GX2" s="666"/>
      <c r="GY2" s="666"/>
      <c r="GZ2" s="666"/>
      <c r="HA2" s="666"/>
      <c r="HB2" s="666"/>
      <c r="HC2" s="666"/>
      <c r="HD2" s="666"/>
      <c r="HE2" s="666"/>
      <c r="HF2" s="666"/>
      <c r="HG2" s="666"/>
      <c r="HH2" s="666"/>
      <c r="HI2" s="666"/>
      <c r="HJ2" s="666"/>
      <c r="HK2" s="666"/>
      <c r="HL2" s="666"/>
      <c r="HM2" s="666"/>
      <c r="HN2" s="666"/>
      <c r="HO2" s="666"/>
      <c r="HP2" s="666"/>
      <c r="HQ2" s="666"/>
      <c r="HR2" s="666"/>
      <c r="HS2" s="666"/>
      <c r="HT2" s="666"/>
      <c r="HU2" s="666"/>
      <c r="HV2" s="666"/>
      <c r="HW2" s="666"/>
      <c r="HX2" s="666"/>
      <c r="HY2" s="666"/>
      <c r="HZ2" s="666"/>
      <c r="IA2" s="666"/>
      <c r="IB2" s="666"/>
      <c r="IC2" s="666"/>
      <c r="ID2" s="666"/>
      <c r="IE2" s="666"/>
      <c r="IF2" s="666"/>
      <c r="IG2" s="666"/>
      <c r="IH2" s="666"/>
      <c r="II2" s="666"/>
      <c r="IJ2" s="666"/>
      <c r="IK2" s="666"/>
      <c r="IL2" s="666"/>
      <c r="IM2" s="666"/>
      <c r="IN2" s="666"/>
      <c r="IO2" s="666"/>
      <c r="IP2" s="666"/>
      <c r="IQ2" s="666"/>
      <c r="IR2" s="666"/>
      <c r="IS2" s="666"/>
      <c r="IT2" s="666"/>
      <c r="IU2" s="666"/>
      <c r="IV2" s="666"/>
      <c r="IW2" s="666"/>
      <c r="IX2" s="666"/>
      <c r="IY2" s="666"/>
      <c r="IZ2" s="666"/>
      <c r="JA2" s="666"/>
      <c r="JB2" s="666"/>
      <c r="JC2" s="666"/>
      <c r="JD2" s="666"/>
      <c r="JE2" s="666"/>
      <c r="JF2" s="666"/>
      <c r="JG2" s="666"/>
      <c r="JH2" s="666"/>
      <c r="JI2" s="666"/>
      <c r="JJ2" s="666"/>
      <c r="JK2" s="666"/>
      <c r="JL2" s="666"/>
      <c r="JM2" s="666"/>
      <c r="JN2" s="666"/>
      <c r="JO2" s="666"/>
      <c r="JP2" s="666"/>
      <c r="JQ2" s="666"/>
      <c r="JR2" s="666"/>
      <c r="JS2" s="666"/>
      <c r="JT2" s="666"/>
      <c r="JU2" s="666"/>
      <c r="JV2" s="666"/>
      <c r="JW2" s="666"/>
      <c r="JX2" s="666"/>
      <c r="JY2" s="666"/>
      <c r="JZ2" s="666"/>
      <c r="KA2" s="666"/>
      <c r="KB2" s="666"/>
      <c r="KC2" s="666"/>
      <c r="KD2" s="666"/>
      <c r="KE2" s="666"/>
      <c r="KF2" s="666"/>
      <c r="KG2" s="666"/>
      <c r="KH2" s="666"/>
      <c r="KI2" s="666"/>
      <c r="KJ2" s="666"/>
      <c r="KK2" s="666"/>
      <c r="KL2" s="666"/>
      <c r="KM2" s="666"/>
      <c r="KN2" s="666"/>
      <c r="KO2" s="666"/>
      <c r="KP2" s="666"/>
      <c r="KQ2" s="666"/>
      <c r="KR2" s="666"/>
      <c r="KS2" s="666"/>
      <c r="KT2" s="666"/>
      <c r="KU2" s="666"/>
      <c r="KV2" s="666"/>
      <c r="KW2" s="666"/>
      <c r="KX2" s="666"/>
      <c r="KY2" s="666"/>
      <c r="KZ2" s="666"/>
      <c r="LA2" s="666"/>
      <c r="LB2" s="666"/>
      <c r="LC2" s="666"/>
      <c r="LD2" s="666"/>
      <c r="LE2" s="666"/>
      <c r="LF2" s="666"/>
      <c r="LG2" s="666"/>
      <c r="LH2" s="666"/>
      <c r="LI2" s="666"/>
      <c r="LJ2" s="666"/>
      <c r="LK2" s="666"/>
      <c r="LL2" s="666"/>
      <c r="LM2" s="666"/>
      <c r="LN2" s="666"/>
      <c r="LO2" s="666"/>
      <c r="LP2" s="666"/>
      <c r="LQ2" s="666"/>
      <c r="LR2" s="666"/>
      <c r="LS2" s="666"/>
      <c r="LT2" s="666"/>
      <c r="LU2" s="666"/>
      <c r="LV2" s="666"/>
      <c r="LW2" s="666"/>
      <c r="LX2" s="666"/>
      <c r="LY2" s="666"/>
      <c r="LZ2" s="666"/>
      <c r="MA2" s="666"/>
      <c r="MB2" s="666"/>
      <c r="MC2" s="666"/>
      <c r="MD2" s="666"/>
      <c r="ME2" s="666"/>
      <c r="MF2" s="666"/>
      <c r="MG2" s="666"/>
      <c r="MH2" s="666"/>
      <c r="MI2" s="666"/>
      <c r="MJ2" s="666"/>
      <c r="MK2" s="666"/>
      <c r="ML2" s="666"/>
      <c r="MM2" s="666"/>
      <c r="MN2" s="666"/>
      <c r="MO2" s="666"/>
      <c r="MP2" s="666"/>
      <c r="MQ2" s="666"/>
      <c r="MR2" s="666"/>
      <c r="MS2" s="666"/>
      <c r="MT2" s="666"/>
      <c r="MU2" s="666"/>
      <c r="MV2" s="666"/>
      <c r="MW2" s="666"/>
      <c r="MX2" s="666"/>
      <c r="MY2" s="666"/>
      <c r="MZ2" s="666"/>
      <c r="NA2" s="666"/>
      <c r="NB2" s="666"/>
      <c r="NC2" s="666"/>
      <c r="ND2" s="666"/>
      <c r="NE2" s="666"/>
      <c r="NF2" s="666"/>
      <c r="NG2" s="666"/>
      <c r="NH2" s="666"/>
      <c r="NI2" s="666"/>
      <c r="NJ2" s="666"/>
      <c r="NK2" s="666"/>
      <c r="NL2" s="666"/>
      <c r="NM2" s="666"/>
      <c r="NN2" s="666"/>
      <c r="NO2" s="666"/>
      <c r="NP2" s="666"/>
      <c r="NQ2" s="666"/>
      <c r="NR2" s="666"/>
      <c r="NS2" s="666"/>
      <c r="NT2" s="666"/>
      <c r="NU2" s="666"/>
      <c r="NV2" s="666"/>
      <c r="NW2" s="666"/>
      <c r="NX2" s="666"/>
      <c r="NY2" s="666"/>
      <c r="NZ2" s="666"/>
      <c r="OA2" s="666"/>
      <c r="OB2" s="666"/>
      <c r="OC2" s="666"/>
      <c r="OD2" s="666"/>
      <c r="OE2" s="666"/>
      <c r="OF2" s="666"/>
      <c r="OG2" s="666"/>
      <c r="OH2" s="666"/>
      <c r="OI2" s="666"/>
      <c r="OJ2" s="666"/>
      <c r="OK2" s="666"/>
      <c r="OL2" s="666"/>
      <c r="OM2" s="666"/>
      <c r="ON2" s="666"/>
      <c r="OO2" s="666"/>
      <c r="OP2" s="666"/>
      <c r="OQ2" s="666"/>
      <c r="OR2" s="666"/>
      <c r="OS2" s="666"/>
      <c r="OT2" s="666"/>
      <c r="OU2" s="666"/>
      <c r="OV2" s="666"/>
      <c r="OW2" s="666"/>
      <c r="OX2" s="666"/>
      <c r="OY2" s="666"/>
      <c r="OZ2" s="666"/>
      <c r="PA2" s="666"/>
      <c r="PB2" s="666"/>
      <c r="PC2" s="666"/>
      <c r="PD2" s="666"/>
      <c r="PE2" s="666"/>
      <c r="PF2" s="666"/>
      <c r="PG2" s="666"/>
      <c r="PH2" s="666"/>
      <c r="PI2" s="666"/>
      <c r="PJ2" s="666"/>
      <c r="PK2" s="666"/>
      <c r="PL2" s="666"/>
      <c r="PM2" s="666"/>
      <c r="PN2" s="666"/>
      <c r="PO2" s="666"/>
      <c r="PP2" s="666"/>
      <c r="PQ2" s="666"/>
      <c r="PR2" s="666"/>
      <c r="PS2" s="666"/>
      <c r="PT2" s="666"/>
      <c r="PU2" s="666"/>
      <c r="PV2" s="666"/>
      <c r="PW2" s="666"/>
      <c r="PX2" s="666"/>
      <c r="PY2" s="666"/>
      <c r="PZ2" s="666"/>
      <c r="QA2" s="666"/>
      <c r="QB2" s="666"/>
      <c r="QC2" s="666"/>
      <c r="QD2" s="666"/>
      <c r="QE2" s="666"/>
      <c r="QF2" s="666"/>
      <c r="QG2" s="666"/>
      <c r="QH2" s="666"/>
      <c r="QI2" s="666"/>
      <c r="QJ2" s="666"/>
      <c r="QK2" s="666"/>
      <c r="QL2" s="666"/>
      <c r="QM2" s="666"/>
      <c r="QN2" s="666"/>
      <c r="QO2" s="666"/>
      <c r="QP2" s="666"/>
      <c r="QQ2" s="666"/>
      <c r="QR2" s="666"/>
      <c r="QS2" s="666"/>
      <c r="QT2" s="666"/>
      <c r="QU2" s="666"/>
      <c r="QV2" s="666"/>
      <c r="QW2" s="666"/>
      <c r="QX2" s="666"/>
      <c r="QY2" s="666"/>
      <c r="QZ2" s="666"/>
      <c r="RA2" s="666"/>
      <c r="RB2" s="666"/>
      <c r="RC2" s="666"/>
      <c r="RD2" s="666"/>
      <c r="RE2" s="666"/>
      <c r="RF2" s="666"/>
      <c r="RG2" s="666"/>
      <c r="RH2" s="666"/>
      <c r="RI2" s="666"/>
      <c r="RJ2" s="666"/>
      <c r="RK2" s="666"/>
      <c r="RL2" s="666"/>
      <c r="RM2" s="666"/>
      <c r="RN2" s="666"/>
      <c r="RO2" s="666"/>
      <c r="RP2" s="666"/>
      <c r="RQ2" s="666"/>
      <c r="RR2" s="666"/>
      <c r="RS2" s="666"/>
      <c r="RT2" s="666"/>
      <c r="RU2" s="666"/>
      <c r="RV2" s="666"/>
      <c r="RW2" s="666"/>
      <c r="RX2" s="666"/>
      <c r="RY2" s="666"/>
      <c r="RZ2" s="666"/>
      <c r="SA2" s="666"/>
      <c r="SB2" s="666"/>
      <c r="SC2" s="666"/>
      <c r="SD2" s="666"/>
      <c r="SE2" s="666"/>
      <c r="SF2" s="666"/>
      <c r="SG2" s="666"/>
      <c r="SH2" s="666"/>
      <c r="SI2" s="666"/>
      <c r="SJ2" s="666"/>
      <c r="SK2" s="666"/>
      <c r="SL2" s="666"/>
      <c r="SM2" s="666"/>
      <c r="SN2" s="666"/>
      <c r="SO2" s="666"/>
      <c r="SP2" s="666"/>
      <c r="SQ2" s="666"/>
      <c r="SR2" s="666"/>
      <c r="SS2" s="666"/>
      <c r="ST2" s="666"/>
      <c r="SU2" s="666"/>
      <c r="SV2" s="666"/>
      <c r="SW2" s="666"/>
      <c r="SX2" s="666"/>
      <c r="SY2" s="666"/>
      <c r="SZ2" s="666"/>
      <c r="TA2" s="666"/>
      <c r="TB2" s="666"/>
      <c r="TC2" s="666"/>
      <c r="TD2" s="666"/>
      <c r="TE2" s="666"/>
      <c r="TF2" s="666"/>
      <c r="TG2" s="666"/>
      <c r="TH2" s="666"/>
      <c r="TI2" s="666"/>
      <c r="TJ2" s="666"/>
      <c r="TK2" s="666"/>
      <c r="TL2" s="666"/>
      <c r="TM2" s="666"/>
      <c r="TN2" s="666"/>
      <c r="TO2" s="666"/>
      <c r="TP2" s="666"/>
      <c r="TQ2" s="666"/>
      <c r="TR2" s="666"/>
      <c r="TS2" s="666"/>
      <c r="TT2" s="666"/>
      <c r="TU2" s="666"/>
      <c r="TV2" s="666"/>
      <c r="TW2" s="666"/>
      <c r="TX2" s="666"/>
      <c r="TY2" s="666"/>
      <c r="TZ2" s="666"/>
      <c r="UA2" s="666"/>
      <c r="UB2" s="666"/>
      <c r="UC2" s="666"/>
      <c r="UD2" s="666"/>
      <c r="UE2" s="666"/>
      <c r="UF2" s="666"/>
      <c r="UG2" s="666"/>
      <c r="UH2" s="666"/>
      <c r="UI2" s="666"/>
      <c r="UJ2" s="666"/>
      <c r="UK2" s="666"/>
      <c r="UL2" s="666"/>
      <c r="UM2" s="666"/>
      <c r="UN2" s="666"/>
      <c r="UO2" s="666"/>
      <c r="UP2" s="666"/>
      <c r="UQ2" s="666"/>
      <c r="UR2" s="666"/>
      <c r="US2" s="666"/>
      <c r="UT2" s="666"/>
      <c r="UU2" s="666"/>
      <c r="UV2" s="666"/>
      <c r="UW2" s="666"/>
      <c r="UX2" s="666"/>
      <c r="UY2" s="666"/>
      <c r="UZ2" s="666"/>
      <c r="VA2" s="666"/>
      <c r="VB2" s="666"/>
      <c r="VC2" s="666"/>
      <c r="VD2" s="666"/>
      <c r="VE2" s="666"/>
      <c r="VF2" s="666"/>
      <c r="VG2" s="666"/>
      <c r="VH2" s="666"/>
      <c r="VI2" s="666"/>
      <c r="VJ2" s="666"/>
      <c r="VK2" s="666"/>
      <c r="VL2" s="666"/>
      <c r="VM2" s="666"/>
      <c r="VN2" s="666"/>
      <c r="VO2" s="666"/>
      <c r="VP2" s="666"/>
      <c r="VQ2" s="666"/>
      <c r="VR2" s="666"/>
      <c r="VS2" s="666"/>
      <c r="VT2" s="666"/>
      <c r="VU2" s="666"/>
      <c r="VV2" s="666"/>
      <c r="VW2" s="666"/>
      <c r="VX2" s="666"/>
      <c r="VY2" s="666"/>
      <c r="VZ2" s="666"/>
      <c r="WA2" s="666"/>
      <c r="WB2" s="666"/>
      <c r="WC2" s="666"/>
      <c r="WD2" s="666"/>
      <c r="WE2" s="666"/>
      <c r="WF2" s="666"/>
      <c r="WG2" s="666"/>
      <c r="WH2" s="666"/>
      <c r="WI2" s="666"/>
      <c r="WJ2" s="666"/>
      <c r="WK2" s="666"/>
      <c r="WL2" s="666"/>
      <c r="WM2" s="666"/>
      <c r="WN2" s="666"/>
      <c r="WO2" s="666"/>
      <c r="WP2" s="666"/>
      <c r="WQ2" s="666"/>
      <c r="WR2" s="666"/>
      <c r="WS2" s="666"/>
      <c r="WT2" s="666"/>
      <c r="WU2" s="666"/>
      <c r="WV2" s="666"/>
      <c r="WW2" s="666"/>
      <c r="WX2" s="666"/>
      <c r="WY2" s="666"/>
      <c r="WZ2" s="666"/>
      <c r="XA2" s="666"/>
      <c r="XB2" s="666"/>
      <c r="XC2" s="666"/>
      <c r="XD2" s="666"/>
      <c r="XE2" s="666"/>
      <c r="XF2" s="666"/>
      <c r="XG2" s="666"/>
      <c r="XH2" s="666"/>
      <c r="XI2" s="666"/>
      <c r="XJ2" s="666"/>
      <c r="XK2" s="666"/>
      <c r="XL2" s="666"/>
      <c r="XM2" s="666"/>
      <c r="XN2" s="666"/>
      <c r="XO2" s="666"/>
      <c r="XP2" s="666"/>
      <c r="XQ2" s="666"/>
      <c r="XR2" s="666"/>
      <c r="XS2" s="666"/>
      <c r="XT2" s="666"/>
      <c r="XU2" s="666"/>
      <c r="XV2" s="666"/>
      <c r="XW2" s="666"/>
      <c r="XX2" s="666"/>
      <c r="XY2" s="666"/>
      <c r="XZ2" s="666"/>
      <c r="YA2" s="666"/>
      <c r="YB2" s="666"/>
      <c r="YC2" s="666"/>
      <c r="YD2" s="666"/>
      <c r="YE2" s="666"/>
      <c r="YF2" s="666"/>
      <c r="YG2" s="666"/>
      <c r="YH2" s="666"/>
      <c r="YI2" s="666"/>
      <c r="YJ2" s="666"/>
      <c r="YK2" s="666"/>
      <c r="YL2" s="666"/>
      <c r="YM2" s="666"/>
      <c r="YN2" s="666"/>
      <c r="YO2" s="666"/>
      <c r="YP2" s="666"/>
      <c r="YQ2" s="666"/>
      <c r="YR2" s="666"/>
      <c r="YS2" s="666"/>
      <c r="YT2" s="666"/>
      <c r="YU2" s="666"/>
      <c r="YV2" s="666"/>
      <c r="YW2" s="666"/>
      <c r="YX2" s="666"/>
      <c r="YY2" s="666"/>
      <c r="YZ2" s="666"/>
      <c r="ZA2" s="666"/>
      <c r="ZB2" s="666"/>
      <c r="ZC2" s="666"/>
      <c r="ZD2" s="666"/>
      <c r="ZE2" s="666"/>
      <c r="ZF2" s="666"/>
      <c r="ZG2" s="666"/>
      <c r="ZH2" s="666"/>
      <c r="ZI2" s="666"/>
      <c r="ZJ2" s="666"/>
      <c r="ZK2" s="666"/>
      <c r="ZL2" s="666"/>
      <c r="ZM2" s="666"/>
      <c r="ZN2" s="666"/>
      <c r="ZO2" s="666"/>
      <c r="ZP2" s="666"/>
      <c r="ZQ2" s="666"/>
      <c r="ZR2" s="666"/>
      <c r="ZS2" s="666"/>
      <c r="ZT2" s="666"/>
      <c r="ZU2" s="666"/>
      <c r="ZV2" s="666"/>
      <c r="ZW2" s="666"/>
      <c r="ZX2" s="666"/>
      <c r="ZY2" s="666"/>
      <c r="ZZ2" s="666"/>
      <c r="AAA2" s="666"/>
      <c r="AAB2" s="666"/>
      <c r="AAC2" s="666"/>
      <c r="AAD2" s="666"/>
      <c r="AAE2" s="666"/>
      <c r="AAF2" s="666"/>
      <c r="AAG2" s="666"/>
      <c r="AAH2" s="666"/>
      <c r="AAI2" s="666"/>
      <c r="AAJ2" s="666"/>
      <c r="AAK2" s="666"/>
      <c r="AAL2" s="666"/>
      <c r="AAM2" s="666"/>
      <c r="AAN2" s="666"/>
      <c r="AAO2" s="666"/>
      <c r="AAP2" s="666"/>
      <c r="AAQ2" s="666"/>
      <c r="AAR2" s="666"/>
      <c r="AAS2" s="666"/>
      <c r="AAT2" s="666"/>
      <c r="AAU2" s="666"/>
      <c r="AAV2" s="666"/>
      <c r="AAW2" s="666"/>
      <c r="AAX2" s="666"/>
      <c r="AAY2" s="666"/>
      <c r="AAZ2" s="666"/>
      <c r="ABA2" s="666"/>
      <c r="ABB2" s="666"/>
      <c r="ABC2" s="666"/>
      <c r="ABD2" s="666"/>
      <c r="ABE2" s="666"/>
      <c r="ABF2" s="666"/>
      <c r="ABG2" s="666"/>
      <c r="ABH2" s="666"/>
      <c r="ABI2" s="666"/>
      <c r="ABJ2" s="666"/>
      <c r="ABK2" s="666"/>
      <c r="ABL2" s="666"/>
      <c r="ABM2" s="666"/>
      <c r="ABN2" s="666"/>
      <c r="ABO2" s="666"/>
      <c r="ABP2" s="666"/>
      <c r="ABQ2" s="666"/>
      <c r="ABR2" s="666"/>
      <c r="ABS2" s="666"/>
      <c r="ABT2" s="666"/>
      <c r="ABU2" s="666"/>
      <c r="ABV2" s="666"/>
      <c r="ABW2" s="666"/>
      <c r="ABX2" s="666"/>
      <c r="ABY2" s="666"/>
      <c r="ABZ2" s="666"/>
      <c r="ACA2" s="666"/>
      <c r="ACB2" s="666"/>
      <c r="ACC2" s="666"/>
      <c r="ACD2" s="666"/>
      <c r="ACE2" s="666"/>
      <c r="ACF2" s="666"/>
      <c r="ACG2" s="666"/>
      <c r="ACH2" s="666"/>
      <c r="ACI2" s="666"/>
      <c r="ACJ2" s="666"/>
      <c r="ACK2" s="666"/>
      <c r="ACL2" s="666"/>
      <c r="ACM2" s="666"/>
      <c r="ACN2" s="666"/>
      <c r="ACO2" s="666"/>
      <c r="ACP2" s="666"/>
      <c r="ACQ2" s="666"/>
      <c r="ACR2" s="666"/>
      <c r="ACS2" s="666"/>
      <c r="ACT2" s="666"/>
      <c r="ACU2" s="666"/>
      <c r="ACV2" s="666"/>
      <c r="ACW2" s="666"/>
      <c r="ACX2" s="666"/>
      <c r="ACY2" s="666"/>
      <c r="ACZ2" s="666"/>
      <c r="ADA2" s="666"/>
      <c r="ADB2" s="666"/>
      <c r="ADC2" s="666"/>
      <c r="ADD2" s="666"/>
      <c r="ADE2" s="666"/>
      <c r="ADF2" s="666"/>
      <c r="ADG2" s="666"/>
      <c r="ADH2" s="666"/>
      <c r="ADI2" s="666"/>
      <c r="ADJ2" s="666"/>
      <c r="ADK2" s="666"/>
      <c r="ADL2" s="666"/>
      <c r="ADM2" s="666"/>
      <c r="ADN2" s="666"/>
      <c r="ADO2" s="666"/>
      <c r="ADP2" s="666"/>
      <c r="ADQ2" s="666"/>
      <c r="ADR2" s="666"/>
      <c r="ADS2" s="666"/>
      <c r="ADT2" s="666"/>
      <c r="ADU2" s="666"/>
      <c r="ADV2" s="666"/>
      <c r="ADW2" s="666"/>
      <c r="ADX2" s="666"/>
      <c r="ADY2" s="666"/>
      <c r="ADZ2" s="666"/>
      <c r="AEA2" s="666"/>
      <c r="AEB2" s="666"/>
      <c r="AEC2" s="666"/>
      <c r="AED2" s="666"/>
      <c r="AEE2" s="666"/>
      <c r="AEF2" s="666"/>
      <c r="AEG2" s="666"/>
      <c r="AEH2" s="666"/>
      <c r="AEI2" s="666"/>
      <c r="AEJ2" s="666"/>
      <c r="AEK2" s="666"/>
      <c r="AEL2" s="666"/>
      <c r="AEM2" s="666"/>
      <c r="AEN2" s="666"/>
      <c r="AEO2" s="666"/>
      <c r="AEP2" s="666"/>
      <c r="AEQ2" s="666"/>
      <c r="AER2" s="666"/>
      <c r="AES2" s="666"/>
      <c r="AET2" s="666"/>
      <c r="AEU2" s="666"/>
      <c r="AEV2" s="666"/>
      <c r="AEW2" s="666"/>
      <c r="AEX2" s="666"/>
      <c r="AEY2" s="666"/>
      <c r="AEZ2" s="666"/>
      <c r="AFA2" s="666"/>
      <c r="AFB2" s="666"/>
      <c r="AFC2" s="666"/>
      <c r="AFD2" s="666"/>
      <c r="AFE2" s="666"/>
      <c r="AFF2" s="666"/>
      <c r="AFG2" s="666"/>
      <c r="AFH2" s="666"/>
      <c r="AFI2" s="666"/>
      <c r="AFJ2" s="666"/>
      <c r="AFK2" s="666"/>
      <c r="AFL2" s="666"/>
      <c r="AFM2" s="666"/>
      <c r="AFN2" s="666"/>
      <c r="AFO2" s="666"/>
      <c r="AFP2" s="666"/>
      <c r="AFQ2" s="666"/>
      <c r="AFR2" s="666"/>
      <c r="AFS2" s="666"/>
      <c r="AFT2" s="666"/>
      <c r="AFU2" s="666"/>
      <c r="AFV2" s="666"/>
      <c r="AFW2" s="666"/>
      <c r="AFX2" s="666"/>
      <c r="AFY2" s="666"/>
      <c r="AFZ2" s="666"/>
      <c r="AGA2" s="666"/>
      <c r="AGB2" s="666"/>
      <c r="AGC2" s="666"/>
      <c r="AGD2" s="666"/>
      <c r="AGE2" s="666"/>
      <c r="AGF2" s="666"/>
      <c r="AGG2" s="666"/>
      <c r="AGH2" s="666"/>
      <c r="AGI2" s="666"/>
      <c r="AGJ2" s="666"/>
      <c r="AGK2" s="666"/>
      <c r="AGL2" s="666"/>
      <c r="AGM2" s="666"/>
      <c r="AGN2" s="666"/>
      <c r="AGO2" s="666"/>
      <c r="AGP2" s="666"/>
      <c r="AGQ2" s="666"/>
      <c r="AGR2" s="666"/>
      <c r="AGS2" s="666"/>
      <c r="AGT2" s="666"/>
      <c r="AGU2" s="666"/>
      <c r="AGV2" s="666"/>
      <c r="AGW2" s="666"/>
      <c r="AGX2" s="666"/>
      <c r="AGY2" s="666"/>
      <c r="AGZ2" s="666"/>
      <c r="AHA2" s="666"/>
      <c r="AHB2" s="666"/>
      <c r="AHC2" s="666"/>
      <c r="AHD2" s="666"/>
      <c r="AHE2" s="666"/>
      <c r="AHF2" s="666"/>
      <c r="AHG2" s="666"/>
      <c r="AHH2" s="666"/>
      <c r="AHI2" s="666"/>
      <c r="AHJ2" s="666"/>
      <c r="AHK2" s="666"/>
      <c r="AHL2" s="666"/>
      <c r="AHM2" s="666"/>
      <c r="AHN2" s="666"/>
      <c r="AHO2" s="666"/>
      <c r="AHP2" s="666"/>
      <c r="AHQ2" s="666"/>
      <c r="AHR2" s="666"/>
      <c r="AHS2" s="666"/>
      <c r="AHT2" s="666"/>
      <c r="AHU2" s="666"/>
      <c r="AHV2" s="666"/>
      <c r="AHW2" s="666"/>
      <c r="AHX2" s="666"/>
      <c r="AHY2" s="666"/>
      <c r="AHZ2" s="666"/>
      <c r="AIA2" s="666"/>
      <c r="AIB2" s="666"/>
      <c r="AIC2" s="666"/>
      <c r="AID2" s="666"/>
      <c r="AIE2" s="666"/>
      <c r="AIF2" s="666"/>
      <c r="AIG2" s="666"/>
      <c r="AIH2" s="666"/>
      <c r="AII2" s="666"/>
      <c r="AIJ2" s="666"/>
      <c r="AIK2" s="666"/>
      <c r="AIL2" s="666"/>
      <c r="AIM2" s="666"/>
      <c r="AIN2" s="666"/>
      <c r="AIO2" s="666"/>
      <c r="AIP2" s="666"/>
      <c r="AIQ2" s="666"/>
      <c r="AIR2" s="666"/>
      <c r="AIS2" s="666"/>
      <c r="AIT2" s="666"/>
      <c r="AIU2" s="666"/>
      <c r="AIV2" s="666"/>
      <c r="AIW2" s="666"/>
      <c r="AIX2" s="666"/>
      <c r="AIY2" s="666"/>
      <c r="AIZ2" s="666"/>
      <c r="AJA2" s="666"/>
      <c r="AJB2" s="666"/>
      <c r="AJC2" s="666"/>
      <c r="AJD2" s="666"/>
      <c r="AJE2" s="666"/>
      <c r="AJF2" s="666"/>
      <c r="AJG2" s="666"/>
      <c r="AJH2" s="666"/>
      <c r="AJI2" s="666"/>
      <c r="AJJ2" s="666"/>
      <c r="AJK2" s="666"/>
      <c r="AJL2" s="666"/>
      <c r="AJM2" s="666"/>
      <c r="AJN2" s="666"/>
      <c r="AJO2" s="666"/>
      <c r="AJP2" s="666"/>
      <c r="AJQ2" s="666"/>
      <c r="AJR2" s="666"/>
      <c r="AJS2" s="666"/>
      <c r="AJT2" s="666"/>
      <c r="AJU2" s="666"/>
      <c r="AJV2" s="666"/>
      <c r="AJW2" s="666"/>
      <c r="AJX2" s="666"/>
      <c r="AJY2" s="666"/>
      <c r="AJZ2" s="666"/>
      <c r="AKA2" s="666"/>
      <c r="AKB2" s="666"/>
      <c r="AKC2" s="666"/>
      <c r="AKD2" s="666"/>
      <c r="AKE2" s="666"/>
      <c r="AKF2" s="666"/>
      <c r="AKG2" s="666"/>
      <c r="AKH2" s="666"/>
      <c r="AKI2" s="666"/>
      <c r="AKJ2" s="666"/>
      <c r="AKK2" s="666"/>
      <c r="AKL2" s="666"/>
      <c r="AKM2" s="666"/>
      <c r="AKN2" s="666"/>
      <c r="AKO2" s="666"/>
      <c r="AKP2" s="666"/>
      <c r="AKQ2" s="666"/>
      <c r="AKR2" s="666"/>
      <c r="AKS2" s="666"/>
      <c r="AKT2" s="666"/>
      <c r="AKU2" s="666"/>
      <c r="AKV2" s="666"/>
      <c r="AKW2" s="666"/>
      <c r="AKX2" s="666"/>
      <c r="AKY2" s="666"/>
      <c r="AKZ2" s="666"/>
      <c r="ALA2" s="666"/>
      <c r="ALB2" s="666"/>
      <c r="ALC2" s="666"/>
      <c r="ALD2" s="666"/>
      <c r="ALE2" s="666"/>
      <c r="ALF2" s="666"/>
      <c r="ALG2" s="666"/>
      <c r="ALH2" s="666"/>
      <c r="ALI2" s="666"/>
      <c r="ALJ2" s="666"/>
      <c r="ALK2" s="667"/>
    </row>
    <row r="3" spans="2:999">
      <c r="B3" s="665"/>
      <c r="C3" s="665"/>
      <c r="D3" s="665"/>
      <c r="E3" s="665"/>
      <c r="F3" s="665"/>
      <c r="G3" s="665"/>
      <c r="H3" s="665"/>
      <c r="I3" s="665"/>
      <c r="J3" s="665"/>
      <c r="K3" s="665"/>
      <c r="L3" s="665"/>
      <c r="M3" s="665"/>
      <c r="N3" s="665"/>
      <c r="O3" s="665"/>
      <c r="P3" s="665"/>
      <c r="Q3" s="665"/>
      <c r="R3" s="665"/>
      <c r="S3" s="665"/>
      <c r="T3" s="665"/>
      <c r="U3" s="665"/>
      <c r="V3" s="665"/>
      <c r="W3" s="665"/>
      <c r="X3" s="665"/>
      <c r="Y3" s="665"/>
      <c r="Z3" s="665"/>
      <c r="AA3" s="665"/>
      <c r="AB3" s="665"/>
      <c r="AC3" s="665"/>
      <c r="AD3" s="665"/>
      <c r="AE3" s="665"/>
      <c r="AF3" s="665"/>
      <c r="AG3" s="665"/>
      <c r="AH3" s="665"/>
      <c r="AI3" s="665"/>
      <c r="AJ3" s="665"/>
      <c r="AK3" s="665"/>
      <c r="AL3" s="665"/>
      <c r="AM3" s="665"/>
      <c r="AN3" s="665"/>
      <c r="AO3" s="665"/>
      <c r="AP3" s="665"/>
      <c r="AQ3" s="665"/>
      <c r="AR3" s="665"/>
      <c r="AS3" s="665"/>
      <c r="AT3" s="665"/>
      <c r="AU3" s="665"/>
      <c r="AV3" s="665"/>
      <c r="AW3" s="665"/>
      <c r="AX3" s="665"/>
      <c r="AY3" s="665"/>
      <c r="AZ3" s="665"/>
      <c r="BA3" s="665"/>
      <c r="BB3" s="665"/>
      <c r="BC3" s="665"/>
      <c r="BD3" s="665"/>
      <c r="BE3" s="665"/>
      <c r="BF3" s="665"/>
      <c r="BG3" s="665"/>
      <c r="BH3" s="665"/>
      <c r="BI3" s="665"/>
      <c r="BJ3" s="665"/>
      <c r="BK3" s="665"/>
      <c r="BL3" s="665"/>
      <c r="BM3" s="665"/>
      <c r="BN3" s="665"/>
      <c r="BO3" s="665"/>
      <c r="BP3" s="665"/>
      <c r="BQ3" s="665"/>
      <c r="BR3" s="665"/>
      <c r="BS3" s="665"/>
      <c r="BT3" s="665"/>
      <c r="BU3" s="665"/>
      <c r="BV3" s="665"/>
      <c r="BW3" s="665"/>
      <c r="BX3" s="665"/>
      <c r="BY3" s="665"/>
      <c r="BZ3" s="665"/>
      <c r="CA3" s="665"/>
      <c r="CB3" s="665"/>
      <c r="CC3" s="665"/>
      <c r="CD3" s="665"/>
      <c r="CE3" s="665"/>
      <c r="CF3" s="665"/>
      <c r="CG3" s="665"/>
      <c r="CH3" s="665"/>
      <c r="CI3" s="665"/>
      <c r="CJ3" s="665"/>
      <c r="CK3" s="665"/>
      <c r="CL3" s="665"/>
      <c r="CM3" s="665"/>
      <c r="CN3" s="665"/>
      <c r="CO3" s="665"/>
      <c r="CP3" s="665"/>
      <c r="CQ3" s="665"/>
      <c r="CR3" s="665"/>
      <c r="CS3" s="665"/>
      <c r="CT3" s="665"/>
      <c r="CU3" s="665"/>
      <c r="CV3" s="665"/>
      <c r="CW3" s="665"/>
      <c r="CX3" s="665"/>
      <c r="CY3" s="665"/>
      <c r="CZ3" s="665"/>
      <c r="DA3" s="665"/>
      <c r="DB3" s="665"/>
      <c r="DC3" s="665"/>
      <c r="DD3" s="665"/>
      <c r="DE3" s="665"/>
      <c r="DF3" s="665"/>
      <c r="DG3" s="665"/>
      <c r="DH3" s="665"/>
      <c r="DI3" s="665"/>
      <c r="DJ3" s="665"/>
      <c r="DK3" s="665"/>
      <c r="DL3" s="665"/>
      <c r="DM3" s="665"/>
      <c r="DN3" s="665"/>
      <c r="DO3" s="665"/>
      <c r="DP3" s="665"/>
      <c r="DQ3" s="665"/>
      <c r="DR3" s="665"/>
      <c r="DS3" s="665"/>
      <c r="DT3" s="665"/>
      <c r="DU3" s="665"/>
      <c r="DV3" s="665"/>
      <c r="DW3" s="665"/>
      <c r="DX3" s="665"/>
      <c r="DY3" s="665"/>
      <c r="DZ3" s="665"/>
      <c r="EA3" s="665"/>
      <c r="EB3" s="665"/>
      <c r="EC3" s="665"/>
      <c r="ED3" s="665"/>
      <c r="EE3" s="665"/>
      <c r="EF3" s="665"/>
      <c r="EG3" s="665"/>
      <c r="EH3" s="665"/>
      <c r="EI3" s="665"/>
      <c r="EJ3" s="665"/>
      <c r="EK3" s="665"/>
      <c r="EL3" s="665"/>
      <c r="EM3" s="665"/>
      <c r="EN3" s="665"/>
      <c r="EO3" s="665"/>
      <c r="EP3" s="665"/>
      <c r="EQ3" s="665"/>
      <c r="ER3" s="665"/>
      <c r="ES3" s="665"/>
      <c r="ET3" s="665"/>
      <c r="EU3" s="665"/>
      <c r="EV3" s="665"/>
      <c r="EW3" s="665"/>
      <c r="EX3" s="665"/>
      <c r="EY3" s="665"/>
      <c r="EZ3" s="665"/>
      <c r="FA3" s="665"/>
      <c r="FB3" s="665"/>
      <c r="FC3" s="665"/>
      <c r="FD3" s="665"/>
      <c r="FE3" s="665"/>
      <c r="FF3" s="665"/>
      <c r="FG3" s="665"/>
      <c r="FH3" s="665"/>
      <c r="FI3" s="665"/>
      <c r="FJ3" s="665"/>
      <c r="FK3" s="665"/>
      <c r="FL3" s="665"/>
      <c r="FM3" s="665"/>
      <c r="FN3" s="665"/>
      <c r="FO3" s="665"/>
      <c r="FP3" s="665"/>
      <c r="FQ3" s="665"/>
      <c r="FR3" s="665"/>
      <c r="FS3" s="665"/>
      <c r="FT3" s="665"/>
      <c r="FU3" s="665"/>
      <c r="FV3" s="665"/>
      <c r="FW3" s="665"/>
      <c r="FX3" s="665"/>
      <c r="FY3" s="665"/>
      <c r="FZ3" s="665"/>
      <c r="GA3" s="665"/>
      <c r="GB3" s="665"/>
      <c r="GC3" s="665"/>
      <c r="GD3" s="665"/>
      <c r="GE3" s="665"/>
      <c r="GF3" s="665"/>
      <c r="GG3" s="665"/>
      <c r="GH3" s="665"/>
      <c r="GI3" s="665"/>
      <c r="GJ3" s="665"/>
      <c r="GK3" s="665"/>
      <c r="GL3" s="665"/>
      <c r="GM3" s="665"/>
      <c r="GN3" s="665"/>
      <c r="GO3" s="665"/>
      <c r="GP3" s="665"/>
      <c r="GQ3" s="665"/>
      <c r="GR3" s="665"/>
      <c r="GS3" s="665"/>
      <c r="GT3" s="665"/>
      <c r="GU3" s="665"/>
      <c r="GV3" s="665"/>
      <c r="GW3" s="665"/>
      <c r="GX3" s="665"/>
      <c r="GY3" s="665"/>
      <c r="GZ3" s="665"/>
      <c r="HA3" s="665"/>
      <c r="HB3" s="665"/>
      <c r="HC3" s="665"/>
      <c r="HD3" s="665"/>
      <c r="HE3" s="665"/>
      <c r="HF3" s="665"/>
      <c r="HG3" s="665"/>
      <c r="HH3" s="665"/>
      <c r="HI3" s="665"/>
      <c r="HJ3" s="665"/>
      <c r="HK3" s="665"/>
      <c r="HL3" s="665"/>
      <c r="HM3" s="665"/>
      <c r="HN3" s="665"/>
      <c r="HO3" s="665"/>
      <c r="HP3" s="665"/>
      <c r="HQ3" s="665"/>
      <c r="HR3" s="665"/>
      <c r="HS3" s="665"/>
      <c r="HT3" s="665"/>
      <c r="HU3" s="665"/>
      <c r="HV3" s="665"/>
      <c r="HW3" s="665"/>
      <c r="HX3" s="665"/>
      <c r="HY3" s="665"/>
      <c r="HZ3" s="665"/>
      <c r="IA3" s="665"/>
      <c r="IB3" s="665"/>
      <c r="IC3" s="665"/>
      <c r="ID3" s="665"/>
      <c r="IE3" s="665"/>
      <c r="IF3" s="665"/>
      <c r="IG3" s="665"/>
      <c r="IH3" s="665"/>
      <c r="II3" s="665"/>
      <c r="IJ3" s="665"/>
      <c r="IK3" s="665"/>
      <c r="IL3" s="665"/>
      <c r="IM3" s="665"/>
      <c r="IN3" s="665"/>
      <c r="IO3" s="665"/>
      <c r="IP3" s="665"/>
      <c r="IQ3" s="665"/>
      <c r="IR3" s="665"/>
      <c r="IS3" s="665"/>
      <c r="IT3" s="665"/>
      <c r="IU3" s="665"/>
      <c r="IV3" s="665"/>
      <c r="IW3" s="665"/>
      <c r="IX3" s="665"/>
      <c r="IY3" s="665"/>
      <c r="IZ3" s="665"/>
      <c r="JA3" s="665"/>
      <c r="JB3" s="665"/>
      <c r="JC3" s="665"/>
      <c r="JD3" s="665"/>
      <c r="JE3" s="665"/>
      <c r="JF3" s="665"/>
      <c r="JG3" s="665"/>
      <c r="JH3" s="665"/>
      <c r="JI3" s="665"/>
      <c r="JJ3" s="665"/>
      <c r="JK3" s="665"/>
      <c r="JL3" s="665"/>
      <c r="JM3" s="665"/>
      <c r="JN3" s="665"/>
      <c r="JO3" s="665"/>
      <c r="JP3" s="665"/>
      <c r="JQ3" s="665"/>
      <c r="JR3" s="665"/>
      <c r="JS3" s="665"/>
      <c r="JT3" s="665"/>
      <c r="JU3" s="665"/>
      <c r="JV3" s="665"/>
      <c r="JW3" s="665"/>
      <c r="JX3" s="665"/>
      <c r="JY3" s="665"/>
      <c r="JZ3" s="665"/>
      <c r="KA3" s="665"/>
      <c r="KB3" s="665"/>
      <c r="KC3" s="665"/>
      <c r="KD3" s="665"/>
      <c r="KE3" s="665"/>
      <c r="KF3" s="665"/>
      <c r="KG3" s="665"/>
      <c r="KH3" s="665"/>
      <c r="KI3" s="665"/>
      <c r="KJ3" s="665"/>
      <c r="KK3" s="665"/>
      <c r="KL3" s="665"/>
      <c r="KM3" s="665"/>
      <c r="KN3" s="665"/>
      <c r="KO3" s="665"/>
      <c r="KP3" s="665"/>
      <c r="KQ3" s="665"/>
      <c r="KR3" s="665"/>
      <c r="KS3" s="665"/>
      <c r="KT3" s="665"/>
      <c r="KU3" s="665"/>
      <c r="KV3" s="665"/>
      <c r="KW3" s="665"/>
      <c r="KX3" s="665"/>
      <c r="KY3" s="665"/>
      <c r="KZ3" s="665"/>
      <c r="LA3" s="665"/>
      <c r="LB3" s="665"/>
      <c r="LC3" s="665"/>
      <c r="LD3" s="665"/>
      <c r="LE3" s="665"/>
      <c r="LF3" s="665"/>
      <c r="LG3" s="665"/>
      <c r="LH3" s="665"/>
      <c r="LI3" s="665"/>
      <c r="LJ3" s="665"/>
      <c r="LK3" s="665"/>
      <c r="LL3" s="665"/>
      <c r="LM3" s="665"/>
      <c r="LN3" s="665"/>
      <c r="LO3" s="665"/>
      <c r="LP3" s="665"/>
      <c r="LQ3" s="665"/>
      <c r="LR3" s="665"/>
      <c r="LS3" s="665"/>
      <c r="LT3" s="665"/>
      <c r="LU3" s="665"/>
      <c r="LV3" s="665"/>
      <c r="LW3" s="665"/>
      <c r="LX3" s="665"/>
      <c r="LY3" s="665"/>
      <c r="LZ3" s="665"/>
      <c r="MA3" s="665"/>
      <c r="MB3" s="665"/>
      <c r="MC3" s="665"/>
      <c r="MD3" s="665"/>
      <c r="ME3" s="665"/>
      <c r="MF3" s="665"/>
      <c r="MG3" s="665"/>
      <c r="MH3" s="665"/>
      <c r="MI3" s="665"/>
      <c r="MJ3" s="665"/>
      <c r="MK3" s="665"/>
      <c r="ML3" s="665"/>
      <c r="MM3" s="665"/>
      <c r="MN3" s="665"/>
      <c r="MO3" s="665"/>
      <c r="MP3" s="665"/>
      <c r="MQ3" s="665"/>
      <c r="MR3" s="665"/>
      <c r="MS3" s="665"/>
      <c r="MT3" s="665"/>
      <c r="MU3" s="665"/>
      <c r="MV3" s="665"/>
      <c r="MW3" s="665"/>
      <c r="MX3" s="665"/>
      <c r="MY3" s="665"/>
      <c r="MZ3" s="665"/>
      <c r="NA3" s="665"/>
      <c r="NB3" s="665"/>
      <c r="NC3" s="665"/>
      <c r="ND3" s="665"/>
      <c r="NE3" s="665"/>
      <c r="NF3" s="665"/>
      <c r="NG3" s="665"/>
      <c r="NH3" s="665"/>
      <c r="NI3" s="665"/>
      <c r="NJ3" s="665"/>
      <c r="NK3" s="665"/>
      <c r="NL3" s="665"/>
      <c r="NM3" s="665"/>
      <c r="NN3" s="665"/>
      <c r="NO3" s="665"/>
      <c r="NP3" s="665"/>
      <c r="NQ3" s="665"/>
      <c r="NR3" s="665"/>
      <c r="NS3" s="665"/>
      <c r="NT3" s="665"/>
      <c r="NU3" s="665"/>
      <c r="NV3" s="665"/>
      <c r="NW3" s="665"/>
      <c r="NX3" s="665"/>
      <c r="NY3" s="665"/>
      <c r="NZ3" s="665"/>
      <c r="OA3" s="665"/>
      <c r="OB3" s="665"/>
      <c r="OC3" s="665"/>
      <c r="OD3" s="665"/>
      <c r="OE3" s="665"/>
      <c r="OF3" s="665"/>
      <c r="OG3" s="665"/>
      <c r="OH3" s="665"/>
      <c r="OI3" s="665"/>
      <c r="OJ3" s="665"/>
      <c r="OK3" s="665"/>
      <c r="OL3" s="665"/>
      <c r="OM3" s="665"/>
      <c r="ON3" s="665"/>
      <c r="OO3" s="665"/>
      <c r="OP3" s="665"/>
      <c r="OQ3" s="665"/>
      <c r="OR3" s="665"/>
      <c r="OS3" s="665"/>
      <c r="OT3" s="665"/>
      <c r="OU3" s="665"/>
      <c r="OV3" s="665"/>
      <c r="OW3" s="665"/>
      <c r="OX3" s="665"/>
      <c r="OY3" s="665"/>
      <c r="OZ3" s="665"/>
      <c r="PA3" s="665"/>
      <c r="PB3" s="665"/>
      <c r="PC3" s="665"/>
      <c r="PD3" s="665"/>
      <c r="PE3" s="665"/>
      <c r="PF3" s="665"/>
      <c r="PG3" s="665"/>
      <c r="PH3" s="665"/>
      <c r="PI3" s="665"/>
      <c r="PJ3" s="665"/>
      <c r="PK3" s="665"/>
      <c r="PL3" s="665"/>
      <c r="PM3" s="665"/>
      <c r="PN3" s="665"/>
      <c r="PO3" s="665"/>
      <c r="PP3" s="665"/>
      <c r="PQ3" s="665"/>
      <c r="PR3" s="665"/>
      <c r="PS3" s="665"/>
      <c r="PT3" s="665"/>
      <c r="PU3" s="665"/>
      <c r="PV3" s="665"/>
      <c r="PW3" s="665"/>
      <c r="PX3" s="665"/>
      <c r="PY3" s="665"/>
      <c r="PZ3" s="665"/>
      <c r="QA3" s="665"/>
      <c r="QB3" s="665"/>
      <c r="QC3" s="665"/>
      <c r="QD3" s="665"/>
      <c r="QE3" s="665"/>
      <c r="QF3" s="665"/>
      <c r="QG3" s="665"/>
      <c r="QH3" s="665"/>
      <c r="QI3" s="665"/>
      <c r="QJ3" s="665"/>
      <c r="QK3" s="665"/>
      <c r="QL3" s="665"/>
      <c r="QM3" s="665"/>
      <c r="QN3" s="665"/>
      <c r="QO3" s="665"/>
      <c r="QP3" s="665"/>
      <c r="QQ3" s="665"/>
      <c r="QR3" s="665"/>
      <c r="QS3" s="665"/>
      <c r="QT3" s="665"/>
      <c r="QU3" s="665"/>
      <c r="QV3" s="665"/>
      <c r="QW3" s="665"/>
      <c r="QX3" s="665"/>
      <c r="QY3" s="665"/>
      <c r="QZ3" s="665"/>
      <c r="RA3" s="665"/>
      <c r="RB3" s="665"/>
      <c r="RC3" s="665"/>
      <c r="RD3" s="665"/>
      <c r="RE3" s="665"/>
      <c r="RF3" s="665"/>
      <c r="RG3" s="665"/>
      <c r="RH3" s="665"/>
      <c r="RI3" s="665"/>
      <c r="RJ3" s="665"/>
      <c r="RK3" s="665"/>
      <c r="RL3" s="665"/>
      <c r="RM3" s="665"/>
      <c r="RN3" s="665"/>
      <c r="RO3" s="665"/>
      <c r="RP3" s="665"/>
      <c r="RQ3" s="665"/>
      <c r="RR3" s="665"/>
      <c r="RS3" s="665"/>
      <c r="RT3" s="665"/>
      <c r="RU3" s="665"/>
      <c r="RV3" s="665"/>
      <c r="RW3" s="665"/>
      <c r="RX3" s="665"/>
      <c r="RY3" s="665"/>
      <c r="RZ3" s="665"/>
      <c r="SA3" s="665"/>
      <c r="SB3" s="665"/>
      <c r="SC3" s="665"/>
      <c r="SD3" s="665"/>
      <c r="SE3" s="665"/>
      <c r="SF3" s="665"/>
      <c r="SG3" s="665"/>
      <c r="SH3" s="665"/>
      <c r="SI3" s="665"/>
      <c r="SJ3" s="665"/>
      <c r="SK3" s="665"/>
      <c r="SL3" s="665"/>
      <c r="SM3" s="665"/>
      <c r="SN3" s="665"/>
      <c r="SO3" s="665"/>
      <c r="SP3" s="665"/>
      <c r="SQ3" s="665"/>
      <c r="SR3" s="665"/>
      <c r="SS3" s="665"/>
      <c r="ST3" s="665"/>
      <c r="SU3" s="665"/>
      <c r="SV3" s="665"/>
      <c r="SW3" s="665"/>
      <c r="SX3" s="665"/>
      <c r="SY3" s="665"/>
      <c r="SZ3" s="665"/>
      <c r="TA3" s="665"/>
      <c r="TB3" s="665"/>
      <c r="TC3" s="665"/>
      <c r="TD3" s="665"/>
      <c r="TE3" s="665"/>
      <c r="TF3" s="665"/>
      <c r="TG3" s="665"/>
      <c r="TH3" s="665"/>
      <c r="TI3" s="665"/>
      <c r="TJ3" s="665"/>
      <c r="TK3" s="665"/>
      <c r="TL3" s="665"/>
      <c r="TM3" s="665"/>
      <c r="TN3" s="665"/>
      <c r="TO3" s="665"/>
      <c r="TP3" s="665"/>
      <c r="TQ3" s="665"/>
      <c r="TR3" s="665"/>
      <c r="TS3" s="665"/>
      <c r="TT3" s="665"/>
      <c r="TU3" s="665"/>
      <c r="TV3" s="665"/>
      <c r="TW3" s="665"/>
      <c r="TX3" s="665"/>
      <c r="TY3" s="665"/>
      <c r="TZ3" s="665"/>
      <c r="UA3" s="665"/>
      <c r="UB3" s="665"/>
      <c r="UC3" s="665"/>
      <c r="UD3" s="665"/>
      <c r="UE3" s="665"/>
      <c r="UF3" s="665"/>
      <c r="UG3" s="665"/>
      <c r="UH3" s="665"/>
      <c r="UI3" s="665"/>
      <c r="UJ3" s="665"/>
      <c r="UK3" s="665"/>
      <c r="UL3" s="665"/>
      <c r="UM3" s="665"/>
      <c r="UN3" s="665"/>
      <c r="UO3" s="665"/>
      <c r="UP3" s="665"/>
      <c r="UQ3" s="665"/>
      <c r="UR3" s="665"/>
      <c r="US3" s="665"/>
      <c r="UT3" s="665"/>
      <c r="UU3" s="665"/>
      <c r="UV3" s="665"/>
      <c r="UW3" s="665"/>
      <c r="UX3" s="665"/>
      <c r="UY3" s="665"/>
      <c r="UZ3" s="665"/>
      <c r="VA3" s="665"/>
      <c r="VB3" s="665"/>
      <c r="VC3" s="665"/>
      <c r="VD3" s="665"/>
      <c r="VE3" s="665"/>
      <c r="VF3" s="665"/>
      <c r="VG3" s="665"/>
      <c r="VH3" s="665"/>
      <c r="VI3" s="665"/>
      <c r="VJ3" s="665"/>
      <c r="VK3" s="665"/>
      <c r="VL3" s="665"/>
      <c r="VM3" s="665"/>
      <c r="VN3" s="665"/>
      <c r="VO3" s="665"/>
      <c r="VP3" s="665"/>
      <c r="VQ3" s="665"/>
      <c r="VR3" s="665"/>
      <c r="VS3" s="665"/>
      <c r="VT3" s="665"/>
      <c r="VU3" s="665"/>
      <c r="VV3" s="665"/>
      <c r="VW3" s="665"/>
      <c r="VX3" s="665"/>
      <c r="VY3" s="665"/>
      <c r="VZ3" s="665"/>
      <c r="WA3" s="665"/>
      <c r="WB3" s="665"/>
      <c r="WC3" s="665"/>
      <c r="WD3" s="665"/>
      <c r="WE3" s="665"/>
      <c r="WF3" s="665"/>
      <c r="WG3" s="665"/>
      <c r="WH3" s="665"/>
      <c r="WI3" s="665"/>
      <c r="WJ3" s="665"/>
      <c r="WK3" s="665"/>
      <c r="WL3" s="665"/>
      <c r="WM3" s="665"/>
      <c r="WN3" s="665"/>
      <c r="WO3" s="665"/>
      <c r="WP3" s="665"/>
      <c r="WQ3" s="665"/>
      <c r="WR3" s="665"/>
      <c r="WS3" s="665"/>
      <c r="WT3" s="665"/>
      <c r="WU3" s="665"/>
      <c r="WV3" s="665"/>
      <c r="WW3" s="665"/>
      <c r="WX3" s="665"/>
      <c r="WY3" s="665"/>
      <c r="WZ3" s="665"/>
      <c r="XA3" s="665"/>
      <c r="XB3" s="665"/>
      <c r="XC3" s="665"/>
      <c r="XD3" s="665"/>
      <c r="XE3" s="665"/>
      <c r="XF3" s="665"/>
      <c r="XG3" s="665"/>
      <c r="XH3" s="665"/>
      <c r="XI3" s="665"/>
      <c r="XJ3" s="665"/>
      <c r="XK3" s="665"/>
      <c r="XL3" s="665"/>
      <c r="XM3" s="665"/>
      <c r="XN3" s="665"/>
      <c r="XO3" s="665"/>
      <c r="XP3" s="665"/>
      <c r="XQ3" s="665"/>
      <c r="XR3" s="665"/>
      <c r="XS3" s="665"/>
      <c r="XT3" s="665"/>
      <c r="XU3" s="665"/>
      <c r="XV3" s="665"/>
      <c r="XW3" s="665"/>
      <c r="XX3" s="665"/>
      <c r="XY3" s="665"/>
      <c r="XZ3" s="665"/>
      <c r="YA3" s="665"/>
      <c r="YB3" s="665"/>
      <c r="YC3" s="665"/>
      <c r="YD3" s="665"/>
      <c r="YE3" s="665"/>
      <c r="YF3" s="665"/>
      <c r="YG3" s="665"/>
      <c r="YH3" s="665"/>
      <c r="YI3" s="665"/>
      <c r="YJ3" s="665"/>
      <c r="YK3" s="665"/>
      <c r="YL3" s="665"/>
      <c r="YM3" s="665"/>
      <c r="YN3" s="665"/>
      <c r="YO3" s="665"/>
      <c r="YP3" s="665"/>
      <c r="YQ3" s="665"/>
      <c r="YR3" s="665"/>
      <c r="YS3" s="665"/>
      <c r="YT3" s="665"/>
      <c r="YU3" s="665"/>
      <c r="YV3" s="665"/>
      <c r="YW3" s="665"/>
      <c r="YX3" s="665"/>
      <c r="YY3" s="665"/>
      <c r="YZ3" s="665"/>
      <c r="ZA3" s="665"/>
      <c r="ZB3" s="665"/>
      <c r="ZC3" s="665"/>
      <c r="ZD3" s="665"/>
      <c r="ZE3" s="665"/>
      <c r="ZF3" s="665"/>
      <c r="ZG3" s="665"/>
      <c r="ZH3" s="665"/>
      <c r="ZI3" s="665"/>
      <c r="ZJ3" s="665"/>
      <c r="ZK3" s="665"/>
      <c r="ZL3" s="665"/>
      <c r="ZM3" s="665"/>
      <c r="ZN3" s="665"/>
      <c r="ZO3" s="665"/>
      <c r="ZP3" s="665"/>
      <c r="ZQ3" s="665"/>
      <c r="ZR3" s="665"/>
      <c r="ZS3" s="665"/>
      <c r="ZT3" s="665"/>
      <c r="ZU3" s="665"/>
      <c r="ZV3" s="665"/>
      <c r="ZW3" s="665"/>
      <c r="ZX3" s="665"/>
      <c r="ZY3" s="665"/>
      <c r="ZZ3" s="665"/>
      <c r="AAA3" s="665"/>
      <c r="AAB3" s="665"/>
      <c r="AAC3" s="665"/>
      <c r="AAD3" s="665"/>
      <c r="AAE3" s="665"/>
      <c r="AAF3" s="665"/>
      <c r="AAG3" s="665"/>
      <c r="AAH3" s="665"/>
      <c r="AAI3" s="665"/>
      <c r="AAJ3" s="665"/>
      <c r="AAK3" s="665"/>
      <c r="AAL3" s="665"/>
      <c r="AAM3" s="665"/>
      <c r="AAN3" s="665"/>
      <c r="AAO3" s="665"/>
      <c r="AAP3" s="665"/>
      <c r="AAQ3" s="665"/>
      <c r="AAR3" s="665"/>
      <c r="AAS3" s="665"/>
      <c r="AAT3" s="665"/>
      <c r="AAU3" s="665"/>
      <c r="AAV3" s="665"/>
      <c r="AAW3" s="665"/>
      <c r="AAX3" s="665"/>
      <c r="AAY3" s="665"/>
      <c r="AAZ3" s="665"/>
      <c r="ABA3" s="665"/>
      <c r="ABB3" s="665"/>
      <c r="ABC3" s="665"/>
      <c r="ABD3" s="665"/>
      <c r="ABE3" s="665"/>
      <c r="ABF3" s="665"/>
      <c r="ABG3" s="665"/>
      <c r="ABH3" s="665"/>
      <c r="ABI3" s="665"/>
      <c r="ABJ3" s="665"/>
      <c r="ABK3" s="665"/>
      <c r="ABL3" s="665"/>
      <c r="ABM3" s="665"/>
      <c r="ABN3" s="665"/>
      <c r="ABO3" s="665"/>
      <c r="ABP3" s="665"/>
      <c r="ABQ3" s="665"/>
      <c r="ABR3" s="665"/>
      <c r="ABS3" s="665"/>
      <c r="ABT3" s="665"/>
      <c r="ABU3" s="665"/>
      <c r="ABV3" s="665"/>
      <c r="ABW3" s="665"/>
      <c r="ABX3" s="665"/>
      <c r="ABY3" s="665"/>
      <c r="ABZ3" s="665"/>
      <c r="ACA3" s="665"/>
      <c r="ACB3" s="665"/>
      <c r="ACC3" s="665"/>
      <c r="ACD3" s="665"/>
      <c r="ACE3" s="665"/>
      <c r="ACF3" s="665"/>
      <c r="ACG3" s="665"/>
      <c r="ACH3" s="665"/>
      <c r="ACI3" s="665"/>
      <c r="ACJ3" s="665"/>
      <c r="ACK3" s="665"/>
      <c r="ACL3" s="665"/>
      <c r="ACM3" s="665"/>
      <c r="ACN3" s="665"/>
      <c r="ACO3" s="665"/>
      <c r="ACP3" s="665"/>
      <c r="ACQ3" s="665"/>
      <c r="ACR3" s="665"/>
      <c r="ACS3" s="665"/>
      <c r="ACT3" s="665"/>
      <c r="ACU3" s="665"/>
      <c r="ACV3" s="665"/>
      <c r="ACW3" s="665"/>
      <c r="ACX3" s="665"/>
      <c r="ACY3" s="665"/>
      <c r="ACZ3" s="665"/>
      <c r="ADA3" s="665"/>
      <c r="ADB3" s="665"/>
      <c r="ADC3" s="665"/>
      <c r="ADD3" s="665"/>
      <c r="ADE3" s="665"/>
      <c r="ADF3" s="665"/>
      <c r="ADG3" s="665"/>
      <c r="ADH3" s="665"/>
      <c r="ADI3" s="665"/>
      <c r="ADJ3" s="665"/>
      <c r="ADK3" s="665"/>
      <c r="ADL3" s="665"/>
      <c r="ADM3" s="665"/>
      <c r="ADN3" s="665"/>
      <c r="ADO3" s="665"/>
      <c r="ADP3" s="665"/>
      <c r="ADQ3" s="665"/>
      <c r="ADR3" s="665"/>
      <c r="ADS3" s="665"/>
      <c r="ADT3" s="665"/>
      <c r="ADU3" s="665"/>
      <c r="ADV3" s="665"/>
      <c r="ADW3" s="665"/>
      <c r="ADX3" s="665"/>
      <c r="ADY3" s="665"/>
      <c r="ADZ3" s="665"/>
      <c r="AEA3" s="665"/>
      <c r="AEB3" s="665"/>
      <c r="AEC3" s="665"/>
      <c r="AED3" s="665"/>
      <c r="AEE3" s="665"/>
      <c r="AEF3" s="665"/>
      <c r="AEG3" s="665"/>
      <c r="AEH3" s="665"/>
      <c r="AEI3" s="665"/>
      <c r="AEJ3" s="665"/>
      <c r="AEK3" s="665"/>
      <c r="AEL3" s="665"/>
      <c r="AEM3" s="665"/>
      <c r="AEN3" s="665"/>
      <c r="AEO3" s="665"/>
      <c r="AEP3" s="665"/>
      <c r="AEQ3" s="665"/>
      <c r="AER3" s="665"/>
      <c r="AES3" s="665"/>
      <c r="AET3" s="665"/>
      <c r="AEU3" s="665"/>
      <c r="AEV3" s="665"/>
      <c r="AEW3" s="665"/>
      <c r="AEX3" s="665"/>
      <c r="AEY3" s="665"/>
      <c r="AEZ3" s="665"/>
      <c r="AFA3" s="665"/>
      <c r="AFB3" s="665"/>
      <c r="AFC3" s="665"/>
      <c r="AFD3" s="665"/>
      <c r="AFE3" s="665"/>
      <c r="AFF3" s="665"/>
      <c r="AFG3" s="665"/>
      <c r="AFH3" s="665"/>
      <c r="AFI3" s="665"/>
      <c r="AFJ3" s="665"/>
      <c r="AFK3" s="665"/>
      <c r="AFL3" s="665"/>
      <c r="AFM3" s="665"/>
      <c r="AFN3" s="665"/>
      <c r="AFO3" s="665"/>
      <c r="AFP3" s="665"/>
      <c r="AFQ3" s="665"/>
      <c r="AFR3" s="665"/>
      <c r="AFS3" s="665"/>
      <c r="AFT3" s="665"/>
      <c r="AFU3" s="665"/>
      <c r="AFV3" s="665"/>
      <c r="AFW3" s="665"/>
      <c r="AFX3" s="665"/>
      <c r="AFY3" s="665"/>
      <c r="AFZ3" s="665"/>
      <c r="AGA3" s="665"/>
      <c r="AGB3" s="665"/>
      <c r="AGC3" s="665"/>
      <c r="AGD3" s="665"/>
      <c r="AGE3" s="665"/>
      <c r="AGF3" s="665"/>
      <c r="AGG3" s="665"/>
      <c r="AGH3" s="665"/>
      <c r="AGI3" s="665"/>
      <c r="AGJ3" s="665"/>
      <c r="AGK3" s="665"/>
      <c r="AGL3" s="665"/>
      <c r="AGM3" s="665"/>
      <c r="AGN3" s="665"/>
      <c r="AGO3" s="665"/>
      <c r="AGP3" s="665"/>
      <c r="AGQ3" s="665"/>
      <c r="AGR3" s="665"/>
      <c r="AGS3" s="665"/>
      <c r="AGT3" s="665"/>
      <c r="AGU3" s="665"/>
      <c r="AGV3" s="665"/>
      <c r="AGW3" s="665"/>
      <c r="AGX3" s="665"/>
      <c r="AGY3" s="665"/>
      <c r="AGZ3" s="665"/>
      <c r="AHA3" s="665"/>
      <c r="AHB3" s="665"/>
      <c r="AHC3" s="665"/>
      <c r="AHD3" s="665"/>
      <c r="AHE3" s="665"/>
      <c r="AHF3" s="665"/>
      <c r="AHG3" s="665"/>
      <c r="AHH3" s="665"/>
      <c r="AHI3" s="665"/>
      <c r="AHJ3" s="665"/>
      <c r="AHK3" s="665"/>
      <c r="AHL3" s="665"/>
      <c r="AHM3" s="665"/>
      <c r="AHN3" s="665"/>
      <c r="AHO3" s="665"/>
      <c r="AHP3" s="665"/>
      <c r="AHQ3" s="665"/>
      <c r="AHR3" s="665"/>
      <c r="AHS3" s="665"/>
      <c r="AHT3" s="665"/>
      <c r="AHU3" s="665"/>
      <c r="AHV3" s="665"/>
      <c r="AHW3" s="665"/>
      <c r="AHX3" s="665"/>
      <c r="AHY3" s="665"/>
      <c r="AHZ3" s="665"/>
      <c r="AIA3" s="665"/>
      <c r="AIB3" s="665"/>
      <c r="AIC3" s="665"/>
      <c r="AID3" s="665"/>
      <c r="AIE3" s="665"/>
      <c r="AIF3" s="665"/>
      <c r="AIG3" s="665"/>
      <c r="AIH3" s="665"/>
      <c r="AII3" s="665"/>
      <c r="AIJ3" s="665"/>
      <c r="AIK3" s="665"/>
      <c r="AIL3" s="665"/>
      <c r="AIM3" s="665"/>
      <c r="AIN3" s="665"/>
      <c r="AIO3" s="665"/>
      <c r="AIP3" s="665"/>
      <c r="AIQ3" s="665"/>
      <c r="AIR3" s="665"/>
      <c r="AIS3" s="665"/>
      <c r="AIT3" s="665"/>
      <c r="AIU3" s="665"/>
      <c r="AIV3" s="665"/>
      <c r="AIW3" s="665"/>
      <c r="AIX3" s="665"/>
      <c r="AIY3" s="665"/>
      <c r="AIZ3" s="665"/>
      <c r="AJA3" s="665"/>
      <c r="AJB3" s="665"/>
      <c r="AJC3" s="665"/>
      <c r="AJD3" s="665"/>
      <c r="AJE3" s="665"/>
      <c r="AJF3" s="665"/>
      <c r="AJG3" s="665"/>
      <c r="AJH3" s="665"/>
      <c r="AJI3" s="665"/>
      <c r="AJJ3" s="665"/>
      <c r="AJK3" s="665"/>
      <c r="AJL3" s="665"/>
      <c r="AJM3" s="665"/>
      <c r="AJN3" s="665"/>
      <c r="AJO3" s="665"/>
      <c r="AJP3" s="665"/>
      <c r="AJQ3" s="665"/>
      <c r="AJR3" s="665"/>
      <c r="AJS3" s="665"/>
      <c r="AJT3" s="665"/>
      <c r="AJU3" s="665"/>
      <c r="AJV3" s="665"/>
      <c r="AJW3" s="665"/>
      <c r="AJX3" s="665"/>
      <c r="AJY3" s="665"/>
      <c r="AJZ3" s="665"/>
      <c r="AKA3" s="665"/>
      <c r="AKB3" s="665"/>
      <c r="AKC3" s="665"/>
      <c r="AKD3" s="665"/>
      <c r="AKE3" s="665"/>
      <c r="AKF3" s="665"/>
      <c r="AKG3" s="665"/>
      <c r="AKH3" s="665"/>
      <c r="AKI3" s="665"/>
      <c r="AKJ3" s="665"/>
      <c r="AKK3" s="665"/>
      <c r="AKL3" s="665"/>
      <c r="AKM3" s="665"/>
      <c r="AKN3" s="665"/>
      <c r="AKO3" s="665"/>
      <c r="AKP3" s="665"/>
      <c r="AKQ3" s="665"/>
      <c r="AKR3" s="665"/>
      <c r="AKS3" s="665"/>
      <c r="AKT3" s="665"/>
      <c r="AKU3" s="665"/>
      <c r="AKV3" s="665"/>
      <c r="AKW3" s="665"/>
      <c r="AKX3" s="665"/>
      <c r="AKY3" s="665"/>
      <c r="AKZ3" s="665"/>
      <c r="ALA3" s="665"/>
      <c r="ALB3" s="665"/>
      <c r="ALC3" s="665"/>
      <c r="ALD3" s="665"/>
      <c r="ALE3" s="665"/>
      <c r="ALF3" s="665"/>
      <c r="ALG3" s="665"/>
      <c r="ALH3" s="665"/>
      <c r="ALI3" s="665"/>
      <c r="ALJ3" s="665"/>
    </row>
    <row r="4" spans="2:999" s="669" customFormat="1">
      <c r="B4" s="668"/>
      <c r="C4" s="665"/>
      <c r="D4" s="665"/>
      <c r="E4" s="665"/>
      <c r="F4" s="665"/>
      <c r="G4" s="665"/>
      <c r="H4" s="665"/>
      <c r="I4" s="665"/>
      <c r="J4" s="665"/>
      <c r="K4" s="665"/>
      <c r="L4" s="665"/>
      <c r="M4" s="665"/>
      <c r="N4" s="665"/>
      <c r="O4" s="665"/>
      <c r="P4" s="668"/>
      <c r="Q4" s="668"/>
      <c r="R4" s="668"/>
      <c r="S4" s="668"/>
      <c r="T4" s="668"/>
      <c r="U4" s="668"/>
      <c r="V4" s="668"/>
      <c r="W4" s="668"/>
      <c r="X4" s="668"/>
      <c r="Y4" s="668"/>
      <c r="Z4" s="668"/>
      <c r="AA4" s="668"/>
      <c r="AB4" s="668"/>
      <c r="AC4" s="668"/>
      <c r="AD4" s="668"/>
      <c r="AE4" s="668"/>
      <c r="AF4" s="668"/>
      <c r="AG4" s="668"/>
      <c r="AH4" s="668"/>
      <c r="AI4" s="668"/>
      <c r="AJ4" s="668"/>
      <c r="AK4" s="668"/>
      <c r="AL4" s="668"/>
      <c r="AM4" s="668"/>
      <c r="AN4" s="668"/>
      <c r="AO4" s="668"/>
      <c r="AP4" s="668"/>
      <c r="AQ4" s="668"/>
      <c r="AR4" s="668"/>
      <c r="AS4" s="668"/>
      <c r="AT4" s="668"/>
      <c r="AU4" s="668"/>
      <c r="AV4" s="668"/>
      <c r="AW4" s="668"/>
      <c r="AX4" s="668"/>
      <c r="AY4" s="668"/>
      <c r="AZ4" s="668"/>
      <c r="BA4" s="668"/>
      <c r="BB4" s="668"/>
      <c r="BC4" s="668"/>
      <c r="BD4" s="668"/>
      <c r="BE4" s="668"/>
      <c r="BF4" s="668"/>
      <c r="BG4" s="668"/>
      <c r="BH4" s="668"/>
      <c r="BI4" s="668"/>
      <c r="BJ4" s="668"/>
      <c r="BK4" s="668"/>
      <c r="BL4" s="668"/>
      <c r="BM4" s="668"/>
      <c r="BN4" s="668"/>
      <c r="BO4" s="668"/>
      <c r="BP4" s="668"/>
      <c r="BQ4" s="668"/>
      <c r="BR4" s="668"/>
      <c r="BS4" s="668"/>
      <c r="BT4" s="668"/>
      <c r="BU4" s="668"/>
      <c r="BV4" s="668"/>
      <c r="BW4" s="668"/>
      <c r="BX4" s="668"/>
      <c r="BY4" s="668"/>
      <c r="BZ4" s="668"/>
      <c r="CA4" s="668"/>
      <c r="CB4" s="668"/>
      <c r="CC4" s="668"/>
      <c r="CD4" s="668"/>
      <c r="CE4" s="668"/>
      <c r="CF4" s="668"/>
      <c r="CG4" s="668"/>
      <c r="CH4" s="668"/>
      <c r="CI4" s="668"/>
      <c r="CJ4" s="668"/>
      <c r="CK4" s="668"/>
      <c r="CL4" s="668"/>
      <c r="CM4" s="668"/>
      <c r="CN4" s="668"/>
      <c r="CO4" s="668"/>
      <c r="CP4" s="668"/>
      <c r="CQ4" s="668"/>
      <c r="CR4" s="668"/>
      <c r="CS4" s="668"/>
      <c r="CT4" s="668"/>
      <c r="CU4" s="668"/>
      <c r="CV4" s="668"/>
      <c r="CW4" s="668"/>
      <c r="CX4" s="668"/>
      <c r="CY4" s="668"/>
      <c r="CZ4" s="668"/>
      <c r="DA4" s="668"/>
      <c r="DB4" s="668"/>
      <c r="DC4" s="668"/>
      <c r="DD4" s="668"/>
      <c r="DE4" s="668"/>
      <c r="DF4" s="668"/>
      <c r="DG4" s="668"/>
      <c r="DH4" s="668"/>
      <c r="DI4" s="668"/>
      <c r="DJ4" s="668"/>
      <c r="DK4" s="668"/>
      <c r="DL4" s="668"/>
      <c r="DM4" s="668"/>
      <c r="DN4" s="668"/>
      <c r="DO4" s="668"/>
      <c r="DP4" s="668"/>
      <c r="DQ4" s="668"/>
      <c r="DR4" s="668"/>
      <c r="DS4" s="668"/>
      <c r="DT4" s="668"/>
      <c r="DU4" s="668"/>
      <c r="DV4" s="668"/>
      <c r="DW4" s="668"/>
      <c r="DX4" s="668"/>
      <c r="DY4" s="668"/>
      <c r="DZ4" s="668"/>
      <c r="EA4" s="668"/>
      <c r="EB4" s="668"/>
      <c r="EC4" s="668"/>
      <c r="ED4" s="668"/>
      <c r="EE4" s="668"/>
      <c r="EF4" s="668"/>
      <c r="EG4" s="668"/>
      <c r="EH4" s="668"/>
      <c r="EI4" s="668"/>
      <c r="EJ4" s="668"/>
      <c r="EK4" s="668"/>
      <c r="EL4" s="668"/>
      <c r="EM4" s="668"/>
      <c r="EN4" s="668"/>
      <c r="EO4" s="668"/>
      <c r="EP4" s="668"/>
      <c r="EQ4" s="668"/>
      <c r="ER4" s="668"/>
      <c r="ES4" s="668"/>
      <c r="ET4" s="668"/>
      <c r="EU4" s="668"/>
      <c r="EV4" s="668"/>
      <c r="EW4" s="668"/>
      <c r="EX4" s="668"/>
      <c r="EY4" s="668"/>
      <c r="EZ4" s="668"/>
      <c r="FA4" s="668"/>
      <c r="FB4" s="668"/>
      <c r="FC4" s="668"/>
      <c r="FD4" s="668"/>
      <c r="FE4" s="668"/>
      <c r="FF4" s="668"/>
      <c r="FG4" s="668"/>
      <c r="FH4" s="668"/>
      <c r="FI4" s="668"/>
      <c r="FJ4" s="668"/>
      <c r="FK4" s="668"/>
      <c r="FL4" s="668"/>
      <c r="FM4" s="668"/>
      <c r="FN4" s="668"/>
      <c r="FO4" s="668"/>
      <c r="FP4" s="668"/>
      <c r="FQ4" s="668"/>
      <c r="FR4" s="668"/>
      <c r="FS4" s="668"/>
      <c r="FT4" s="668"/>
      <c r="FU4" s="668"/>
      <c r="FV4" s="668"/>
      <c r="FW4" s="668"/>
      <c r="FX4" s="668"/>
      <c r="FY4" s="668"/>
      <c r="FZ4" s="668"/>
      <c r="GA4" s="668"/>
      <c r="GB4" s="668"/>
      <c r="GC4" s="668"/>
      <c r="GD4" s="668"/>
      <c r="GE4" s="668"/>
      <c r="GF4" s="668"/>
      <c r="GG4" s="668"/>
      <c r="GH4" s="668"/>
      <c r="GI4" s="668"/>
      <c r="GJ4" s="668"/>
      <c r="GK4" s="668"/>
      <c r="GL4" s="668"/>
      <c r="GM4" s="668"/>
      <c r="GN4" s="668"/>
      <c r="GO4" s="668"/>
      <c r="GP4" s="668"/>
      <c r="GQ4" s="668"/>
      <c r="GR4" s="668"/>
      <c r="GS4" s="668"/>
      <c r="GT4" s="668"/>
      <c r="GU4" s="668"/>
      <c r="GV4" s="668"/>
      <c r="GW4" s="668"/>
      <c r="GX4" s="668"/>
      <c r="GY4" s="668"/>
      <c r="GZ4" s="668"/>
      <c r="HA4" s="668"/>
      <c r="HB4" s="668"/>
      <c r="HC4" s="668"/>
      <c r="HD4" s="668"/>
      <c r="HE4" s="668"/>
      <c r="HF4" s="668"/>
      <c r="HG4" s="668"/>
      <c r="HH4" s="668"/>
      <c r="HI4" s="668"/>
      <c r="HJ4" s="668"/>
      <c r="HK4" s="668"/>
      <c r="HL4" s="668"/>
      <c r="HM4" s="668"/>
      <c r="HN4" s="668"/>
      <c r="HO4" s="668"/>
      <c r="HP4" s="668"/>
      <c r="HQ4" s="668"/>
      <c r="HR4" s="668"/>
      <c r="HS4" s="668"/>
      <c r="HT4" s="668"/>
      <c r="HU4" s="668"/>
      <c r="HV4" s="668"/>
      <c r="HW4" s="668"/>
      <c r="HX4" s="668"/>
      <c r="HY4" s="668"/>
      <c r="HZ4" s="668"/>
      <c r="IA4" s="668"/>
      <c r="IB4" s="668"/>
      <c r="IC4" s="668"/>
      <c r="ID4" s="668"/>
      <c r="IE4" s="668"/>
      <c r="IF4" s="668"/>
      <c r="IG4" s="668"/>
      <c r="IH4" s="668"/>
      <c r="II4" s="668"/>
      <c r="IJ4" s="668"/>
      <c r="IK4" s="668"/>
      <c r="IL4" s="668"/>
      <c r="IM4" s="668"/>
      <c r="IN4" s="668"/>
      <c r="IO4" s="668"/>
      <c r="IP4" s="668"/>
      <c r="IQ4" s="668"/>
      <c r="IR4" s="668"/>
      <c r="IS4" s="668"/>
      <c r="IT4" s="668"/>
      <c r="IU4" s="668"/>
      <c r="IV4" s="668"/>
      <c r="IW4" s="668"/>
      <c r="IX4" s="668"/>
      <c r="IY4" s="668"/>
      <c r="IZ4" s="668"/>
      <c r="JA4" s="668"/>
      <c r="JB4" s="668"/>
      <c r="JC4" s="668"/>
      <c r="JD4" s="668"/>
      <c r="JE4" s="668"/>
      <c r="JF4" s="668"/>
      <c r="JG4" s="668"/>
      <c r="JH4" s="668"/>
      <c r="JI4" s="668"/>
      <c r="JJ4" s="668"/>
      <c r="JK4" s="668"/>
      <c r="JL4" s="668"/>
      <c r="JM4" s="668"/>
      <c r="JN4" s="668"/>
      <c r="JO4" s="668"/>
      <c r="JP4" s="668"/>
      <c r="JQ4" s="668"/>
      <c r="JR4" s="668"/>
      <c r="JS4" s="668"/>
      <c r="JT4" s="668"/>
      <c r="JU4" s="668"/>
      <c r="JV4" s="668"/>
      <c r="JW4" s="668"/>
      <c r="JX4" s="668"/>
      <c r="JY4" s="668"/>
      <c r="JZ4" s="668"/>
      <c r="KA4" s="668"/>
      <c r="KB4" s="668"/>
      <c r="KC4" s="668"/>
      <c r="KD4" s="668"/>
      <c r="KE4" s="668"/>
      <c r="KF4" s="668"/>
      <c r="KG4" s="668"/>
      <c r="KH4" s="668"/>
      <c r="KI4" s="668"/>
      <c r="KJ4" s="668"/>
      <c r="KK4" s="668"/>
      <c r="KL4" s="668"/>
      <c r="KM4" s="668"/>
      <c r="KN4" s="668"/>
      <c r="KO4" s="668"/>
      <c r="KP4" s="668"/>
      <c r="KQ4" s="668"/>
      <c r="KR4" s="668"/>
      <c r="KS4" s="668"/>
      <c r="KT4" s="668"/>
      <c r="KU4" s="668"/>
      <c r="KV4" s="668"/>
      <c r="KW4" s="668"/>
      <c r="KX4" s="668"/>
      <c r="KY4" s="668"/>
      <c r="KZ4" s="668"/>
      <c r="LA4" s="668"/>
      <c r="LB4" s="668"/>
      <c r="LC4" s="668"/>
      <c r="LD4" s="668"/>
      <c r="LE4" s="668"/>
      <c r="LF4" s="668"/>
      <c r="LG4" s="668"/>
      <c r="LH4" s="668"/>
      <c r="LI4" s="668"/>
      <c r="LJ4" s="668"/>
      <c r="LK4" s="668"/>
      <c r="LL4" s="668"/>
      <c r="LM4" s="668"/>
      <c r="LN4" s="668"/>
      <c r="LO4" s="668"/>
      <c r="LP4" s="668"/>
      <c r="LQ4" s="668"/>
      <c r="LR4" s="668"/>
      <c r="LS4" s="668"/>
      <c r="LT4" s="668"/>
      <c r="LU4" s="668"/>
      <c r="LV4" s="668"/>
      <c r="LW4" s="668"/>
      <c r="LX4" s="668"/>
      <c r="LY4" s="668"/>
      <c r="LZ4" s="668"/>
      <c r="MA4" s="668"/>
      <c r="MB4" s="668"/>
      <c r="MC4" s="668"/>
      <c r="MD4" s="668"/>
      <c r="ME4" s="668"/>
      <c r="MF4" s="668"/>
      <c r="MG4" s="668"/>
      <c r="MH4" s="668"/>
      <c r="MI4" s="668"/>
      <c r="MJ4" s="668"/>
      <c r="MK4" s="668"/>
      <c r="ML4" s="668"/>
      <c r="MM4" s="668"/>
      <c r="MN4" s="668"/>
      <c r="MO4" s="668"/>
      <c r="MP4" s="668"/>
      <c r="MQ4" s="668"/>
      <c r="MR4" s="668"/>
      <c r="MS4" s="668"/>
      <c r="MT4" s="668"/>
      <c r="MU4" s="668"/>
      <c r="MV4" s="668"/>
      <c r="MW4" s="668"/>
      <c r="MX4" s="668"/>
      <c r="MY4" s="668"/>
      <c r="MZ4" s="668"/>
      <c r="NA4" s="668"/>
      <c r="NB4" s="668"/>
      <c r="NC4" s="668"/>
      <c r="ND4" s="668"/>
      <c r="NE4" s="668"/>
      <c r="NF4" s="668"/>
      <c r="NG4" s="668"/>
      <c r="NH4" s="668"/>
      <c r="NI4" s="668"/>
      <c r="NJ4" s="668"/>
      <c r="NK4" s="668"/>
      <c r="NL4" s="668"/>
      <c r="NM4" s="668"/>
      <c r="NN4" s="668"/>
      <c r="NO4" s="668"/>
      <c r="NP4" s="668"/>
      <c r="NQ4" s="668"/>
      <c r="NR4" s="668"/>
      <c r="NS4" s="668"/>
      <c r="NT4" s="668"/>
      <c r="NU4" s="668"/>
      <c r="NV4" s="668"/>
      <c r="NW4" s="668"/>
      <c r="NX4" s="668"/>
      <c r="NY4" s="668"/>
      <c r="NZ4" s="668"/>
      <c r="OA4" s="668"/>
      <c r="OB4" s="668"/>
      <c r="OC4" s="668"/>
      <c r="OD4" s="668"/>
      <c r="OE4" s="668"/>
      <c r="OF4" s="668"/>
      <c r="OG4" s="668"/>
      <c r="OH4" s="668"/>
      <c r="OI4" s="668"/>
      <c r="OJ4" s="668"/>
      <c r="OK4" s="668"/>
      <c r="OL4" s="668"/>
      <c r="OM4" s="668"/>
      <c r="ON4" s="668"/>
      <c r="OO4" s="668"/>
      <c r="OP4" s="668"/>
      <c r="OQ4" s="668"/>
      <c r="OR4" s="668"/>
      <c r="OS4" s="668"/>
      <c r="OT4" s="668"/>
      <c r="OU4" s="668"/>
      <c r="OV4" s="668"/>
      <c r="OW4" s="668"/>
      <c r="OX4" s="668"/>
      <c r="OY4" s="668"/>
      <c r="OZ4" s="668"/>
      <c r="PA4" s="668"/>
      <c r="PB4" s="668"/>
      <c r="PC4" s="668"/>
      <c r="PD4" s="668"/>
      <c r="PE4" s="668"/>
      <c r="PF4" s="668"/>
      <c r="PG4" s="668"/>
      <c r="PH4" s="668"/>
      <c r="PI4" s="668"/>
      <c r="PJ4" s="668"/>
      <c r="PK4" s="668"/>
      <c r="PL4" s="668"/>
      <c r="PM4" s="668"/>
      <c r="PN4" s="668"/>
      <c r="PO4" s="668"/>
      <c r="PP4" s="668"/>
      <c r="PQ4" s="668"/>
      <c r="PR4" s="668"/>
      <c r="PS4" s="668"/>
      <c r="PT4" s="668"/>
      <c r="PU4" s="668"/>
      <c r="PV4" s="668"/>
      <c r="PW4" s="668"/>
      <c r="PX4" s="668"/>
      <c r="PY4" s="668"/>
      <c r="PZ4" s="668"/>
      <c r="QA4" s="668"/>
      <c r="QB4" s="668"/>
      <c r="QC4" s="668"/>
      <c r="QD4" s="668"/>
      <c r="QE4" s="668"/>
      <c r="QF4" s="668"/>
      <c r="QG4" s="668"/>
      <c r="QH4" s="668"/>
      <c r="QI4" s="668"/>
      <c r="QJ4" s="668"/>
      <c r="QK4" s="668"/>
      <c r="QL4" s="668"/>
      <c r="QM4" s="668"/>
      <c r="QN4" s="668"/>
      <c r="QO4" s="668"/>
      <c r="QP4" s="668"/>
      <c r="QQ4" s="668"/>
      <c r="QR4" s="668"/>
      <c r="QS4" s="668"/>
      <c r="QT4" s="668"/>
      <c r="QU4" s="668"/>
      <c r="QV4" s="668"/>
      <c r="QW4" s="668"/>
      <c r="QX4" s="668"/>
      <c r="QY4" s="668"/>
      <c r="QZ4" s="668"/>
      <c r="RA4" s="668"/>
      <c r="RB4" s="668"/>
      <c r="RC4" s="668"/>
      <c r="RD4" s="668"/>
      <c r="RE4" s="668"/>
      <c r="RF4" s="668"/>
      <c r="RG4" s="668"/>
      <c r="RH4" s="668"/>
      <c r="RI4" s="668"/>
      <c r="RJ4" s="668"/>
      <c r="RK4" s="668"/>
      <c r="RL4" s="668"/>
      <c r="RM4" s="668"/>
      <c r="RN4" s="668"/>
      <c r="RO4" s="668"/>
      <c r="RP4" s="668"/>
      <c r="RQ4" s="668"/>
      <c r="RR4" s="668"/>
      <c r="RS4" s="668"/>
      <c r="RT4" s="668"/>
      <c r="RU4" s="668"/>
      <c r="RV4" s="668"/>
      <c r="RW4" s="668"/>
      <c r="RX4" s="668"/>
      <c r="RY4" s="668"/>
      <c r="RZ4" s="668"/>
      <c r="SA4" s="668"/>
      <c r="SB4" s="668"/>
      <c r="SC4" s="668"/>
      <c r="SD4" s="668"/>
      <c r="SE4" s="668"/>
      <c r="SF4" s="668"/>
      <c r="SG4" s="668"/>
      <c r="SH4" s="668"/>
      <c r="SI4" s="668"/>
      <c r="SJ4" s="668"/>
      <c r="SK4" s="668"/>
      <c r="SL4" s="668"/>
      <c r="SM4" s="668"/>
      <c r="SN4" s="668"/>
      <c r="SO4" s="668"/>
      <c r="SP4" s="668"/>
      <c r="SQ4" s="668"/>
      <c r="SR4" s="668"/>
      <c r="SS4" s="668"/>
      <c r="ST4" s="668"/>
      <c r="SU4" s="668"/>
      <c r="SV4" s="668"/>
      <c r="SW4" s="668"/>
      <c r="SX4" s="668"/>
      <c r="SY4" s="668"/>
      <c r="SZ4" s="668"/>
      <c r="TA4" s="668"/>
      <c r="TB4" s="668"/>
      <c r="TC4" s="668"/>
      <c r="TD4" s="668"/>
      <c r="TE4" s="668"/>
      <c r="TF4" s="668"/>
      <c r="TG4" s="668"/>
      <c r="TH4" s="668"/>
      <c r="TI4" s="668"/>
      <c r="TJ4" s="668"/>
      <c r="TK4" s="668"/>
      <c r="TL4" s="668"/>
      <c r="TM4" s="668"/>
      <c r="TN4" s="668"/>
      <c r="TO4" s="668"/>
      <c r="TP4" s="668"/>
      <c r="TQ4" s="668"/>
      <c r="TR4" s="668"/>
      <c r="TS4" s="668"/>
      <c r="TT4" s="668"/>
      <c r="TU4" s="668"/>
      <c r="TV4" s="668"/>
      <c r="TW4" s="668"/>
      <c r="TX4" s="668"/>
      <c r="TY4" s="668"/>
      <c r="TZ4" s="668"/>
      <c r="UA4" s="668"/>
      <c r="UB4" s="668"/>
      <c r="UC4" s="668"/>
      <c r="UD4" s="668"/>
      <c r="UE4" s="668"/>
      <c r="UF4" s="668"/>
      <c r="UG4" s="668"/>
      <c r="UH4" s="668"/>
      <c r="UI4" s="668"/>
      <c r="UJ4" s="668"/>
      <c r="UK4" s="668"/>
      <c r="UL4" s="668"/>
      <c r="UM4" s="668"/>
      <c r="UN4" s="668"/>
      <c r="UO4" s="668"/>
      <c r="UP4" s="668"/>
      <c r="UQ4" s="668"/>
      <c r="UR4" s="668"/>
      <c r="US4" s="668"/>
      <c r="UT4" s="668"/>
      <c r="UU4" s="668"/>
      <c r="UV4" s="668"/>
      <c r="UW4" s="668"/>
      <c r="UX4" s="668"/>
      <c r="UY4" s="668"/>
      <c r="UZ4" s="668"/>
      <c r="VA4" s="668"/>
      <c r="VB4" s="668"/>
      <c r="VC4" s="668"/>
      <c r="VD4" s="668"/>
      <c r="VE4" s="668"/>
      <c r="VF4" s="668"/>
      <c r="VG4" s="668"/>
      <c r="VH4" s="668"/>
      <c r="VI4" s="668"/>
      <c r="VJ4" s="668"/>
      <c r="VK4" s="668"/>
      <c r="VL4" s="668"/>
      <c r="VM4" s="668"/>
      <c r="VN4" s="668"/>
      <c r="VO4" s="668"/>
      <c r="VP4" s="668"/>
      <c r="VQ4" s="668"/>
      <c r="VR4" s="668"/>
      <c r="VS4" s="668"/>
      <c r="VT4" s="668"/>
      <c r="VU4" s="668"/>
      <c r="VV4" s="668"/>
      <c r="VW4" s="668"/>
      <c r="VX4" s="668"/>
      <c r="VY4" s="668"/>
      <c r="VZ4" s="668"/>
      <c r="WA4" s="668"/>
      <c r="WB4" s="668"/>
      <c r="WC4" s="668"/>
      <c r="WD4" s="668"/>
      <c r="WE4" s="668"/>
      <c r="WF4" s="668"/>
      <c r="WG4" s="668"/>
      <c r="WH4" s="668"/>
      <c r="WI4" s="668"/>
      <c r="WJ4" s="668"/>
      <c r="WK4" s="668"/>
      <c r="WL4" s="668"/>
      <c r="WM4" s="668"/>
      <c r="WN4" s="668"/>
      <c r="WO4" s="668"/>
      <c r="WP4" s="668"/>
      <c r="WQ4" s="668"/>
      <c r="WR4" s="668"/>
      <c r="WS4" s="668"/>
      <c r="WT4" s="668"/>
      <c r="WU4" s="668"/>
      <c r="WV4" s="668"/>
      <c r="WW4" s="668"/>
      <c r="WX4" s="668"/>
      <c r="WY4" s="668"/>
      <c r="WZ4" s="668"/>
      <c r="XA4" s="668"/>
      <c r="XB4" s="668"/>
      <c r="XC4" s="668"/>
      <c r="XD4" s="668"/>
      <c r="XE4" s="668"/>
      <c r="XF4" s="668"/>
      <c r="XG4" s="668"/>
      <c r="XH4" s="668"/>
      <c r="XI4" s="668"/>
      <c r="XJ4" s="668"/>
      <c r="XK4" s="668"/>
      <c r="XL4" s="668"/>
      <c r="XM4" s="668"/>
      <c r="XN4" s="668"/>
      <c r="XO4" s="668"/>
      <c r="XP4" s="668"/>
      <c r="XQ4" s="668"/>
      <c r="XR4" s="668"/>
      <c r="XS4" s="668"/>
      <c r="XT4" s="668"/>
      <c r="XU4" s="668"/>
      <c r="XV4" s="668"/>
      <c r="XW4" s="668"/>
      <c r="XX4" s="668"/>
      <c r="XY4" s="668"/>
      <c r="XZ4" s="668"/>
      <c r="YA4" s="668"/>
      <c r="YB4" s="668"/>
      <c r="YC4" s="668"/>
      <c r="YD4" s="668"/>
      <c r="YE4" s="668"/>
      <c r="YF4" s="668"/>
      <c r="YG4" s="668"/>
      <c r="YH4" s="668"/>
      <c r="YI4" s="668"/>
      <c r="YJ4" s="668"/>
      <c r="YK4" s="668"/>
      <c r="YL4" s="668"/>
      <c r="YM4" s="668"/>
      <c r="YN4" s="668"/>
      <c r="YO4" s="668"/>
      <c r="YP4" s="668"/>
      <c r="YQ4" s="668"/>
      <c r="YR4" s="668"/>
      <c r="YS4" s="668"/>
      <c r="YT4" s="668"/>
      <c r="YU4" s="668"/>
      <c r="YV4" s="668"/>
      <c r="YW4" s="668"/>
      <c r="YX4" s="668"/>
      <c r="YY4" s="668"/>
      <c r="YZ4" s="668"/>
      <c r="ZA4" s="668"/>
      <c r="ZB4" s="668"/>
      <c r="ZC4" s="668"/>
      <c r="ZD4" s="668"/>
      <c r="ZE4" s="668"/>
      <c r="ZF4" s="668"/>
      <c r="ZG4" s="668"/>
      <c r="ZH4" s="668"/>
      <c r="ZI4" s="668"/>
      <c r="ZJ4" s="668"/>
      <c r="ZK4" s="668"/>
      <c r="ZL4" s="668"/>
      <c r="ZM4" s="668"/>
      <c r="ZN4" s="668"/>
      <c r="ZO4" s="668"/>
      <c r="ZP4" s="668"/>
      <c r="ZQ4" s="668"/>
      <c r="ZR4" s="668"/>
      <c r="ZS4" s="668"/>
      <c r="ZT4" s="668"/>
      <c r="ZU4" s="668"/>
      <c r="ZV4" s="668"/>
      <c r="ZW4" s="668"/>
      <c r="ZX4" s="668"/>
      <c r="ZY4" s="668"/>
      <c r="ZZ4" s="668"/>
      <c r="AAA4" s="668"/>
      <c r="AAB4" s="668"/>
      <c r="AAC4" s="668"/>
      <c r="AAD4" s="668"/>
      <c r="AAE4" s="668"/>
      <c r="AAF4" s="668"/>
      <c r="AAG4" s="668"/>
      <c r="AAH4" s="668"/>
      <c r="AAI4" s="668"/>
      <c r="AAJ4" s="668"/>
      <c r="AAK4" s="668"/>
      <c r="AAL4" s="668"/>
      <c r="AAM4" s="668"/>
      <c r="AAN4" s="668"/>
      <c r="AAO4" s="668"/>
      <c r="AAP4" s="668"/>
      <c r="AAQ4" s="668"/>
      <c r="AAR4" s="668"/>
      <c r="AAS4" s="668"/>
      <c r="AAT4" s="668"/>
      <c r="AAU4" s="668"/>
      <c r="AAV4" s="668"/>
      <c r="AAW4" s="668"/>
      <c r="AAX4" s="668"/>
      <c r="AAY4" s="668"/>
      <c r="AAZ4" s="668"/>
      <c r="ABA4" s="668"/>
      <c r="ABB4" s="668"/>
      <c r="ABC4" s="668"/>
      <c r="ABD4" s="668"/>
      <c r="ABE4" s="668"/>
      <c r="ABF4" s="668"/>
      <c r="ABG4" s="668"/>
      <c r="ABH4" s="668"/>
      <c r="ABI4" s="668"/>
      <c r="ABJ4" s="668"/>
      <c r="ABK4" s="668"/>
      <c r="ABL4" s="668"/>
      <c r="ABM4" s="668"/>
      <c r="ABN4" s="668"/>
      <c r="ABO4" s="668"/>
      <c r="ABP4" s="668"/>
      <c r="ABQ4" s="668"/>
      <c r="ABR4" s="668"/>
      <c r="ABS4" s="668"/>
      <c r="ABT4" s="668"/>
      <c r="ABU4" s="668"/>
      <c r="ABV4" s="668"/>
      <c r="ABW4" s="668"/>
      <c r="ABX4" s="668"/>
      <c r="ABY4" s="668"/>
      <c r="ABZ4" s="668"/>
      <c r="ACA4" s="668"/>
      <c r="ACB4" s="668"/>
      <c r="ACC4" s="668"/>
      <c r="ACD4" s="668"/>
      <c r="ACE4" s="668"/>
      <c r="ACF4" s="668"/>
      <c r="ACG4" s="668"/>
      <c r="ACH4" s="668"/>
      <c r="ACI4" s="668"/>
      <c r="ACJ4" s="668"/>
      <c r="ACK4" s="668"/>
      <c r="ACL4" s="668"/>
      <c r="ACM4" s="668"/>
      <c r="ACN4" s="668"/>
      <c r="ACO4" s="668"/>
      <c r="ACP4" s="668"/>
      <c r="ACQ4" s="668"/>
      <c r="ACR4" s="668"/>
      <c r="ACS4" s="668"/>
      <c r="ACT4" s="668"/>
      <c r="ACU4" s="668"/>
      <c r="ACV4" s="668"/>
      <c r="ACW4" s="668"/>
      <c r="ACX4" s="668"/>
      <c r="ACY4" s="668"/>
      <c r="ACZ4" s="668"/>
      <c r="ADA4" s="668"/>
      <c r="ADB4" s="668"/>
      <c r="ADC4" s="668"/>
      <c r="ADD4" s="668"/>
      <c r="ADE4" s="668"/>
      <c r="ADF4" s="668"/>
      <c r="ADG4" s="668"/>
      <c r="ADH4" s="668"/>
      <c r="ADI4" s="668"/>
      <c r="ADJ4" s="668"/>
      <c r="ADK4" s="668"/>
      <c r="ADL4" s="668"/>
      <c r="ADM4" s="668"/>
      <c r="ADN4" s="668"/>
      <c r="ADO4" s="668"/>
      <c r="ADP4" s="668"/>
      <c r="ADQ4" s="668"/>
      <c r="ADR4" s="668"/>
      <c r="ADS4" s="668"/>
      <c r="ADT4" s="668"/>
      <c r="ADU4" s="668"/>
      <c r="ADV4" s="668"/>
      <c r="ADW4" s="668"/>
      <c r="ADX4" s="668"/>
      <c r="ADY4" s="668"/>
      <c r="ADZ4" s="668"/>
      <c r="AEA4" s="668"/>
      <c r="AEB4" s="668"/>
      <c r="AEC4" s="668"/>
      <c r="AED4" s="668"/>
      <c r="AEE4" s="668"/>
      <c r="AEF4" s="668"/>
      <c r="AEG4" s="668"/>
      <c r="AEH4" s="668"/>
      <c r="AEI4" s="668"/>
      <c r="AEJ4" s="668"/>
      <c r="AEK4" s="668"/>
      <c r="AEL4" s="668"/>
      <c r="AEM4" s="668"/>
      <c r="AEN4" s="668"/>
      <c r="AEO4" s="668"/>
      <c r="AEP4" s="668"/>
      <c r="AEQ4" s="668"/>
      <c r="AER4" s="668"/>
      <c r="AES4" s="668"/>
      <c r="AET4" s="668"/>
      <c r="AEU4" s="668"/>
      <c r="AEV4" s="668"/>
      <c r="AEW4" s="668"/>
      <c r="AEX4" s="668"/>
      <c r="AEY4" s="668"/>
      <c r="AEZ4" s="668"/>
      <c r="AFA4" s="668"/>
      <c r="AFB4" s="668"/>
      <c r="AFC4" s="668"/>
      <c r="AFD4" s="668"/>
      <c r="AFE4" s="668"/>
      <c r="AFF4" s="668"/>
      <c r="AFG4" s="668"/>
      <c r="AFH4" s="668"/>
      <c r="AFI4" s="668"/>
      <c r="AFJ4" s="668"/>
      <c r="AFK4" s="668"/>
      <c r="AFL4" s="668"/>
      <c r="AFM4" s="668"/>
      <c r="AFN4" s="668"/>
      <c r="AFO4" s="668"/>
      <c r="AFP4" s="668"/>
      <c r="AFQ4" s="668"/>
      <c r="AFR4" s="668"/>
      <c r="AFS4" s="668"/>
      <c r="AFT4" s="668"/>
      <c r="AFU4" s="668"/>
      <c r="AFV4" s="668"/>
      <c r="AFW4" s="668"/>
      <c r="AFX4" s="668"/>
      <c r="AFY4" s="668"/>
      <c r="AFZ4" s="668"/>
      <c r="AGA4" s="668"/>
      <c r="AGB4" s="668"/>
      <c r="AGC4" s="668"/>
      <c r="AGD4" s="668"/>
      <c r="AGE4" s="668"/>
      <c r="AGF4" s="668"/>
      <c r="AGG4" s="668"/>
      <c r="AGH4" s="668"/>
      <c r="AGI4" s="668"/>
      <c r="AGJ4" s="668"/>
      <c r="AGK4" s="668"/>
      <c r="AGL4" s="668"/>
      <c r="AGM4" s="668"/>
      <c r="AGN4" s="668"/>
      <c r="AGO4" s="668"/>
      <c r="AGP4" s="668"/>
      <c r="AGQ4" s="668"/>
      <c r="AGR4" s="668"/>
      <c r="AGS4" s="668"/>
      <c r="AGT4" s="668"/>
      <c r="AGU4" s="668"/>
      <c r="AGV4" s="668"/>
      <c r="AGW4" s="668"/>
      <c r="AGX4" s="668"/>
      <c r="AGY4" s="668"/>
      <c r="AGZ4" s="668"/>
      <c r="AHA4" s="668"/>
      <c r="AHB4" s="668"/>
      <c r="AHC4" s="668"/>
      <c r="AHD4" s="668"/>
      <c r="AHE4" s="668"/>
      <c r="AHF4" s="668"/>
      <c r="AHG4" s="668"/>
      <c r="AHH4" s="668"/>
      <c r="AHI4" s="668"/>
      <c r="AHJ4" s="668"/>
      <c r="AHK4" s="668"/>
      <c r="AHL4" s="668"/>
      <c r="AHM4" s="668"/>
      <c r="AHN4" s="668"/>
      <c r="AHO4" s="668"/>
      <c r="AHP4" s="668"/>
      <c r="AHQ4" s="668"/>
      <c r="AHR4" s="668"/>
      <c r="AHS4" s="668"/>
      <c r="AHT4" s="668"/>
      <c r="AHU4" s="668"/>
      <c r="AHV4" s="668"/>
      <c r="AHW4" s="668"/>
      <c r="AHX4" s="668"/>
      <c r="AHY4" s="668"/>
      <c r="AHZ4" s="668"/>
      <c r="AIA4" s="668"/>
      <c r="AIB4" s="668"/>
      <c r="AIC4" s="668"/>
      <c r="AID4" s="668"/>
      <c r="AIE4" s="668"/>
      <c r="AIF4" s="668"/>
      <c r="AIG4" s="668"/>
      <c r="AIH4" s="668"/>
      <c r="AII4" s="668"/>
      <c r="AIJ4" s="668"/>
      <c r="AIK4" s="668"/>
      <c r="AIL4" s="668"/>
      <c r="AIM4" s="668"/>
      <c r="AIN4" s="668"/>
      <c r="AIO4" s="668"/>
      <c r="AIP4" s="668"/>
      <c r="AIQ4" s="668"/>
      <c r="AIR4" s="668"/>
      <c r="AIS4" s="668"/>
      <c r="AIT4" s="668"/>
      <c r="AIU4" s="668"/>
      <c r="AIV4" s="668"/>
      <c r="AIW4" s="668"/>
      <c r="AIX4" s="668"/>
      <c r="AIY4" s="668"/>
      <c r="AIZ4" s="668"/>
      <c r="AJA4" s="668"/>
      <c r="AJB4" s="668"/>
      <c r="AJC4" s="668"/>
      <c r="AJD4" s="668"/>
      <c r="AJE4" s="668"/>
      <c r="AJF4" s="668"/>
      <c r="AJG4" s="668"/>
      <c r="AJH4" s="668"/>
      <c r="AJI4" s="668"/>
      <c r="AJJ4" s="668"/>
      <c r="AJK4" s="668"/>
      <c r="AJL4" s="668"/>
      <c r="AJM4" s="668"/>
      <c r="AJN4" s="668"/>
      <c r="AJO4" s="668"/>
      <c r="AJP4" s="668"/>
      <c r="AJQ4" s="668"/>
      <c r="AJR4" s="668"/>
      <c r="AJS4" s="668"/>
      <c r="AJT4" s="668"/>
      <c r="AJU4" s="668"/>
      <c r="AJV4" s="668"/>
      <c r="AJW4" s="668"/>
      <c r="AJX4" s="668"/>
      <c r="AJY4" s="668"/>
      <c r="AJZ4" s="668"/>
      <c r="AKA4" s="668"/>
      <c r="AKB4" s="668"/>
      <c r="AKC4" s="668"/>
      <c r="AKD4" s="668"/>
      <c r="AKE4" s="668"/>
      <c r="AKF4" s="668"/>
      <c r="AKG4" s="668"/>
      <c r="AKH4" s="668"/>
      <c r="AKI4" s="668"/>
      <c r="AKJ4" s="668"/>
      <c r="AKK4" s="668"/>
      <c r="AKL4" s="668"/>
      <c r="AKM4" s="668"/>
      <c r="AKN4" s="668"/>
      <c r="AKO4" s="668"/>
      <c r="AKP4" s="668"/>
      <c r="AKQ4" s="668"/>
      <c r="AKR4" s="668"/>
      <c r="AKS4" s="668"/>
      <c r="AKT4" s="668"/>
      <c r="AKU4" s="668"/>
      <c r="AKV4" s="668"/>
      <c r="AKW4" s="668"/>
      <c r="AKX4" s="668"/>
      <c r="AKY4" s="668"/>
      <c r="AKZ4" s="668"/>
      <c r="ALA4" s="668"/>
      <c r="ALB4" s="668"/>
      <c r="ALC4" s="668"/>
      <c r="ALD4" s="668"/>
      <c r="ALE4" s="668"/>
      <c r="ALF4" s="668"/>
      <c r="ALG4" s="668"/>
      <c r="ALH4" s="668"/>
      <c r="ALI4" s="668"/>
      <c r="ALJ4" s="668"/>
    </row>
    <row r="5" spans="2:999">
      <c r="B5" s="224" t="s">
        <v>572</v>
      </c>
      <c r="C5" s="665"/>
      <c r="D5" s="224"/>
      <c r="E5" s="224"/>
      <c r="F5" s="224"/>
      <c r="G5" s="224"/>
      <c r="H5" s="224"/>
      <c r="I5" s="224"/>
      <c r="J5" s="224"/>
      <c r="K5" s="224"/>
      <c r="L5" s="665"/>
      <c r="M5" s="665"/>
      <c r="N5" s="665"/>
      <c r="O5" s="665"/>
      <c r="P5" s="665"/>
      <c r="Q5" s="665"/>
      <c r="R5" s="665"/>
      <c r="S5" s="665"/>
      <c r="T5" s="665"/>
      <c r="U5" s="665"/>
      <c r="V5" s="665"/>
      <c r="W5" s="665"/>
      <c r="X5" s="665"/>
      <c r="Y5" s="665"/>
      <c r="Z5" s="665"/>
      <c r="AA5" s="665"/>
      <c r="AB5" s="665"/>
      <c r="AC5" s="665"/>
      <c r="AD5" s="665"/>
      <c r="AE5" s="665"/>
      <c r="AF5" s="665"/>
      <c r="AG5" s="665"/>
      <c r="AH5" s="665"/>
      <c r="AI5" s="665"/>
      <c r="AJ5" s="665"/>
      <c r="AK5" s="665"/>
      <c r="AL5" s="665"/>
      <c r="AM5" s="665"/>
      <c r="AN5" s="665"/>
      <c r="AO5" s="665"/>
      <c r="AP5" s="665"/>
      <c r="AQ5" s="665"/>
      <c r="AR5" s="665"/>
      <c r="AS5" s="665"/>
      <c r="AT5" s="665"/>
      <c r="AU5" s="665"/>
      <c r="AV5" s="665"/>
      <c r="AW5" s="665"/>
      <c r="AX5" s="665"/>
      <c r="AY5" s="665"/>
      <c r="AZ5" s="665"/>
      <c r="BA5" s="665"/>
      <c r="BB5" s="665"/>
      <c r="BC5" s="665"/>
      <c r="BD5" s="665"/>
      <c r="BE5" s="665"/>
      <c r="BF5" s="665"/>
      <c r="BG5" s="665"/>
      <c r="BH5" s="665"/>
      <c r="BI5" s="665"/>
      <c r="BJ5" s="665"/>
      <c r="BK5" s="665"/>
      <c r="BL5" s="665"/>
      <c r="BM5" s="665"/>
      <c r="BN5" s="665"/>
      <c r="BO5" s="665"/>
      <c r="BP5" s="665"/>
      <c r="BQ5" s="665"/>
      <c r="BR5" s="665"/>
      <c r="BS5" s="665"/>
      <c r="BT5" s="665"/>
      <c r="BU5" s="665"/>
      <c r="BV5" s="665"/>
      <c r="BW5" s="665"/>
      <c r="BX5" s="665"/>
      <c r="BY5" s="665"/>
      <c r="BZ5" s="665"/>
      <c r="CA5" s="665"/>
      <c r="CB5" s="665"/>
      <c r="CC5" s="665"/>
      <c r="CD5" s="665"/>
      <c r="CE5" s="665"/>
      <c r="CF5" s="665"/>
      <c r="CG5" s="665"/>
      <c r="CH5" s="665"/>
      <c r="CI5" s="665"/>
      <c r="CJ5" s="665"/>
      <c r="CK5" s="665"/>
      <c r="CL5" s="665"/>
      <c r="CM5" s="665"/>
      <c r="CN5" s="665"/>
      <c r="CO5" s="665"/>
      <c r="CP5" s="665"/>
      <c r="CQ5" s="665"/>
      <c r="CR5" s="665"/>
      <c r="CS5" s="665"/>
      <c r="CT5" s="665"/>
      <c r="CU5" s="665"/>
      <c r="CV5" s="665"/>
      <c r="CW5" s="665"/>
      <c r="CX5" s="665"/>
      <c r="CY5" s="665"/>
      <c r="CZ5" s="665"/>
      <c r="DA5" s="665"/>
      <c r="DB5" s="665"/>
      <c r="DC5" s="665"/>
      <c r="DD5" s="665"/>
      <c r="DE5" s="665"/>
      <c r="DF5" s="665"/>
      <c r="DG5" s="665"/>
      <c r="DH5" s="665"/>
      <c r="DI5" s="665"/>
      <c r="DJ5" s="665"/>
      <c r="DK5" s="665"/>
      <c r="DL5" s="665"/>
      <c r="DM5" s="665"/>
      <c r="DN5" s="665"/>
      <c r="DO5" s="665"/>
      <c r="DP5" s="665"/>
      <c r="DQ5" s="665"/>
      <c r="DR5" s="665"/>
      <c r="DS5" s="665"/>
      <c r="DT5" s="665"/>
      <c r="DU5" s="665"/>
      <c r="DV5" s="665"/>
      <c r="DW5" s="665"/>
      <c r="DX5" s="665"/>
      <c r="DY5" s="665"/>
      <c r="DZ5" s="665"/>
      <c r="EA5" s="665"/>
      <c r="EB5" s="665"/>
      <c r="EC5" s="665"/>
      <c r="ED5" s="665"/>
      <c r="EE5" s="665"/>
      <c r="EF5" s="665"/>
      <c r="EG5" s="665"/>
      <c r="EH5" s="665"/>
      <c r="EI5" s="665"/>
      <c r="EJ5" s="665"/>
      <c r="EK5" s="665"/>
      <c r="EL5" s="665"/>
      <c r="EM5" s="665"/>
      <c r="EN5" s="665"/>
      <c r="EO5" s="665"/>
      <c r="EP5" s="665"/>
      <c r="EQ5" s="665"/>
      <c r="ER5" s="665"/>
      <c r="ES5" s="665"/>
      <c r="ET5" s="665"/>
      <c r="EU5" s="665"/>
      <c r="EV5" s="665"/>
      <c r="EW5" s="665"/>
      <c r="EX5" s="665"/>
      <c r="EY5" s="665"/>
      <c r="EZ5" s="665"/>
      <c r="FA5" s="665"/>
      <c r="FB5" s="665"/>
      <c r="FC5" s="665"/>
      <c r="FD5" s="665"/>
      <c r="FE5" s="665"/>
      <c r="FF5" s="665"/>
      <c r="FG5" s="665"/>
      <c r="FH5" s="665"/>
      <c r="FI5" s="665"/>
      <c r="FJ5" s="665"/>
      <c r="FK5" s="665"/>
      <c r="FL5" s="665"/>
      <c r="FM5" s="665"/>
      <c r="FN5" s="665"/>
      <c r="FO5" s="665"/>
      <c r="FP5" s="665"/>
      <c r="FQ5" s="665"/>
      <c r="FR5" s="665"/>
      <c r="FS5" s="665"/>
      <c r="FT5" s="665"/>
      <c r="FU5" s="665"/>
      <c r="FV5" s="665"/>
      <c r="FW5" s="665"/>
      <c r="FX5" s="665"/>
      <c r="FY5" s="665"/>
      <c r="FZ5" s="665"/>
      <c r="GA5" s="665"/>
      <c r="GB5" s="665"/>
      <c r="GC5" s="665"/>
      <c r="GD5" s="665"/>
      <c r="GE5" s="665"/>
      <c r="GF5" s="665"/>
      <c r="GG5" s="665"/>
      <c r="GH5" s="665"/>
      <c r="GI5" s="665"/>
      <c r="GJ5" s="665"/>
      <c r="GK5" s="665"/>
      <c r="GL5" s="665"/>
      <c r="GM5" s="665"/>
      <c r="GN5" s="665"/>
      <c r="GO5" s="665"/>
      <c r="GP5" s="665"/>
      <c r="GQ5" s="665"/>
      <c r="GR5" s="665"/>
      <c r="GS5" s="665"/>
      <c r="GT5" s="665"/>
      <c r="GU5" s="665"/>
      <c r="GV5" s="665"/>
      <c r="GW5" s="665"/>
      <c r="GX5" s="665"/>
      <c r="GY5" s="665"/>
      <c r="GZ5" s="665"/>
      <c r="HA5" s="665"/>
      <c r="HB5" s="665"/>
      <c r="HC5" s="665"/>
      <c r="HD5" s="665"/>
      <c r="HE5" s="665"/>
      <c r="HF5" s="665"/>
      <c r="HG5" s="665"/>
      <c r="HH5" s="665"/>
      <c r="HI5" s="665"/>
      <c r="HJ5" s="665"/>
      <c r="HK5" s="665"/>
      <c r="HL5" s="665"/>
      <c r="HM5" s="665"/>
      <c r="HN5" s="665"/>
      <c r="HO5" s="665"/>
      <c r="HP5" s="665"/>
      <c r="HQ5" s="665"/>
      <c r="HR5" s="665"/>
      <c r="HS5" s="665"/>
      <c r="HT5" s="665"/>
      <c r="HU5" s="665"/>
      <c r="HV5" s="665"/>
      <c r="HW5" s="665"/>
      <c r="HX5" s="665"/>
      <c r="HY5" s="665"/>
      <c r="HZ5" s="665"/>
      <c r="IA5" s="665"/>
      <c r="IB5" s="665"/>
      <c r="IC5" s="665"/>
      <c r="ID5" s="665"/>
      <c r="IE5" s="665"/>
      <c r="IF5" s="665"/>
      <c r="IG5" s="665"/>
      <c r="IH5" s="665"/>
      <c r="II5" s="665"/>
      <c r="IJ5" s="665"/>
      <c r="IK5" s="665"/>
      <c r="IL5" s="665"/>
      <c r="IM5" s="665"/>
      <c r="IN5" s="665"/>
      <c r="IO5" s="665"/>
      <c r="IP5" s="665"/>
      <c r="IQ5" s="665"/>
      <c r="IR5" s="665"/>
      <c r="IS5" s="665"/>
      <c r="IT5" s="665"/>
      <c r="IU5" s="665"/>
      <c r="IV5" s="665"/>
      <c r="IW5" s="665"/>
      <c r="IX5" s="665"/>
      <c r="IY5" s="665"/>
      <c r="IZ5" s="665"/>
      <c r="JA5" s="665"/>
      <c r="JB5" s="665"/>
      <c r="JC5" s="665"/>
      <c r="JD5" s="665"/>
      <c r="JE5" s="665"/>
      <c r="JF5" s="665"/>
      <c r="JG5" s="665"/>
      <c r="JH5" s="665"/>
      <c r="JI5" s="665"/>
      <c r="JJ5" s="665"/>
      <c r="JK5" s="665"/>
      <c r="JL5" s="665"/>
      <c r="JM5" s="665"/>
      <c r="JN5" s="665"/>
      <c r="JO5" s="665"/>
      <c r="JP5" s="665"/>
      <c r="JQ5" s="665"/>
      <c r="JR5" s="665"/>
      <c r="JS5" s="665"/>
      <c r="JT5" s="665"/>
      <c r="JU5" s="665"/>
      <c r="JV5" s="665"/>
      <c r="JW5" s="665"/>
      <c r="JX5" s="665"/>
      <c r="JY5" s="665"/>
      <c r="JZ5" s="665"/>
      <c r="KA5" s="665"/>
      <c r="KB5" s="665"/>
      <c r="KC5" s="665"/>
      <c r="KD5" s="665"/>
      <c r="KE5" s="665"/>
      <c r="KF5" s="665"/>
      <c r="KG5" s="665"/>
      <c r="KH5" s="665"/>
      <c r="KI5" s="665"/>
      <c r="KJ5" s="665"/>
      <c r="KK5" s="665"/>
      <c r="KL5" s="665"/>
      <c r="KM5" s="665"/>
      <c r="KN5" s="665"/>
      <c r="KO5" s="665"/>
      <c r="KP5" s="665"/>
      <c r="KQ5" s="665"/>
      <c r="KR5" s="665"/>
      <c r="KS5" s="665"/>
      <c r="KT5" s="665"/>
      <c r="KU5" s="665"/>
      <c r="KV5" s="665"/>
      <c r="KW5" s="665"/>
      <c r="KX5" s="665"/>
      <c r="KY5" s="665"/>
      <c r="KZ5" s="665"/>
      <c r="LA5" s="665"/>
      <c r="LB5" s="665"/>
      <c r="LC5" s="665"/>
      <c r="LD5" s="665"/>
      <c r="LE5" s="665"/>
      <c r="LF5" s="665"/>
      <c r="LG5" s="665"/>
      <c r="LH5" s="665"/>
      <c r="LI5" s="665"/>
      <c r="LJ5" s="665"/>
      <c r="LK5" s="665"/>
      <c r="LL5" s="665"/>
      <c r="LM5" s="665"/>
      <c r="LN5" s="665"/>
      <c r="LO5" s="665"/>
      <c r="LP5" s="665"/>
      <c r="LQ5" s="665"/>
      <c r="LR5" s="665"/>
      <c r="LS5" s="665"/>
      <c r="LT5" s="665"/>
      <c r="LU5" s="665"/>
      <c r="LV5" s="665"/>
      <c r="LW5" s="665"/>
      <c r="LX5" s="665"/>
      <c r="LY5" s="665"/>
      <c r="LZ5" s="665"/>
      <c r="MA5" s="665"/>
      <c r="MB5" s="665"/>
      <c r="MC5" s="665"/>
      <c r="MD5" s="665"/>
      <c r="ME5" s="665"/>
      <c r="MF5" s="665"/>
      <c r="MG5" s="665"/>
      <c r="MH5" s="665"/>
      <c r="MI5" s="665"/>
      <c r="MJ5" s="665"/>
      <c r="MK5" s="665"/>
      <c r="ML5" s="665"/>
      <c r="MM5" s="665"/>
      <c r="MN5" s="665"/>
      <c r="MO5" s="665"/>
      <c r="MP5" s="665"/>
      <c r="MQ5" s="665"/>
      <c r="MR5" s="665"/>
      <c r="MS5" s="665"/>
      <c r="MT5" s="665"/>
      <c r="MU5" s="665"/>
      <c r="MV5" s="665"/>
      <c r="MW5" s="665"/>
      <c r="MX5" s="665"/>
      <c r="MY5" s="665"/>
      <c r="MZ5" s="665"/>
      <c r="NA5" s="665"/>
      <c r="NB5" s="665"/>
      <c r="NC5" s="665"/>
      <c r="ND5" s="665"/>
      <c r="NE5" s="665"/>
      <c r="NF5" s="665"/>
      <c r="NG5" s="665"/>
      <c r="NH5" s="665"/>
      <c r="NI5" s="665"/>
      <c r="NJ5" s="665"/>
      <c r="NK5" s="665"/>
      <c r="NL5" s="665"/>
      <c r="NM5" s="665"/>
      <c r="NN5" s="665"/>
      <c r="NO5" s="665"/>
      <c r="NP5" s="665"/>
      <c r="NQ5" s="665"/>
      <c r="NR5" s="665"/>
      <c r="NS5" s="665"/>
      <c r="NT5" s="665"/>
      <c r="NU5" s="665"/>
      <c r="NV5" s="665"/>
      <c r="NW5" s="665"/>
      <c r="NX5" s="665"/>
      <c r="NY5" s="665"/>
      <c r="NZ5" s="665"/>
      <c r="OA5" s="665"/>
      <c r="OB5" s="665"/>
      <c r="OC5" s="665"/>
      <c r="OD5" s="665"/>
      <c r="OE5" s="665"/>
      <c r="OF5" s="665"/>
      <c r="OG5" s="665"/>
      <c r="OH5" s="665"/>
      <c r="OI5" s="665"/>
      <c r="OJ5" s="665"/>
      <c r="OK5" s="665"/>
      <c r="OL5" s="665"/>
      <c r="OM5" s="665"/>
      <c r="ON5" s="665"/>
      <c r="OO5" s="665"/>
      <c r="OP5" s="665"/>
      <c r="OQ5" s="665"/>
      <c r="OR5" s="665"/>
      <c r="OS5" s="665"/>
      <c r="OT5" s="665"/>
      <c r="OU5" s="665"/>
      <c r="OV5" s="665"/>
      <c r="OW5" s="665"/>
      <c r="OX5" s="665"/>
      <c r="OY5" s="665"/>
      <c r="OZ5" s="665"/>
      <c r="PA5" s="665"/>
      <c r="PB5" s="665"/>
      <c r="PC5" s="665"/>
      <c r="PD5" s="665"/>
      <c r="PE5" s="665"/>
      <c r="PF5" s="665"/>
      <c r="PG5" s="665"/>
      <c r="PH5" s="665"/>
      <c r="PI5" s="665"/>
      <c r="PJ5" s="665"/>
      <c r="PK5" s="665"/>
      <c r="PL5" s="665"/>
      <c r="PM5" s="665"/>
      <c r="PN5" s="665"/>
      <c r="PO5" s="665"/>
      <c r="PP5" s="665"/>
      <c r="PQ5" s="665"/>
      <c r="PR5" s="665"/>
      <c r="PS5" s="665"/>
      <c r="PT5" s="665"/>
      <c r="PU5" s="665"/>
      <c r="PV5" s="665"/>
      <c r="PW5" s="665"/>
      <c r="PX5" s="665"/>
      <c r="PY5" s="665"/>
      <c r="PZ5" s="665"/>
      <c r="QA5" s="665"/>
      <c r="QB5" s="665"/>
      <c r="QC5" s="665"/>
      <c r="QD5" s="665"/>
      <c r="QE5" s="665"/>
      <c r="QF5" s="665"/>
      <c r="QG5" s="665"/>
      <c r="QH5" s="665"/>
      <c r="QI5" s="665"/>
      <c r="QJ5" s="665"/>
      <c r="QK5" s="665"/>
      <c r="QL5" s="665"/>
      <c r="QM5" s="665"/>
      <c r="QN5" s="665"/>
      <c r="QO5" s="665"/>
      <c r="QP5" s="665"/>
      <c r="QQ5" s="665"/>
      <c r="QR5" s="665"/>
      <c r="QS5" s="665"/>
      <c r="QT5" s="665"/>
      <c r="QU5" s="665"/>
      <c r="QV5" s="665"/>
      <c r="QW5" s="665"/>
      <c r="QX5" s="665"/>
      <c r="QY5" s="665"/>
      <c r="QZ5" s="665"/>
      <c r="RA5" s="665"/>
      <c r="RB5" s="665"/>
      <c r="RC5" s="665"/>
      <c r="RD5" s="665"/>
      <c r="RE5" s="665"/>
      <c r="RF5" s="665"/>
      <c r="RG5" s="665"/>
      <c r="RH5" s="665"/>
      <c r="RI5" s="665"/>
      <c r="RJ5" s="665"/>
      <c r="RK5" s="665"/>
      <c r="RL5" s="665"/>
      <c r="RM5" s="665"/>
      <c r="RN5" s="665"/>
      <c r="RO5" s="665"/>
      <c r="RP5" s="665"/>
      <c r="RQ5" s="665"/>
      <c r="RR5" s="665"/>
      <c r="RS5" s="665"/>
      <c r="RT5" s="665"/>
      <c r="RU5" s="665"/>
      <c r="RV5" s="665"/>
      <c r="RW5" s="665"/>
      <c r="RX5" s="665"/>
      <c r="RY5" s="665"/>
      <c r="RZ5" s="665"/>
      <c r="SA5" s="665"/>
      <c r="SB5" s="665"/>
      <c r="SC5" s="665"/>
      <c r="SD5" s="665"/>
      <c r="SE5" s="665"/>
      <c r="SF5" s="665"/>
      <c r="SG5" s="665"/>
      <c r="SH5" s="665"/>
      <c r="SI5" s="665"/>
      <c r="SJ5" s="665"/>
      <c r="SK5" s="665"/>
      <c r="SL5" s="665"/>
      <c r="SM5" s="665"/>
      <c r="SN5" s="665"/>
      <c r="SO5" s="665"/>
      <c r="SP5" s="665"/>
      <c r="SQ5" s="665"/>
      <c r="SR5" s="665"/>
      <c r="SS5" s="665"/>
      <c r="ST5" s="665"/>
      <c r="SU5" s="665"/>
      <c r="SV5" s="665"/>
      <c r="SW5" s="665"/>
      <c r="SX5" s="665"/>
      <c r="SY5" s="665"/>
      <c r="SZ5" s="665"/>
      <c r="TA5" s="665"/>
      <c r="TB5" s="665"/>
      <c r="TC5" s="665"/>
      <c r="TD5" s="665"/>
      <c r="TE5" s="665"/>
      <c r="TF5" s="665"/>
      <c r="TG5" s="665"/>
      <c r="TH5" s="665"/>
      <c r="TI5" s="665"/>
      <c r="TJ5" s="665"/>
      <c r="TK5" s="665"/>
      <c r="TL5" s="665"/>
      <c r="TM5" s="665"/>
      <c r="TN5" s="665"/>
      <c r="TO5" s="665"/>
      <c r="TP5" s="665"/>
      <c r="TQ5" s="665"/>
      <c r="TR5" s="665"/>
      <c r="TS5" s="665"/>
      <c r="TT5" s="665"/>
      <c r="TU5" s="665"/>
      <c r="TV5" s="665"/>
      <c r="TW5" s="665"/>
      <c r="TX5" s="665"/>
      <c r="TY5" s="665"/>
      <c r="TZ5" s="665"/>
      <c r="UA5" s="665"/>
      <c r="UB5" s="665"/>
      <c r="UC5" s="665"/>
      <c r="UD5" s="665"/>
      <c r="UE5" s="665"/>
      <c r="UF5" s="665"/>
      <c r="UG5" s="665"/>
      <c r="UH5" s="665"/>
      <c r="UI5" s="665"/>
      <c r="UJ5" s="665"/>
      <c r="UK5" s="665"/>
      <c r="UL5" s="665"/>
      <c r="UM5" s="665"/>
      <c r="UN5" s="665"/>
      <c r="UO5" s="665"/>
      <c r="UP5" s="665"/>
      <c r="UQ5" s="665"/>
      <c r="UR5" s="665"/>
      <c r="US5" s="665"/>
      <c r="UT5" s="665"/>
      <c r="UU5" s="665"/>
      <c r="UV5" s="665"/>
      <c r="UW5" s="665"/>
      <c r="UX5" s="665"/>
      <c r="UY5" s="665"/>
      <c r="UZ5" s="665"/>
      <c r="VA5" s="665"/>
      <c r="VB5" s="665"/>
      <c r="VC5" s="665"/>
      <c r="VD5" s="665"/>
      <c r="VE5" s="665"/>
      <c r="VF5" s="665"/>
      <c r="VG5" s="665"/>
      <c r="VH5" s="665"/>
      <c r="VI5" s="665"/>
      <c r="VJ5" s="665"/>
      <c r="VK5" s="665"/>
      <c r="VL5" s="665"/>
      <c r="VM5" s="665"/>
      <c r="VN5" s="665"/>
      <c r="VO5" s="665"/>
      <c r="VP5" s="665"/>
      <c r="VQ5" s="665"/>
      <c r="VR5" s="665"/>
      <c r="VS5" s="665"/>
      <c r="VT5" s="665"/>
      <c r="VU5" s="665"/>
      <c r="VV5" s="665"/>
      <c r="VW5" s="665"/>
      <c r="VX5" s="665"/>
      <c r="VY5" s="665"/>
      <c r="VZ5" s="665"/>
      <c r="WA5" s="665"/>
      <c r="WB5" s="665"/>
      <c r="WC5" s="665"/>
      <c r="WD5" s="665"/>
      <c r="WE5" s="665"/>
      <c r="WF5" s="665"/>
      <c r="WG5" s="665"/>
      <c r="WH5" s="665"/>
      <c r="WI5" s="665"/>
      <c r="WJ5" s="665"/>
      <c r="WK5" s="665"/>
      <c r="WL5" s="665"/>
      <c r="WM5" s="665"/>
      <c r="WN5" s="665"/>
      <c r="WO5" s="665"/>
      <c r="WP5" s="665"/>
      <c r="WQ5" s="665"/>
      <c r="WR5" s="665"/>
      <c r="WS5" s="665"/>
      <c r="WT5" s="665"/>
      <c r="WU5" s="665"/>
      <c r="WV5" s="665"/>
      <c r="WW5" s="665"/>
      <c r="WX5" s="665"/>
      <c r="WY5" s="665"/>
      <c r="WZ5" s="665"/>
      <c r="XA5" s="665"/>
      <c r="XB5" s="665"/>
      <c r="XC5" s="665"/>
      <c r="XD5" s="665"/>
      <c r="XE5" s="665"/>
      <c r="XF5" s="665"/>
      <c r="XG5" s="665"/>
      <c r="XH5" s="665"/>
      <c r="XI5" s="665"/>
      <c r="XJ5" s="665"/>
      <c r="XK5" s="665"/>
      <c r="XL5" s="665"/>
      <c r="XM5" s="665"/>
      <c r="XN5" s="665"/>
      <c r="XO5" s="665"/>
      <c r="XP5" s="665"/>
      <c r="XQ5" s="665"/>
      <c r="XR5" s="665"/>
      <c r="XS5" s="665"/>
      <c r="XT5" s="665"/>
      <c r="XU5" s="665"/>
      <c r="XV5" s="665"/>
      <c r="XW5" s="665"/>
      <c r="XX5" s="665"/>
      <c r="XY5" s="665"/>
      <c r="XZ5" s="665"/>
      <c r="YA5" s="665"/>
      <c r="YB5" s="665"/>
      <c r="YC5" s="665"/>
      <c r="YD5" s="665"/>
      <c r="YE5" s="665"/>
      <c r="YF5" s="665"/>
      <c r="YG5" s="665"/>
      <c r="YH5" s="665"/>
      <c r="YI5" s="665"/>
      <c r="YJ5" s="665"/>
      <c r="YK5" s="665"/>
      <c r="YL5" s="665"/>
      <c r="YM5" s="665"/>
      <c r="YN5" s="665"/>
      <c r="YO5" s="665"/>
      <c r="YP5" s="665"/>
      <c r="YQ5" s="665"/>
      <c r="YR5" s="665"/>
      <c r="YS5" s="665"/>
      <c r="YT5" s="665"/>
      <c r="YU5" s="665"/>
      <c r="YV5" s="665"/>
      <c r="YW5" s="665"/>
      <c r="YX5" s="665"/>
      <c r="YY5" s="665"/>
      <c r="YZ5" s="665"/>
      <c r="ZA5" s="665"/>
      <c r="ZB5" s="665"/>
      <c r="ZC5" s="665"/>
      <c r="ZD5" s="665"/>
      <c r="ZE5" s="665"/>
      <c r="ZF5" s="665"/>
      <c r="ZG5" s="665"/>
      <c r="ZH5" s="665"/>
      <c r="ZI5" s="665"/>
      <c r="ZJ5" s="665"/>
      <c r="ZK5" s="665"/>
      <c r="ZL5" s="665"/>
      <c r="ZM5" s="665"/>
      <c r="ZN5" s="665"/>
      <c r="ZO5" s="665"/>
      <c r="ZP5" s="665"/>
      <c r="ZQ5" s="665"/>
      <c r="ZR5" s="665"/>
      <c r="ZS5" s="665"/>
      <c r="ZT5" s="665"/>
      <c r="ZU5" s="665"/>
      <c r="ZV5" s="665"/>
      <c r="ZW5" s="665"/>
      <c r="ZX5" s="665"/>
      <c r="ZY5" s="665"/>
      <c r="ZZ5" s="665"/>
      <c r="AAA5" s="665"/>
      <c r="AAB5" s="665"/>
      <c r="AAC5" s="665"/>
      <c r="AAD5" s="665"/>
      <c r="AAE5" s="665"/>
      <c r="AAF5" s="665"/>
      <c r="AAG5" s="665"/>
      <c r="AAH5" s="665"/>
      <c r="AAI5" s="665"/>
      <c r="AAJ5" s="665"/>
      <c r="AAK5" s="665"/>
      <c r="AAL5" s="665"/>
      <c r="AAM5" s="665"/>
      <c r="AAN5" s="665"/>
      <c r="AAO5" s="665"/>
      <c r="AAP5" s="665"/>
      <c r="AAQ5" s="665"/>
      <c r="AAR5" s="665"/>
      <c r="AAS5" s="665"/>
      <c r="AAT5" s="665"/>
      <c r="AAU5" s="665"/>
      <c r="AAV5" s="665"/>
      <c r="AAW5" s="665"/>
      <c r="AAX5" s="665"/>
      <c r="AAY5" s="665"/>
      <c r="AAZ5" s="665"/>
      <c r="ABA5" s="665"/>
      <c r="ABB5" s="665"/>
      <c r="ABC5" s="665"/>
      <c r="ABD5" s="665"/>
      <c r="ABE5" s="665"/>
      <c r="ABF5" s="665"/>
      <c r="ABG5" s="665"/>
      <c r="ABH5" s="665"/>
      <c r="ABI5" s="665"/>
      <c r="ABJ5" s="665"/>
      <c r="ABK5" s="665"/>
      <c r="ABL5" s="665"/>
      <c r="ABM5" s="665"/>
      <c r="ABN5" s="665"/>
      <c r="ABO5" s="665"/>
      <c r="ABP5" s="665"/>
      <c r="ABQ5" s="665"/>
      <c r="ABR5" s="665"/>
      <c r="ABS5" s="665"/>
      <c r="ABT5" s="665"/>
      <c r="ABU5" s="665"/>
      <c r="ABV5" s="665"/>
      <c r="ABW5" s="665"/>
      <c r="ABX5" s="665"/>
      <c r="ABY5" s="665"/>
      <c r="ABZ5" s="665"/>
      <c r="ACA5" s="665"/>
      <c r="ACB5" s="665"/>
      <c r="ACC5" s="665"/>
      <c r="ACD5" s="665"/>
      <c r="ACE5" s="665"/>
      <c r="ACF5" s="665"/>
      <c r="ACG5" s="665"/>
      <c r="ACH5" s="665"/>
      <c r="ACI5" s="665"/>
      <c r="ACJ5" s="665"/>
      <c r="ACK5" s="665"/>
      <c r="ACL5" s="665"/>
      <c r="ACM5" s="665"/>
      <c r="ACN5" s="665"/>
      <c r="ACO5" s="665"/>
      <c r="ACP5" s="665"/>
      <c r="ACQ5" s="665"/>
      <c r="ACR5" s="665"/>
      <c r="ACS5" s="665"/>
      <c r="ACT5" s="665"/>
      <c r="ACU5" s="665"/>
      <c r="ACV5" s="665"/>
      <c r="ACW5" s="665"/>
      <c r="ACX5" s="665"/>
      <c r="ACY5" s="665"/>
      <c r="ACZ5" s="665"/>
      <c r="ADA5" s="665"/>
      <c r="ADB5" s="665"/>
      <c r="ADC5" s="665"/>
      <c r="ADD5" s="665"/>
      <c r="ADE5" s="665"/>
      <c r="ADF5" s="665"/>
      <c r="ADG5" s="665"/>
      <c r="ADH5" s="665"/>
      <c r="ADI5" s="665"/>
      <c r="ADJ5" s="665"/>
      <c r="ADK5" s="665"/>
      <c r="ADL5" s="665"/>
      <c r="ADM5" s="665"/>
      <c r="ADN5" s="665"/>
      <c r="ADO5" s="665"/>
      <c r="ADP5" s="665"/>
      <c r="ADQ5" s="665"/>
      <c r="ADR5" s="665"/>
      <c r="ADS5" s="665"/>
      <c r="ADT5" s="665"/>
      <c r="ADU5" s="665"/>
      <c r="ADV5" s="665"/>
      <c r="ADW5" s="665"/>
      <c r="ADX5" s="665"/>
      <c r="ADY5" s="665"/>
      <c r="ADZ5" s="665"/>
      <c r="AEA5" s="665"/>
      <c r="AEB5" s="665"/>
      <c r="AEC5" s="665"/>
      <c r="AED5" s="665"/>
      <c r="AEE5" s="665"/>
      <c r="AEF5" s="665"/>
      <c r="AEG5" s="665"/>
      <c r="AEH5" s="665"/>
      <c r="AEI5" s="665"/>
      <c r="AEJ5" s="665"/>
      <c r="AEK5" s="665"/>
      <c r="AEL5" s="665"/>
      <c r="AEM5" s="665"/>
      <c r="AEN5" s="665"/>
      <c r="AEO5" s="665"/>
      <c r="AEP5" s="665"/>
      <c r="AEQ5" s="665"/>
      <c r="AER5" s="665"/>
      <c r="AES5" s="665"/>
      <c r="AET5" s="665"/>
      <c r="AEU5" s="665"/>
      <c r="AEV5" s="665"/>
      <c r="AEW5" s="665"/>
      <c r="AEX5" s="665"/>
      <c r="AEY5" s="665"/>
      <c r="AEZ5" s="665"/>
      <c r="AFA5" s="665"/>
      <c r="AFB5" s="665"/>
      <c r="AFC5" s="665"/>
      <c r="AFD5" s="665"/>
      <c r="AFE5" s="665"/>
      <c r="AFF5" s="665"/>
      <c r="AFG5" s="665"/>
      <c r="AFH5" s="665"/>
      <c r="AFI5" s="665"/>
      <c r="AFJ5" s="665"/>
      <c r="AFK5" s="665"/>
      <c r="AFL5" s="665"/>
      <c r="AFM5" s="665"/>
      <c r="AFN5" s="665"/>
      <c r="AFO5" s="665"/>
      <c r="AFP5" s="665"/>
      <c r="AFQ5" s="665"/>
      <c r="AFR5" s="665"/>
      <c r="AFS5" s="665"/>
      <c r="AFT5" s="665"/>
      <c r="AFU5" s="665"/>
      <c r="AFV5" s="665"/>
      <c r="AFW5" s="665"/>
      <c r="AFX5" s="665"/>
      <c r="AFY5" s="665"/>
      <c r="AFZ5" s="665"/>
      <c r="AGA5" s="665"/>
      <c r="AGB5" s="665"/>
      <c r="AGC5" s="665"/>
      <c r="AGD5" s="665"/>
      <c r="AGE5" s="665"/>
      <c r="AGF5" s="665"/>
      <c r="AGG5" s="665"/>
      <c r="AGH5" s="665"/>
      <c r="AGI5" s="665"/>
      <c r="AGJ5" s="665"/>
      <c r="AGK5" s="665"/>
      <c r="AGL5" s="665"/>
      <c r="AGM5" s="665"/>
      <c r="AGN5" s="665"/>
      <c r="AGO5" s="665"/>
      <c r="AGP5" s="665"/>
      <c r="AGQ5" s="665"/>
      <c r="AGR5" s="665"/>
      <c r="AGS5" s="665"/>
      <c r="AGT5" s="665"/>
      <c r="AGU5" s="665"/>
      <c r="AGV5" s="665"/>
      <c r="AGW5" s="665"/>
      <c r="AGX5" s="665"/>
      <c r="AGY5" s="665"/>
      <c r="AGZ5" s="665"/>
      <c r="AHA5" s="665"/>
      <c r="AHB5" s="665"/>
      <c r="AHC5" s="665"/>
      <c r="AHD5" s="665"/>
      <c r="AHE5" s="665"/>
      <c r="AHF5" s="665"/>
      <c r="AHG5" s="665"/>
      <c r="AHH5" s="665"/>
      <c r="AHI5" s="665"/>
      <c r="AHJ5" s="665"/>
      <c r="AHK5" s="665"/>
      <c r="AHL5" s="665"/>
      <c r="AHM5" s="665"/>
      <c r="AHN5" s="665"/>
      <c r="AHO5" s="665"/>
      <c r="AHP5" s="665"/>
      <c r="AHQ5" s="665"/>
      <c r="AHR5" s="665"/>
      <c r="AHS5" s="665"/>
      <c r="AHT5" s="665"/>
      <c r="AHU5" s="665"/>
      <c r="AHV5" s="665"/>
      <c r="AHW5" s="665"/>
      <c r="AHX5" s="665"/>
      <c r="AHY5" s="665"/>
      <c r="AHZ5" s="665"/>
      <c r="AIA5" s="665"/>
      <c r="AIB5" s="665"/>
      <c r="AIC5" s="665"/>
      <c r="AID5" s="665"/>
      <c r="AIE5" s="665"/>
      <c r="AIF5" s="665"/>
      <c r="AIG5" s="665"/>
      <c r="AIH5" s="665"/>
      <c r="AII5" s="665"/>
      <c r="AIJ5" s="665"/>
      <c r="AIK5" s="665"/>
      <c r="AIL5" s="665"/>
      <c r="AIM5" s="665"/>
      <c r="AIN5" s="665"/>
      <c r="AIO5" s="665"/>
      <c r="AIP5" s="665"/>
      <c r="AIQ5" s="665"/>
      <c r="AIR5" s="665"/>
      <c r="AIS5" s="665"/>
      <c r="AIT5" s="665"/>
      <c r="AIU5" s="665"/>
      <c r="AIV5" s="665"/>
      <c r="AIW5" s="665"/>
      <c r="AIX5" s="665"/>
      <c r="AIY5" s="665"/>
      <c r="AIZ5" s="665"/>
      <c r="AJA5" s="665"/>
      <c r="AJB5" s="665"/>
      <c r="AJC5" s="665"/>
      <c r="AJD5" s="665"/>
      <c r="AJE5" s="665"/>
      <c r="AJF5" s="665"/>
      <c r="AJG5" s="665"/>
      <c r="AJH5" s="665"/>
      <c r="AJI5" s="665"/>
      <c r="AJJ5" s="665"/>
      <c r="AJK5" s="665"/>
      <c r="AJL5" s="665"/>
      <c r="AJM5" s="665"/>
      <c r="AJN5" s="665"/>
      <c r="AJO5" s="665"/>
      <c r="AJP5" s="665"/>
      <c r="AJQ5" s="665"/>
      <c r="AJR5" s="665"/>
      <c r="AJS5" s="665"/>
      <c r="AJT5" s="665"/>
      <c r="AJU5" s="665"/>
      <c r="AJV5" s="665"/>
      <c r="AJW5" s="665"/>
      <c r="AJX5" s="665"/>
      <c r="AJY5" s="665"/>
      <c r="AJZ5" s="665"/>
      <c r="AKA5" s="665"/>
      <c r="AKB5" s="665"/>
      <c r="AKC5" s="665"/>
      <c r="AKD5" s="665"/>
      <c r="AKE5" s="665"/>
      <c r="AKF5" s="665"/>
      <c r="AKG5" s="665"/>
      <c r="AKH5" s="665"/>
      <c r="AKI5" s="665"/>
      <c r="AKJ5" s="665"/>
      <c r="AKK5" s="665"/>
      <c r="AKL5" s="665"/>
      <c r="AKM5" s="665"/>
      <c r="AKN5" s="665"/>
      <c r="AKO5" s="665"/>
      <c r="AKP5" s="665"/>
      <c r="AKQ5" s="665"/>
      <c r="AKR5" s="665"/>
      <c r="AKS5" s="665"/>
      <c r="AKT5" s="665"/>
      <c r="AKU5" s="665"/>
      <c r="AKV5" s="665"/>
      <c r="AKW5" s="665"/>
      <c r="AKX5" s="665"/>
      <c r="AKY5" s="665"/>
      <c r="AKZ5" s="665"/>
      <c r="ALA5" s="665"/>
      <c r="ALB5" s="665"/>
      <c r="ALC5" s="665"/>
      <c r="ALD5" s="665"/>
      <c r="ALE5" s="665"/>
      <c r="ALF5" s="665"/>
      <c r="ALG5" s="665"/>
      <c r="ALH5" s="665"/>
      <c r="ALI5" s="665"/>
      <c r="ALJ5" s="665"/>
    </row>
    <row r="6" spans="2:999">
      <c r="B6" s="670"/>
      <c r="C6" s="670"/>
      <c r="D6" s="670"/>
      <c r="E6" s="670"/>
      <c r="F6" s="224"/>
      <c r="G6" s="224"/>
      <c r="H6" s="224"/>
      <c r="I6" s="224"/>
      <c r="J6" s="224"/>
      <c r="K6" s="224"/>
      <c r="L6" s="665"/>
      <c r="M6" s="665"/>
      <c r="N6" s="665"/>
      <c r="O6" s="665"/>
      <c r="P6" s="665"/>
      <c r="Q6" s="665"/>
      <c r="R6" s="665"/>
      <c r="S6" s="665"/>
      <c r="T6" s="665"/>
      <c r="U6" s="665"/>
      <c r="V6" s="665"/>
      <c r="W6" s="665"/>
      <c r="X6" s="665"/>
      <c r="Y6" s="665"/>
      <c r="Z6" s="665"/>
      <c r="AA6" s="665"/>
      <c r="AB6" s="665"/>
      <c r="AC6" s="665"/>
      <c r="AD6" s="665"/>
      <c r="AE6" s="665"/>
      <c r="AF6" s="665"/>
      <c r="AG6" s="665"/>
      <c r="AH6" s="665"/>
      <c r="AI6" s="665"/>
      <c r="AJ6" s="665"/>
      <c r="AK6" s="665"/>
      <c r="AL6" s="665"/>
      <c r="AM6" s="665"/>
      <c r="AN6" s="665"/>
      <c r="AO6" s="665"/>
      <c r="AP6" s="665"/>
      <c r="AQ6" s="665"/>
      <c r="AR6" s="665"/>
      <c r="AS6" s="665"/>
      <c r="AT6" s="665"/>
      <c r="AU6" s="665"/>
      <c r="AV6" s="665"/>
      <c r="AW6" s="665"/>
      <c r="AX6" s="665"/>
      <c r="AY6" s="665"/>
      <c r="AZ6" s="665"/>
      <c r="BA6" s="665"/>
      <c r="BB6" s="665"/>
      <c r="BC6" s="665"/>
      <c r="BD6" s="665"/>
      <c r="BE6" s="665"/>
      <c r="BF6" s="665"/>
      <c r="BG6" s="665"/>
      <c r="BH6" s="665"/>
      <c r="BI6" s="665"/>
      <c r="BJ6" s="665"/>
      <c r="BK6" s="665"/>
      <c r="BL6" s="665"/>
      <c r="BM6" s="665"/>
      <c r="BN6" s="665"/>
      <c r="BO6" s="665"/>
      <c r="BP6" s="665"/>
      <c r="BQ6" s="665"/>
      <c r="BR6" s="665"/>
      <c r="BS6" s="665"/>
      <c r="BT6" s="665"/>
      <c r="BU6" s="665"/>
      <c r="BV6" s="665"/>
      <c r="BW6" s="665"/>
      <c r="BX6" s="665"/>
      <c r="BY6" s="665"/>
      <c r="BZ6" s="665"/>
      <c r="CA6" s="665"/>
      <c r="CB6" s="665"/>
      <c r="CC6" s="665"/>
      <c r="CD6" s="665"/>
      <c r="CE6" s="665"/>
      <c r="CF6" s="665"/>
      <c r="CG6" s="665"/>
      <c r="CH6" s="665"/>
      <c r="CI6" s="665"/>
      <c r="CJ6" s="665"/>
      <c r="CK6" s="665"/>
      <c r="CL6" s="665"/>
      <c r="CM6" s="665"/>
      <c r="CN6" s="665"/>
      <c r="CO6" s="665"/>
      <c r="CP6" s="665"/>
      <c r="CQ6" s="665"/>
      <c r="CR6" s="665"/>
      <c r="CS6" s="665"/>
      <c r="CT6" s="665"/>
      <c r="CU6" s="665"/>
      <c r="CV6" s="665"/>
      <c r="CW6" s="665"/>
      <c r="CX6" s="665"/>
      <c r="CY6" s="665"/>
      <c r="CZ6" s="665"/>
      <c r="DA6" s="665"/>
      <c r="DB6" s="665"/>
      <c r="DC6" s="665"/>
      <c r="DD6" s="665"/>
      <c r="DE6" s="665"/>
      <c r="DF6" s="665"/>
      <c r="DG6" s="665"/>
      <c r="DH6" s="665"/>
      <c r="DI6" s="665"/>
      <c r="DJ6" s="665"/>
      <c r="DK6" s="665"/>
      <c r="DL6" s="665"/>
      <c r="DM6" s="665"/>
      <c r="DN6" s="665"/>
      <c r="DO6" s="665"/>
      <c r="DP6" s="665"/>
      <c r="DQ6" s="665"/>
      <c r="DR6" s="665"/>
      <c r="DS6" s="665"/>
      <c r="DT6" s="665"/>
      <c r="DU6" s="665"/>
      <c r="DV6" s="665"/>
      <c r="DW6" s="665"/>
      <c r="DX6" s="665"/>
      <c r="DY6" s="665"/>
      <c r="DZ6" s="665"/>
      <c r="EA6" s="665"/>
      <c r="EB6" s="665"/>
      <c r="EC6" s="665"/>
      <c r="ED6" s="665"/>
      <c r="EE6" s="665"/>
      <c r="EF6" s="665"/>
      <c r="EG6" s="665"/>
      <c r="EH6" s="665"/>
      <c r="EI6" s="665"/>
      <c r="EJ6" s="665"/>
      <c r="EK6" s="665"/>
      <c r="EL6" s="665"/>
      <c r="EM6" s="665"/>
      <c r="EN6" s="665"/>
      <c r="EO6" s="665"/>
      <c r="EP6" s="665"/>
      <c r="EQ6" s="665"/>
      <c r="ER6" s="665"/>
      <c r="ES6" s="665"/>
      <c r="ET6" s="665"/>
      <c r="EU6" s="665"/>
      <c r="EV6" s="665"/>
      <c r="EW6" s="665"/>
      <c r="EX6" s="665"/>
      <c r="EY6" s="665"/>
      <c r="EZ6" s="665"/>
      <c r="FA6" s="665"/>
      <c r="FB6" s="665"/>
      <c r="FC6" s="665"/>
      <c r="FD6" s="665"/>
      <c r="FE6" s="665"/>
      <c r="FF6" s="665"/>
      <c r="FG6" s="665"/>
      <c r="FH6" s="665"/>
      <c r="FI6" s="665"/>
      <c r="FJ6" s="665"/>
      <c r="FK6" s="665"/>
      <c r="FL6" s="665"/>
      <c r="FM6" s="665"/>
      <c r="FN6" s="665"/>
      <c r="FO6" s="665"/>
      <c r="FP6" s="665"/>
      <c r="FQ6" s="665"/>
      <c r="FR6" s="665"/>
      <c r="FS6" s="665"/>
      <c r="FT6" s="665"/>
      <c r="FU6" s="665"/>
      <c r="FV6" s="665"/>
      <c r="FW6" s="665"/>
      <c r="FX6" s="665"/>
      <c r="FY6" s="665"/>
      <c r="FZ6" s="665"/>
      <c r="GA6" s="665"/>
      <c r="GB6" s="665"/>
      <c r="GC6" s="665"/>
      <c r="GD6" s="665"/>
      <c r="GE6" s="665"/>
      <c r="GF6" s="665"/>
      <c r="GG6" s="665"/>
      <c r="GH6" s="665"/>
      <c r="GI6" s="665"/>
      <c r="GJ6" s="665"/>
      <c r="GK6" s="665"/>
      <c r="GL6" s="665"/>
      <c r="GM6" s="665"/>
      <c r="GN6" s="665"/>
      <c r="GO6" s="665"/>
      <c r="GP6" s="665"/>
      <c r="GQ6" s="665"/>
      <c r="GR6" s="665"/>
      <c r="GS6" s="665"/>
      <c r="GT6" s="665"/>
      <c r="GU6" s="665"/>
      <c r="GV6" s="665"/>
      <c r="GW6" s="665"/>
      <c r="GX6" s="665"/>
      <c r="GY6" s="665"/>
      <c r="GZ6" s="665"/>
      <c r="HA6" s="665"/>
      <c r="HB6" s="665"/>
      <c r="HC6" s="665"/>
      <c r="HD6" s="665"/>
      <c r="HE6" s="665"/>
      <c r="HF6" s="665"/>
      <c r="HG6" s="665"/>
      <c r="HH6" s="665"/>
      <c r="HI6" s="665"/>
      <c r="HJ6" s="665"/>
      <c r="HK6" s="665"/>
      <c r="HL6" s="665"/>
      <c r="HM6" s="665"/>
      <c r="HN6" s="665"/>
      <c r="HO6" s="665"/>
      <c r="HP6" s="665"/>
      <c r="HQ6" s="665"/>
      <c r="HR6" s="665"/>
      <c r="HS6" s="665"/>
      <c r="HT6" s="665"/>
      <c r="HU6" s="665"/>
      <c r="HV6" s="665"/>
      <c r="HW6" s="665"/>
      <c r="HX6" s="665"/>
      <c r="HY6" s="665"/>
      <c r="HZ6" s="665"/>
      <c r="IA6" s="665"/>
      <c r="IB6" s="665"/>
      <c r="IC6" s="665"/>
      <c r="ID6" s="665"/>
      <c r="IE6" s="665"/>
      <c r="IF6" s="665"/>
      <c r="IG6" s="665"/>
      <c r="IH6" s="665"/>
      <c r="II6" s="665"/>
      <c r="IJ6" s="665"/>
      <c r="IK6" s="665"/>
      <c r="IL6" s="665"/>
      <c r="IM6" s="665"/>
      <c r="IN6" s="665"/>
      <c r="IO6" s="665"/>
      <c r="IP6" s="665"/>
      <c r="IQ6" s="665"/>
      <c r="IR6" s="665"/>
      <c r="IS6" s="665"/>
      <c r="IT6" s="665"/>
      <c r="IU6" s="665"/>
      <c r="IV6" s="665"/>
      <c r="IW6" s="665"/>
      <c r="IX6" s="665"/>
      <c r="IY6" s="665"/>
      <c r="IZ6" s="665"/>
      <c r="JA6" s="665"/>
      <c r="JB6" s="665"/>
      <c r="JC6" s="665"/>
      <c r="JD6" s="665"/>
      <c r="JE6" s="665"/>
      <c r="JF6" s="665"/>
      <c r="JG6" s="665"/>
      <c r="JH6" s="665"/>
      <c r="JI6" s="665"/>
      <c r="JJ6" s="665"/>
      <c r="JK6" s="665"/>
      <c r="JL6" s="665"/>
      <c r="JM6" s="665"/>
      <c r="JN6" s="665"/>
      <c r="JO6" s="665"/>
      <c r="JP6" s="665"/>
      <c r="JQ6" s="665"/>
      <c r="JR6" s="665"/>
      <c r="JS6" s="665"/>
      <c r="JT6" s="665"/>
      <c r="JU6" s="665"/>
      <c r="JV6" s="665"/>
      <c r="JW6" s="665"/>
      <c r="JX6" s="665"/>
      <c r="JY6" s="665"/>
      <c r="JZ6" s="665"/>
      <c r="KA6" s="665"/>
      <c r="KB6" s="665"/>
      <c r="KC6" s="665"/>
      <c r="KD6" s="665"/>
      <c r="KE6" s="665"/>
      <c r="KF6" s="665"/>
      <c r="KG6" s="665"/>
      <c r="KH6" s="665"/>
      <c r="KI6" s="665"/>
      <c r="KJ6" s="665"/>
      <c r="KK6" s="665"/>
      <c r="KL6" s="665"/>
      <c r="KM6" s="665"/>
      <c r="KN6" s="665"/>
      <c r="KO6" s="665"/>
      <c r="KP6" s="665"/>
      <c r="KQ6" s="665"/>
      <c r="KR6" s="665"/>
      <c r="KS6" s="665"/>
      <c r="KT6" s="665"/>
      <c r="KU6" s="665"/>
      <c r="KV6" s="665"/>
      <c r="KW6" s="665"/>
      <c r="KX6" s="665"/>
      <c r="KY6" s="665"/>
      <c r="KZ6" s="665"/>
      <c r="LA6" s="665"/>
      <c r="LB6" s="665"/>
      <c r="LC6" s="665"/>
      <c r="LD6" s="665"/>
      <c r="LE6" s="665"/>
      <c r="LF6" s="665"/>
      <c r="LG6" s="665"/>
      <c r="LH6" s="665"/>
      <c r="LI6" s="665"/>
      <c r="LJ6" s="665"/>
      <c r="LK6" s="665"/>
      <c r="LL6" s="665"/>
      <c r="LM6" s="665"/>
      <c r="LN6" s="665"/>
      <c r="LO6" s="665"/>
      <c r="LP6" s="665"/>
      <c r="LQ6" s="665"/>
      <c r="LR6" s="665"/>
      <c r="LS6" s="665"/>
      <c r="LT6" s="665"/>
      <c r="LU6" s="665"/>
      <c r="LV6" s="665"/>
      <c r="LW6" s="665"/>
      <c r="LX6" s="665"/>
      <c r="LY6" s="665"/>
      <c r="LZ6" s="665"/>
      <c r="MA6" s="665"/>
      <c r="MB6" s="665"/>
      <c r="MC6" s="665"/>
      <c r="MD6" s="665"/>
      <c r="ME6" s="665"/>
      <c r="MF6" s="665"/>
      <c r="MG6" s="665"/>
      <c r="MH6" s="665"/>
      <c r="MI6" s="665"/>
      <c r="MJ6" s="665"/>
      <c r="MK6" s="665"/>
      <c r="ML6" s="665"/>
      <c r="MM6" s="665"/>
      <c r="MN6" s="665"/>
      <c r="MO6" s="665"/>
      <c r="MP6" s="665"/>
      <c r="MQ6" s="665"/>
      <c r="MR6" s="665"/>
      <c r="MS6" s="665"/>
      <c r="MT6" s="665"/>
      <c r="MU6" s="665"/>
      <c r="MV6" s="665"/>
      <c r="MW6" s="665"/>
      <c r="MX6" s="665"/>
      <c r="MY6" s="665"/>
      <c r="MZ6" s="665"/>
      <c r="NA6" s="665"/>
      <c r="NB6" s="665"/>
      <c r="NC6" s="665"/>
      <c r="ND6" s="665"/>
      <c r="NE6" s="665"/>
      <c r="NF6" s="665"/>
      <c r="NG6" s="665"/>
      <c r="NH6" s="665"/>
      <c r="NI6" s="665"/>
      <c r="NJ6" s="665"/>
      <c r="NK6" s="665"/>
      <c r="NL6" s="665"/>
      <c r="NM6" s="665"/>
      <c r="NN6" s="665"/>
      <c r="NO6" s="665"/>
      <c r="NP6" s="665"/>
      <c r="NQ6" s="665"/>
      <c r="NR6" s="665"/>
      <c r="NS6" s="665"/>
      <c r="NT6" s="665"/>
      <c r="NU6" s="665"/>
      <c r="NV6" s="665"/>
      <c r="NW6" s="665"/>
      <c r="NX6" s="665"/>
      <c r="NY6" s="665"/>
      <c r="NZ6" s="665"/>
      <c r="OA6" s="665"/>
      <c r="OB6" s="665"/>
      <c r="OC6" s="665"/>
      <c r="OD6" s="665"/>
      <c r="OE6" s="665"/>
      <c r="OF6" s="665"/>
      <c r="OG6" s="665"/>
      <c r="OH6" s="665"/>
      <c r="OI6" s="665"/>
      <c r="OJ6" s="665"/>
      <c r="OK6" s="665"/>
      <c r="OL6" s="665"/>
      <c r="OM6" s="665"/>
      <c r="ON6" s="665"/>
      <c r="OO6" s="665"/>
      <c r="OP6" s="665"/>
      <c r="OQ6" s="665"/>
      <c r="OR6" s="665"/>
      <c r="OS6" s="665"/>
      <c r="OT6" s="665"/>
      <c r="OU6" s="665"/>
      <c r="OV6" s="665"/>
      <c r="OW6" s="665"/>
      <c r="OX6" s="665"/>
      <c r="OY6" s="665"/>
      <c r="OZ6" s="665"/>
      <c r="PA6" s="665"/>
      <c r="PB6" s="665"/>
      <c r="PC6" s="665"/>
      <c r="PD6" s="665"/>
      <c r="PE6" s="665"/>
      <c r="PF6" s="665"/>
      <c r="PG6" s="665"/>
      <c r="PH6" s="665"/>
      <c r="PI6" s="665"/>
      <c r="PJ6" s="665"/>
      <c r="PK6" s="665"/>
      <c r="PL6" s="665"/>
      <c r="PM6" s="665"/>
      <c r="PN6" s="665"/>
      <c r="PO6" s="665"/>
      <c r="PP6" s="665"/>
      <c r="PQ6" s="665"/>
      <c r="PR6" s="665"/>
      <c r="PS6" s="665"/>
      <c r="PT6" s="665"/>
      <c r="PU6" s="665"/>
      <c r="PV6" s="665"/>
      <c r="PW6" s="665"/>
      <c r="PX6" s="665"/>
      <c r="PY6" s="665"/>
      <c r="PZ6" s="665"/>
      <c r="QA6" s="665"/>
      <c r="QB6" s="665"/>
      <c r="QC6" s="665"/>
      <c r="QD6" s="665"/>
      <c r="QE6" s="665"/>
      <c r="QF6" s="665"/>
      <c r="QG6" s="665"/>
      <c r="QH6" s="665"/>
      <c r="QI6" s="665"/>
      <c r="QJ6" s="665"/>
      <c r="QK6" s="665"/>
      <c r="QL6" s="665"/>
      <c r="QM6" s="665"/>
      <c r="QN6" s="665"/>
      <c r="QO6" s="665"/>
      <c r="QP6" s="665"/>
      <c r="QQ6" s="665"/>
      <c r="QR6" s="665"/>
      <c r="QS6" s="665"/>
      <c r="QT6" s="665"/>
      <c r="QU6" s="665"/>
      <c r="QV6" s="665"/>
      <c r="QW6" s="665"/>
      <c r="QX6" s="665"/>
      <c r="QY6" s="665"/>
      <c r="QZ6" s="665"/>
      <c r="RA6" s="665"/>
      <c r="RB6" s="665"/>
      <c r="RC6" s="665"/>
      <c r="RD6" s="665"/>
      <c r="RE6" s="665"/>
      <c r="RF6" s="665"/>
      <c r="RG6" s="665"/>
      <c r="RH6" s="665"/>
      <c r="RI6" s="665"/>
      <c r="RJ6" s="665"/>
      <c r="RK6" s="665"/>
      <c r="RL6" s="665"/>
      <c r="RM6" s="665"/>
      <c r="RN6" s="665"/>
      <c r="RO6" s="665"/>
      <c r="RP6" s="665"/>
      <c r="RQ6" s="665"/>
      <c r="RR6" s="665"/>
      <c r="RS6" s="665"/>
      <c r="RT6" s="665"/>
      <c r="RU6" s="665"/>
      <c r="RV6" s="665"/>
      <c r="RW6" s="665"/>
      <c r="RX6" s="665"/>
      <c r="RY6" s="665"/>
      <c r="RZ6" s="665"/>
      <c r="SA6" s="665"/>
      <c r="SB6" s="665"/>
      <c r="SC6" s="665"/>
      <c r="SD6" s="665"/>
      <c r="SE6" s="665"/>
      <c r="SF6" s="665"/>
      <c r="SG6" s="665"/>
      <c r="SH6" s="665"/>
      <c r="SI6" s="665"/>
      <c r="SJ6" s="665"/>
      <c r="SK6" s="665"/>
      <c r="SL6" s="665"/>
      <c r="SM6" s="665"/>
      <c r="SN6" s="665"/>
      <c r="SO6" s="665"/>
      <c r="SP6" s="665"/>
      <c r="SQ6" s="665"/>
      <c r="SR6" s="665"/>
      <c r="SS6" s="665"/>
      <c r="ST6" s="665"/>
      <c r="SU6" s="665"/>
      <c r="SV6" s="665"/>
      <c r="SW6" s="665"/>
      <c r="SX6" s="665"/>
      <c r="SY6" s="665"/>
      <c r="SZ6" s="665"/>
      <c r="TA6" s="665"/>
      <c r="TB6" s="665"/>
      <c r="TC6" s="665"/>
      <c r="TD6" s="665"/>
      <c r="TE6" s="665"/>
      <c r="TF6" s="665"/>
      <c r="TG6" s="665"/>
      <c r="TH6" s="665"/>
      <c r="TI6" s="665"/>
      <c r="TJ6" s="665"/>
      <c r="TK6" s="665"/>
      <c r="TL6" s="665"/>
      <c r="TM6" s="665"/>
      <c r="TN6" s="665"/>
      <c r="TO6" s="665"/>
      <c r="TP6" s="665"/>
      <c r="TQ6" s="665"/>
      <c r="TR6" s="665"/>
      <c r="TS6" s="665"/>
      <c r="TT6" s="665"/>
      <c r="TU6" s="665"/>
      <c r="TV6" s="665"/>
      <c r="TW6" s="665"/>
      <c r="TX6" s="665"/>
      <c r="TY6" s="665"/>
      <c r="TZ6" s="665"/>
      <c r="UA6" s="665"/>
      <c r="UB6" s="665"/>
      <c r="UC6" s="665"/>
      <c r="UD6" s="665"/>
      <c r="UE6" s="665"/>
      <c r="UF6" s="665"/>
      <c r="UG6" s="665"/>
      <c r="UH6" s="665"/>
      <c r="UI6" s="665"/>
      <c r="UJ6" s="665"/>
      <c r="UK6" s="665"/>
      <c r="UL6" s="665"/>
      <c r="UM6" s="665"/>
      <c r="UN6" s="665"/>
      <c r="UO6" s="665"/>
      <c r="UP6" s="665"/>
      <c r="UQ6" s="665"/>
      <c r="UR6" s="665"/>
      <c r="US6" s="665"/>
      <c r="UT6" s="665"/>
      <c r="UU6" s="665"/>
      <c r="UV6" s="665"/>
      <c r="UW6" s="665"/>
      <c r="UX6" s="665"/>
      <c r="UY6" s="665"/>
      <c r="UZ6" s="665"/>
      <c r="VA6" s="665"/>
      <c r="VB6" s="665"/>
      <c r="VC6" s="665"/>
      <c r="VD6" s="665"/>
      <c r="VE6" s="665"/>
      <c r="VF6" s="665"/>
      <c r="VG6" s="665"/>
      <c r="VH6" s="665"/>
      <c r="VI6" s="665"/>
      <c r="VJ6" s="665"/>
      <c r="VK6" s="665"/>
      <c r="VL6" s="665"/>
      <c r="VM6" s="665"/>
      <c r="VN6" s="665"/>
      <c r="VO6" s="665"/>
      <c r="VP6" s="665"/>
      <c r="VQ6" s="665"/>
      <c r="VR6" s="665"/>
      <c r="VS6" s="665"/>
      <c r="VT6" s="665"/>
      <c r="VU6" s="665"/>
      <c r="VV6" s="665"/>
      <c r="VW6" s="665"/>
      <c r="VX6" s="665"/>
      <c r="VY6" s="665"/>
      <c r="VZ6" s="665"/>
      <c r="WA6" s="665"/>
      <c r="WB6" s="665"/>
      <c r="WC6" s="665"/>
      <c r="WD6" s="665"/>
      <c r="WE6" s="665"/>
      <c r="WF6" s="665"/>
      <c r="WG6" s="665"/>
      <c r="WH6" s="665"/>
      <c r="WI6" s="665"/>
      <c r="WJ6" s="665"/>
      <c r="WK6" s="665"/>
      <c r="WL6" s="665"/>
      <c r="WM6" s="665"/>
      <c r="WN6" s="665"/>
      <c r="WO6" s="665"/>
      <c r="WP6" s="665"/>
      <c r="WQ6" s="665"/>
      <c r="WR6" s="665"/>
      <c r="WS6" s="665"/>
      <c r="WT6" s="665"/>
      <c r="WU6" s="665"/>
      <c r="WV6" s="665"/>
      <c r="WW6" s="665"/>
      <c r="WX6" s="665"/>
      <c r="WY6" s="665"/>
      <c r="WZ6" s="665"/>
      <c r="XA6" s="665"/>
      <c r="XB6" s="665"/>
      <c r="XC6" s="665"/>
      <c r="XD6" s="665"/>
      <c r="XE6" s="665"/>
      <c r="XF6" s="665"/>
      <c r="XG6" s="665"/>
      <c r="XH6" s="665"/>
      <c r="XI6" s="665"/>
      <c r="XJ6" s="665"/>
      <c r="XK6" s="665"/>
      <c r="XL6" s="665"/>
      <c r="XM6" s="665"/>
      <c r="XN6" s="665"/>
      <c r="XO6" s="665"/>
      <c r="XP6" s="665"/>
      <c r="XQ6" s="665"/>
      <c r="XR6" s="665"/>
      <c r="XS6" s="665"/>
      <c r="XT6" s="665"/>
      <c r="XU6" s="665"/>
      <c r="XV6" s="665"/>
      <c r="XW6" s="665"/>
      <c r="XX6" s="665"/>
      <c r="XY6" s="665"/>
      <c r="XZ6" s="665"/>
      <c r="YA6" s="665"/>
      <c r="YB6" s="665"/>
      <c r="YC6" s="665"/>
      <c r="YD6" s="665"/>
      <c r="YE6" s="665"/>
      <c r="YF6" s="665"/>
      <c r="YG6" s="665"/>
      <c r="YH6" s="665"/>
      <c r="YI6" s="665"/>
      <c r="YJ6" s="665"/>
      <c r="YK6" s="665"/>
      <c r="YL6" s="665"/>
      <c r="YM6" s="665"/>
      <c r="YN6" s="665"/>
      <c r="YO6" s="665"/>
      <c r="YP6" s="665"/>
      <c r="YQ6" s="665"/>
      <c r="YR6" s="665"/>
      <c r="YS6" s="665"/>
      <c r="YT6" s="665"/>
      <c r="YU6" s="665"/>
      <c r="YV6" s="665"/>
      <c r="YW6" s="665"/>
      <c r="YX6" s="665"/>
      <c r="YY6" s="665"/>
      <c r="YZ6" s="665"/>
      <c r="ZA6" s="665"/>
      <c r="ZB6" s="665"/>
      <c r="ZC6" s="665"/>
      <c r="ZD6" s="665"/>
      <c r="ZE6" s="665"/>
      <c r="ZF6" s="665"/>
      <c r="ZG6" s="665"/>
      <c r="ZH6" s="665"/>
      <c r="ZI6" s="665"/>
      <c r="ZJ6" s="665"/>
      <c r="ZK6" s="665"/>
      <c r="ZL6" s="665"/>
      <c r="ZM6" s="665"/>
      <c r="ZN6" s="665"/>
      <c r="ZO6" s="665"/>
      <c r="ZP6" s="665"/>
      <c r="ZQ6" s="665"/>
      <c r="ZR6" s="665"/>
      <c r="ZS6" s="665"/>
      <c r="ZT6" s="665"/>
      <c r="ZU6" s="665"/>
      <c r="ZV6" s="665"/>
      <c r="ZW6" s="665"/>
      <c r="ZX6" s="665"/>
      <c r="ZY6" s="665"/>
      <c r="ZZ6" s="665"/>
      <c r="AAA6" s="665"/>
      <c r="AAB6" s="665"/>
      <c r="AAC6" s="665"/>
      <c r="AAD6" s="665"/>
      <c r="AAE6" s="665"/>
      <c r="AAF6" s="665"/>
      <c r="AAG6" s="665"/>
      <c r="AAH6" s="665"/>
      <c r="AAI6" s="665"/>
      <c r="AAJ6" s="665"/>
      <c r="AAK6" s="665"/>
      <c r="AAL6" s="665"/>
      <c r="AAM6" s="665"/>
      <c r="AAN6" s="665"/>
      <c r="AAO6" s="665"/>
      <c r="AAP6" s="665"/>
      <c r="AAQ6" s="665"/>
      <c r="AAR6" s="665"/>
      <c r="AAS6" s="665"/>
      <c r="AAT6" s="665"/>
      <c r="AAU6" s="665"/>
      <c r="AAV6" s="665"/>
      <c r="AAW6" s="665"/>
      <c r="AAX6" s="665"/>
      <c r="AAY6" s="665"/>
      <c r="AAZ6" s="665"/>
      <c r="ABA6" s="665"/>
      <c r="ABB6" s="665"/>
      <c r="ABC6" s="665"/>
      <c r="ABD6" s="665"/>
      <c r="ABE6" s="665"/>
      <c r="ABF6" s="665"/>
      <c r="ABG6" s="665"/>
      <c r="ABH6" s="665"/>
      <c r="ABI6" s="665"/>
      <c r="ABJ6" s="665"/>
      <c r="ABK6" s="665"/>
      <c r="ABL6" s="665"/>
      <c r="ABM6" s="665"/>
      <c r="ABN6" s="665"/>
      <c r="ABO6" s="665"/>
      <c r="ABP6" s="665"/>
      <c r="ABQ6" s="665"/>
      <c r="ABR6" s="665"/>
      <c r="ABS6" s="665"/>
      <c r="ABT6" s="665"/>
      <c r="ABU6" s="665"/>
      <c r="ABV6" s="665"/>
      <c r="ABW6" s="665"/>
      <c r="ABX6" s="665"/>
      <c r="ABY6" s="665"/>
      <c r="ABZ6" s="665"/>
      <c r="ACA6" s="665"/>
      <c r="ACB6" s="665"/>
      <c r="ACC6" s="665"/>
      <c r="ACD6" s="665"/>
      <c r="ACE6" s="665"/>
      <c r="ACF6" s="665"/>
      <c r="ACG6" s="665"/>
      <c r="ACH6" s="665"/>
      <c r="ACI6" s="665"/>
      <c r="ACJ6" s="665"/>
      <c r="ACK6" s="665"/>
      <c r="ACL6" s="665"/>
      <c r="ACM6" s="665"/>
      <c r="ACN6" s="665"/>
      <c r="ACO6" s="665"/>
      <c r="ACP6" s="665"/>
      <c r="ACQ6" s="665"/>
      <c r="ACR6" s="665"/>
      <c r="ACS6" s="665"/>
      <c r="ACT6" s="665"/>
      <c r="ACU6" s="665"/>
      <c r="ACV6" s="665"/>
      <c r="ACW6" s="665"/>
      <c r="ACX6" s="665"/>
      <c r="ACY6" s="665"/>
      <c r="ACZ6" s="665"/>
      <c r="ADA6" s="665"/>
      <c r="ADB6" s="665"/>
      <c r="ADC6" s="665"/>
      <c r="ADD6" s="665"/>
      <c r="ADE6" s="665"/>
      <c r="ADF6" s="665"/>
      <c r="ADG6" s="665"/>
      <c r="ADH6" s="665"/>
      <c r="ADI6" s="665"/>
      <c r="ADJ6" s="665"/>
      <c r="ADK6" s="665"/>
      <c r="ADL6" s="665"/>
      <c r="ADM6" s="665"/>
      <c r="ADN6" s="665"/>
      <c r="ADO6" s="665"/>
      <c r="ADP6" s="665"/>
      <c r="ADQ6" s="665"/>
      <c r="ADR6" s="665"/>
      <c r="ADS6" s="665"/>
      <c r="ADT6" s="665"/>
      <c r="ADU6" s="665"/>
      <c r="ADV6" s="665"/>
      <c r="ADW6" s="665"/>
      <c r="ADX6" s="665"/>
      <c r="ADY6" s="665"/>
      <c r="ADZ6" s="665"/>
      <c r="AEA6" s="665"/>
      <c r="AEB6" s="665"/>
      <c r="AEC6" s="665"/>
      <c r="AED6" s="665"/>
      <c r="AEE6" s="665"/>
      <c r="AEF6" s="665"/>
      <c r="AEG6" s="665"/>
      <c r="AEH6" s="665"/>
      <c r="AEI6" s="665"/>
      <c r="AEJ6" s="665"/>
      <c r="AEK6" s="665"/>
      <c r="AEL6" s="665"/>
      <c r="AEM6" s="665"/>
      <c r="AEN6" s="665"/>
      <c r="AEO6" s="665"/>
      <c r="AEP6" s="665"/>
      <c r="AEQ6" s="665"/>
      <c r="AER6" s="665"/>
      <c r="AES6" s="665"/>
      <c r="AET6" s="665"/>
      <c r="AEU6" s="665"/>
      <c r="AEV6" s="665"/>
      <c r="AEW6" s="665"/>
      <c r="AEX6" s="665"/>
      <c r="AEY6" s="665"/>
      <c r="AEZ6" s="665"/>
      <c r="AFA6" s="665"/>
      <c r="AFB6" s="665"/>
      <c r="AFC6" s="665"/>
      <c r="AFD6" s="665"/>
      <c r="AFE6" s="665"/>
      <c r="AFF6" s="665"/>
      <c r="AFG6" s="665"/>
      <c r="AFH6" s="665"/>
      <c r="AFI6" s="665"/>
      <c r="AFJ6" s="665"/>
      <c r="AFK6" s="665"/>
      <c r="AFL6" s="665"/>
      <c r="AFM6" s="665"/>
      <c r="AFN6" s="665"/>
      <c r="AFO6" s="665"/>
      <c r="AFP6" s="665"/>
      <c r="AFQ6" s="665"/>
      <c r="AFR6" s="665"/>
      <c r="AFS6" s="665"/>
      <c r="AFT6" s="665"/>
      <c r="AFU6" s="665"/>
      <c r="AFV6" s="665"/>
      <c r="AFW6" s="665"/>
      <c r="AFX6" s="665"/>
      <c r="AFY6" s="665"/>
      <c r="AFZ6" s="665"/>
      <c r="AGA6" s="665"/>
      <c r="AGB6" s="665"/>
      <c r="AGC6" s="665"/>
      <c r="AGD6" s="665"/>
      <c r="AGE6" s="665"/>
      <c r="AGF6" s="665"/>
      <c r="AGG6" s="665"/>
      <c r="AGH6" s="665"/>
      <c r="AGI6" s="665"/>
      <c r="AGJ6" s="665"/>
      <c r="AGK6" s="665"/>
      <c r="AGL6" s="665"/>
      <c r="AGM6" s="665"/>
      <c r="AGN6" s="665"/>
      <c r="AGO6" s="665"/>
      <c r="AGP6" s="665"/>
      <c r="AGQ6" s="665"/>
      <c r="AGR6" s="665"/>
      <c r="AGS6" s="665"/>
      <c r="AGT6" s="665"/>
      <c r="AGU6" s="665"/>
      <c r="AGV6" s="665"/>
      <c r="AGW6" s="665"/>
      <c r="AGX6" s="665"/>
      <c r="AGY6" s="665"/>
      <c r="AGZ6" s="665"/>
      <c r="AHA6" s="665"/>
      <c r="AHB6" s="665"/>
      <c r="AHC6" s="665"/>
      <c r="AHD6" s="665"/>
      <c r="AHE6" s="665"/>
      <c r="AHF6" s="665"/>
      <c r="AHG6" s="665"/>
      <c r="AHH6" s="665"/>
      <c r="AHI6" s="665"/>
      <c r="AHJ6" s="665"/>
      <c r="AHK6" s="665"/>
      <c r="AHL6" s="665"/>
      <c r="AHM6" s="665"/>
      <c r="AHN6" s="665"/>
      <c r="AHO6" s="665"/>
      <c r="AHP6" s="665"/>
      <c r="AHQ6" s="665"/>
      <c r="AHR6" s="665"/>
      <c r="AHS6" s="665"/>
      <c r="AHT6" s="665"/>
      <c r="AHU6" s="665"/>
      <c r="AHV6" s="665"/>
      <c r="AHW6" s="665"/>
      <c r="AHX6" s="665"/>
      <c r="AHY6" s="665"/>
      <c r="AHZ6" s="665"/>
      <c r="AIA6" s="665"/>
      <c r="AIB6" s="665"/>
      <c r="AIC6" s="665"/>
      <c r="AID6" s="665"/>
      <c r="AIE6" s="665"/>
      <c r="AIF6" s="665"/>
      <c r="AIG6" s="665"/>
      <c r="AIH6" s="665"/>
      <c r="AII6" s="665"/>
      <c r="AIJ6" s="665"/>
      <c r="AIK6" s="665"/>
      <c r="AIL6" s="665"/>
      <c r="AIM6" s="665"/>
      <c r="AIN6" s="665"/>
      <c r="AIO6" s="665"/>
      <c r="AIP6" s="665"/>
      <c r="AIQ6" s="665"/>
      <c r="AIR6" s="665"/>
      <c r="AIS6" s="665"/>
      <c r="AIT6" s="665"/>
      <c r="AIU6" s="665"/>
      <c r="AIV6" s="665"/>
      <c r="AIW6" s="665"/>
      <c r="AIX6" s="665"/>
      <c r="AIY6" s="665"/>
      <c r="AIZ6" s="665"/>
      <c r="AJA6" s="665"/>
      <c r="AJB6" s="665"/>
      <c r="AJC6" s="665"/>
      <c r="AJD6" s="665"/>
      <c r="AJE6" s="665"/>
      <c r="AJF6" s="665"/>
      <c r="AJG6" s="665"/>
      <c r="AJH6" s="665"/>
      <c r="AJI6" s="665"/>
      <c r="AJJ6" s="665"/>
      <c r="AJK6" s="665"/>
      <c r="AJL6" s="665"/>
      <c r="AJM6" s="665"/>
      <c r="AJN6" s="665"/>
      <c r="AJO6" s="665"/>
      <c r="AJP6" s="665"/>
      <c r="AJQ6" s="665"/>
      <c r="AJR6" s="665"/>
      <c r="AJS6" s="665"/>
      <c r="AJT6" s="665"/>
      <c r="AJU6" s="665"/>
      <c r="AJV6" s="665"/>
      <c r="AJW6" s="665"/>
      <c r="AJX6" s="665"/>
      <c r="AJY6" s="665"/>
      <c r="AJZ6" s="665"/>
      <c r="AKA6" s="665"/>
      <c r="AKB6" s="665"/>
      <c r="AKC6" s="665"/>
      <c r="AKD6" s="665"/>
      <c r="AKE6" s="665"/>
      <c r="AKF6" s="665"/>
      <c r="AKG6" s="665"/>
      <c r="AKH6" s="665"/>
      <c r="AKI6" s="665"/>
      <c r="AKJ6" s="665"/>
      <c r="AKK6" s="665"/>
      <c r="AKL6" s="665"/>
      <c r="AKM6" s="665"/>
      <c r="AKN6" s="665"/>
      <c r="AKO6" s="665"/>
      <c r="AKP6" s="665"/>
      <c r="AKQ6" s="665"/>
      <c r="AKR6" s="665"/>
      <c r="AKS6" s="665"/>
      <c r="AKT6" s="665"/>
      <c r="AKU6" s="665"/>
      <c r="AKV6" s="665"/>
      <c r="AKW6" s="665"/>
      <c r="AKX6" s="665"/>
      <c r="AKY6" s="665"/>
      <c r="AKZ6" s="665"/>
      <c r="ALA6" s="665"/>
      <c r="ALB6" s="665"/>
      <c r="ALC6" s="665"/>
      <c r="ALD6" s="665"/>
      <c r="ALE6" s="665"/>
      <c r="ALF6" s="665"/>
      <c r="ALG6" s="665"/>
      <c r="ALH6" s="665"/>
      <c r="ALI6" s="665"/>
      <c r="ALJ6" s="665"/>
    </row>
    <row r="7" spans="2:999">
      <c r="B7" s="670" t="s">
        <v>573</v>
      </c>
      <c r="C7" s="671"/>
      <c r="D7" s="671"/>
      <c r="E7" s="671"/>
      <c r="F7" s="224"/>
      <c r="G7" s="224"/>
      <c r="H7" s="224"/>
      <c r="I7" s="224"/>
      <c r="J7" s="224"/>
      <c r="K7" s="224"/>
      <c r="L7" s="665"/>
      <c r="M7" s="665"/>
      <c r="N7" s="665"/>
      <c r="O7" s="665"/>
      <c r="P7" s="665"/>
      <c r="Q7" s="665"/>
      <c r="R7" s="665"/>
      <c r="S7" s="665"/>
      <c r="T7" s="665"/>
      <c r="U7" s="665"/>
      <c r="V7" s="665"/>
      <c r="W7" s="665"/>
      <c r="X7" s="665"/>
      <c r="Y7" s="665"/>
      <c r="Z7" s="665"/>
      <c r="AA7" s="665"/>
      <c r="AB7" s="665"/>
      <c r="AC7" s="665"/>
      <c r="AD7" s="665"/>
      <c r="AE7" s="665"/>
      <c r="AF7" s="665"/>
      <c r="AG7" s="665"/>
      <c r="AH7" s="665"/>
      <c r="AI7" s="665"/>
      <c r="AJ7" s="665"/>
      <c r="AK7" s="665"/>
      <c r="AL7" s="665"/>
      <c r="AM7" s="665"/>
      <c r="AN7" s="665"/>
      <c r="AO7" s="665"/>
      <c r="AP7" s="665"/>
      <c r="AQ7" s="665"/>
      <c r="AR7" s="665"/>
      <c r="AS7" s="665"/>
      <c r="AT7" s="665"/>
      <c r="AU7" s="665"/>
      <c r="AV7" s="665"/>
      <c r="AW7" s="665"/>
      <c r="AX7" s="665"/>
      <c r="AY7" s="665"/>
      <c r="AZ7" s="665"/>
      <c r="BA7" s="665"/>
      <c r="BB7" s="665"/>
      <c r="BC7" s="665"/>
      <c r="BD7" s="665"/>
      <c r="BE7" s="665"/>
      <c r="BF7" s="665"/>
      <c r="BG7" s="665"/>
      <c r="BH7" s="665"/>
      <c r="BI7" s="665"/>
      <c r="BJ7" s="665"/>
      <c r="BK7" s="665"/>
      <c r="BL7" s="665"/>
      <c r="BM7" s="665"/>
      <c r="BN7" s="665"/>
      <c r="BO7" s="665"/>
      <c r="BP7" s="665"/>
      <c r="BQ7" s="665"/>
      <c r="BR7" s="665"/>
      <c r="BS7" s="665"/>
      <c r="BT7" s="665"/>
      <c r="BU7" s="665"/>
      <c r="BV7" s="665"/>
      <c r="BW7" s="665"/>
      <c r="BX7" s="665"/>
      <c r="BY7" s="665"/>
      <c r="BZ7" s="665"/>
      <c r="CA7" s="665"/>
      <c r="CB7" s="665"/>
      <c r="CC7" s="665"/>
      <c r="CD7" s="665"/>
      <c r="CE7" s="665"/>
      <c r="CF7" s="665"/>
      <c r="CG7" s="665"/>
      <c r="CH7" s="665"/>
      <c r="CI7" s="665"/>
      <c r="CJ7" s="665"/>
      <c r="CK7" s="665"/>
      <c r="CL7" s="665"/>
      <c r="CM7" s="665"/>
      <c r="CN7" s="665"/>
      <c r="CO7" s="665"/>
      <c r="CP7" s="665"/>
      <c r="CQ7" s="665"/>
      <c r="CR7" s="665"/>
      <c r="CS7" s="665"/>
      <c r="CT7" s="665"/>
      <c r="CU7" s="665"/>
      <c r="CV7" s="665"/>
      <c r="CW7" s="665"/>
      <c r="CX7" s="665"/>
      <c r="CY7" s="665"/>
      <c r="CZ7" s="665"/>
      <c r="DA7" s="665"/>
      <c r="DB7" s="665"/>
      <c r="DC7" s="665"/>
      <c r="DD7" s="665"/>
      <c r="DE7" s="665"/>
      <c r="DF7" s="665"/>
      <c r="DG7" s="665"/>
      <c r="DH7" s="665"/>
      <c r="DI7" s="665"/>
      <c r="DJ7" s="665"/>
      <c r="DK7" s="665"/>
      <c r="DL7" s="665"/>
      <c r="DM7" s="665"/>
      <c r="DN7" s="665"/>
      <c r="DO7" s="665"/>
      <c r="DP7" s="665"/>
      <c r="DQ7" s="665"/>
      <c r="DR7" s="665"/>
      <c r="DS7" s="665"/>
      <c r="DT7" s="665"/>
      <c r="DU7" s="665"/>
      <c r="DV7" s="665"/>
      <c r="DW7" s="665"/>
      <c r="DX7" s="665"/>
      <c r="DY7" s="665"/>
      <c r="DZ7" s="665"/>
      <c r="EA7" s="665"/>
      <c r="EB7" s="665"/>
      <c r="EC7" s="665"/>
      <c r="ED7" s="665"/>
      <c r="EE7" s="665"/>
      <c r="EF7" s="665"/>
      <c r="EG7" s="665"/>
      <c r="EH7" s="665"/>
      <c r="EI7" s="665"/>
      <c r="EJ7" s="665"/>
      <c r="EK7" s="665"/>
      <c r="EL7" s="665"/>
      <c r="EM7" s="665"/>
      <c r="EN7" s="665"/>
      <c r="EO7" s="665"/>
      <c r="EP7" s="665"/>
      <c r="EQ7" s="665"/>
      <c r="ER7" s="665"/>
      <c r="ES7" s="665"/>
      <c r="ET7" s="665"/>
      <c r="EU7" s="665"/>
      <c r="EV7" s="665"/>
      <c r="EW7" s="665"/>
      <c r="EX7" s="665"/>
      <c r="EY7" s="665"/>
      <c r="EZ7" s="665"/>
      <c r="FA7" s="665"/>
      <c r="FB7" s="665"/>
      <c r="FC7" s="665"/>
      <c r="FD7" s="665"/>
      <c r="FE7" s="665"/>
      <c r="FF7" s="665"/>
      <c r="FG7" s="665"/>
      <c r="FH7" s="665"/>
      <c r="FI7" s="665"/>
      <c r="FJ7" s="665"/>
      <c r="FK7" s="665"/>
      <c r="FL7" s="665"/>
      <c r="FM7" s="665"/>
      <c r="FN7" s="665"/>
      <c r="FO7" s="665"/>
      <c r="FP7" s="665"/>
      <c r="FQ7" s="665"/>
      <c r="FR7" s="665"/>
      <c r="FS7" s="665"/>
      <c r="FT7" s="665"/>
      <c r="FU7" s="665"/>
      <c r="FV7" s="665"/>
      <c r="FW7" s="665"/>
      <c r="FX7" s="665"/>
      <c r="FY7" s="665"/>
      <c r="FZ7" s="665"/>
      <c r="GA7" s="665"/>
      <c r="GB7" s="665"/>
      <c r="GC7" s="665"/>
      <c r="GD7" s="665"/>
      <c r="GE7" s="665"/>
      <c r="GF7" s="665"/>
      <c r="GG7" s="665"/>
      <c r="GH7" s="665"/>
      <c r="GI7" s="665"/>
      <c r="GJ7" s="665"/>
      <c r="GK7" s="665"/>
      <c r="GL7" s="665"/>
      <c r="GM7" s="665"/>
      <c r="GN7" s="665"/>
      <c r="GO7" s="665"/>
      <c r="GP7" s="665"/>
      <c r="GQ7" s="665"/>
      <c r="GR7" s="665"/>
      <c r="GS7" s="665"/>
      <c r="GT7" s="665"/>
      <c r="GU7" s="665"/>
      <c r="GV7" s="665"/>
      <c r="GW7" s="665"/>
      <c r="GX7" s="665"/>
      <c r="GY7" s="665"/>
      <c r="GZ7" s="665"/>
      <c r="HA7" s="665"/>
      <c r="HB7" s="665"/>
      <c r="HC7" s="665"/>
      <c r="HD7" s="665"/>
      <c r="HE7" s="665"/>
      <c r="HF7" s="665"/>
      <c r="HG7" s="665"/>
      <c r="HH7" s="665"/>
      <c r="HI7" s="665"/>
      <c r="HJ7" s="665"/>
      <c r="HK7" s="665"/>
      <c r="HL7" s="665"/>
      <c r="HM7" s="665"/>
      <c r="HN7" s="665"/>
      <c r="HO7" s="665"/>
      <c r="HP7" s="665"/>
      <c r="HQ7" s="665"/>
      <c r="HR7" s="665"/>
      <c r="HS7" s="665"/>
      <c r="HT7" s="665"/>
      <c r="HU7" s="665"/>
      <c r="HV7" s="665"/>
      <c r="HW7" s="665"/>
      <c r="HX7" s="665"/>
      <c r="HY7" s="665"/>
      <c r="HZ7" s="665"/>
      <c r="IA7" s="665"/>
      <c r="IB7" s="665"/>
      <c r="IC7" s="665"/>
      <c r="ID7" s="665"/>
      <c r="IE7" s="665"/>
      <c r="IF7" s="665"/>
      <c r="IG7" s="665"/>
      <c r="IH7" s="665"/>
      <c r="II7" s="665"/>
      <c r="IJ7" s="665"/>
      <c r="IK7" s="665"/>
      <c r="IL7" s="665"/>
      <c r="IM7" s="665"/>
      <c r="IN7" s="665"/>
      <c r="IO7" s="665"/>
      <c r="IP7" s="665"/>
      <c r="IQ7" s="665"/>
      <c r="IR7" s="665"/>
      <c r="IS7" s="665"/>
      <c r="IT7" s="665"/>
      <c r="IU7" s="665"/>
      <c r="IV7" s="665"/>
      <c r="IW7" s="665"/>
      <c r="IX7" s="665"/>
      <c r="IY7" s="665"/>
      <c r="IZ7" s="665"/>
      <c r="JA7" s="665"/>
      <c r="JB7" s="665"/>
      <c r="JC7" s="665"/>
      <c r="JD7" s="665"/>
      <c r="JE7" s="665"/>
      <c r="JF7" s="665"/>
      <c r="JG7" s="665"/>
      <c r="JH7" s="665"/>
      <c r="JI7" s="665"/>
      <c r="JJ7" s="665"/>
      <c r="JK7" s="665"/>
      <c r="JL7" s="665"/>
      <c r="JM7" s="665"/>
      <c r="JN7" s="665"/>
      <c r="JO7" s="665"/>
      <c r="JP7" s="665"/>
      <c r="JQ7" s="665"/>
      <c r="JR7" s="665"/>
      <c r="JS7" s="665"/>
      <c r="JT7" s="665"/>
      <c r="JU7" s="665"/>
      <c r="JV7" s="665"/>
      <c r="JW7" s="665"/>
      <c r="JX7" s="665"/>
      <c r="JY7" s="665"/>
      <c r="JZ7" s="665"/>
      <c r="KA7" s="665"/>
      <c r="KB7" s="665"/>
      <c r="KC7" s="665"/>
      <c r="KD7" s="665"/>
      <c r="KE7" s="665"/>
      <c r="KF7" s="665"/>
      <c r="KG7" s="665"/>
      <c r="KH7" s="665"/>
      <c r="KI7" s="665"/>
      <c r="KJ7" s="665"/>
      <c r="KK7" s="665"/>
      <c r="KL7" s="665"/>
      <c r="KM7" s="665"/>
      <c r="KN7" s="665"/>
      <c r="KO7" s="665"/>
      <c r="KP7" s="665"/>
      <c r="KQ7" s="665"/>
      <c r="KR7" s="665"/>
      <c r="KS7" s="665"/>
      <c r="KT7" s="665"/>
      <c r="KU7" s="665"/>
      <c r="KV7" s="665"/>
      <c r="KW7" s="665"/>
      <c r="KX7" s="665"/>
      <c r="KY7" s="665"/>
      <c r="KZ7" s="665"/>
      <c r="LA7" s="665"/>
      <c r="LB7" s="665"/>
      <c r="LC7" s="665"/>
      <c r="LD7" s="665"/>
      <c r="LE7" s="665"/>
      <c r="LF7" s="665"/>
      <c r="LG7" s="665"/>
      <c r="LH7" s="665"/>
      <c r="LI7" s="665"/>
      <c r="LJ7" s="665"/>
      <c r="LK7" s="665"/>
      <c r="LL7" s="665"/>
      <c r="LM7" s="665"/>
      <c r="LN7" s="665"/>
      <c r="LO7" s="665"/>
      <c r="LP7" s="665"/>
      <c r="LQ7" s="665"/>
      <c r="LR7" s="665"/>
      <c r="LS7" s="665"/>
      <c r="LT7" s="665"/>
      <c r="LU7" s="665"/>
      <c r="LV7" s="665"/>
      <c r="LW7" s="665"/>
      <c r="LX7" s="665"/>
      <c r="LY7" s="665"/>
      <c r="LZ7" s="665"/>
      <c r="MA7" s="665"/>
      <c r="MB7" s="665"/>
      <c r="MC7" s="665"/>
      <c r="MD7" s="665"/>
      <c r="ME7" s="665"/>
      <c r="MF7" s="665"/>
      <c r="MG7" s="665"/>
      <c r="MH7" s="665"/>
      <c r="MI7" s="665"/>
      <c r="MJ7" s="665"/>
      <c r="MK7" s="665"/>
      <c r="ML7" s="665"/>
      <c r="MM7" s="665"/>
      <c r="MN7" s="665"/>
      <c r="MO7" s="665"/>
      <c r="MP7" s="665"/>
      <c r="MQ7" s="665"/>
      <c r="MR7" s="665"/>
      <c r="MS7" s="665"/>
      <c r="MT7" s="665"/>
      <c r="MU7" s="665"/>
      <c r="MV7" s="665"/>
      <c r="MW7" s="665"/>
      <c r="MX7" s="665"/>
      <c r="MY7" s="665"/>
      <c r="MZ7" s="665"/>
      <c r="NA7" s="665"/>
      <c r="NB7" s="665"/>
      <c r="NC7" s="665"/>
      <c r="ND7" s="665"/>
      <c r="NE7" s="665"/>
      <c r="NF7" s="665"/>
      <c r="NG7" s="665"/>
      <c r="NH7" s="665"/>
      <c r="NI7" s="665"/>
      <c r="NJ7" s="665"/>
      <c r="NK7" s="665"/>
      <c r="NL7" s="665"/>
      <c r="NM7" s="665"/>
      <c r="NN7" s="665"/>
      <c r="NO7" s="665"/>
      <c r="NP7" s="665"/>
      <c r="NQ7" s="665"/>
      <c r="NR7" s="665"/>
      <c r="NS7" s="665"/>
      <c r="NT7" s="665"/>
      <c r="NU7" s="665"/>
      <c r="NV7" s="665"/>
      <c r="NW7" s="665"/>
      <c r="NX7" s="665"/>
      <c r="NY7" s="665"/>
      <c r="NZ7" s="665"/>
      <c r="OA7" s="665"/>
      <c r="OB7" s="665"/>
      <c r="OC7" s="665"/>
      <c r="OD7" s="665"/>
      <c r="OE7" s="665"/>
      <c r="OF7" s="665"/>
      <c r="OG7" s="665"/>
      <c r="OH7" s="665"/>
      <c r="OI7" s="665"/>
      <c r="OJ7" s="665"/>
      <c r="OK7" s="665"/>
      <c r="OL7" s="665"/>
      <c r="OM7" s="665"/>
      <c r="ON7" s="665"/>
      <c r="OO7" s="665"/>
      <c r="OP7" s="665"/>
      <c r="OQ7" s="665"/>
      <c r="OR7" s="665"/>
      <c r="OS7" s="665"/>
      <c r="OT7" s="665"/>
      <c r="OU7" s="665"/>
      <c r="OV7" s="665"/>
      <c r="OW7" s="665"/>
      <c r="OX7" s="665"/>
      <c r="OY7" s="665"/>
      <c r="OZ7" s="665"/>
      <c r="PA7" s="665"/>
      <c r="PB7" s="665"/>
      <c r="PC7" s="665"/>
      <c r="PD7" s="665"/>
      <c r="PE7" s="665"/>
      <c r="PF7" s="665"/>
      <c r="PG7" s="665"/>
      <c r="PH7" s="665"/>
      <c r="PI7" s="665"/>
      <c r="PJ7" s="665"/>
      <c r="PK7" s="665"/>
      <c r="PL7" s="665"/>
      <c r="PM7" s="665"/>
      <c r="PN7" s="665"/>
      <c r="PO7" s="665"/>
      <c r="PP7" s="665"/>
      <c r="PQ7" s="665"/>
      <c r="PR7" s="665"/>
      <c r="PS7" s="665"/>
      <c r="PT7" s="665"/>
      <c r="PU7" s="665"/>
      <c r="PV7" s="665"/>
      <c r="PW7" s="665"/>
      <c r="PX7" s="665"/>
      <c r="PY7" s="665"/>
      <c r="PZ7" s="665"/>
      <c r="QA7" s="665"/>
      <c r="QB7" s="665"/>
      <c r="QC7" s="665"/>
      <c r="QD7" s="665"/>
      <c r="QE7" s="665"/>
      <c r="QF7" s="665"/>
      <c r="QG7" s="665"/>
      <c r="QH7" s="665"/>
      <c r="QI7" s="665"/>
      <c r="QJ7" s="665"/>
      <c r="QK7" s="665"/>
      <c r="QL7" s="665"/>
      <c r="QM7" s="665"/>
      <c r="QN7" s="665"/>
      <c r="QO7" s="665"/>
      <c r="QP7" s="665"/>
      <c r="QQ7" s="665"/>
      <c r="QR7" s="665"/>
      <c r="QS7" s="665"/>
      <c r="QT7" s="665"/>
      <c r="QU7" s="665"/>
      <c r="QV7" s="665"/>
      <c r="QW7" s="665"/>
      <c r="QX7" s="665"/>
      <c r="QY7" s="665"/>
      <c r="QZ7" s="665"/>
      <c r="RA7" s="665"/>
      <c r="RB7" s="665"/>
      <c r="RC7" s="665"/>
      <c r="RD7" s="665"/>
      <c r="RE7" s="665"/>
      <c r="RF7" s="665"/>
      <c r="RG7" s="665"/>
      <c r="RH7" s="665"/>
      <c r="RI7" s="665"/>
      <c r="RJ7" s="665"/>
      <c r="RK7" s="665"/>
      <c r="RL7" s="665"/>
      <c r="RM7" s="665"/>
      <c r="RN7" s="665"/>
      <c r="RO7" s="665"/>
      <c r="RP7" s="665"/>
      <c r="RQ7" s="665"/>
      <c r="RR7" s="665"/>
      <c r="RS7" s="665"/>
      <c r="RT7" s="665"/>
      <c r="RU7" s="665"/>
      <c r="RV7" s="665"/>
      <c r="RW7" s="665"/>
      <c r="RX7" s="665"/>
      <c r="RY7" s="665"/>
      <c r="RZ7" s="665"/>
      <c r="SA7" s="665"/>
      <c r="SB7" s="665"/>
      <c r="SC7" s="665"/>
      <c r="SD7" s="665"/>
      <c r="SE7" s="665"/>
      <c r="SF7" s="665"/>
      <c r="SG7" s="665"/>
      <c r="SH7" s="665"/>
      <c r="SI7" s="665"/>
      <c r="SJ7" s="665"/>
      <c r="SK7" s="665"/>
      <c r="SL7" s="665"/>
      <c r="SM7" s="665"/>
      <c r="SN7" s="665"/>
      <c r="SO7" s="665"/>
      <c r="SP7" s="665"/>
      <c r="SQ7" s="665"/>
      <c r="SR7" s="665"/>
      <c r="SS7" s="665"/>
      <c r="ST7" s="665"/>
      <c r="SU7" s="665"/>
      <c r="SV7" s="665"/>
      <c r="SW7" s="665"/>
      <c r="SX7" s="665"/>
      <c r="SY7" s="665"/>
      <c r="SZ7" s="665"/>
      <c r="TA7" s="665"/>
      <c r="TB7" s="665"/>
      <c r="TC7" s="665"/>
      <c r="TD7" s="665"/>
      <c r="TE7" s="665"/>
      <c r="TF7" s="665"/>
      <c r="TG7" s="665"/>
      <c r="TH7" s="665"/>
      <c r="TI7" s="665"/>
      <c r="TJ7" s="665"/>
      <c r="TK7" s="665"/>
      <c r="TL7" s="665"/>
      <c r="TM7" s="665"/>
      <c r="TN7" s="665"/>
      <c r="TO7" s="665"/>
      <c r="TP7" s="665"/>
      <c r="TQ7" s="665"/>
      <c r="TR7" s="665"/>
      <c r="TS7" s="665"/>
      <c r="TT7" s="665"/>
      <c r="TU7" s="665"/>
      <c r="TV7" s="665"/>
      <c r="TW7" s="665"/>
      <c r="TX7" s="665"/>
      <c r="TY7" s="665"/>
      <c r="TZ7" s="665"/>
      <c r="UA7" s="665"/>
      <c r="UB7" s="665"/>
      <c r="UC7" s="665"/>
      <c r="UD7" s="665"/>
      <c r="UE7" s="665"/>
      <c r="UF7" s="665"/>
      <c r="UG7" s="665"/>
      <c r="UH7" s="665"/>
      <c r="UI7" s="665"/>
      <c r="UJ7" s="665"/>
      <c r="UK7" s="665"/>
      <c r="UL7" s="665"/>
      <c r="UM7" s="665"/>
      <c r="UN7" s="665"/>
      <c r="UO7" s="665"/>
      <c r="UP7" s="665"/>
      <c r="UQ7" s="665"/>
      <c r="UR7" s="665"/>
      <c r="US7" s="665"/>
      <c r="UT7" s="665"/>
      <c r="UU7" s="665"/>
      <c r="UV7" s="665"/>
      <c r="UW7" s="665"/>
      <c r="UX7" s="665"/>
      <c r="UY7" s="665"/>
      <c r="UZ7" s="665"/>
      <c r="VA7" s="665"/>
      <c r="VB7" s="665"/>
      <c r="VC7" s="665"/>
      <c r="VD7" s="665"/>
      <c r="VE7" s="665"/>
      <c r="VF7" s="665"/>
      <c r="VG7" s="665"/>
      <c r="VH7" s="665"/>
      <c r="VI7" s="665"/>
      <c r="VJ7" s="665"/>
      <c r="VK7" s="665"/>
      <c r="VL7" s="665"/>
      <c r="VM7" s="665"/>
      <c r="VN7" s="665"/>
      <c r="VO7" s="665"/>
      <c r="VP7" s="665"/>
      <c r="VQ7" s="665"/>
      <c r="VR7" s="665"/>
      <c r="VS7" s="665"/>
      <c r="VT7" s="665"/>
      <c r="VU7" s="665"/>
      <c r="VV7" s="665"/>
      <c r="VW7" s="665"/>
      <c r="VX7" s="665"/>
      <c r="VY7" s="665"/>
      <c r="VZ7" s="665"/>
      <c r="WA7" s="665"/>
      <c r="WB7" s="665"/>
      <c r="WC7" s="665"/>
      <c r="WD7" s="665"/>
      <c r="WE7" s="665"/>
      <c r="WF7" s="665"/>
      <c r="WG7" s="665"/>
      <c r="WH7" s="665"/>
      <c r="WI7" s="665"/>
      <c r="WJ7" s="665"/>
      <c r="WK7" s="665"/>
      <c r="WL7" s="665"/>
      <c r="WM7" s="665"/>
      <c r="WN7" s="665"/>
      <c r="WO7" s="665"/>
      <c r="WP7" s="665"/>
      <c r="WQ7" s="665"/>
      <c r="WR7" s="665"/>
      <c r="WS7" s="665"/>
      <c r="WT7" s="665"/>
      <c r="WU7" s="665"/>
      <c r="WV7" s="665"/>
      <c r="WW7" s="665"/>
      <c r="WX7" s="665"/>
      <c r="WY7" s="665"/>
      <c r="WZ7" s="665"/>
      <c r="XA7" s="665"/>
      <c r="XB7" s="665"/>
      <c r="XC7" s="665"/>
      <c r="XD7" s="665"/>
      <c r="XE7" s="665"/>
      <c r="XF7" s="665"/>
      <c r="XG7" s="665"/>
      <c r="XH7" s="665"/>
      <c r="XI7" s="665"/>
      <c r="XJ7" s="665"/>
      <c r="XK7" s="665"/>
      <c r="XL7" s="665"/>
      <c r="XM7" s="665"/>
      <c r="XN7" s="665"/>
      <c r="XO7" s="665"/>
      <c r="XP7" s="665"/>
      <c r="XQ7" s="665"/>
      <c r="XR7" s="665"/>
      <c r="XS7" s="665"/>
      <c r="XT7" s="665"/>
      <c r="XU7" s="665"/>
      <c r="XV7" s="665"/>
      <c r="XW7" s="665"/>
      <c r="XX7" s="665"/>
      <c r="XY7" s="665"/>
      <c r="XZ7" s="665"/>
      <c r="YA7" s="665"/>
      <c r="YB7" s="665"/>
      <c r="YC7" s="665"/>
      <c r="YD7" s="665"/>
      <c r="YE7" s="665"/>
      <c r="YF7" s="665"/>
      <c r="YG7" s="665"/>
      <c r="YH7" s="665"/>
      <c r="YI7" s="665"/>
      <c r="YJ7" s="665"/>
      <c r="YK7" s="665"/>
      <c r="YL7" s="665"/>
      <c r="YM7" s="665"/>
      <c r="YN7" s="665"/>
      <c r="YO7" s="665"/>
      <c r="YP7" s="665"/>
      <c r="YQ7" s="665"/>
      <c r="YR7" s="665"/>
      <c r="YS7" s="665"/>
      <c r="YT7" s="665"/>
      <c r="YU7" s="665"/>
      <c r="YV7" s="665"/>
      <c r="YW7" s="665"/>
      <c r="YX7" s="665"/>
      <c r="YY7" s="665"/>
      <c r="YZ7" s="665"/>
      <c r="ZA7" s="665"/>
      <c r="ZB7" s="665"/>
      <c r="ZC7" s="665"/>
      <c r="ZD7" s="665"/>
      <c r="ZE7" s="665"/>
      <c r="ZF7" s="665"/>
      <c r="ZG7" s="665"/>
      <c r="ZH7" s="665"/>
      <c r="ZI7" s="665"/>
      <c r="ZJ7" s="665"/>
      <c r="ZK7" s="665"/>
      <c r="ZL7" s="665"/>
      <c r="ZM7" s="665"/>
      <c r="ZN7" s="665"/>
      <c r="ZO7" s="665"/>
      <c r="ZP7" s="665"/>
      <c r="ZQ7" s="665"/>
      <c r="ZR7" s="665"/>
      <c r="ZS7" s="665"/>
      <c r="ZT7" s="665"/>
      <c r="ZU7" s="665"/>
      <c r="ZV7" s="665"/>
      <c r="ZW7" s="665"/>
      <c r="ZX7" s="665"/>
      <c r="ZY7" s="665"/>
      <c r="ZZ7" s="665"/>
      <c r="AAA7" s="665"/>
      <c r="AAB7" s="665"/>
      <c r="AAC7" s="665"/>
      <c r="AAD7" s="665"/>
      <c r="AAE7" s="665"/>
      <c r="AAF7" s="665"/>
      <c r="AAG7" s="665"/>
      <c r="AAH7" s="665"/>
      <c r="AAI7" s="665"/>
      <c r="AAJ7" s="665"/>
      <c r="AAK7" s="665"/>
      <c r="AAL7" s="665"/>
      <c r="AAM7" s="665"/>
      <c r="AAN7" s="665"/>
      <c r="AAO7" s="665"/>
      <c r="AAP7" s="665"/>
      <c r="AAQ7" s="665"/>
      <c r="AAR7" s="665"/>
      <c r="AAS7" s="665"/>
      <c r="AAT7" s="665"/>
      <c r="AAU7" s="665"/>
      <c r="AAV7" s="665"/>
      <c r="AAW7" s="665"/>
      <c r="AAX7" s="665"/>
      <c r="AAY7" s="665"/>
      <c r="AAZ7" s="665"/>
      <c r="ABA7" s="665"/>
      <c r="ABB7" s="665"/>
      <c r="ABC7" s="665"/>
      <c r="ABD7" s="665"/>
      <c r="ABE7" s="665"/>
      <c r="ABF7" s="665"/>
      <c r="ABG7" s="665"/>
      <c r="ABH7" s="665"/>
      <c r="ABI7" s="665"/>
      <c r="ABJ7" s="665"/>
      <c r="ABK7" s="665"/>
      <c r="ABL7" s="665"/>
      <c r="ABM7" s="665"/>
      <c r="ABN7" s="665"/>
      <c r="ABO7" s="665"/>
      <c r="ABP7" s="665"/>
      <c r="ABQ7" s="665"/>
      <c r="ABR7" s="665"/>
      <c r="ABS7" s="665"/>
      <c r="ABT7" s="665"/>
      <c r="ABU7" s="665"/>
      <c r="ABV7" s="665"/>
      <c r="ABW7" s="665"/>
      <c r="ABX7" s="665"/>
      <c r="ABY7" s="665"/>
      <c r="ABZ7" s="665"/>
      <c r="ACA7" s="665"/>
      <c r="ACB7" s="665"/>
      <c r="ACC7" s="665"/>
      <c r="ACD7" s="665"/>
      <c r="ACE7" s="665"/>
      <c r="ACF7" s="665"/>
      <c r="ACG7" s="665"/>
      <c r="ACH7" s="665"/>
      <c r="ACI7" s="665"/>
      <c r="ACJ7" s="665"/>
      <c r="ACK7" s="665"/>
      <c r="ACL7" s="665"/>
      <c r="ACM7" s="665"/>
      <c r="ACN7" s="665"/>
      <c r="ACO7" s="665"/>
      <c r="ACP7" s="665"/>
      <c r="ACQ7" s="665"/>
      <c r="ACR7" s="665"/>
      <c r="ACS7" s="665"/>
      <c r="ACT7" s="665"/>
      <c r="ACU7" s="665"/>
      <c r="ACV7" s="665"/>
      <c r="ACW7" s="665"/>
      <c r="ACX7" s="665"/>
      <c r="ACY7" s="665"/>
      <c r="ACZ7" s="665"/>
      <c r="ADA7" s="665"/>
      <c r="ADB7" s="665"/>
      <c r="ADC7" s="665"/>
      <c r="ADD7" s="665"/>
      <c r="ADE7" s="665"/>
      <c r="ADF7" s="665"/>
      <c r="ADG7" s="665"/>
      <c r="ADH7" s="665"/>
      <c r="ADI7" s="665"/>
      <c r="ADJ7" s="665"/>
      <c r="ADK7" s="665"/>
      <c r="ADL7" s="665"/>
      <c r="ADM7" s="665"/>
      <c r="ADN7" s="665"/>
      <c r="ADO7" s="665"/>
      <c r="ADP7" s="665"/>
      <c r="ADQ7" s="665"/>
      <c r="ADR7" s="665"/>
      <c r="ADS7" s="665"/>
      <c r="ADT7" s="665"/>
      <c r="ADU7" s="665"/>
      <c r="ADV7" s="665"/>
      <c r="ADW7" s="665"/>
      <c r="ADX7" s="665"/>
      <c r="ADY7" s="665"/>
      <c r="ADZ7" s="665"/>
      <c r="AEA7" s="665"/>
      <c r="AEB7" s="665"/>
      <c r="AEC7" s="665"/>
      <c r="AED7" s="665"/>
      <c r="AEE7" s="665"/>
      <c r="AEF7" s="665"/>
      <c r="AEG7" s="665"/>
      <c r="AEH7" s="665"/>
      <c r="AEI7" s="665"/>
      <c r="AEJ7" s="665"/>
      <c r="AEK7" s="665"/>
      <c r="AEL7" s="665"/>
      <c r="AEM7" s="665"/>
      <c r="AEN7" s="665"/>
      <c r="AEO7" s="665"/>
      <c r="AEP7" s="665"/>
      <c r="AEQ7" s="665"/>
      <c r="AER7" s="665"/>
      <c r="AES7" s="665"/>
      <c r="AET7" s="665"/>
      <c r="AEU7" s="665"/>
      <c r="AEV7" s="665"/>
      <c r="AEW7" s="665"/>
      <c r="AEX7" s="665"/>
      <c r="AEY7" s="665"/>
      <c r="AEZ7" s="665"/>
      <c r="AFA7" s="665"/>
      <c r="AFB7" s="665"/>
      <c r="AFC7" s="665"/>
      <c r="AFD7" s="665"/>
      <c r="AFE7" s="665"/>
      <c r="AFF7" s="665"/>
      <c r="AFG7" s="665"/>
      <c r="AFH7" s="665"/>
      <c r="AFI7" s="665"/>
      <c r="AFJ7" s="665"/>
      <c r="AFK7" s="665"/>
      <c r="AFL7" s="665"/>
      <c r="AFM7" s="665"/>
      <c r="AFN7" s="665"/>
      <c r="AFO7" s="665"/>
      <c r="AFP7" s="665"/>
      <c r="AFQ7" s="665"/>
      <c r="AFR7" s="665"/>
      <c r="AFS7" s="665"/>
      <c r="AFT7" s="665"/>
      <c r="AFU7" s="665"/>
      <c r="AFV7" s="665"/>
      <c r="AFW7" s="665"/>
      <c r="AFX7" s="665"/>
      <c r="AFY7" s="665"/>
      <c r="AFZ7" s="665"/>
      <c r="AGA7" s="665"/>
      <c r="AGB7" s="665"/>
      <c r="AGC7" s="665"/>
      <c r="AGD7" s="665"/>
      <c r="AGE7" s="665"/>
      <c r="AGF7" s="665"/>
      <c r="AGG7" s="665"/>
      <c r="AGH7" s="665"/>
      <c r="AGI7" s="665"/>
      <c r="AGJ7" s="665"/>
      <c r="AGK7" s="665"/>
      <c r="AGL7" s="665"/>
      <c r="AGM7" s="665"/>
      <c r="AGN7" s="665"/>
      <c r="AGO7" s="665"/>
      <c r="AGP7" s="665"/>
      <c r="AGQ7" s="665"/>
      <c r="AGR7" s="665"/>
      <c r="AGS7" s="665"/>
      <c r="AGT7" s="665"/>
      <c r="AGU7" s="665"/>
      <c r="AGV7" s="665"/>
      <c r="AGW7" s="665"/>
      <c r="AGX7" s="665"/>
      <c r="AGY7" s="665"/>
      <c r="AGZ7" s="665"/>
      <c r="AHA7" s="665"/>
      <c r="AHB7" s="665"/>
      <c r="AHC7" s="665"/>
      <c r="AHD7" s="665"/>
      <c r="AHE7" s="665"/>
      <c r="AHF7" s="665"/>
      <c r="AHG7" s="665"/>
      <c r="AHH7" s="665"/>
      <c r="AHI7" s="665"/>
      <c r="AHJ7" s="665"/>
      <c r="AHK7" s="665"/>
      <c r="AHL7" s="665"/>
      <c r="AHM7" s="665"/>
      <c r="AHN7" s="665"/>
      <c r="AHO7" s="665"/>
      <c r="AHP7" s="665"/>
      <c r="AHQ7" s="665"/>
      <c r="AHR7" s="665"/>
      <c r="AHS7" s="665"/>
      <c r="AHT7" s="665"/>
      <c r="AHU7" s="665"/>
      <c r="AHV7" s="665"/>
      <c r="AHW7" s="665"/>
      <c r="AHX7" s="665"/>
      <c r="AHY7" s="665"/>
      <c r="AHZ7" s="665"/>
      <c r="AIA7" s="665"/>
      <c r="AIB7" s="665"/>
      <c r="AIC7" s="665"/>
      <c r="AID7" s="665"/>
      <c r="AIE7" s="665"/>
      <c r="AIF7" s="665"/>
      <c r="AIG7" s="665"/>
      <c r="AIH7" s="665"/>
      <c r="AII7" s="665"/>
      <c r="AIJ7" s="665"/>
      <c r="AIK7" s="665"/>
      <c r="AIL7" s="665"/>
      <c r="AIM7" s="665"/>
      <c r="AIN7" s="665"/>
      <c r="AIO7" s="665"/>
      <c r="AIP7" s="665"/>
      <c r="AIQ7" s="665"/>
      <c r="AIR7" s="665"/>
      <c r="AIS7" s="665"/>
      <c r="AIT7" s="665"/>
      <c r="AIU7" s="665"/>
      <c r="AIV7" s="665"/>
      <c r="AIW7" s="665"/>
      <c r="AIX7" s="665"/>
      <c r="AIY7" s="665"/>
      <c r="AIZ7" s="665"/>
      <c r="AJA7" s="665"/>
      <c r="AJB7" s="665"/>
      <c r="AJC7" s="665"/>
      <c r="AJD7" s="665"/>
      <c r="AJE7" s="665"/>
      <c r="AJF7" s="665"/>
      <c r="AJG7" s="665"/>
      <c r="AJH7" s="665"/>
      <c r="AJI7" s="665"/>
      <c r="AJJ7" s="665"/>
      <c r="AJK7" s="665"/>
      <c r="AJL7" s="665"/>
      <c r="AJM7" s="665"/>
      <c r="AJN7" s="665"/>
      <c r="AJO7" s="665"/>
      <c r="AJP7" s="665"/>
      <c r="AJQ7" s="665"/>
      <c r="AJR7" s="665"/>
      <c r="AJS7" s="665"/>
      <c r="AJT7" s="665"/>
      <c r="AJU7" s="665"/>
      <c r="AJV7" s="665"/>
      <c r="AJW7" s="665"/>
      <c r="AJX7" s="665"/>
      <c r="AJY7" s="665"/>
      <c r="AJZ7" s="665"/>
      <c r="AKA7" s="665"/>
      <c r="AKB7" s="665"/>
      <c r="AKC7" s="665"/>
      <c r="AKD7" s="665"/>
      <c r="AKE7" s="665"/>
      <c r="AKF7" s="665"/>
      <c r="AKG7" s="665"/>
      <c r="AKH7" s="665"/>
      <c r="AKI7" s="665"/>
      <c r="AKJ7" s="665"/>
      <c r="AKK7" s="665"/>
      <c r="AKL7" s="665"/>
      <c r="AKM7" s="665"/>
      <c r="AKN7" s="665"/>
      <c r="AKO7" s="665"/>
      <c r="AKP7" s="665"/>
      <c r="AKQ7" s="665"/>
      <c r="AKR7" s="665"/>
      <c r="AKS7" s="665"/>
      <c r="AKT7" s="665"/>
      <c r="AKU7" s="665"/>
      <c r="AKV7" s="665"/>
      <c r="AKW7" s="665"/>
      <c r="AKX7" s="665"/>
      <c r="AKY7" s="665"/>
      <c r="AKZ7" s="665"/>
      <c r="ALA7" s="665"/>
      <c r="ALB7" s="665"/>
      <c r="ALC7" s="665"/>
      <c r="ALD7" s="665"/>
      <c r="ALE7" s="665"/>
      <c r="ALF7" s="665"/>
      <c r="ALG7" s="665"/>
      <c r="ALH7" s="665"/>
      <c r="ALI7" s="665"/>
      <c r="ALJ7" s="665"/>
    </row>
    <row r="8" spans="2:999">
      <c r="B8" s="670" t="s">
        <v>574</v>
      </c>
      <c r="C8" s="671"/>
      <c r="D8" s="671"/>
      <c r="E8" s="671"/>
      <c r="F8" s="224"/>
      <c r="G8" s="224"/>
      <c r="H8" s="224"/>
      <c r="I8" s="224"/>
      <c r="J8" s="224"/>
      <c r="K8" s="224"/>
      <c r="L8" s="665"/>
      <c r="M8" s="665"/>
      <c r="N8" s="665"/>
      <c r="O8" s="665"/>
      <c r="P8" s="665"/>
      <c r="Q8" s="665"/>
      <c r="R8" s="665"/>
      <c r="S8" s="665"/>
      <c r="T8" s="665"/>
      <c r="U8" s="665"/>
      <c r="V8" s="665"/>
      <c r="W8" s="665"/>
      <c r="X8" s="665"/>
      <c r="Y8" s="665"/>
      <c r="Z8" s="665"/>
      <c r="AA8" s="665"/>
      <c r="AB8" s="665"/>
      <c r="AC8" s="665"/>
      <c r="AD8" s="665"/>
      <c r="AE8" s="665"/>
      <c r="AF8" s="665"/>
      <c r="AG8" s="665"/>
      <c r="AH8" s="665"/>
      <c r="AI8" s="665"/>
      <c r="AJ8" s="665"/>
      <c r="AK8" s="665"/>
      <c r="AL8" s="665"/>
      <c r="AM8" s="665"/>
      <c r="AN8" s="665"/>
      <c r="AO8" s="665"/>
      <c r="AP8" s="665"/>
      <c r="AQ8" s="665"/>
      <c r="AR8" s="665"/>
      <c r="AS8" s="665"/>
      <c r="AT8" s="665"/>
      <c r="AU8" s="665"/>
      <c r="AV8" s="665"/>
      <c r="AW8" s="665"/>
      <c r="AX8" s="665"/>
      <c r="AY8" s="665"/>
      <c r="AZ8" s="665"/>
      <c r="BA8" s="665"/>
      <c r="BB8" s="665"/>
      <c r="BC8" s="665"/>
      <c r="BD8" s="665"/>
      <c r="BE8" s="665"/>
      <c r="BF8" s="665"/>
      <c r="BG8" s="665"/>
      <c r="BH8" s="665"/>
      <c r="BI8" s="665"/>
      <c r="BJ8" s="665"/>
      <c r="BK8" s="665"/>
      <c r="BL8" s="665"/>
      <c r="BM8" s="665"/>
      <c r="BN8" s="665"/>
      <c r="BO8" s="665"/>
      <c r="BP8" s="665"/>
      <c r="BQ8" s="665"/>
      <c r="BR8" s="665"/>
      <c r="BS8" s="665"/>
      <c r="BT8" s="665"/>
      <c r="BU8" s="665"/>
      <c r="BV8" s="665"/>
      <c r="BW8" s="665"/>
      <c r="BX8" s="665"/>
      <c r="BY8" s="665"/>
      <c r="BZ8" s="665"/>
      <c r="CA8" s="665"/>
      <c r="CB8" s="665"/>
      <c r="CC8" s="665"/>
      <c r="CD8" s="665"/>
      <c r="CE8" s="665"/>
      <c r="CF8" s="665"/>
      <c r="CG8" s="665"/>
      <c r="CH8" s="665"/>
      <c r="CI8" s="665"/>
      <c r="CJ8" s="665"/>
      <c r="CK8" s="665"/>
      <c r="CL8" s="665"/>
      <c r="CM8" s="665"/>
      <c r="CN8" s="665"/>
      <c r="CO8" s="665"/>
      <c r="CP8" s="665"/>
      <c r="CQ8" s="665"/>
      <c r="CR8" s="665"/>
      <c r="CS8" s="665"/>
      <c r="CT8" s="665"/>
      <c r="CU8" s="665"/>
      <c r="CV8" s="665"/>
      <c r="CW8" s="665"/>
      <c r="CX8" s="665"/>
      <c r="CY8" s="665"/>
      <c r="CZ8" s="665"/>
      <c r="DA8" s="665"/>
      <c r="DB8" s="665"/>
      <c r="DC8" s="665"/>
      <c r="DD8" s="665"/>
      <c r="DE8" s="665"/>
      <c r="DF8" s="665"/>
      <c r="DG8" s="665"/>
      <c r="DH8" s="665"/>
      <c r="DI8" s="665"/>
      <c r="DJ8" s="665"/>
      <c r="DK8" s="665"/>
      <c r="DL8" s="665"/>
      <c r="DM8" s="665"/>
      <c r="DN8" s="665"/>
      <c r="DO8" s="665"/>
      <c r="DP8" s="665"/>
      <c r="DQ8" s="665"/>
      <c r="DR8" s="665"/>
      <c r="DS8" s="665"/>
      <c r="DT8" s="665"/>
      <c r="DU8" s="665"/>
      <c r="DV8" s="665"/>
      <c r="DW8" s="665"/>
      <c r="DX8" s="665"/>
      <c r="DY8" s="665"/>
      <c r="DZ8" s="665"/>
      <c r="EA8" s="665"/>
      <c r="EB8" s="665"/>
      <c r="EC8" s="665"/>
      <c r="ED8" s="665"/>
      <c r="EE8" s="665"/>
      <c r="EF8" s="665"/>
      <c r="EG8" s="665"/>
      <c r="EH8" s="665"/>
      <c r="EI8" s="665"/>
      <c r="EJ8" s="665"/>
      <c r="EK8" s="665"/>
      <c r="EL8" s="665"/>
      <c r="EM8" s="665"/>
      <c r="EN8" s="665"/>
      <c r="EO8" s="665"/>
      <c r="EP8" s="665"/>
      <c r="EQ8" s="665"/>
      <c r="ER8" s="665"/>
      <c r="ES8" s="665"/>
      <c r="ET8" s="665"/>
      <c r="EU8" s="665"/>
      <c r="EV8" s="665"/>
      <c r="EW8" s="665"/>
      <c r="EX8" s="665"/>
      <c r="EY8" s="665"/>
      <c r="EZ8" s="665"/>
      <c r="FA8" s="665"/>
      <c r="FB8" s="665"/>
      <c r="FC8" s="665"/>
      <c r="FD8" s="665"/>
      <c r="FE8" s="665"/>
      <c r="FF8" s="665"/>
      <c r="FG8" s="665"/>
      <c r="FH8" s="665"/>
      <c r="FI8" s="665"/>
      <c r="FJ8" s="665"/>
      <c r="FK8" s="665"/>
      <c r="FL8" s="665"/>
      <c r="FM8" s="665"/>
      <c r="FN8" s="665"/>
      <c r="FO8" s="665"/>
      <c r="FP8" s="665"/>
      <c r="FQ8" s="665"/>
      <c r="FR8" s="665"/>
      <c r="FS8" s="665"/>
      <c r="FT8" s="665"/>
      <c r="FU8" s="665"/>
      <c r="FV8" s="665"/>
      <c r="FW8" s="665"/>
      <c r="FX8" s="665"/>
      <c r="FY8" s="665"/>
      <c r="FZ8" s="665"/>
      <c r="GA8" s="665"/>
      <c r="GB8" s="665"/>
      <c r="GC8" s="665"/>
      <c r="GD8" s="665"/>
      <c r="GE8" s="665"/>
      <c r="GF8" s="665"/>
      <c r="GG8" s="665"/>
      <c r="GH8" s="665"/>
      <c r="GI8" s="665"/>
      <c r="GJ8" s="665"/>
      <c r="GK8" s="665"/>
      <c r="GL8" s="665"/>
      <c r="GM8" s="665"/>
      <c r="GN8" s="665"/>
      <c r="GO8" s="665"/>
      <c r="GP8" s="665"/>
      <c r="GQ8" s="665"/>
      <c r="GR8" s="665"/>
      <c r="GS8" s="665"/>
      <c r="GT8" s="665"/>
      <c r="GU8" s="665"/>
      <c r="GV8" s="665"/>
      <c r="GW8" s="665"/>
      <c r="GX8" s="665"/>
      <c r="GY8" s="665"/>
      <c r="GZ8" s="665"/>
      <c r="HA8" s="665"/>
      <c r="HB8" s="665"/>
      <c r="HC8" s="665"/>
      <c r="HD8" s="665"/>
      <c r="HE8" s="665"/>
      <c r="HF8" s="665"/>
      <c r="HG8" s="665"/>
      <c r="HH8" s="665"/>
      <c r="HI8" s="665"/>
      <c r="HJ8" s="665"/>
      <c r="HK8" s="665"/>
      <c r="HL8" s="665"/>
      <c r="HM8" s="665"/>
      <c r="HN8" s="665"/>
      <c r="HO8" s="665"/>
      <c r="HP8" s="665"/>
      <c r="HQ8" s="665"/>
      <c r="HR8" s="665"/>
      <c r="HS8" s="665"/>
      <c r="HT8" s="665"/>
      <c r="HU8" s="665"/>
      <c r="HV8" s="665"/>
      <c r="HW8" s="665"/>
      <c r="HX8" s="665"/>
      <c r="HY8" s="665"/>
      <c r="HZ8" s="665"/>
      <c r="IA8" s="665"/>
      <c r="IB8" s="665"/>
      <c r="IC8" s="665"/>
      <c r="ID8" s="665"/>
      <c r="IE8" s="665"/>
      <c r="IF8" s="665"/>
      <c r="IG8" s="665"/>
      <c r="IH8" s="665"/>
      <c r="II8" s="665"/>
      <c r="IJ8" s="665"/>
      <c r="IK8" s="665"/>
      <c r="IL8" s="665"/>
      <c r="IM8" s="665"/>
      <c r="IN8" s="665"/>
      <c r="IO8" s="665"/>
      <c r="IP8" s="665"/>
      <c r="IQ8" s="665"/>
      <c r="IR8" s="665"/>
      <c r="IS8" s="665"/>
      <c r="IT8" s="665"/>
      <c r="IU8" s="665"/>
      <c r="IV8" s="665"/>
      <c r="IW8" s="665"/>
      <c r="IX8" s="665"/>
      <c r="IY8" s="665"/>
      <c r="IZ8" s="665"/>
      <c r="JA8" s="665"/>
      <c r="JB8" s="665"/>
      <c r="JC8" s="665"/>
      <c r="JD8" s="665"/>
      <c r="JE8" s="665"/>
      <c r="JF8" s="665"/>
      <c r="JG8" s="665"/>
      <c r="JH8" s="665"/>
      <c r="JI8" s="665"/>
      <c r="JJ8" s="665"/>
      <c r="JK8" s="665"/>
      <c r="JL8" s="665"/>
      <c r="JM8" s="665"/>
      <c r="JN8" s="665"/>
      <c r="JO8" s="665"/>
      <c r="JP8" s="665"/>
      <c r="JQ8" s="665"/>
      <c r="JR8" s="665"/>
      <c r="JS8" s="665"/>
      <c r="JT8" s="665"/>
      <c r="JU8" s="665"/>
      <c r="JV8" s="665"/>
      <c r="JW8" s="665"/>
      <c r="JX8" s="665"/>
      <c r="JY8" s="665"/>
      <c r="JZ8" s="665"/>
      <c r="KA8" s="665"/>
      <c r="KB8" s="665"/>
      <c r="KC8" s="665"/>
      <c r="KD8" s="665"/>
      <c r="KE8" s="665"/>
      <c r="KF8" s="665"/>
      <c r="KG8" s="665"/>
      <c r="KH8" s="665"/>
      <c r="KI8" s="665"/>
      <c r="KJ8" s="665"/>
      <c r="KK8" s="665"/>
      <c r="KL8" s="665"/>
      <c r="KM8" s="665"/>
      <c r="KN8" s="665"/>
      <c r="KO8" s="665"/>
      <c r="KP8" s="665"/>
      <c r="KQ8" s="665"/>
      <c r="KR8" s="665"/>
      <c r="KS8" s="665"/>
      <c r="KT8" s="665"/>
      <c r="KU8" s="665"/>
      <c r="KV8" s="665"/>
      <c r="KW8" s="665"/>
      <c r="KX8" s="665"/>
      <c r="KY8" s="665"/>
      <c r="KZ8" s="665"/>
      <c r="LA8" s="665"/>
      <c r="LB8" s="665"/>
      <c r="LC8" s="665"/>
      <c r="LD8" s="665"/>
      <c r="LE8" s="665"/>
      <c r="LF8" s="665"/>
      <c r="LG8" s="665"/>
      <c r="LH8" s="665"/>
      <c r="LI8" s="665"/>
      <c r="LJ8" s="665"/>
      <c r="LK8" s="665"/>
      <c r="LL8" s="665"/>
      <c r="LM8" s="665"/>
      <c r="LN8" s="665"/>
      <c r="LO8" s="665"/>
      <c r="LP8" s="665"/>
      <c r="LQ8" s="665"/>
      <c r="LR8" s="665"/>
      <c r="LS8" s="665"/>
      <c r="LT8" s="665"/>
      <c r="LU8" s="665"/>
      <c r="LV8" s="665"/>
      <c r="LW8" s="665"/>
      <c r="LX8" s="665"/>
      <c r="LY8" s="665"/>
      <c r="LZ8" s="665"/>
      <c r="MA8" s="665"/>
      <c r="MB8" s="665"/>
      <c r="MC8" s="665"/>
      <c r="MD8" s="665"/>
      <c r="ME8" s="665"/>
      <c r="MF8" s="665"/>
      <c r="MG8" s="665"/>
      <c r="MH8" s="665"/>
      <c r="MI8" s="665"/>
      <c r="MJ8" s="665"/>
      <c r="MK8" s="665"/>
      <c r="ML8" s="665"/>
      <c r="MM8" s="665"/>
      <c r="MN8" s="665"/>
      <c r="MO8" s="665"/>
      <c r="MP8" s="665"/>
      <c r="MQ8" s="665"/>
      <c r="MR8" s="665"/>
      <c r="MS8" s="665"/>
      <c r="MT8" s="665"/>
      <c r="MU8" s="665"/>
      <c r="MV8" s="665"/>
      <c r="MW8" s="665"/>
      <c r="MX8" s="665"/>
      <c r="MY8" s="665"/>
      <c r="MZ8" s="665"/>
      <c r="NA8" s="665"/>
      <c r="NB8" s="665"/>
      <c r="NC8" s="665"/>
      <c r="ND8" s="665"/>
      <c r="NE8" s="665"/>
      <c r="NF8" s="665"/>
      <c r="NG8" s="665"/>
      <c r="NH8" s="665"/>
      <c r="NI8" s="665"/>
      <c r="NJ8" s="665"/>
      <c r="NK8" s="665"/>
      <c r="NL8" s="665"/>
      <c r="NM8" s="665"/>
      <c r="NN8" s="665"/>
      <c r="NO8" s="665"/>
      <c r="NP8" s="665"/>
      <c r="NQ8" s="665"/>
      <c r="NR8" s="665"/>
      <c r="NS8" s="665"/>
      <c r="NT8" s="665"/>
      <c r="NU8" s="665"/>
      <c r="NV8" s="665"/>
      <c r="NW8" s="665"/>
      <c r="NX8" s="665"/>
      <c r="NY8" s="665"/>
      <c r="NZ8" s="665"/>
      <c r="OA8" s="665"/>
      <c r="OB8" s="665"/>
      <c r="OC8" s="665"/>
      <c r="OD8" s="665"/>
      <c r="OE8" s="665"/>
      <c r="OF8" s="665"/>
      <c r="OG8" s="665"/>
      <c r="OH8" s="665"/>
      <c r="OI8" s="665"/>
      <c r="OJ8" s="665"/>
      <c r="OK8" s="665"/>
      <c r="OL8" s="665"/>
      <c r="OM8" s="665"/>
      <c r="ON8" s="665"/>
      <c r="OO8" s="665"/>
      <c r="OP8" s="665"/>
      <c r="OQ8" s="665"/>
      <c r="OR8" s="665"/>
      <c r="OS8" s="665"/>
      <c r="OT8" s="665"/>
      <c r="OU8" s="665"/>
      <c r="OV8" s="665"/>
      <c r="OW8" s="665"/>
      <c r="OX8" s="665"/>
      <c r="OY8" s="665"/>
      <c r="OZ8" s="665"/>
      <c r="PA8" s="665"/>
      <c r="PB8" s="665"/>
      <c r="PC8" s="665"/>
      <c r="PD8" s="665"/>
      <c r="PE8" s="665"/>
      <c r="PF8" s="665"/>
      <c r="PG8" s="665"/>
      <c r="PH8" s="665"/>
      <c r="PI8" s="665"/>
      <c r="PJ8" s="665"/>
      <c r="PK8" s="665"/>
      <c r="PL8" s="665"/>
      <c r="PM8" s="665"/>
      <c r="PN8" s="665"/>
      <c r="PO8" s="665"/>
      <c r="PP8" s="665"/>
      <c r="PQ8" s="665"/>
      <c r="PR8" s="665"/>
      <c r="PS8" s="665"/>
      <c r="PT8" s="665"/>
      <c r="PU8" s="665"/>
      <c r="PV8" s="665"/>
      <c r="PW8" s="665"/>
      <c r="PX8" s="665"/>
      <c r="PY8" s="665"/>
      <c r="PZ8" s="665"/>
      <c r="QA8" s="665"/>
      <c r="QB8" s="665"/>
      <c r="QC8" s="665"/>
      <c r="QD8" s="665"/>
      <c r="QE8" s="665"/>
      <c r="QF8" s="665"/>
      <c r="QG8" s="665"/>
      <c r="QH8" s="665"/>
      <c r="QI8" s="665"/>
      <c r="QJ8" s="665"/>
      <c r="QK8" s="665"/>
      <c r="QL8" s="665"/>
      <c r="QM8" s="665"/>
      <c r="QN8" s="665"/>
      <c r="QO8" s="665"/>
      <c r="QP8" s="665"/>
      <c r="QQ8" s="665"/>
      <c r="QR8" s="665"/>
      <c r="QS8" s="665"/>
      <c r="QT8" s="665"/>
      <c r="QU8" s="665"/>
      <c r="QV8" s="665"/>
      <c r="QW8" s="665"/>
      <c r="QX8" s="665"/>
      <c r="QY8" s="665"/>
      <c r="QZ8" s="665"/>
      <c r="RA8" s="665"/>
      <c r="RB8" s="665"/>
      <c r="RC8" s="665"/>
      <c r="RD8" s="665"/>
      <c r="RE8" s="665"/>
      <c r="RF8" s="665"/>
      <c r="RG8" s="665"/>
      <c r="RH8" s="665"/>
      <c r="RI8" s="665"/>
      <c r="RJ8" s="665"/>
      <c r="RK8" s="665"/>
      <c r="RL8" s="665"/>
      <c r="RM8" s="665"/>
      <c r="RN8" s="665"/>
      <c r="RO8" s="665"/>
      <c r="RP8" s="665"/>
      <c r="RQ8" s="665"/>
      <c r="RR8" s="665"/>
      <c r="RS8" s="665"/>
      <c r="RT8" s="665"/>
      <c r="RU8" s="665"/>
      <c r="RV8" s="665"/>
      <c r="RW8" s="665"/>
      <c r="RX8" s="665"/>
      <c r="RY8" s="665"/>
      <c r="RZ8" s="665"/>
      <c r="SA8" s="665"/>
      <c r="SB8" s="665"/>
      <c r="SC8" s="665"/>
      <c r="SD8" s="665"/>
      <c r="SE8" s="665"/>
      <c r="SF8" s="665"/>
      <c r="SG8" s="665"/>
      <c r="SH8" s="665"/>
      <c r="SI8" s="665"/>
      <c r="SJ8" s="665"/>
      <c r="SK8" s="665"/>
      <c r="SL8" s="665"/>
      <c r="SM8" s="665"/>
      <c r="SN8" s="665"/>
      <c r="SO8" s="665"/>
      <c r="SP8" s="665"/>
      <c r="SQ8" s="665"/>
      <c r="SR8" s="665"/>
      <c r="SS8" s="665"/>
      <c r="ST8" s="665"/>
      <c r="SU8" s="665"/>
      <c r="SV8" s="665"/>
      <c r="SW8" s="665"/>
      <c r="SX8" s="665"/>
      <c r="SY8" s="665"/>
      <c r="SZ8" s="665"/>
      <c r="TA8" s="665"/>
      <c r="TB8" s="665"/>
      <c r="TC8" s="665"/>
      <c r="TD8" s="665"/>
      <c r="TE8" s="665"/>
      <c r="TF8" s="665"/>
      <c r="TG8" s="665"/>
      <c r="TH8" s="665"/>
      <c r="TI8" s="665"/>
      <c r="TJ8" s="665"/>
      <c r="TK8" s="665"/>
      <c r="TL8" s="665"/>
      <c r="TM8" s="665"/>
      <c r="TN8" s="665"/>
      <c r="TO8" s="665"/>
      <c r="TP8" s="665"/>
      <c r="TQ8" s="665"/>
      <c r="TR8" s="665"/>
      <c r="TS8" s="665"/>
      <c r="TT8" s="665"/>
      <c r="TU8" s="665"/>
      <c r="TV8" s="665"/>
      <c r="TW8" s="665"/>
      <c r="TX8" s="665"/>
      <c r="TY8" s="665"/>
      <c r="TZ8" s="665"/>
      <c r="UA8" s="665"/>
      <c r="UB8" s="665"/>
      <c r="UC8" s="665"/>
      <c r="UD8" s="665"/>
      <c r="UE8" s="665"/>
      <c r="UF8" s="665"/>
      <c r="UG8" s="665"/>
      <c r="UH8" s="665"/>
      <c r="UI8" s="665"/>
      <c r="UJ8" s="665"/>
      <c r="UK8" s="665"/>
      <c r="UL8" s="665"/>
      <c r="UM8" s="665"/>
      <c r="UN8" s="665"/>
      <c r="UO8" s="665"/>
      <c r="UP8" s="665"/>
      <c r="UQ8" s="665"/>
      <c r="UR8" s="665"/>
      <c r="US8" s="665"/>
      <c r="UT8" s="665"/>
      <c r="UU8" s="665"/>
      <c r="UV8" s="665"/>
      <c r="UW8" s="665"/>
      <c r="UX8" s="665"/>
      <c r="UY8" s="665"/>
      <c r="UZ8" s="665"/>
      <c r="VA8" s="665"/>
      <c r="VB8" s="665"/>
      <c r="VC8" s="665"/>
      <c r="VD8" s="665"/>
      <c r="VE8" s="665"/>
      <c r="VF8" s="665"/>
      <c r="VG8" s="665"/>
      <c r="VH8" s="665"/>
      <c r="VI8" s="665"/>
      <c r="VJ8" s="665"/>
      <c r="VK8" s="665"/>
      <c r="VL8" s="665"/>
      <c r="VM8" s="665"/>
      <c r="VN8" s="665"/>
      <c r="VO8" s="665"/>
      <c r="VP8" s="665"/>
      <c r="VQ8" s="665"/>
      <c r="VR8" s="665"/>
      <c r="VS8" s="665"/>
      <c r="VT8" s="665"/>
      <c r="VU8" s="665"/>
      <c r="VV8" s="665"/>
      <c r="VW8" s="665"/>
      <c r="VX8" s="665"/>
      <c r="VY8" s="665"/>
      <c r="VZ8" s="665"/>
      <c r="WA8" s="665"/>
      <c r="WB8" s="665"/>
      <c r="WC8" s="665"/>
      <c r="WD8" s="665"/>
      <c r="WE8" s="665"/>
      <c r="WF8" s="665"/>
      <c r="WG8" s="665"/>
      <c r="WH8" s="665"/>
      <c r="WI8" s="665"/>
      <c r="WJ8" s="665"/>
      <c r="WK8" s="665"/>
      <c r="WL8" s="665"/>
      <c r="WM8" s="665"/>
      <c r="WN8" s="665"/>
      <c r="WO8" s="665"/>
      <c r="WP8" s="665"/>
      <c r="WQ8" s="665"/>
      <c r="WR8" s="665"/>
      <c r="WS8" s="665"/>
      <c r="WT8" s="665"/>
      <c r="WU8" s="665"/>
      <c r="WV8" s="665"/>
      <c r="WW8" s="665"/>
      <c r="WX8" s="665"/>
      <c r="WY8" s="665"/>
      <c r="WZ8" s="665"/>
      <c r="XA8" s="665"/>
      <c r="XB8" s="665"/>
      <c r="XC8" s="665"/>
      <c r="XD8" s="665"/>
      <c r="XE8" s="665"/>
      <c r="XF8" s="665"/>
      <c r="XG8" s="665"/>
      <c r="XH8" s="665"/>
      <c r="XI8" s="665"/>
      <c r="XJ8" s="665"/>
      <c r="XK8" s="665"/>
      <c r="XL8" s="665"/>
      <c r="XM8" s="665"/>
      <c r="XN8" s="665"/>
      <c r="XO8" s="665"/>
      <c r="XP8" s="665"/>
      <c r="XQ8" s="665"/>
      <c r="XR8" s="665"/>
      <c r="XS8" s="665"/>
      <c r="XT8" s="665"/>
      <c r="XU8" s="665"/>
      <c r="XV8" s="665"/>
      <c r="XW8" s="665"/>
      <c r="XX8" s="665"/>
      <c r="XY8" s="665"/>
      <c r="XZ8" s="665"/>
      <c r="YA8" s="665"/>
      <c r="YB8" s="665"/>
      <c r="YC8" s="665"/>
      <c r="YD8" s="665"/>
      <c r="YE8" s="665"/>
      <c r="YF8" s="665"/>
      <c r="YG8" s="665"/>
      <c r="YH8" s="665"/>
      <c r="YI8" s="665"/>
      <c r="YJ8" s="665"/>
      <c r="YK8" s="665"/>
      <c r="YL8" s="665"/>
      <c r="YM8" s="665"/>
      <c r="YN8" s="665"/>
      <c r="YO8" s="665"/>
      <c r="YP8" s="665"/>
      <c r="YQ8" s="665"/>
      <c r="YR8" s="665"/>
      <c r="YS8" s="665"/>
      <c r="YT8" s="665"/>
      <c r="YU8" s="665"/>
      <c r="YV8" s="665"/>
      <c r="YW8" s="665"/>
      <c r="YX8" s="665"/>
      <c r="YY8" s="665"/>
      <c r="YZ8" s="665"/>
      <c r="ZA8" s="665"/>
      <c r="ZB8" s="665"/>
      <c r="ZC8" s="665"/>
      <c r="ZD8" s="665"/>
      <c r="ZE8" s="665"/>
      <c r="ZF8" s="665"/>
      <c r="ZG8" s="665"/>
      <c r="ZH8" s="665"/>
      <c r="ZI8" s="665"/>
      <c r="ZJ8" s="665"/>
      <c r="ZK8" s="665"/>
      <c r="ZL8" s="665"/>
      <c r="ZM8" s="665"/>
      <c r="ZN8" s="665"/>
      <c r="ZO8" s="665"/>
      <c r="ZP8" s="665"/>
      <c r="ZQ8" s="665"/>
      <c r="ZR8" s="665"/>
      <c r="ZS8" s="665"/>
      <c r="ZT8" s="665"/>
      <c r="ZU8" s="665"/>
      <c r="ZV8" s="665"/>
      <c r="ZW8" s="665"/>
      <c r="ZX8" s="665"/>
      <c r="ZY8" s="665"/>
      <c r="ZZ8" s="665"/>
      <c r="AAA8" s="665"/>
      <c r="AAB8" s="665"/>
      <c r="AAC8" s="665"/>
      <c r="AAD8" s="665"/>
      <c r="AAE8" s="665"/>
      <c r="AAF8" s="665"/>
      <c r="AAG8" s="665"/>
      <c r="AAH8" s="665"/>
      <c r="AAI8" s="665"/>
      <c r="AAJ8" s="665"/>
      <c r="AAK8" s="665"/>
      <c r="AAL8" s="665"/>
      <c r="AAM8" s="665"/>
      <c r="AAN8" s="665"/>
      <c r="AAO8" s="665"/>
      <c r="AAP8" s="665"/>
      <c r="AAQ8" s="665"/>
      <c r="AAR8" s="665"/>
      <c r="AAS8" s="665"/>
      <c r="AAT8" s="665"/>
      <c r="AAU8" s="665"/>
      <c r="AAV8" s="665"/>
      <c r="AAW8" s="665"/>
      <c r="AAX8" s="665"/>
      <c r="AAY8" s="665"/>
      <c r="AAZ8" s="665"/>
      <c r="ABA8" s="665"/>
      <c r="ABB8" s="665"/>
      <c r="ABC8" s="665"/>
      <c r="ABD8" s="665"/>
      <c r="ABE8" s="665"/>
      <c r="ABF8" s="665"/>
      <c r="ABG8" s="665"/>
      <c r="ABH8" s="665"/>
      <c r="ABI8" s="665"/>
      <c r="ABJ8" s="665"/>
      <c r="ABK8" s="665"/>
      <c r="ABL8" s="665"/>
      <c r="ABM8" s="665"/>
      <c r="ABN8" s="665"/>
      <c r="ABO8" s="665"/>
      <c r="ABP8" s="665"/>
      <c r="ABQ8" s="665"/>
      <c r="ABR8" s="665"/>
      <c r="ABS8" s="665"/>
      <c r="ABT8" s="665"/>
      <c r="ABU8" s="665"/>
      <c r="ABV8" s="665"/>
      <c r="ABW8" s="665"/>
      <c r="ABX8" s="665"/>
      <c r="ABY8" s="665"/>
      <c r="ABZ8" s="665"/>
      <c r="ACA8" s="665"/>
      <c r="ACB8" s="665"/>
      <c r="ACC8" s="665"/>
      <c r="ACD8" s="665"/>
      <c r="ACE8" s="665"/>
      <c r="ACF8" s="665"/>
      <c r="ACG8" s="665"/>
      <c r="ACH8" s="665"/>
      <c r="ACI8" s="665"/>
      <c r="ACJ8" s="665"/>
      <c r="ACK8" s="665"/>
      <c r="ACL8" s="665"/>
      <c r="ACM8" s="665"/>
      <c r="ACN8" s="665"/>
      <c r="ACO8" s="665"/>
      <c r="ACP8" s="665"/>
      <c r="ACQ8" s="665"/>
      <c r="ACR8" s="665"/>
      <c r="ACS8" s="665"/>
      <c r="ACT8" s="665"/>
      <c r="ACU8" s="665"/>
      <c r="ACV8" s="665"/>
      <c r="ACW8" s="665"/>
      <c r="ACX8" s="665"/>
      <c r="ACY8" s="665"/>
      <c r="ACZ8" s="665"/>
      <c r="ADA8" s="665"/>
      <c r="ADB8" s="665"/>
      <c r="ADC8" s="665"/>
      <c r="ADD8" s="665"/>
      <c r="ADE8" s="665"/>
      <c r="ADF8" s="665"/>
      <c r="ADG8" s="665"/>
      <c r="ADH8" s="665"/>
      <c r="ADI8" s="665"/>
      <c r="ADJ8" s="665"/>
      <c r="ADK8" s="665"/>
      <c r="ADL8" s="665"/>
      <c r="ADM8" s="665"/>
      <c r="ADN8" s="665"/>
      <c r="ADO8" s="665"/>
      <c r="ADP8" s="665"/>
      <c r="ADQ8" s="665"/>
      <c r="ADR8" s="665"/>
      <c r="ADS8" s="665"/>
      <c r="ADT8" s="665"/>
      <c r="ADU8" s="665"/>
      <c r="ADV8" s="665"/>
      <c r="ADW8" s="665"/>
      <c r="ADX8" s="665"/>
      <c r="ADY8" s="665"/>
      <c r="ADZ8" s="665"/>
      <c r="AEA8" s="665"/>
      <c r="AEB8" s="665"/>
      <c r="AEC8" s="665"/>
      <c r="AED8" s="665"/>
      <c r="AEE8" s="665"/>
      <c r="AEF8" s="665"/>
      <c r="AEG8" s="665"/>
      <c r="AEH8" s="665"/>
      <c r="AEI8" s="665"/>
      <c r="AEJ8" s="665"/>
      <c r="AEK8" s="665"/>
      <c r="AEL8" s="665"/>
      <c r="AEM8" s="665"/>
      <c r="AEN8" s="665"/>
      <c r="AEO8" s="665"/>
      <c r="AEP8" s="665"/>
      <c r="AEQ8" s="665"/>
      <c r="AER8" s="665"/>
      <c r="AES8" s="665"/>
      <c r="AET8" s="665"/>
      <c r="AEU8" s="665"/>
      <c r="AEV8" s="665"/>
      <c r="AEW8" s="665"/>
      <c r="AEX8" s="665"/>
      <c r="AEY8" s="665"/>
      <c r="AEZ8" s="665"/>
      <c r="AFA8" s="665"/>
      <c r="AFB8" s="665"/>
      <c r="AFC8" s="665"/>
      <c r="AFD8" s="665"/>
      <c r="AFE8" s="665"/>
      <c r="AFF8" s="665"/>
      <c r="AFG8" s="665"/>
      <c r="AFH8" s="665"/>
      <c r="AFI8" s="665"/>
      <c r="AFJ8" s="665"/>
      <c r="AFK8" s="665"/>
      <c r="AFL8" s="665"/>
      <c r="AFM8" s="665"/>
      <c r="AFN8" s="665"/>
      <c r="AFO8" s="665"/>
      <c r="AFP8" s="665"/>
      <c r="AFQ8" s="665"/>
      <c r="AFR8" s="665"/>
      <c r="AFS8" s="665"/>
      <c r="AFT8" s="665"/>
      <c r="AFU8" s="665"/>
      <c r="AFV8" s="665"/>
      <c r="AFW8" s="665"/>
      <c r="AFX8" s="665"/>
      <c r="AFY8" s="665"/>
      <c r="AFZ8" s="665"/>
      <c r="AGA8" s="665"/>
      <c r="AGB8" s="665"/>
      <c r="AGC8" s="665"/>
      <c r="AGD8" s="665"/>
      <c r="AGE8" s="665"/>
      <c r="AGF8" s="665"/>
      <c r="AGG8" s="665"/>
      <c r="AGH8" s="665"/>
      <c r="AGI8" s="665"/>
      <c r="AGJ8" s="665"/>
      <c r="AGK8" s="665"/>
      <c r="AGL8" s="665"/>
      <c r="AGM8" s="665"/>
      <c r="AGN8" s="665"/>
      <c r="AGO8" s="665"/>
      <c r="AGP8" s="665"/>
      <c r="AGQ8" s="665"/>
      <c r="AGR8" s="665"/>
      <c r="AGS8" s="665"/>
      <c r="AGT8" s="665"/>
      <c r="AGU8" s="665"/>
      <c r="AGV8" s="665"/>
      <c r="AGW8" s="665"/>
      <c r="AGX8" s="665"/>
      <c r="AGY8" s="665"/>
      <c r="AGZ8" s="665"/>
      <c r="AHA8" s="665"/>
      <c r="AHB8" s="665"/>
      <c r="AHC8" s="665"/>
      <c r="AHD8" s="665"/>
      <c r="AHE8" s="665"/>
      <c r="AHF8" s="665"/>
      <c r="AHG8" s="665"/>
      <c r="AHH8" s="665"/>
      <c r="AHI8" s="665"/>
      <c r="AHJ8" s="665"/>
      <c r="AHK8" s="665"/>
      <c r="AHL8" s="665"/>
      <c r="AHM8" s="665"/>
      <c r="AHN8" s="665"/>
      <c r="AHO8" s="665"/>
      <c r="AHP8" s="665"/>
      <c r="AHQ8" s="665"/>
      <c r="AHR8" s="665"/>
      <c r="AHS8" s="665"/>
      <c r="AHT8" s="665"/>
      <c r="AHU8" s="665"/>
      <c r="AHV8" s="665"/>
      <c r="AHW8" s="665"/>
      <c r="AHX8" s="665"/>
      <c r="AHY8" s="665"/>
      <c r="AHZ8" s="665"/>
      <c r="AIA8" s="665"/>
      <c r="AIB8" s="665"/>
      <c r="AIC8" s="665"/>
      <c r="AID8" s="665"/>
      <c r="AIE8" s="665"/>
      <c r="AIF8" s="665"/>
      <c r="AIG8" s="665"/>
      <c r="AIH8" s="665"/>
      <c r="AII8" s="665"/>
      <c r="AIJ8" s="665"/>
      <c r="AIK8" s="665"/>
      <c r="AIL8" s="665"/>
      <c r="AIM8" s="665"/>
      <c r="AIN8" s="665"/>
      <c r="AIO8" s="665"/>
      <c r="AIP8" s="665"/>
      <c r="AIQ8" s="665"/>
      <c r="AIR8" s="665"/>
      <c r="AIS8" s="665"/>
      <c r="AIT8" s="665"/>
      <c r="AIU8" s="665"/>
      <c r="AIV8" s="665"/>
      <c r="AIW8" s="665"/>
      <c r="AIX8" s="665"/>
      <c r="AIY8" s="665"/>
      <c r="AIZ8" s="665"/>
      <c r="AJA8" s="665"/>
      <c r="AJB8" s="665"/>
      <c r="AJC8" s="665"/>
      <c r="AJD8" s="665"/>
      <c r="AJE8" s="665"/>
      <c r="AJF8" s="665"/>
      <c r="AJG8" s="665"/>
      <c r="AJH8" s="665"/>
      <c r="AJI8" s="665"/>
      <c r="AJJ8" s="665"/>
      <c r="AJK8" s="665"/>
      <c r="AJL8" s="665"/>
      <c r="AJM8" s="665"/>
      <c r="AJN8" s="665"/>
      <c r="AJO8" s="665"/>
      <c r="AJP8" s="665"/>
      <c r="AJQ8" s="665"/>
      <c r="AJR8" s="665"/>
      <c r="AJS8" s="665"/>
      <c r="AJT8" s="665"/>
      <c r="AJU8" s="665"/>
      <c r="AJV8" s="665"/>
      <c r="AJW8" s="665"/>
      <c r="AJX8" s="665"/>
      <c r="AJY8" s="665"/>
      <c r="AJZ8" s="665"/>
      <c r="AKA8" s="665"/>
      <c r="AKB8" s="665"/>
      <c r="AKC8" s="665"/>
      <c r="AKD8" s="665"/>
      <c r="AKE8" s="665"/>
      <c r="AKF8" s="665"/>
      <c r="AKG8" s="665"/>
      <c r="AKH8" s="665"/>
      <c r="AKI8" s="665"/>
      <c r="AKJ8" s="665"/>
      <c r="AKK8" s="665"/>
      <c r="AKL8" s="665"/>
      <c r="AKM8" s="665"/>
      <c r="AKN8" s="665"/>
      <c r="AKO8" s="665"/>
      <c r="AKP8" s="665"/>
      <c r="AKQ8" s="665"/>
      <c r="AKR8" s="665"/>
      <c r="AKS8" s="665"/>
      <c r="AKT8" s="665"/>
      <c r="AKU8" s="665"/>
      <c r="AKV8" s="665"/>
      <c r="AKW8" s="665"/>
      <c r="AKX8" s="665"/>
      <c r="AKY8" s="665"/>
      <c r="AKZ8" s="665"/>
      <c r="ALA8" s="665"/>
      <c r="ALB8" s="665"/>
      <c r="ALC8" s="665"/>
      <c r="ALD8" s="665"/>
      <c r="ALE8" s="665"/>
      <c r="ALF8" s="665"/>
      <c r="ALG8" s="665"/>
      <c r="ALH8" s="665"/>
      <c r="ALI8" s="665"/>
      <c r="ALJ8" s="665"/>
    </row>
    <row r="9" spans="2:999">
      <c r="B9" s="670" t="s">
        <v>575</v>
      </c>
      <c r="C9" s="671"/>
      <c r="D9" s="671"/>
      <c r="E9" s="671"/>
      <c r="F9" s="224"/>
      <c r="G9" s="224"/>
      <c r="H9" s="224"/>
      <c r="I9" s="224"/>
      <c r="J9" s="224"/>
      <c r="K9" s="224"/>
      <c r="L9" s="665"/>
      <c r="M9" s="665"/>
      <c r="N9" s="665"/>
      <c r="O9" s="665"/>
      <c r="P9" s="665"/>
      <c r="Q9" s="665"/>
      <c r="R9" s="665"/>
      <c r="S9" s="665"/>
      <c r="T9" s="665"/>
      <c r="U9" s="665"/>
      <c r="V9" s="665"/>
      <c r="W9" s="665"/>
      <c r="X9" s="665"/>
      <c r="Y9" s="665"/>
      <c r="Z9" s="665"/>
      <c r="AA9" s="665"/>
      <c r="AB9" s="665"/>
      <c r="AC9" s="665"/>
      <c r="AD9" s="665"/>
      <c r="AE9" s="665"/>
      <c r="AF9" s="665"/>
      <c r="AG9" s="665"/>
      <c r="AH9" s="665"/>
      <c r="AI9" s="665"/>
      <c r="AJ9" s="665"/>
      <c r="AK9" s="665"/>
      <c r="AL9" s="665"/>
      <c r="AM9" s="665"/>
      <c r="AN9" s="665"/>
      <c r="AO9" s="665"/>
      <c r="AP9" s="665"/>
      <c r="AQ9" s="665"/>
      <c r="AR9" s="665"/>
      <c r="AS9" s="665"/>
      <c r="AT9" s="665"/>
      <c r="AU9" s="665"/>
      <c r="AV9" s="665"/>
      <c r="AW9" s="665"/>
      <c r="AX9" s="665"/>
      <c r="AY9" s="665"/>
      <c r="AZ9" s="665"/>
      <c r="BA9" s="665"/>
      <c r="BB9" s="665"/>
      <c r="BC9" s="665"/>
      <c r="BD9" s="665"/>
      <c r="BE9" s="665"/>
      <c r="BF9" s="665"/>
      <c r="BG9" s="665"/>
      <c r="BH9" s="665"/>
      <c r="BI9" s="665"/>
      <c r="BJ9" s="665"/>
      <c r="BK9" s="665"/>
      <c r="BL9" s="665"/>
      <c r="BM9" s="665"/>
      <c r="BN9" s="665"/>
      <c r="BO9" s="665"/>
      <c r="BP9" s="665"/>
      <c r="BQ9" s="665"/>
      <c r="BR9" s="665"/>
      <c r="BS9" s="665"/>
      <c r="BT9" s="665"/>
      <c r="BU9" s="665"/>
      <c r="BV9" s="665"/>
      <c r="BW9" s="665"/>
      <c r="BX9" s="665"/>
      <c r="BY9" s="665"/>
      <c r="BZ9" s="665"/>
      <c r="CA9" s="665"/>
      <c r="CB9" s="665"/>
      <c r="CC9" s="665"/>
      <c r="CD9" s="665"/>
      <c r="CE9" s="665"/>
      <c r="CF9" s="665"/>
      <c r="CG9" s="665"/>
      <c r="CH9" s="665"/>
      <c r="CI9" s="665"/>
      <c r="CJ9" s="665"/>
      <c r="CK9" s="665"/>
      <c r="CL9" s="665"/>
      <c r="CM9" s="665"/>
      <c r="CN9" s="665"/>
      <c r="CO9" s="665"/>
      <c r="CP9" s="665"/>
      <c r="CQ9" s="665"/>
      <c r="CR9" s="665"/>
      <c r="CS9" s="665"/>
      <c r="CT9" s="665"/>
      <c r="CU9" s="665"/>
      <c r="CV9" s="665"/>
      <c r="CW9" s="665"/>
      <c r="CX9" s="665"/>
      <c r="CY9" s="665"/>
      <c r="CZ9" s="665"/>
      <c r="DA9" s="665"/>
      <c r="DB9" s="665"/>
      <c r="DC9" s="665"/>
      <c r="DD9" s="665"/>
      <c r="DE9" s="665"/>
      <c r="DF9" s="665"/>
      <c r="DG9" s="665"/>
      <c r="DH9" s="665"/>
      <c r="DI9" s="665"/>
      <c r="DJ9" s="665"/>
      <c r="DK9" s="665"/>
      <c r="DL9" s="665"/>
      <c r="DM9" s="665"/>
      <c r="DN9" s="665"/>
      <c r="DO9" s="665"/>
      <c r="DP9" s="665"/>
      <c r="DQ9" s="665"/>
      <c r="DR9" s="665"/>
      <c r="DS9" s="665"/>
      <c r="DT9" s="665"/>
      <c r="DU9" s="665"/>
      <c r="DV9" s="665"/>
      <c r="DW9" s="665"/>
      <c r="DX9" s="665"/>
      <c r="DY9" s="665"/>
      <c r="DZ9" s="665"/>
      <c r="EA9" s="665"/>
      <c r="EB9" s="665"/>
      <c r="EC9" s="665"/>
      <c r="ED9" s="665"/>
      <c r="EE9" s="665"/>
      <c r="EF9" s="665"/>
      <c r="EG9" s="665"/>
      <c r="EH9" s="665"/>
      <c r="EI9" s="665"/>
      <c r="EJ9" s="665"/>
      <c r="EK9" s="665"/>
      <c r="EL9" s="665"/>
      <c r="EM9" s="665"/>
      <c r="EN9" s="665"/>
      <c r="EO9" s="665"/>
      <c r="EP9" s="665"/>
      <c r="EQ9" s="665"/>
      <c r="ER9" s="665"/>
      <c r="ES9" s="665"/>
      <c r="ET9" s="665"/>
      <c r="EU9" s="665"/>
      <c r="EV9" s="665"/>
      <c r="EW9" s="665"/>
      <c r="EX9" s="665"/>
      <c r="EY9" s="665"/>
      <c r="EZ9" s="665"/>
      <c r="FA9" s="665"/>
      <c r="FB9" s="665"/>
      <c r="FC9" s="665"/>
      <c r="FD9" s="665"/>
      <c r="FE9" s="665"/>
      <c r="FF9" s="665"/>
      <c r="FG9" s="665"/>
      <c r="FH9" s="665"/>
      <c r="FI9" s="665"/>
      <c r="FJ9" s="665"/>
      <c r="FK9" s="665"/>
      <c r="FL9" s="665"/>
      <c r="FM9" s="665"/>
      <c r="FN9" s="665"/>
      <c r="FO9" s="665"/>
      <c r="FP9" s="665"/>
      <c r="FQ9" s="665"/>
      <c r="FR9" s="665"/>
      <c r="FS9" s="665"/>
      <c r="FT9" s="665"/>
      <c r="FU9" s="665"/>
      <c r="FV9" s="665"/>
      <c r="FW9" s="665"/>
      <c r="FX9" s="665"/>
      <c r="FY9" s="665"/>
      <c r="FZ9" s="665"/>
      <c r="GA9" s="665"/>
      <c r="GB9" s="665"/>
      <c r="GC9" s="665"/>
      <c r="GD9" s="665"/>
      <c r="GE9" s="665"/>
      <c r="GF9" s="665"/>
      <c r="GG9" s="665"/>
      <c r="GH9" s="665"/>
      <c r="GI9" s="665"/>
      <c r="GJ9" s="665"/>
      <c r="GK9" s="665"/>
      <c r="GL9" s="665"/>
      <c r="GM9" s="665"/>
      <c r="GN9" s="665"/>
      <c r="GO9" s="665"/>
      <c r="GP9" s="665"/>
      <c r="GQ9" s="665"/>
      <c r="GR9" s="665"/>
      <c r="GS9" s="665"/>
      <c r="GT9" s="665"/>
      <c r="GU9" s="665"/>
      <c r="GV9" s="665"/>
      <c r="GW9" s="665"/>
      <c r="GX9" s="665"/>
      <c r="GY9" s="665"/>
      <c r="GZ9" s="665"/>
      <c r="HA9" s="665"/>
      <c r="HB9" s="665"/>
      <c r="HC9" s="665"/>
      <c r="HD9" s="665"/>
      <c r="HE9" s="665"/>
      <c r="HF9" s="665"/>
      <c r="HG9" s="665"/>
      <c r="HH9" s="665"/>
      <c r="HI9" s="665"/>
      <c r="HJ9" s="665"/>
      <c r="HK9" s="665"/>
      <c r="HL9" s="665"/>
      <c r="HM9" s="665"/>
      <c r="HN9" s="665"/>
      <c r="HO9" s="665"/>
      <c r="HP9" s="665"/>
      <c r="HQ9" s="665"/>
      <c r="HR9" s="665"/>
      <c r="HS9" s="665"/>
      <c r="HT9" s="665"/>
      <c r="HU9" s="665"/>
      <c r="HV9" s="665"/>
      <c r="HW9" s="665"/>
      <c r="HX9" s="665"/>
      <c r="HY9" s="665"/>
      <c r="HZ9" s="665"/>
      <c r="IA9" s="665"/>
      <c r="IB9" s="665"/>
      <c r="IC9" s="665"/>
      <c r="ID9" s="665"/>
      <c r="IE9" s="665"/>
      <c r="IF9" s="665"/>
      <c r="IG9" s="665"/>
      <c r="IH9" s="665"/>
      <c r="II9" s="665"/>
      <c r="IJ9" s="665"/>
      <c r="IK9" s="665"/>
      <c r="IL9" s="665"/>
      <c r="IM9" s="665"/>
      <c r="IN9" s="665"/>
      <c r="IO9" s="665"/>
      <c r="IP9" s="665"/>
      <c r="IQ9" s="665"/>
      <c r="IR9" s="665"/>
      <c r="IS9" s="665"/>
      <c r="IT9" s="665"/>
      <c r="IU9" s="665"/>
      <c r="IV9" s="665"/>
      <c r="IW9" s="665"/>
      <c r="IX9" s="665"/>
      <c r="IY9" s="665"/>
      <c r="IZ9" s="665"/>
      <c r="JA9" s="665"/>
      <c r="JB9" s="665"/>
      <c r="JC9" s="665"/>
      <c r="JD9" s="665"/>
      <c r="JE9" s="665"/>
      <c r="JF9" s="665"/>
      <c r="JG9" s="665"/>
      <c r="JH9" s="665"/>
      <c r="JI9" s="665"/>
      <c r="JJ9" s="665"/>
      <c r="JK9" s="665"/>
      <c r="JL9" s="665"/>
      <c r="JM9" s="665"/>
      <c r="JN9" s="665"/>
      <c r="JO9" s="665"/>
      <c r="JP9" s="665"/>
      <c r="JQ9" s="665"/>
      <c r="JR9" s="665"/>
      <c r="JS9" s="665"/>
      <c r="JT9" s="665"/>
      <c r="JU9" s="665"/>
      <c r="JV9" s="665"/>
      <c r="JW9" s="665"/>
      <c r="JX9" s="665"/>
      <c r="JY9" s="665"/>
      <c r="JZ9" s="665"/>
      <c r="KA9" s="665"/>
      <c r="KB9" s="665"/>
      <c r="KC9" s="665"/>
      <c r="KD9" s="665"/>
      <c r="KE9" s="665"/>
      <c r="KF9" s="665"/>
      <c r="KG9" s="665"/>
      <c r="KH9" s="665"/>
      <c r="KI9" s="665"/>
      <c r="KJ9" s="665"/>
      <c r="KK9" s="665"/>
      <c r="KL9" s="665"/>
      <c r="KM9" s="665"/>
      <c r="KN9" s="665"/>
      <c r="KO9" s="665"/>
      <c r="KP9" s="665"/>
      <c r="KQ9" s="665"/>
      <c r="KR9" s="665"/>
      <c r="KS9" s="665"/>
      <c r="KT9" s="665"/>
      <c r="KU9" s="665"/>
      <c r="KV9" s="665"/>
      <c r="KW9" s="665"/>
      <c r="KX9" s="665"/>
      <c r="KY9" s="665"/>
      <c r="KZ9" s="665"/>
      <c r="LA9" s="665"/>
      <c r="LB9" s="665"/>
      <c r="LC9" s="665"/>
      <c r="LD9" s="665"/>
      <c r="LE9" s="665"/>
      <c r="LF9" s="665"/>
      <c r="LG9" s="665"/>
      <c r="LH9" s="665"/>
      <c r="LI9" s="665"/>
      <c r="LJ9" s="665"/>
      <c r="LK9" s="665"/>
      <c r="LL9" s="665"/>
      <c r="LM9" s="665"/>
      <c r="LN9" s="665"/>
      <c r="LO9" s="665"/>
      <c r="LP9" s="665"/>
      <c r="LQ9" s="665"/>
      <c r="LR9" s="665"/>
      <c r="LS9" s="665"/>
      <c r="LT9" s="665"/>
      <c r="LU9" s="665"/>
      <c r="LV9" s="665"/>
      <c r="LW9" s="665"/>
      <c r="LX9" s="665"/>
      <c r="LY9" s="665"/>
      <c r="LZ9" s="665"/>
      <c r="MA9" s="665"/>
      <c r="MB9" s="665"/>
      <c r="MC9" s="665"/>
      <c r="MD9" s="665"/>
      <c r="ME9" s="665"/>
      <c r="MF9" s="665"/>
      <c r="MG9" s="665"/>
      <c r="MH9" s="665"/>
      <c r="MI9" s="665"/>
      <c r="MJ9" s="665"/>
      <c r="MK9" s="665"/>
      <c r="ML9" s="665"/>
      <c r="MM9" s="665"/>
      <c r="MN9" s="665"/>
      <c r="MO9" s="665"/>
      <c r="MP9" s="665"/>
      <c r="MQ9" s="665"/>
      <c r="MR9" s="665"/>
      <c r="MS9" s="665"/>
      <c r="MT9" s="665"/>
      <c r="MU9" s="665"/>
      <c r="MV9" s="665"/>
      <c r="MW9" s="665"/>
      <c r="MX9" s="665"/>
      <c r="MY9" s="665"/>
      <c r="MZ9" s="665"/>
      <c r="NA9" s="665"/>
      <c r="NB9" s="665"/>
      <c r="NC9" s="665"/>
      <c r="ND9" s="665"/>
      <c r="NE9" s="665"/>
      <c r="NF9" s="665"/>
      <c r="NG9" s="665"/>
      <c r="NH9" s="665"/>
      <c r="NI9" s="665"/>
      <c r="NJ9" s="665"/>
      <c r="NK9" s="665"/>
      <c r="NL9" s="665"/>
      <c r="NM9" s="665"/>
      <c r="NN9" s="665"/>
      <c r="NO9" s="665"/>
      <c r="NP9" s="665"/>
      <c r="NQ9" s="665"/>
      <c r="NR9" s="665"/>
      <c r="NS9" s="665"/>
      <c r="NT9" s="665"/>
      <c r="NU9" s="665"/>
      <c r="NV9" s="665"/>
      <c r="NW9" s="665"/>
      <c r="NX9" s="665"/>
      <c r="NY9" s="665"/>
      <c r="NZ9" s="665"/>
      <c r="OA9" s="665"/>
      <c r="OB9" s="665"/>
      <c r="OC9" s="665"/>
      <c r="OD9" s="665"/>
      <c r="OE9" s="665"/>
      <c r="OF9" s="665"/>
      <c r="OG9" s="665"/>
      <c r="OH9" s="665"/>
      <c r="OI9" s="665"/>
      <c r="OJ9" s="665"/>
      <c r="OK9" s="665"/>
      <c r="OL9" s="665"/>
      <c r="OM9" s="665"/>
      <c r="ON9" s="665"/>
      <c r="OO9" s="665"/>
      <c r="OP9" s="665"/>
      <c r="OQ9" s="665"/>
      <c r="OR9" s="665"/>
      <c r="OS9" s="665"/>
      <c r="OT9" s="665"/>
      <c r="OU9" s="665"/>
      <c r="OV9" s="665"/>
      <c r="OW9" s="665"/>
      <c r="OX9" s="665"/>
      <c r="OY9" s="665"/>
      <c r="OZ9" s="665"/>
      <c r="PA9" s="665"/>
      <c r="PB9" s="665"/>
      <c r="PC9" s="665"/>
      <c r="PD9" s="665"/>
      <c r="PE9" s="665"/>
      <c r="PF9" s="665"/>
      <c r="PG9" s="665"/>
      <c r="PH9" s="665"/>
      <c r="PI9" s="665"/>
      <c r="PJ9" s="665"/>
      <c r="PK9" s="665"/>
      <c r="PL9" s="665"/>
      <c r="PM9" s="665"/>
      <c r="PN9" s="665"/>
      <c r="PO9" s="665"/>
      <c r="PP9" s="665"/>
      <c r="PQ9" s="665"/>
      <c r="PR9" s="665"/>
      <c r="PS9" s="665"/>
      <c r="PT9" s="665"/>
      <c r="PU9" s="665"/>
      <c r="PV9" s="665"/>
      <c r="PW9" s="665"/>
      <c r="PX9" s="665"/>
      <c r="PY9" s="665"/>
      <c r="PZ9" s="665"/>
      <c r="QA9" s="665"/>
      <c r="QB9" s="665"/>
      <c r="QC9" s="665"/>
      <c r="QD9" s="665"/>
      <c r="QE9" s="665"/>
      <c r="QF9" s="665"/>
      <c r="QG9" s="665"/>
      <c r="QH9" s="665"/>
      <c r="QI9" s="665"/>
      <c r="QJ9" s="665"/>
      <c r="QK9" s="665"/>
      <c r="QL9" s="665"/>
      <c r="QM9" s="665"/>
      <c r="QN9" s="665"/>
      <c r="QO9" s="665"/>
      <c r="QP9" s="665"/>
      <c r="QQ9" s="665"/>
      <c r="QR9" s="665"/>
      <c r="QS9" s="665"/>
      <c r="QT9" s="665"/>
      <c r="QU9" s="665"/>
      <c r="QV9" s="665"/>
      <c r="QW9" s="665"/>
      <c r="QX9" s="665"/>
      <c r="QY9" s="665"/>
      <c r="QZ9" s="665"/>
      <c r="RA9" s="665"/>
      <c r="RB9" s="665"/>
      <c r="RC9" s="665"/>
      <c r="RD9" s="665"/>
      <c r="RE9" s="665"/>
      <c r="RF9" s="665"/>
      <c r="RG9" s="665"/>
      <c r="RH9" s="665"/>
      <c r="RI9" s="665"/>
      <c r="RJ9" s="665"/>
      <c r="RK9" s="665"/>
      <c r="RL9" s="665"/>
      <c r="RM9" s="665"/>
      <c r="RN9" s="665"/>
      <c r="RO9" s="665"/>
      <c r="RP9" s="665"/>
      <c r="RQ9" s="665"/>
      <c r="RR9" s="665"/>
      <c r="RS9" s="665"/>
      <c r="RT9" s="665"/>
      <c r="RU9" s="665"/>
      <c r="RV9" s="665"/>
      <c r="RW9" s="665"/>
      <c r="RX9" s="665"/>
      <c r="RY9" s="665"/>
      <c r="RZ9" s="665"/>
      <c r="SA9" s="665"/>
      <c r="SB9" s="665"/>
      <c r="SC9" s="665"/>
      <c r="SD9" s="665"/>
      <c r="SE9" s="665"/>
      <c r="SF9" s="665"/>
      <c r="SG9" s="665"/>
      <c r="SH9" s="665"/>
      <c r="SI9" s="665"/>
      <c r="SJ9" s="665"/>
      <c r="SK9" s="665"/>
      <c r="SL9" s="665"/>
      <c r="SM9" s="665"/>
      <c r="SN9" s="665"/>
      <c r="SO9" s="665"/>
      <c r="SP9" s="665"/>
      <c r="SQ9" s="665"/>
      <c r="SR9" s="665"/>
      <c r="SS9" s="665"/>
      <c r="ST9" s="665"/>
      <c r="SU9" s="665"/>
      <c r="SV9" s="665"/>
      <c r="SW9" s="665"/>
      <c r="SX9" s="665"/>
      <c r="SY9" s="665"/>
      <c r="SZ9" s="665"/>
      <c r="TA9" s="665"/>
      <c r="TB9" s="665"/>
      <c r="TC9" s="665"/>
      <c r="TD9" s="665"/>
      <c r="TE9" s="665"/>
      <c r="TF9" s="665"/>
      <c r="TG9" s="665"/>
      <c r="TH9" s="665"/>
      <c r="TI9" s="665"/>
      <c r="TJ9" s="665"/>
      <c r="TK9" s="665"/>
      <c r="TL9" s="665"/>
      <c r="TM9" s="665"/>
      <c r="TN9" s="665"/>
      <c r="TO9" s="665"/>
      <c r="TP9" s="665"/>
      <c r="TQ9" s="665"/>
      <c r="TR9" s="665"/>
      <c r="TS9" s="665"/>
      <c r="TT9" s="665"/>
      <c r="TU9" s="665"/>
      <c r="TV9" s="665"/>
      <c r="TW9" s="665"/>
      <c r="TX9" s="665"/>
      <c r="TY9" s="665"/>
      <c r="TZ9" s="665"/>
      <c r="UA9" s="665"/>
      <c r="UB9" s="665"/>
      <c r="UC9" s="665"/>
      <c r="UD9" s="665"/>
      <c r="UE9" s="665"/>
      <c r="UF9" s="665"/>
      <c r="UG9" s="665"/>
      <c r="UH9" s="665"/>
      <c r="UI9" s="665"/>
      <c r="UJ9" s="665"/>
      <c r="UK9" s="665"/>
      <c r="UL9" s="665"/>
      <c r="UM9" s="665"/>
      <c r="UN9" s="665"/>
      <c r="UO9" s="665"/>
      <c r="UP9" s="665"/>
      <c r="UQ9" s="665"/>
      <c r="UR9" s="665"/>
      <c r="US9" s="665"/>
      <c r="UT9" s="665"/>
      <c r="UU9" s="665"/>
      <c r="UV9" s="665"/>
      <c r="UW9" s="665"/>
      <c r="UX9" s="665"/>
      <c r="UY9" s="665"/>
      <c r="UZ9" s="665"/>
      <c r="VA9" s="665"/>
      <c r="VB9" s="665"/>
      <c r="VC9" s="665"/>
      <c r="VD9" s="665"/>
      <c r="VE9" s="665"/>
      <c r="VF9" s="665"/>
      <c r="VG9" s="665"/>
      <c r="VH9" s="665"/>
      <c r="VI9" s="665"/>
      <c r="VJ9" s="665"/>
      <c r="VK9" s="665"/>
      <c r="VL9" s="665"/>
      <c r="VM9" s="665"/>
      <c r="VN9" s="665"/>
      <c r="VO9" s="665"/>
      <c r="VP9" s="665"/>
      <c r="VQ9" s="665"/>
      <c r="VR9" s="665"/>
      <c r="VS9" s="665"/>
      <c r="VT9" s="665"/>
      <c r="VU9" s="665"/>
      <c r="VV9" s="665"/>
      <c r="VW9" s="665"/>
      <c r="VX9" s="665"/>
      <c r="VY9" s="665"/>
      <c r="VZ9" s="665"/>
      <c r="WA9" s="665"/>
      <c r="WB9" s="665"/>
      <c r="WC9" s="665"/>
      <c r="WD9" s="665"/>
      <c r="WE9" s="665"/>
      <c r="WF9" s="665"/>
      <c r="WG9" s="665"/>
      <c r="WH9" s="665"/>
      <c r="WI9" s="665"/>
      <c r="WJ9" s="665"/>
      <c r="WK9" s="665"/>
      <c r="WL9" s="665"/>
      <c r="WM9" s="665"/>
      <c r="WN9" s="665"/>
      <c r="WO9" s="665"/>
      <c r="WP9" s="665"/>
      <c r="WQ9" s="665"/>
      <c r="WR9" s="665"/>
      <c r="WS9" s="665"/>
      <c r="WT9" s="665"/>
      <c r="WU9" s="665"/>
      <c r="WV9" s="665"/>
      <c r="WW9" s="665"/>
      <c r="WX9" s="665"/>
      <c r="WY9" s="665"/>
      <c r="WZ9" s="665"/>
      <c r="XA9" s="665"/>
      <c r="XB9" s="665"/>
      <c r="XC9" s="665"/>
      <c r="XD9" s="665"/>
      <c r="XE9" s="665"/>
      <c r="XF9" s="665"/>
      <c r="XG9" s="665"/>
      <c r="XH9" s="665"/>
      <c r="XI9" s="665"/>
      <c r="XJ9" s="665"/>
      <c r="XK9" s="665"/>
      <c r="XL9" s="665"/>
      <c r="XM9" s="665"/>
      <c r="XN9" s="665"/>
      <c r="XO9" s="665"/>
      <c r="XP9" s="665"/>
      <c r="XQ9" s="665"/>
      <c r="XR9" s="665"/>
      <c r="XS9" s="665"/>
      <c r="XT9" s="665"/>
      <c r="XU9" s="665"/>
      <c r="XV9" s="665"/>
      <c r="XW9" s="665"/>
      <c r="XX9" s="665"/>
      <c r="XY9" s="665"/>
      <c r="XZ9" s="665"/>
      <c r="YA9" s="665"/>
      <c r="YB9" s="665"/>
      <c r="YC9" s="665"/>
      <c r="YD9" s="665"/>
      <c r="YE9" s="665"/>
      <c r="YF9" s="665"/>
      <c r="YG9" s="665"/>
      <c r="YH9" s="665"/>
      <c r="YI9" s="665"/>
      <c r="YJ9" s="665"/>
      <c r="YK9" s="665"/>
      <c r="YL9" s="665"/>
      <c r="YM9" s="665"/>
      <c r="YN9" s="665"/>
      <c r="YO9" s="665"/>
      <c r="YP9" s="665"/>
      <c r="YQ9" s="665"/>
      <c r="YR9" s="665"/>
      <c r="YS9" s="665"/>
      <c r="YT9" s="665"/>
      <c r="YU9" s="665"/>
      <c r="YV9" s="665"/>
      <c r="YW9" s="665"/>
      <c r="YX9" s="665"/>
      <c r="YY9" s="665"/>
      <c r="YZ9" s="665"/>
      <c r="ZA9" s="665"/>
      <c r="ZB9" s="665"/>
      <c r="ZC9" s="665"/>
      <c r="ZD9" s="665"/>
      <c r="ZE9" s="665"/>
      <c r="ZF9" s="665"/>
      <c r="ZG9" s="665"/>
      <c r="ZH9" s="665"/>
      <c r="ZI9" s="665"/>
      <c r="ZJ9" s="665"/>
      <c r="ZK9" s="665"/>
      <c r="ZL9" s="665"/>
      <c r="ZM9" s="665"/>
      <c r="ZN9" s="665"/>
      <c r="ZO9" s="665"/>
      <c r="ZP9" s="665"/>
      <c r="ZQ9" s="665"/>
      <c r="ZR9" s="665"/>
      <c r="ZS9" s="665"/>
      <c r="ZT9" s="665"/>
      <c r="ZU9" s="665"/>
      <c r="ZV9" s="665"/>
      <c r="ZW9" s="665"/>
      <c r="ZX9" s="665"/>
      <c r="ZY9" s="665"/>
      <c r="ZZ9" s="665"/>
      <c r="AAA9" s="665"/>
      <c r="AAB9" s="665"/>
      <c r="AAC9" s="665"/>
      <c r="AAD9" s="665"/>
      <c r="AAE9" s="665"/>
      <c r="AAF9" s="665"/>
      <c r="AAG9" s="665"/>
      <c r="AAH9" s="665"/>
      <c r="AAI9" s="665"/>
      <c r="AAJ9" s="665"/>
      <c r="AAK9" s="665"/>
      <c r="AAL9" s="665"/>
      <c r="AAM9" s="665"/>
      <c r="AAN9" s="665"/>
      <c r="AAO9" s="665"/>
      <c r="AAP9" s="665"/>
      <c r="AAQ9" s="665"/>
      <c r="AAR9" s="665"/>
      <c r="AAS9" s="665"/>
      <c r="AAT9" s="665"/>
      <c r="AAU9" s="665"/>
      <c r="AAV9" s="665"/>
      <c r="AAW9" s="665"/>
      <c r="AAX9" s="665"/>
      <c r="AAY9" s="665"/>
      <c r="AAZ9" s="665"/>
      <c r="ABA9" s="665"/>
      <c r="ABB9" s="665"/>
      <c r="ABC9" s="665"/>
      <c r="ABD9" s="665"/>
      <c r="ABE9" s="665"/>
      <c r="ABF9" s="665"/>
      <c r="ABG9" s="665"/>
      <c r="ABH9" s="665"/>
      <c r="ABI9" s="665"/>
      <c r="ABJ9" s="665"/>
      <c r="ABK9" s="665"/>
      <c r="ABL9" s="665"/>
      <c r="ABM9" s="665"/>
      <c r="ABN9" s="665"/>
      <c r="ABO9" s="665"/>
      <c r="ABP9" s="665"/>
      <c r="ABQ9" s="665"/>
      <c r="ABR9" s="665"/>
      <c r="ABS9" s="665"/>
      <c r="ABT9" s="665"/>
      <c r="ABU9" s="665"/>
      <c r="ABV9" s="665"/>
      <c r="ABW9" s="665"/>
      <c r="ABX9" s="665"/>
      <c r="ABY9" s="665"/>
      <c r="ABZ9" s="665"/>
      <c r="ACA9" s="665"/>
      <c r="ACB9" s="665"/>
      <c r="ACC9" s="665"/>
      <c r="ACD9" s="665"/>
      <c r="ACE9" s="665"/>
      <c r="ACF9" s="665"/>
      <c r="ACG9" s="665"/>
      <c r="ACH9" s="665"/>
      <c r="ACI9" s="665"/>
      <c r="ACJ9" s="665"/>
      <c r="ACK9" s="665"/>
      <c r="ACL9" s="665"/>
      <c r="ACM9" s="665"/>
      <c r="ACN9" s="665"/>
      <c r="ACO9" s="665"/>
      <c r="ACP9" s="665"/>
      <c r="ACQ9" s="665"/>
      <c r="ACR9" s="665"/>
      <c r="ACS9" s="665"/>
      <c r="ACT9" s="665"/>
      <c r="ACU9" s="665"/>
      <c r="ACV9" s="665"/>
      <c r="ACW9" s="665"/>
      <c r="ACX9" s="665"/>
      <c r="ACY9" s="665"/>
      <c r="ACZ9" s="665"/>
      <c r="ADA9" s="665"/>
      <c r="ADB9" s="665"/>
      <c r="ADC9" s="665"/>
      <c r="ADD9" s="665"/>
      <c r="ADE9" s="665"/>
      <c r="ADF9" s="665"/>
      <c r="ADG9" s="665"/>
      <c r="ADH9" s="665"/>
      <c r="ADI9" s="665"/>
      <c r="ADJ9" s="665"/>
      <c r="ADK9" s="665"/>
      <c r="ADL9" s="665"/>
      <c r="ADM9" s="665"/>
      <c r="ADN9" s="665"/>
      <c r="ADO9" s="665"/>
      <c r="ADP9" s="665"/>
      <c r="ADQ9" s="665"/>
      <c r="ADR9" s="665"/>
      <c r="ADS9" s="665"/>
      <c r="ADT9" s="665"/>
      <c r="ADU9" s="665"/>
      <c r="ADV9" s="665"/>
      <c r="ADW9" s="665"/>
      <c r="ADX9" s="665"/>
      <c r="ADY9" s="665"/>
      <c r="ADZ9" s="665"/>
      <c r="AEA9" s="665"/>
      <c r="AEB9" s="665"/>
      <c r="AEC9" s="665"/>
      <c r="AED9" s="665"/>
      <c r="AEE9" s="665"/>
      <c r="AEF9" s="665"/>
      <c r="AEG9" s="665"/>
      <c r="AEH9" s="665"/>
      <c r="AEI9" s="665"/>
      <c r="AEJ9" s="665"/>
      <c r="AEK9" s="665"/>
      <c r="AEL9" s="665"/>
      <c r="AEM9" s="665"/>
      <c r="AEN9" s="665"/>
      <c r="AEO9" s="665"/>
      <c r="AEP9" s="665"/>
      <c r="AEQ9" s="665"/>
      <c r="AER9" s="665"/>
      <c r="AES9" s="665"/>
      <c r="AET9" s="665"/>
      <c r="AEU9" s="665"/>
      <c r="AEV9" s="665"/>
      <c r="AEW9" s="665"/>
      <c r="AEX9" s="665"/>
      <c r="AEY9" s="665"/>
      <c r="AEZ9" s="665"/>
      <c r="AFA9" s="665"/>
      <c r="AFB9" s="665"/>
      <c r="AFC9" s="665"/>
      <c r="AFD9" s="665"/>
      <c r="AFE9" s="665"/>
      <c r="AFF9" s="665"/>
      <c r="AFG9" s="665"/>
      <c r="AFH9" s="665"/>
      <c r="AFI9" s="665"/>
      <c r="AFJ9" s="665"/>
      <c r="AFK9" s="665"/>
      <c r="AFL9" s="665"/>
      <c r="AFM9" s="665"/>
      <c r="AFN9" s="665"/>
      <c r="AFO9" s="665"/>
      <c r="AFP9" s="665"/>
      <c r="AFQ9" s="665"/>
      <c r="AFR9" s="665"/>
      <c r="AFS9" s="665"/>
      <c r="AFT9" s="665"/>
      <c r="AFU9" s="665"/>
      <c r="AFV9" s="665"/>
      <c r="AFW9" s="665"/>
      <c r="AFX9" s="665"/>
      <c r="AFY9" s="665"/>
      <c r="AFZ9" s="665"/>
      <c r="AGA9" s="665"/>
      <c r="AGB9" s="665"/>
      <c r="AGC9" s="665"/>
      <c r="AGD9" s="665"/>
      <c r="AGE9" s="665"/>
      <c r="AGF9" s="665"/>
      <c r="AGG9" s="665"/>
      <c r="AGH9" s="665"/>
      <c r="AGI9" s="665"/>
      <c r="AGJ9" s="665"/>
      <c r="AGK9" s="665"/>
      <c r="AGL9" s="665"/>
      <c r="AGM9" s="665"/>
      <c r="AGN9" s="665"/>
      <c r="AGO9" s="665"/>
      <c r="AGP9" s="665"/>
      <c r="AGQ9" s="665"/>
      <c r="AGR9" s="665"/>
      <c r="AGS9" s="665"/>
      <c r="AGT9" s="665"/>
      <c r="AGU9" s="665"/>
      <c r="AGV9" s="665"/>
      <c r="AGW9" s="665"/>
      <c r="AGX9" s="665"/>
      <c r="AGY9" s="665"/>
      <c r="AGZ9" s="665"/>
      <c r="AHA9" s="665"/>
      <c r="AHB9" s="665"/>
      <c r="AHC9" s="665"/>
      <c r="AHD9" s="665"/>
      <c r="AHE9" s="665"/>
      <c r="AHF9" s="665"/>
      <c r="AHG9" s="665"/>
      <c r="AHH9" s="665"/>
      <c r="AHI9" s="665"/>
      <c r="AHJ9" s="665"/>
      <c r="AHK9" s="665"/>
      <c r="AHL9" s="665"/>
      <c r="AHM9" s="665"/>
      <c r="AHN9" s="665"/>
      <c r="AHO9" s="665"/>
      <c r="AHP9" s="665"/>
      <c r="AHQ9" s="665"/>
      <c r="AHR9" s="665"/>
      <c r="AHS9" s="665"/>
      <c r="AHT9" s="665"/>
      <c r="AHU9" s="665"/>
      <c r="AHV9" s="665"/>
      <c r="AHW9" s="665"/>
      <c r="AHX9" s="665"/>
      <c r="AHY9" s="665"/>
      <c r="AHZ9" s="665"/>
      <c r="AIA9" s="665"/>
      <c r="AIB9" s="665"/>
      <c r="AIC9" s="665"/>
      <c r="AID9" s="665"/>
      <c r="AIE9" s="665"/>
      <c r="AIF9" s="665"/>
      <c r="AIG9" s="665"/>
      <c r="AIH9" s="665"/>
      <c r="AII9" s="665"/>
      <c r="AIJ9" s="665"/>
      <c r="AIK9" s="665"/>
      <c r="AIL9" s="665"/>
      <c r="AIM9" s="665"/>
      <c r="AIN9" s="665"/>
      <c r="AIO9" s="665"/>
      <c r="AIP9" s="665"/>
      <c r="AIQ9" s="665"/>
      <c r="AIR9" s="665"/>
      <c r="AIS9" s="665"/>
      <c r="AIT9" s="665"/>
      <c r="AIU9" s="665"/>
      <c r="AIV9" s="665"/>
      <c r="AIW9" s="665"/>
      <c r="AIX9" s="665"/>
      <c r="AIY9" s="665"/>
      <c r="AIZ9" s="665"/>
      <c r="AJA9" s="665"/>
      <c r="AJB9" s="665"/>
      <c r="AJC9" s="665"/>
      <c r="AJD9" s="665"/>
      <c r="AJE9" s="665"/>
      <c r="AJF9" s="665"/>
      <c r="AJG9" s="665"/>
      <c r="AJH9" s="665"/>
      <c r="AJI9" s="665"/>
      <c r="AJJ9" s="665"/>
      <c r="AJK9" s="665"/>
      <c r="AJL9" s="665"/>
      <c r="AJM9" s="665"/>
      <c r="AJN9" s="665"/>
      <c r="AJO9" s="665"/>
      <c r="AJP9" s="665"/>
      <c r="AJQ9" s="665"/>
      <c r="AJR9" s="665"/>
      <c r="AJS9" s="665"/>
      <c r="AJT9" s="665"/>
      <c r="AJU9" s="665"/>
      <c r="AJV9" s="665"/>
      <c r="AJW9" s="665"/>
      <c r="AJX9" s="665"/>
      <c r="AJY9" s="665"/>
      <c r="AJZ9" s="665"/>
      <c r="AKA9" s="665"/>
      <c r="AKB9" s="665"/>
      <c r="AKC9" s="665"/>
      <c r="AKD9" s="665"/>
      <c r="AKE9" s="665"/>
      <c r="AKF9" s="665"/>
      <c r="AKG9" s="665"/>
      <c r="AKH9" s="665"/>
      <c r="AKI9" s="665"/>
      <c r="AKJ9" s="665"/>
      <c r="AKK9" s="665"/>
      <c r="AKL9" s="665"/>
      <c r="AKM9" s="665"/>
      <c r="AKN9" s="665"/>
      <c r="AKO9" s="665"/>
      <c r="AKP9" s="665"/>
      <c r="AKQ9" s="665"/>
      <c r="AKR9" s="665"/>
      <c r="AKS9" s="665"/>
      <c r="AKT9" s="665"/>
      <c r="AKU9" s="665"/>
      <c r="AKV9" s="665"/>
      <c r="AKW9" s="665"/>
      <c r="AKX9" s="665"/>
      <c r="AKY9" s="665"/>
      <c r="AKZ9" s="665"/>
      <c r="ALA9" s="665"/>
      <c r="ALB9" s="665"/>
      <c r="ALC9" s="665"/>
      <c r="ALD9" s="665"/>
      <c r="ALE9" s="665"/>
      <c r="ALF9" s="665"/>
      <c r="ALG9" s="665"/>
      <c r="ALH9" s="665"/>
      <c r="ALI9" s="665"/>
      <c r="ALJ9" s="665"/>
    </row>
    <row r="10" spans="2:999">
      <c r="B10" s="224"/>
      <c r="C10" s="847"/>
      <c r="D10" s="847"/>
      <c r="E10" s="847"/>
      <c r="F10" s="847"/>
      <c r="G10" s="847"/>
      <c r="H10" s="847"/>
      <c r="I10" s="847"/>
      <c r="J10" s="847"/>
      <c r="K10" s="847"/>
      <c r="L10" s="665"/>
      <c r="M10" s="665"/>
      <c r="N10" s="665"/>
      <c r="O10" s="665"/>
      <c r="P10" s="665"/>
      <c r="Q10" s="665"/>
      <c r="R10" s="665"/>
      <c r="S10" s="665"/>
      <c r="T10" s="665"/>
      <c r="U10" s="665"/>
      <c r="V10" s="665"/>
      <c r="W10" s="665"/>
      <c r="X10" s="665"/>
      <c r="Y10" s="665"/>
      <c r="Z10" s="665"/>
      <c r="AA10" s="665"/>
      <c r="AB10" s="665"/>
      <c r="AC10" s="665"/>
      <c r="AD10" s="665"/>
      <c r="AE10" s="665"/>
      <c r="AF10" s="665"/>
      <c r="AG10" s="665"/>
      <c r="AH10" s="665"/>
      <c r="AI10" s="665"/>
      <c r="AJ10" s="665"/>
      <c r="AK10" s="665"/>
      <c r="AL10" s="665"/>
      <c r="AM10" s="665"/>
      <c r="AN10" s="665"/>
      <c r="AO10" s="665"/>
      <c r="AP10" s="665"/>
      <c r="AQ10" s="665"/>
      <c r="AR10" s="665"/>
      <c r="AS10" s="665"/>
      <c r="AT10" s="665"/>
      <c r="AU10" s="665"/>
      <c r="AV10" s="665"/>
      <c r="AW10" s="665"/>
      <c r="AX10" s="665"/>
      <c r="AY10" s="665"/>
      <c r="AZ10" s="665"/>
      <c r="BA10" s="665"/>
      <c r="BB10" s="665"/>
      <c r="BC10" s="665"/>
      <c r="BD10" s="665"/>
      <c r="BE10" s="665"/>
      <c r="BF10" s="665"/>
      <c r="BG10" s="665"/>
      <c r="BH10" s="665"/>
      <c r="BI10" s="665"/>
      <c r="BJ10" s="665"/>
      <c r="BK10" s="665"/>
      <c r="BL10" s="665"/>
      <c r="BM10" s="665"/>
      <c r="BN10" s="665"/>
      <c r="BO10" s="665"/>
      <c r="BP10" s="665"/>
      <c r="BQ10" s="665"/>
      <c r="BR10" s="665"/>
      <c r="BS10" s="665"/>
      <c r="BT10" s="665"/>
      <c r="BU10" s="665"/>
      <c r="BV10" s="665"/>
      <c r="BW10" s="665"/>
      <c r="BX10" s="665"/>
      <c r="BY10" s="665"/>
      <c r="BZ10" s="665"/>
      <c r="CA10" s="665"/>
      <c r="CB10" s="665"/>
      <c r="CC10" s="665"/>
      <c r="CD10" s="665"/>
      <c r="CE10" s="665"/>
      <c r="CF10" s="665"/>
      <c r="CG10" s="665"/>
      <c r="CH10" s="665"/>
      <c r="CI10" s="665"/>
      <c r="CJ10" s="665"/>
      <c r="CK10" s="665"/>
      <c r="CL10" s="665"/>
      <c r="CM10" s="665"/>
      <c r="CN10" s="665"/>
      <c r="CO10" s="665"/>
      <c r="CP10" s="665"/>
      <c r="CQ10" s="665"/>
      <c r="CR10" s="665"/>
      <c r="CS10" s="665"/>
      <c r="CT10" s="665"/>
      <c r="CU10" s="665"/>
      <c r="CV10" s="665"/>
      <c r="CW10" s="665"/>
      <c r="CX10" s="665"/>
      <c r="CY10" s="665"/>
      <c r="CZ10" s="665"/>
      <c r="DA10" s="665"/>
      <c r="DB10" s="665"/>
      <c r="DC10" s="665"/>
      <c r="DD10" s="665"/>
      <c r="DE10" s="665"/>
      <c r="DF10" s="665"/>
      <c r="DG10" s="665"/>
      <c r="DH10" s="665"/>
      <c r="DI10" s="665"/>
      <c r="DJ10" s="665"/>
      <c r="DK10" s="665"/>
      <c r="DL10" s="665"/>
      <c r="DM10" s="665"/>
      <c r="DN10" s="665"/>
      <c r="DO10" s="665"/>
      <c r="DP10" s="665"/>
      <c r="DQ10" s="665"/>
      <c r="DR10" s="665"/>
      <c r="DS10" s="665"/>
      <c r="DT10" s="665"/>
      <c r="DU10" s="665"/>
      <c r="DV10" s="665"/>
      <c r="DW10" s="665"/>
      <c r="DX10" s="665"/>
      <c r="DY10" s="665"/>
      <c r="DZ10" s="665"/>
      <c r="EA10" s="665"/>
      <c r="EB10" s="665"/>
      <c r="EC10" s="665"/>
      <c r="ED10" s="665"/>
      <c r="EE10" s="665"/>
      <c r="EF10" s="665"/>
      <c r="EG10" s="665"/>
      <c r="EH10" s="665"/>
      <c r="EI10" s="665"/>
      <c r="EJ10" s="665"/>
      <c r="EK10" s="665"/>
      <c r="EL10" s="665"/>
      <c r="EM10" s="665"/>
      <c r="EN10" s="665"/>
      <c r="EO10" s="665"/>
      <c r="EP10" s="665"/>
      <c r="EQ10" s="665"/>
      <c r="ER10" s="665"/>
      <c r="ES10" s="665"/>
      <c r="ET10" s="665"/>
      <c r="EU10" s="665"/>
      <c r="EV10" s="665"/>
      <c r="EW10" s="665"/>
      <c r="EX10" s="665"/>
      <c r="EY10" s="665"/>
      <c r="EZ10" s="665"/>
      <c r="FA10" s="665"/>
      <c r="FB10" s="665"/>
      <c r="FC10" s="665"/>
      <c r="FD10" s="665"/>
      <c r="FE10" s="665"/>
      <c r="FF10" s="665"/>
      <c r="FG10" s="665"/>
      <c r="FH10" s="665"/>
      <c r="FI10" s="665"/>
      <c r="FJ10" s="665"/>
      <c r="FK10" s="665"/>
      <c r="FL10" s="665"/>
      <c r="FM10" s="665"/>
      <c r="FN10" s="665"/>
      <c r="FO10" s="665"/>
      <c r="FP10" s="665"/>
      <c r="FQ10" s="665"/>
      <c r="FR10" s="665"/>
      <c r="FS10" s="665"/>
      <c r="FT10" s="665"/>
      <c r="FU10" s="665"/>
      <c r="FV10" s="665"/>
      <c r="FW10" s="665"/>
      <c r="FX10" s="665"/>
      <c r="FY10" s="665"/>
      <c r="FZ10" s="665"/>
      <c r="GA10" s="665"/>
      <c r="GB10" s="665"/>
      <c r="GC10" s="665"/>
      <c r="GD10" s="665"/>
      <c r="GE10" s="665"/>
      <c r="GF10" s="665"/>
      <c r="GG10" s="665"/>
      <c r="GH10" s="665"/>
      <c r="GI10" s="665"/>
      <c r="GJ10" s="665"/>
      <c r="GK10" s="665"/>
      <c r="GL10" s="665"/>
      <c r="GM10" s="665"/>
      <c r="GN10" s="665"/>
      <c r="GO10" s="665"/>
      <c r="GP10" s="665"/>
      <c r="GQ10" s="665"/>
      <c r="GR10" s="665"/>
      <c r="GS10" s="665"/>
      <c r="GT10" s="665"/>
      <c r="GU10" s="665"/>
      <c r="GV10" s="665"/>
      <c r="GW10" s="665"/>
      <c r="GX10" s="665"/>
      <c r="GY10" s="665"/>
      <c r="GZ10" s="665"/>
      <c r="HA10" s="665"/>
      <c r="HB10" s="665"/>
      <c r="HC10" s="665"/>
      <c r="HD10" s="665"/>
      <c r="HE10" s="665"/>
      <c r="HF10" s="665"/>
      <c r="HG10" s="665"/>
      <c r="HH10" s="665"/>
      <c r="HI10" s="665"/>
      <c r="HJ10" s="665"/>
      <c r="HK10" s="665"/>
      <c r="HL10" s="665"/>
      <c r="HM10" s="665"/>
      <c r="HN10" s="665"/>
      <c r="HO10" s="665"/>
      <c r="HP10" s="665"/>
      <c r="HQ10" s="665"/>
      <c r="HR10" s="665"/>
      <c r="HS10" s="665"/>
      <c r="HT10" s="665"/>
      <c r="HU10" s="665"/>
      <c r="HV10" s="665"/>
      <c r="HW10" s="665"/>
      <c r="HX10" s="665"/>
      <c r="HY10" s="665"/>
      <c r="HZ10" s="665"/>
      <c r="IA10" s="665"/>
      <c r="IB10" s="665"/>
      <c r="IC10" s="665"/>
      <c r="ID10" s="665"/>
      <c r="IE10" s="665"/>
      <c r="IF10" s="665"/>
      <c r="IG10" s="665"/>
      <c r="IH10" s="665"/>
      <c r="II10" s="665"/>
      <c r="IJ10" s="665"/>
      <c r="IK10" s="665"/>
      <c r="IL10" s="665"/>
      <c r="IM10" s="665"/>
      <c r="IN10" s="665"/>
      <c r="IO10" s="665"/>
      <c r="IP10" s="665"/>
      <c r="IQ10" s="665"/>
      <c r="IR10" s="665"/>
      <c r="IS10" s="665"/>
      <c r="IT10" s="665"/>
      <c r="IU10" s="665"/>
      <c r="IV10" s="665"/>
      <c r="IW10" s="665"/>
      <c r="IX10" s="665"/>
      <c r="IY10" s="665"/>
      <c r="IZ10" s="665"/>
      <c r="JA10" s="665"/>
      <c r="JB10" s="665"/>
      <c r="JC10" s="665"/>
      <c r="JD10" s="665"/>
      <c r="JE10" s="665"/>
      <c r="JF10" s="665"/>
      <c r="JG10" s="665"/>
      <c r="JH10" s="665"/>
      <c r="JI10" s="665"/>
      <c r="JJ10" s="665"/>
      <c r="JK10" s="665"/>
      <c r="JL10" s="665"/>
      <c r="JM10" s="665"/>
      <c r="JN10" s="665"/>
      <c r="JO10" s="665"/>
      <c r="JP10" s="665"/>
      <c r="JQ10" s="665"/>
      <c r="JR10" s="665"/>
      <c r="JS10" s="665"/>
      <c r="JT10" s="665"/>
      <c r="JU10" s="665"/>
      <c r="JV10" s="665"/>
      <c r="JW10" s="665"/>
      <c r="JX10" s="665"/>
      <c r="JY10" s="665"/>
      <c r="JZ10" s="665"/>
      <c r="KA10" s="665"/>
      <c r="KB10" s="665"/>
      <c r="KC10" s="665"/>
      <c r="KD10" s="665"/>
      <c r="KE10" s="665"/>
      <c r="KF10" s="665"/>
      <c r="KG10" s="665"/>
      <c r="KH10" s="665"/>
      <c r="KI10" s="665"/>
      <c r="KJ10" s="665"/>
      <c r="KK10" s="665"/>
      <c r="KL10" s="665"/>
      <c r="KM10" s="665"/>
      <c r="KN10" s="665"/>
      <c r="KO10" s="665"/>
      <c r="KP10" s="665"/>
      <c r="KQ10" s="665"/>
      <c r="KR10" s="665"/>
      <c r="KS10" s="665"/>
      <c r="KT10" s="665"/>
      <c r="KU10" s="665"/>
      <c r="KV10" s="665"/>
      <c r="KW10" s="665"/>
      <c r="KX10" s="665"/>
      <c r="KY10" s="665"/>
      <c r="KZ10" s="665"/>
      <c r="LA10" s="665"/>
      <c r="LB10" s="665"/>
      <c r="LC10" s="665"/>
      <c r="LD10" s="665"/>
      <c r="LE10" s="665"/>
      <c r="LF10" s="665"/>
      <c r="LG10" s="665"/>
      <c r="LH10" s="665"/>
      <c r="LI10" s="665"/>
      <c r="LJ10" s="665"/>
      <c r="LK10" s="665"/>
      <c r="LL10" s="665"/>
      <c r="LM10" s="665"/>
      <c r="LN10" s="665"/>
      <c r="LO10" s="665"/>
      <c r="LP10" s="665"/>
      <c r="LQ10" s="665"/>
      <c r="LR10" s="665"/>
      <c r="LS10" s="665"/>
      <c r="LT10" s="665"/>
      <c r="LU10" s="665"/>
      <c r="LV10" s="665"/>
      <c r="LW10" s="665"/>
      <c r="LX10" s="665"/>
      <c r="LY10" s="665"/>
      <c r="LZ10" s="665"/>
      <c r="MA10" s="665"/>
      <c r="MB10" s="665"/>
      <c r="MC10" s="665"/>
      <c r="MD10" s="665"/>
      <c r="ME10" s="665"/>
      <c r="MF10" s="665"/>
      <c r="MG10" s="665"/>
      <c r="MH10" s="665"/>
      <c r="MI10" s="665"/>
      <c r="MJ10" s="665"/>
      <c r="MK10" s="665"/>
      <c r="ML10" s="665"/>
      <c r="MM10" s="665"/>
      <c r="MN10" s="665"/>
      <c r="MO10" s="665"/>
      <c r="MP10" s="665"/>
      <c r="MQ10" s="665"/>
      <c r="MR10" s="665"/>
      <c r="MS10" s="665"/>
      <c r="MT10" s="665"/>
      <c r="MU10" s="665"/>
      <c r="MV10" s="665"/>
      <c r="MW10" s="665"/>
      <c r="MX10" s="665"/>
      <c r="MY10" s="665"/>
      <c r="MZ10" s="665"/>
      <c r="NA10" s="665"/>
      <c r="NB10" s="665"/>
      <c r="NC10" s="665"/>
      <c r="ND10" s="665"/>
      <c r="NE10" s="665"/>
      <c r="NF10" s="665"/>
      <c r="NG10" s="665"/>
      <c r="NH10" s="665"/>
      <c r="NI10" s="665"/>
      <c r="NJ10" s="665"/>
      <c r="NK10" s="665"/>
      <c r="NL10" s="665"/>
      <c r="NM10" s="665"/>
      <c r="NN10" s="665"/>
      <c r="NO10" s="665"/>
      <c r="NP10" s="665"/>
      <c r="NQ10" s="665"/>
      <c r="NR10" s="665"/>
      <c r="NS10" s="665"/>
      <c r="NT10" s="665"/>
      <c r="NU10" s="665"/>
      <c r="NV10" s="665"/>
      <c r="NW10" s="665"/>
      <c r="NX10" s="665"/>
      <c r="NY10" s="665"/>
      <c r="NZ10" s="665"/>
      <c r="OA10" s="665"/>
      <c r="OB10" s="665"/>
      <c r="OC10" s="665"/>
      <c r="OD10" s="665"/>
      <c r="OE10" s="665"/>
      <c r="OF10" s="665"/>
      <c r="OG10" s="665"/>
      <c r="OH10" s="665"/>
      <c r="OI10" s="665"/>
      <c r="OJ10" s="665"/>
      <c r="OK10" s="665"/>
      <c r="OL10" s="665"/>
      <c r="OM10" s="665"/>
      <c r="ON10" s="665"/>
      <c r="OO10" s="665"/>
      <c r="OP10" s="665"/>
      <c r="OQ10" s="665"/>
      <c r="OR10" s="665"/>
      <c r="OS10" s="665"/>
      <c r="OT10" s="665"/>
      <c r="OU10" s="665"/>
      <c r="OV10" s="665"/>
      <c r="OW10" s="665"/>
      <c r="OX10" s="665"/>
      <c r="OY10" s="665"/>
      <c r="OZ10" s="665"/>
      <c r="PA10" s="665"/>
      <c r="PB10" s="665"/>
      <c r="PC10" s="665"/>
      <c r="PD10" s="665"/>
      <c r="PE10" s="665"/>
      <c r="PF10" s="665"/>
      <c r="PG10" s="665"/>
      <c r="PH10" s="665"/>
      <c r="PI10" s="665"/>
      <c r="PJ10" s="665"/>
      <c r="PK10" s="665"/>
      <c r="PL10" s="665"/>
      <c r="PM10" s="665"/>
      <c r="PN10" s="665"/>
      <c r="PO10" s="665"/>
      <c r="PP10" s="665"/>
      <c r="PQ10" s="665"/>
      <c r="PR10" s="665"/>
      <c r="PS10" s="665"/>
      <c r="PT10" s="665"/>
      <c r="PU10" s="665"/>
      <c r="PV10" s="665"/>
      <c r="PW10" s="665"/>
      <c r="PX10" s="665"/>
      <c r="PY10" s="665"/>
      <c r="PZ10" s="665"/>
      <c r="QA10" s="665"/>
      <c r="QB10" s="665"/>
      <c r="QC10" s="665"/>
      <c r="QD10" s="665"/>
      <c r="QE10" s="665"/>
      <c r="QF10" s="665"/>
      <c r="QG10" s="665"/>
      <c r="QH10" s="665"/>
      <c r="QI10" s="665"/>
      <c r="QJ10" s="665"/>
      <c r="QK10" s="665"/>
      <c r="QL10" s="665"/>
      <c r="QM10" s="665"/>
      <c r="QN10" s="665"/>
      <c r="QO10" s="665"/>
      <c r="QP10" s="665"/>
      <c r="QQ10" s="665"/>
      <c r="QR10" s="665"/>
      <c r="QS10" s="665"/>
      <c r="QT10" s="665"/>
      <c r="QU10" s="665"/>
      <c r="QV10" s="665"/>
      <c r="QW10" s="665"/>
      <c r="QX10" s="665"/>
      <c r="QY10" s="665"/>
      <c r="QZ10" s="665"/>
      <c r="RA10" s="665"/>
      <c r="RB10" s="665"/>
      <c r="RC10" s="665"/>
      <c r="RD10" s="665"/>
      <c r="RE10" s="665"/>
      <c r="RF10" s="665"/>
      <c r="RG10" s="665"/>
      <c r="RH10" s="665"/>
      <c r="RI10" s="665"/>
      <c r="RJ10" s="665"/>
      <c r="RK10" s="665"/>
      <c r="RL10" s="665"/>
      <c r="RM10" s="665"/>
      <c r="RN10" s="665"/>
      <c r="RO10" s="665"/>
      <c r="RP10" s="665"/>
      <c r="RQ10" s="665"/>
      <c r="RR10" s="665"/>
      <c r="RS10" s="665"/>
      <c r="RT10" s="665"/>
      <c r="RU10" s="665"/>
      <c r="RV10" s="665"/>
      <c r="RW10" s="665"/>
      <c r="RX10" s="665"/>
      <c r="RY10" s="665"/>
      <c r="RZ10" s="665"/>
      <c r="SA10" s="665"/>
      <c r="SB10" s="665"/>
      <c r="SC10" s="665"/>
      <c r="SD10" s="665"/>
      <c r="SE10" s="665"/>
      <c r="SF10" s="665"/>
      <c r="SG10" s="665"/>
      <c r="SH10" s="665"/>
      <c r="SI10" s="665"/>
      <c r="SJ10" s="665"/>
      <c r="SK10" s="665"/>
      <c r="SL10" s="665"/>
      <c r="SM10" s="665"/>
      <c r="SN10" s="665"/>
      <c r="SO10" s="665"/>
      <c r="SP10" s="665"/>
      <c r="SQ10" s="665"/>
      <c r="SR10" s="665"/>
      <c r="SS10" s="665"/>
      <c r="ST10" s="665"/>
      <c r="SU10" s="665"/>
      <c r="SV10" s="665"/>
      <c r="SW10" s="665"/>
      <c r="SX10" s="665"/>
      <c r="SY10" s="665"/>
      <c r="SZ10" s="665"/>
      <c r="TA10" s="665"/>
      <c r="TB10" s="665"/>
      <c r="TC10" s="665"/>
      <c r="TD10" s="665"/>
      <c r="TE10" s="665"/>
      <c r="TF10" s="665"/>
      <c r="TG10" s="665"/>
      <c r="TH10" s="665"/>
      <c r="TI10" s="665"/>
      <c r="TJ10" s="665"/>
      <c r="TK10" s="665"/>
      <c r="TL10" s="665"/>
      <c r="TM10" s="665"/>
      <c r="TN10" s="665"/>
      <c r="TO10" s="665"/>
      <c r="TP10" s="665"/>
      <c r="TQ10" s="665"/>
      <c r="TR10" s="665"/>
      <c r="TS10" s="665"/>
      <c r="TT10" s="665"/>
      <c r="TU10" s="665"/>
      <c r="TV10" s="665"/>
      <c r="TW10" s="665"/>
      <c r="TX10" s="665"/>
      <c r="TY10" s="665"/>
      <c r="TZ10" s="665"/>
      <c r="UA10" s="665"/>
      <c r="UB10" s="665"/>
      <c r="UC10" s="665"/>
      <c r="UD10" s="665"/>
      <c r="UE10" s="665"/>
      <c r="UF10" s="665"/>
      <c r="UG10" s="665"/>
      <c r="UH10" s="665"/>
      <c r="UI10" s="665"/>
      <c r="UJ10" s="665"/>
      <c r="UK10" s="665"/>
      <c r="UL10" s="665"/>
      <c r="UM10" s="665"/>
      <c r="UN10" s="665"/>
      <c r="UO10" s="665"/>
      <c r="UP10" s="665"/>
      <c r="UQ10" s="665"/>
      <c r="UR10" s="665"/>
      <c r="US10" s="665"/>
      <c r="UT10" s="665"/>
      <c r="UU10" s="665"/>
      <c r="UV10" s="665"/>
      <c r="UW10" s="665"/>
      <c r="UX10" s="665"/>
      <c r="UY10" s="665"/>
      <c r="UZ10" s="665"/>
      <c r="VA10" s="665"/>
      <c r="VB10" s="665"/>
      <c r="VC10" s="665"/>
      <c r="VD10" s="665"/>
      <c r="VE10" s="665"/>
      <c r="VF10" s="665"/>
      <c r="VG10" s="665"/>
      <c r="VH10" s="665"/>
      <c r="VI10" s="665"/>
      <c r="VJ10" s="665"/>
      <c r="VK10" s="665"/>
      <c r="VL10" s="665"/>
      <c r="VM10" s="665"/>
      <c r="VN10" s="665"/>
      <c r="VO10" s="665"/>
      <c r="VP10" s="665"/>
      <c r="VQ10" s="665"/>
      <c r="VR10" s="665"/>
      <c r="VS10" s="665"/>
      <c r="VT10" s="665"/>
      <c r="VU10" s="665"/>
      <c r="VV10" s="665"/>
      <c r="VW10" s="665"/>
      <c r="VX10" s="665"/>
      <c r="VY10" s="665"/>
      <c r="VZ10" s="665"/>
      <c r="WA10" s="665"/>
      <c r="WB10" s="665"/>
      <c r="WC10" s="665"/>
      <c r="WD10" s="665"/>
      <c r="WE10" s="665"/>
      <c r="WF10" s="665"/>
      <c r="WG10" s="665"/>
      <c r="WH10" s="665"/>
      <c r="WI10" s="665"/>
      <c r="WJ10" s="665"/>
      <c r="WK10" s="665"/>
      <c r="WL10" s="665"/>
      <c r="WM10" s="665"/>
      <c r="WN10" s="665"/>
      <c r="WO10" s="665"/>
      <c r="WP10" s="665"/>
      <c r="WQ10" s="665"/>
      <c r="WR10" s="665"/>
      <c r="WS10" s="665"/>
      <c r="WT10" s="665"/>
      <c r="WU10" s="665"/>
      <c r="WV10" s="665"/>
      <c r="WW10" s="665"/>
      <c r="WX10" s="665"/>
      <c r="WY10" s="665"/>
      <c r="WZ10" s="665"/>
      <c r="XA10" s="665"/>
      <c r="XB10" s="665"/>
      <c r="XC10" s="665"/>
      <c r="XD10" s="665"/>
      <c r="XE10" s="665"/>
      <c r="XF10" s="665"/>
      <c r="XG10" s="665"/>
      <c r="XH10" s="665"/>
      <c r="XI10" s="665"/>
      <c r="XJ10" s="665"/>
      <c r="XK10" s="665"/>
      <c r="XL10" s="665"/>
      <c r="XM10" s="665"/>
      <c r="XN10" s="665"/>
      <c r="XO10" s="665"/>
      <c r="XP10" s="665"/>
      <c r="XQ10" s="665"/>
      <c r="XR10" s="665"/>
      <c r="XS10" s="665"/>
      <c r="XT10" s="665"/>
      <c r="XU10" s="665"/>
      <c r="XV10" s="665"/>
      <c r="XW10" s="665"/>
      <c r="XX10" s="665"/>
      <c r="XY10" s="665"/>
      <c r="XZ10" s="665"/>
      <c r="YA10" s="665"/>
      <c r="YB10" s="665"/>
      <c r="YC10" s="665"/>
      <c r="YD10" s="665"/>
      <c r="YE10" s="665"/>
      <c r="YF10" s="665"/>
      <c r="YG10" s="665"/>
      <c r="YH10" s="665"/>
      <c r="YI10" s="665"/>
      <c r="YJ10" s="665"/>
      <c r="YK10" s="665"/>
      <c r="YL10" s="665"/>
      <c r="YM10" s="665"/>
      <c r="YN10" s="665"/>
      <c r="YO10" s="665"/>
      <c r="YP10" s="665"/>
      <c r="YQ10" s="665"/>
      <c r="YR10" s="665"/>
      <c r="YS10" s="665"/>
      <c r="YT10" s="665"/>
      <c r="YU10" s="665"/>
      <c r="YV10" s="665"/>
      <c r="YW10" s="665"/>
      <c r="YX10" s="665"/>
      <c r="YY10" s="665"/>
      <c r="YZ10" s="665"/>
      <c r="ZA10" s="665"/>
      <c r="ZB10" s="665"/>
      <c r="ZC10" s="665"/>
      <c r="ZD10" s="665"/>
      <c r="ZE10" s="665"/>
      <c r="ZF10" s="665"/>
      <c r="ZG10" s="665"/>
      <c r="ZH10" s="665"/>
      <c r="ZI10" s="665"/>
      <c r="ZJ10" s="665"/>
      <c r="ZK10" s="665"/>
      <c r="ZL10" s="665"/>
      <c r="ZM10" s="665"/>
      <c r="ZN10" s="665"/>
      <c r="ZO10" s="665"/>
      <c r="ZP10" s="665"/>
      <c r="ZQ10" s="665"/>
      <c r="ZR10" s="665"/>
      <c r="ZS10" s="665"/>
      <c r="ZT10" s="665"/>
      <c r="ZU10" s="665"/>
      <c r="ZV10" s="665"/>
      <c r="ZW10" s="665"/>
      <c r="ZX10" s="665"/>
      <c r="ZY10" s="665"/>
      <c r="ZZ10" s="665"/>
      <c r="AAA10" s="665"/>
      <c r="AAB10" s="665"/>
      <c r="AAC10" s="665"/>
      <c r="AAD10" s="665"/>
      <c r="AAE10" s="665"/>
      <c r="AAF10" s="665"/>
      <c r="AAG10" s="665"/>
      <c r="AAH10" s="665"/>
      <c r="AAI10" s="665"/>
      <c r="AAJ10" s="665"/>
      <c r="AAK10" s="665"/>
      <c r="AAL10" s="665"/>
      <c r="AAM10" s="665"/>
      <c r="AAN10" s="665"/>
      <c r="AAO10" s="665"/>
      <c r="AAP10" s="665"/>
      <c r="AAQ10" s="665"/>
      <c r="AAR10" s="665"/>
      <c r="AAS10" s="665"/>
      <c r="AAT10" s="665"/>
      <c r="AAU10" s="665"/>
      <c r="AAV10" s="665"/>
      <c r="AAW10" s="665"/>
      <c r="AAX10" s="665"/>
      <c r="AAY10" s="665"/>
      <c r="AAZ10" s="665"/>
      <c r="ABA10" s="665"/>
      <c r="ABB10" s="665"/>
      <c r="ABC10" s="665"/>
      <c r="ABD10" s="665"/>
      <c r="ABE10" s="665"/>
      <c r="ABF10" s="665"/>
      <c r="ABG10" s="665"/>
      <c r="ABH10" s="665"/>
      <c r="ABI10" s="665"/>
      <c r="ABJ10" s="665"/>
      <c r="ABK10" s="665"/>
      <c r="ABL10" s="665"/>
      <c r="ABM10" s="665"/>
      <c r="ABN10" s="665"/>
      <c r="ABO10" s="665"/>
      <c r="ABP10" s="665"/>
      <c r="ABQ10" s="665"/>
      <c r="ABR10" s="665"/>
      <c r="ABS10" s="665"/>
      <c r="ABT10" s="665"/>
      <c r="ABU10" s="665"/>
      <c r="ABV10" s="665"/>
      <c r="ABW10" s="665"/>
      <c r="ABX10" s="665"/>
      <c r="ABY10" s="665"/>
      <c r="ABZ10" s="665"/>
      <c r="ACA10" s="665"/>
      <c r="ACB10" s="665"/>
      <c r="ACC10" s="665"/>
      <c r="ACD10" s="665"/>
      <c r="ACE10" s="665"/>
      <c r="ACF10" s="665"/>
      <c r="ACG10" s="665"/>
      <c r="ACH10" s="665"/>
      <c r="ACI10" s="665"/>
      <c r="ACJ10" s="665"/>
      <c r="ACK10" s="665"/>
      <c r="ACL10" s="665"/>
      <c r="ACM10" s="665"/>
      <c r="ACN10" s="665"/>
      <c r="ACO10" s="665"/>
      <c r="ACP10" s="665"/>
      <c r="ACQ10" s="665"/>
      <c r="ACR10" s="665"/>
      <c r="ACS10" s="665"/>
      <c r="ACT10" s="665"/>
      <c r="ACU10" s="665"/>
      <c r="ACV10" s="665"/>
      <c r="ACW10" s="665"/>
      <c r="ACX10" s="665"/>
      <c r="ACY10" s="665"/>
      <c r="ACZ10" s="665"/>
      <c r="ADA10" s="665"/>
      <c r="ADB10" s="665"/>
      <c r="ADC10" s="665"/>
      <c r="ADD10" s="665"/>
      <c r="ADE10" s="665"/>
      <c r="ADF10" s="665"/>
      <c r="ADG10" s="665"/>
      <c r="ADH10" s="665"/>
      <c r="ADI10" s="665"/>
      <c r="ADJ10" s="665"/>
      <c r="ADK10" s="665"/>
      <c r="ADL10" s="665"/>
      <c r="ADM10" s="665"/>
      <c r="ADN10" s="665"/>
      <c r="ADO10" s="665"/>
      <c r="ADP10" s="665"/>
      <c r="ADQ10" s="665"/>
      <c r="ADR10" s="665"/>
      <c r="ADS10" s="665"/>
      <c r="ADT10" s="665"/>
      <c r="ADU10" s="665"/>
      <c r="ADV10" s="665"/>
      <c r="ADW10" s="665"/>
      <c r="ADX10" s="665"/>
      <c r="ADY10" s="665"/>
      <c r="ADZ10" s="665"/>
      <c r="AEA10" s="665"/>
      <c r="AEB10" s="665"/>
      <c r="AEC10" s="665"/>
      <c r="AED10" s="665"/>
      <c r="AEE10" s="665"/>
      <c r="AEF10" s="665"/>
      <c r="AEG10" s="665"/>
      <c r="AEH10" s="665"/>
      <c r="AEI10" s="665"/>
      <c r="AEJ10" s="665"/>
      <c r="AEK10" s="665"/>
      <c r="AEL10" s="665"/>
      <c r="AEM10" s="665"/>
      <c r="AEN10" s="665"/>
      <c r="AEO10" s="665"/>
      <c r="AEP10" s="665"/>
      <c r="AEQ10" s="665"/>
      <c r="AER10" s="665"/>
      <c r="AES10" s="665"/>
      <c r="AET10" s="665"/>
      <c r="AEU10" s="665"/>
      <c r="AEV10" s="665"/>
      <c r="AEW10" s="665"/>
      <c r="AEX10" s="665"/>
      <c r="AEY10" s="665"/>
      <c r="AEZ10" s="665"/>
      <c r="AFA10" s="665"/>
      <c r="AFB10" s="665"/>
      <c r="AFC10" s="665"/>
      <c r="AFD10" s="665"/>
      <c r="AFE10" s="665"/>
      <c r="AFF10" s="665"/>
      <c r="AFG10" s="665"/>
      <c r="AFH10" s="665"/>
      <c r="AFI10" s="665"/>
      <c r="AFJ10" s="665"/>
      <c r="AFK10" s="665"/>
      <c r="AFL10" s="665"/>
      <c r="AFM10" s="665"/>
      <c r="AFN10" s="665"/>
      <c r="AFO10" s="665"/>
      <c r="AFP10" s="665"/>
      <c r="AFQ10" s="665"/>
      <c r="AFR10" s="665"/>
      <c r="AFS10" s="665"/>
      <c r="AFT10" s="665"/>
      <c r="AFU10" s="665"/>
      <c r="AFV10" s="665"/>
      <c r="AFW10" s="665"/>
      <c r="AFX10" s="665"/>
      <c r="AFY10" s="665"/>
      <c r="AFZ10" s="665"/>
      <c r="AGA10" s="665"/>
      <c r="AGB10" s="665"/>
      <c r="AGC10" s="665"/>
      <c r="AGD10" s="665"/>
      <c r="AGE10" s="665"/>
      <c r="AGF10" s="665"/>
      <c r="AGG10" s="665"/>
      <c r="AGH10" s="665"/>
      <c r="AGI10" s="665"/>
      <c r="AGJ10" s="665"/>
      <c r="AGK10" s="665"/>
      <c r="AGL10" s="665"/>
      <c r="AGM10" s="665"/>
      <c r="AGN10" s="665"/>
      <c r="AGO10" s="665"/>
      <c r="AGP10" s="665"/>
      <c r="AGQ10" s="665"/>
      <c r="AGR10" s="665"/>
      <c r="AGS10" s="665"/>
      <c r="AGT10" s="665"/>
      <c r="AGU10" s="665"/>
      <c r="AGV10" s="665"/>
      <c r="AGW10" s="665"/>
      <c r="AGX10" s="665"/>
      <c r="AGY10" s="665"/>
      <c r="AGZ10" s="665"/>
      <c r="AHA10" s="665"/>
      <c r="AHB10" s="665"/>
      <c r="AHC10" s="665"/>
      <c r="AHD10" s="665"/>
      <c r="AHE10" s="665"/>
      <c r="AHF10" s="665"/>
      <c r="AHG10" s="665"/>
      <c r="AHH10" s="665"/>
      <c r="AHI10" s="665"/>
      <c r="AHJ10" s="665"/>
      <c r="AHK10" s="665"/>
      <c r="AHL10" s="665"/>
      <c r="AHM10" s="665"/>
      <c r="AHN10" s="665"/>
      <c r="AHO10" s="665"/>
      <c r="AHP10" s="665"/>
      <c r="AHQ10" s="665"/>
      <c r="AHR10" s="665"/>
      <c r="AHS10" s="665"/>
      <c r="AHT10" s="665"/>
      <c r="AHU10" s="665"/>
      <c r="AHV10" s="665"/>
      <c r="AHW10" s="665"/>
      <c r="AHX10" s="665"/>
      <c r="AHY10" s="665"/>
      <c r="AHZ10" s="665"/>
      <c r="AIA10" s="665"/>
      <c r="AIB10" s="665"/>
      <c r="AIC10" s="665"/>
      <c r="AID10" s="665"/>
      <c r="AIE10" s="665"/>
      <c r="AIF10" s="665"/>
      <c r="AIG10" s="665"/>
      <c r="AIH10" s="665"/>
      <c r="AII10" s="665"/>
      <c r="AIJ10" s="665"/>
      <c r="AIK10" s="665"/>
      <c r="AIL10" s="665"/>
      <c r="AIM10" s="665"/>
      <c r="AIN10" s="665"/>
      <c r="AIO10" s="665"/>
      <c r="AIP10" s="665"/>
      <c r="AIQ10" s="665"/>
      <c r="AIR10" s="665"/>
      <c r="AIS10" s="665"/>
      <c r="AIT10" s="665"/>
      <c r="AIU10" s="665"/>
      <c r="AIV10" s="665"/>
      <c r="AIW10" s="665"/>
      <c r="AIX10" s="665"/>
      <c r="AIY10" s="665"/>
      <c r="AIZ10" s="665"/>
      <c r="AJA10" s="665"/>
      <c r="AJB10" s="665"/>
      <c r="AJC10" s="665"/>
      <c r="AJD10" s="665"/>
      <c r="AJE10" s="665"/>
      <c r="AJF10" s="665"/>
      <c r="AJG10" s="665"/>
      <c r="AJH10" s="665"/>
      <c r="AJI10" s="665"/>
      <c r="AJJ10" s="665"/>
      <c r="AJK10" s="665"/>
      <c r="AJL10" s="665"/>
      <c r="AJM10" s="665"/>
      <c r="AJN10" s="665"/>
      <c r="AJO10" s="665"/>
      <c r="AJP10" s="665"/>
      <c r="AJQ10" s="665"/>
      <c r="AJR10" s="665"/>
      <c r="AJS10" s="665"/>
      <c r="AJT10" s="665"/>
      <c r="AJU10" s="665"/>
      <c r="AJV10" s="665"/>
      <c r="AJW10" s="665"/>
      <c r="AJX10" s="665"/>
      <c r="AJY10" s="665"/>
      <c r="AJZ10" s="665"/>
      <c r="AKA10" s="665"/>
      <c r="AKB10" s="665"/>
      <c r="AKC10" s="665"/>
      <c r="AKD10" s="665"/>
      <c r="AKE10" s="665"/>
      <c r="AKF10" s="665"/>
      <c r="AKG10" s="665"/>
      <c r="AKH10" s="665"/>
      <c r="AKI10" s="665"/>
      <c r="AKJ10" s="665"/>
      <c r="AKK10" s="665"/>
      <c r="AKL10" s="665"/>
      <c r="AKM10" s="665"/>
      <c r="AKN10" s="665"/>
      <c r="AKO10" s="665"/>
      <c r="AKP10" s="665"/>
      <c r="AKQ10" s="665"/>
      <c r="AKR10" s="665"/>
      <c r="AKS10" s="665"/>
      <c r="AKT10" s="665"/>
      <c r="AKU10" s="665"/>
      <c r="AKV10" s="665"/>
      <c r="AKW10" s="665"/>
      <c r="AKX10" s="665"/>
      <c r="AKY10" s="665"/>
      <c r="AKZ10" s="665"/>
      <c r="ALA10" s="665"/>
      <c r="ALB10" s="665"/>
      <c r="ALC10" s="665"/>
      <c r="ALD10" s="665"/>
      <c r="ALE10" s="665"/>
      <c r="ALF10" s="665"/>
      <c r="ALG10" s="665"/>
      <c r="ALH10" s="665"/>
      <c r="ALI10" s="665"/>
      <c r="ALJ10" s="665"/>
    </row>
    <row r="11" spans="2:999">
      <c r="B11" s="224" t="s">
        <v>576</v>
      </c>
      <c r="C11" s="224"/>
      <c r="E11" s="224"/>
      <c r="F11" s="224"/>
      <c r="G11" s="224"/>
      <c r="H11" s="224"/>
      <c r="I11" s="224"/>
      <c r="J11" s="224"/>
      <c r="K11" s="224"/>
      <c r="L11" s="665"/>
      <c r="M11" s="665"/>
      <c r="N11" s="665"/>
      <c r="O11" s="665"/>
      <c r="P11" s="665"/>
      <c r="Q11" s="665"/>
      <c r="R11" s="665"/>
      <c r="S11" s="665"/>
      <c r="T11" s="665"/>
      <c r="U11" s="665"/>
      <c r="V11" s="665"/>
      <c r="W11" s="665"/>
      <c r="X11" s="665"/>
      <c r="Y11" s="665"/>
      <c r="Z11" s="665"/>
      <c r="AA11" s="665"/>
      <c r="AB11" s="665"/>
      <c r="AC11" s="665"/>
      <c r="AD11" s="665"/>
      <c r="AE11" s="665"/>
      <c r="AF11" s="665"/>
      <c r="AG11" s="665"/>
      <c r="AH11" s="665"/>
      <c r="AI11" s="665"/>
      <c r="AJ11" s="665"/>
      <c r="AK11" s="665"/>
      <c r="AL11" s="665"/>
      <c r="AM11" s="665"/>
      <c r="AN11" s="665"/>
      <c r="AO11" s="665"/>
      <c r="AP11" s="665"/>
      <c r="AQ11" s="665"/>
      <c r="AR11" s="665"/>
      <c r="AS11" s="665"/>
      <c r="AT11" s="665"/>
      <c r="AU11" s="665"/>
      <c r="AV11" s="665"/>
      <c r="AW11" s="665"/>
      <c r="AX11" s="665"/>
      <c r="AY11" s="665"/>
      <c r="AZ11" s="665"/>
      <c r="BA11" s="665"/>
      <c r="BB11" s="665"/>
      <c r="BC11" s="665"/>
      <c r="BD11" s="665"/>
      <c r="BE11" s="665"/>
      <c r="BF11" s="665"/>
      <c r="BG11" s="665"/>
      <c r="BH11" s="665"/>
      <c r="BI11" s="665"/>
      <c r="BJ11" s="665"/>
      <c r="BK11" s="665"/>
      <c r="BL11" s="665"/>
      <c r="BM11" s="665"/>
      <c r="BN11" s="665"/>
      <c r="BO11" s="665"/>
      <c r="BP11" s="665"/>
      <c r="BQ11" s="665"/>
      <c r="BR11" s="665"/>
      <c r="BS11" s="665"/>
      <c r="BT11" s="665"/>
      <c r="BU11" s="665"/>
      <c r="BV11" s="665"/>
      <c r="BW11" s="665"/>
      <c r="BX11" s="665"/>
      <c r="BY11" s="665"/>
      <c r="BZ11" s="665"/>
      <c r="CA11" s="665"/>
      <c r="CB11" s="665"/>
      <c r="CC11" s="665"/>
      <c r="CD11" s="665"/>
      <c r="CE11" s="665"/>
      <c r="CF11" s="665"/>
      <c r="CG11" s="665"/>
      <c r="CH11" s="665"/>
      <c r="CI11" s="665"/>
      <c r="CJ11" s="665"/>
      <c r="CK11" s="665"/>
      <c r="CL11" s="665"/>
      <c r="CM11" s="665"/>
      <c r="CN11" s="665"/>
      <c r="CO11" s="665"/>
      <c r="CP11" s="665"/>
      <c r="CQ11" s="665"/>
      <c r="CR11" s="665"/>
      <c r="CS11" s="665"/>
      <c r="CT11" s="665"/>
      <c r="CU11" s="665"/>
      <c r="CV11" s="665"/>
      <c r="CW11" s="665"/>
      <c r="CX11" s="665"/>
      <c r="CY11" s="665"/>
      <c r="CZ11" s="665"/>
      <c r="DA11" s="665"/>
      <c r="DB11" s="665"/>
      <c r="DC11" s="665"/>
      <c r="DD11" s="665"/>
      <c r="DE11" s="665"/>
      <c r="DF11" s="665"/>
      <c r="DG11" s="665"/>
      <c r="DH11" s="665"/>
      <c r="DI11" s="665"/>
      <c r="DJ11" s="665"/>
      <c r="DK11" s="665"/>
      <c r="DL11" s="665"/>
      <c r="DM11" s="665"/>
      <c r="DN11" s="665"/>
      <c r="DO11" s="665"/>
      <c r="DP11" s="665"/>
      <c r="DQ11" s="665"/>
      <c r="DR11" s="665"/>
      <c r="DS11" s="665"/>
      <c r="DT11" s="665"/>
      <c r="DU11" s="665"/>
      <c r="DV11" s="665"/>
      <c r="DW11" s="665"/>
      <c r="DX11" s="665"/>
      <c r="DY11" s="665"/>
      <c r="DZ11" s="665"/>
      <c r="EA11" s="665"/>
      <c r="EB11" s="665"/>
      <c r="EC11" s="665"/>
      <c r="ED11" s="665"/>
      <c r="EE11" s="665"/>
      <c r="EF11" s="665"/>
      <c r="EG11" s="665"/>
      <c r="EH11" s="665"/>
      <c r="EI11" s="665"/>
      <c r="EJ11" s="665"/>
      <c r="EK11" s="665"/>
      <c r="EL11" s="665"/>
      <c r="EM11" s="665"/>
      <c r="EN11" s="665"/>
      <c r="EO11" s="665"/>
      <c r="EP11" s="665"/>
      <c r="EQ11" s="665"/>
      <c r="ER11" s="665"/>
      <c r="ES11" s="665"/>
      <c r="ET11" s="665"/>
      <c r="EU11" s="665"/>
      <c r="EV11" s="665"/>
      <c r="EW11" s="665"/>
      <c r="EX11" s="665"/>
      <c r="EY11" s="665"/>
      <c r="EZ11" s="665"/>
      <c r="FA11" s="665"/>
      <c r="FB11" s="665"/>
      <c r="FC11" s="665"/>
      <c r="FD11" s="665"/>
      <c r="FE11" s="665"/>
      <c r="FF11" s="665"/>
      <c r="FG11" s="665"/>
      <c r="FH11" s="665"/>
      <c r="FI11" s="665"/>
      <c r="FJ11" s="665"/>
      <c r="FK11" s="665"/>
      <c r="FL11" s="665"/>
      <c r="FM11" s="665"/>
      <c r="FN11" s="665"/>
      <c r="FO11" s="665"/>
      <c r="FP11" s="665"/>
      <c r="FQ11" s="665"/>
      <c r="FR11" s="665"/>
      <c r="FS11" s="665"/>
      <c r="FT11" s="665"/>
      <c r="FU11" s="665"/>
      <c r="FV11" s="665"/>
      <c r="FW11" s="665"/>
      <c r="FX11" s="665"/>
      <c r="FY11" s="665"/>
      <c r="FZ11" s="665"/>
      <c r="GA11" s="665"/>
      <c r="GB11" s="665"/>
      <c r="GC11" s="665"/>
      <c r="GD11" s="665"/>
      <c r="GE11" s="665"/>
      <c r="GF11" s="665"/>
      <c r="GG11" s="665"/>
      <c r="GH11" s="665"/>
      <c r="GI11" s="665"/>
      <c r="GJ11" s="665"/>
      <c r="GK11" s="665"/>
      <c r="GL11" s="665"/>
      <c r="GM11" s="665"/>
      <c r="GN11" s="665"/>
      <c r="GO11" s="665"/>
      <c r="GP11" s="665"/>
      <c r="GQ11" s="665"/>
      <c r="GR11" s="665"/>
      <c r="GS11" s="665"/>
      <c r="GT11" s="665"/>
      <c r="GU11" s="665"/>
      <c r="GV11" s="665"/>
      <c r="GW11" s="665"/>
      <c r="GX11" s="665"/>
      <c r="GY11" s="665"/>
      <c r="GZ11" s="665"/>
      <c r="HA11" s="665"/>
      <c r="HB11" s="665"/>
      <c r="HC11" s="665"/>
      <c r="HD11" s="665"/>
      <c r="HE11" s="665"/>
      <c r="HF11" s="665"/>
      <c r="HG11" s="665"/>
      <c r="HH11" s="665"/>
      <c r="HI11" s="665"/>
      <c r="HJ11" s="665"/>
      <c r="HK11" s="665"/>
      <c r="HL11" s="665"/>
      <c r="HM11" s="665"/>
      <c r="HN11" s="665"/>
      <c r="HO11" s="665"/>
      <c r="HP11" s="665"/>
      <c r="HQ11" s="665"/>
      <c r="HR11" s="665"/>
      <c r="HS11" s="665"/>
      <c r="HT11" s="665"/>
      <c r="HU11" s="665"/>
      <c r="HV11" s="665"/>
      <c r="HW11" s="665"/>
      <c r="HX11" s="665"/>
      <c r="HY11" s="665"/>
      <c r="HZ11" s="665"/>
      <c r="IA11" s="665"/>
      <c r="IB11" s="665"/>
      <c r="IC11" s="665"/>
      <c r="ID11" s="665"/>
      <c r="IE11" s="665"/>
      <c r="IF11" s="665"/>
      <c r="IG11" s="665"/>
      <c r="IH11" s="665"/>
      <c r="II11" s="665"/>
      <c r="IJ11" s="665"/>
      <c r="IK11" s="665"/>
      <c r="IL11" s="665"/>
      <c r="IM11" s="665"/>
      <c r="IN11" s="665"/>
      <c r="IO11" s="665"/>
      <c r="IP11" s="665"/>
      <c r="IQ11" s="665"/>
      <c r="IR11" s="665"/>
      <c r="IS11" s="665"/>
      <c r="IT11" s="665"/>
      <c r="IU11" s="665"/>
      <c r="IV11" s="665"/>
      <c r="IW11" s="665"/>
      <c r="IX11" s="665"/>
      <c r="IY11" s="665"/>
      <c r="IZ11" s="665"/>
      <c r="JA11" s="665"/>
      <c r="JB11" s="665"/>
      <c r="JC11" s="665"/>
      <c r="JD11" s="665"/>
      <c r="JE11" s="665"/>
      <c r="JF11" s="665"/>
      <c r="JG11" s="665"/>
      <c r="JH11" s="665"/>
      <c r="JI11" s="665"/>
      <c r="JJ11" s="665"/>
      <c r="JK11" s="665"/>
      <c r="JL11" s="665"/>
      <c r="JM11" s="665"/>
      <c r="JN11" s="665"/>
      <c r="JO11" s="665"/>
      <c r="JP11" s="665"/>
      <c r="JQ11" s="665"/>
      <c r="JR11" s="665"/>
      <c r="JS11" s="665"/>
      <c r="JT11" s="665"/>
      <c r="JU11" s="665"/>
      <c r="JV11" s="665"/>
      <c r="JW11" s="665"/>
      <c r="JX11" s="665"/>
      <c r="JY11" s="665"/>
      <c r="JZ11" s="665"/>
      <c r="KA11" s="665"/>
      <c r="KB11" s="665"/>
      <c r="KC11" s="665"/>
      <c r="KD11" s="665"/>
      <c r="KE11" s="665"/>
      <c r="KF11" s="665"/>
      <c r="KG11" s="665"/>
      <c r="KH11" s="665"/>
      <c r="KI11" s="665"/>
      <c r="KJ11" s="665"/>
      <c r="KK11" s="665"/>
      <c r="KL11" s="665"/>
      <c r="KM11" s="665"/>
      <c r="KN11" s="665"/>
      <c r="KO11" s="665"/>
      <c r="KP11" s="665"/>
      <c r="KQ11" s="665"/>
      <c r="KR11" s="665"/>
      <c r="KS11" s="665"/>
      <c r="KT11" s="665"/>
      <c r="KU11" s="665"/>
      <c r="KV11" s="665"/>
      <c r="KW11" s="665"/>
      <c r="KX11" s="665"/>
      <c r="KY11" s="665"/>
      <c r="KZ11" s="665"/>
      <c r="LA11" s="665"/>
      <c r="LB11" s="665"/>
      <c r="LC11" s="665"/>
      <c r="LD11" s="665"/>
      <c r="LE11" s="665"/>
      <c r="LF11" s="665"/>
      <c r="LG11" s="665"/>
      <c r="LH11" s="665"/>
      <c r="LI11" s="665"/>
      <c r="LJ11" s="665"/>
      <c r="LK11" s="665"/>
      <c r="LL11" s="665"/>
      <c r="LM11" s="665"/>
      <c r="LN11" s="665"/>
      <c r="LO11" s="665"/>
      <c r="LP11" s="665"/>
      <c r="LQ11" s="665"/>
      <c r="LR11" s="665"/>
      <c r="LS11" s="665"/>
      <c r="LT11" s="665"/>
      <c r="LU11" s="665"/>
      <c r="LV11" s="665"/>
      <c r="LW11" s="665"/>
      <c r="LX11" s="665"/>
      <c r="LY11" s="665"/>
      <c r="LZ11" s="665"/>
      <c r="MA11" s="665"/>
      <c r="MB11" s="665"/>
      <c r="MC11" s="665"/>
      <c r="MD11" s="665"/>
      <c r="ME11" s="665"/>
      <c r="MF11" s="665"/>
      <c r="MG11" s="665"/>
      <c r="MH11" s="665"/>
      <c r="MI11" s="665"/>
      <c r="MJ11" s="665"/>
      <c r="MK11" s="665"/>
      <c r="ML11" s="665"/>
      <c r="MM11" s="665"/>
      <c r="MN11" s="665"/>
      <c r="MO11" s="665"/>
      <c r="MP11" s="665"/>
      <c r="MQ11" s="665"/>
      <c r="MR11" s="665"/>
      <c r="MS11" s="665"/>
      <c r="MT11" s="665"/>
      <c r="MU11" s="665"/>
      <c r="MV11" s="665"/>
      <c r="MW11" s="665"/>
      <c r="MX11" s="665"/>
      <c r="MY11" s="665"/>
      <c r="MZ11" s="665"/>
      <c r="NA11" s="665"/>
      <c r="NB11" s="665"/>
      <c r="NC11" s="665"/>
      <c r="ND11" s="665"/>
      <c r="NE11" s="665"/>
      <c r="NF11" s="665"/>
      <c r="NG11" s="665"/>
      <c r="NH11" s="665"/>
      <c r="NI11" s="665"/>
      <c r="NJ11" s="665"/>
      <c r="NK11" s="665"/>
      <c r="NL11" s="665"/>
      <c r="NM11" s="665"/>
      <c r="NN11" s="665"/>
      <c r="NO11" s="665"/>
      <c r="NP11" s="665"/>
      <c r="NQ11" s="665"/>
      <c r="NR11" s="665"/>
      <c r="NS11" s="665"/>
      <c r="NT11" s="665"/>
      <c r="NU11" s="665"/>
      <c r="NV11" s="665"/>
      <c r="NW11" s="665"/>
      <c r="NX11" s="665"/>
      <c r="NY11" s="665"/>
      <c r="NZ11" s="665"/>
      <c r="OA11" s="665"/>
      <c r="OB11" s="665"/>
      <c r="OC11" s="665"/>
      <c r="OD11" s="665"/>
      <c r="OE11" s="665"/>
      <c r="OF11" s="665"/>
      <c r="OG11" s="665"/>
      <c r="OH11" s="665"/>
      <c r="OI11" s="665"/>
      <c r="OJ11" s="665"/>
      <c r="OK11" s="665"/>
      <c r="OL11" s="665"/>
      <c r="OM11" s="665"/>
      <c r="ON11" s="665"/>
      <c r="OO11" s="665"/>
      <c r="OP11" s="665"/>
      <c r="OQ11" s="665"/>
      <c r="OR11" s="665"/>
      <c r="OS11" s="665"/>
      <c r="OT11" s="665"/>
      <c r="OU11" s="665"/>
      <c r="OV11" s="665"/>
      <c r="OW11" s="665"/>
      <c r="OX11" s="665"/>
      <c r="OY11" s="665"/>
      <c r="OZ11" s="665"/>
      <c r="PA11" s="665"/>
      <c r="PB11" s="665"/>
      <c r="PC11" s="665"/>
      <c r="PD11" s="665"/>
      <c r="PE11" s="665"/>
      <c r="PF11" s="665"/>
      <c r="PG11" s="665"/>
      <c r="PH11" s="665"/>
      <c r="PI11" s="665"/>
      <c r="PJ11" s="665"/>
      <c r="PK11" s="665"/>
      <c r="PL11" s="665"/>
      <c r="PM11" s="665"/>
      <c r="PN11" s="665"/>
      <c r="PO11" s="665"/>
      <c r="PP11" s="665"/>
      <c r="PQ11" s="665"/>
      <c r="PR11" s="665"/>
      <c r="PS11" s="665"/>
      <c r="PT11" s="665"/>
      <c r="PU11" s="665"/>
      <c r="PV11" s="665"/>
      <c r="PW11" s="665"/>
      <c r="PX11" s="665"/>
      <c r="PY11" s="665"/>
      <c r="PZ11" s="665"/>
      <c r="QA11" s="665"/>
      <c r="QB11" s="665"/>
      <c r="QC11" s="665"/>
      <c r="QD11" s="665"/>
      <c r="QE11" s="665"/>
      <c r="QF11" s="665"/>
      <c r="QG11" s="665"/>
      <c r="QH11" s="665"/>
      <c r="QI11" s="665"/>
      <c r="QJ11" s="665"/>
      <c r="QK11" s="665"/>
      <c r="QL11" s="665"/>
      <c r="QM11" s="665"/>
      <c r="QN11" s="665"/>
      <c r="QO11" s="665"/>
      <c r="QP11" s="665"/>
      <c r="QQ11" s="665"/>
      <c r="QR11" s="665"/>
      <c r="QS11" s="665"/>
      <c r="QT11" s="665"/>
      <c r="QU11" s="665"/>
      <c r="QV11" s="665"/>
      <c r="QW11" s="665"/>
      <c r="QX11" s="665"/>
      <c r="QY11" s="665"/>
      <c r="QZ11" s="665"/>
      <c r="RA11" s="665"/>
      <c r="RB11" s="665"/>
      <c r="RC11" s="665"/>
      <c r="RD11" s="665"/>
      <c r="RE11" s="665"/>
      <c r="RF11" s="665"/>
      <c r="RG11" s="665"/>
      <c r="RH11" s="665"/>
      <c r="RI11" s="665"/>
      <c r="RJ11" s="665"/>
      <c r="RK11" s="665"/>
      <c r="RL11" s="665"/>
      <c r="RM11" s="665"/>
      <c r="RN11" s="665"/>
      <c r="RO11" s="665"/>
      <c r="RP11" s="665"/>
      <c r="RQ11" s="665"/>
      <c r="RR11" s="665"/>
      <c r="RS11" s="665"/>
      <c r="RT11" s="665"/>
      <c r="RU11" s="665"/>
      <c r="RV11" s="665"/>
      <c r="RW11" s="665"/>
      <c r="RX11" s="665"/>
      <c r="RY11" s="665"/>
      <c r="RZ11" s="665"/>
      <c r="SA11" s="665"/>
      <c r="SB11" s="665"/>
      <c r="SC11" s="665"/>
      <c r="SD11" s="665"/>
      <c r="SE11" s="665"/>
      <c r="SF11" s="665"/>
      <c r="SG11" s="665"/>
      <c r="SH11" s="665"/>
      <c r="SI11" s="665"/>
      <c r="SJ11" s="665"/>
      <c r="SK11" s="665"/>
      <c r="SL11" s="665"/>
      <c r="SM11" s="665"/>
      <c r="SN11" s="665"/>
      <c r="SO11" s="665"/>
      <c r="SP11" s="665"/>
      <c r="SQ11" s="665"/>
      <c r="SR11" s="665"/>
      <c r="SS11" s="665"/>
      <c r="ST11" s="665"/>
      <c r="SU11" s="665"/>
      <c r="SV11" s="665"/>
      <c r="SW11" s="665"/>
      <c r="SX11" s="665"/>
      <c r="SY11" s="665"/>
      <c r="SZ11" s="665"/>
      <c r="TA11" s="665"/>
      <c r="TB11" s="665"/>
      <c r="TC11" s="665"/>
      <c r="TD11" s="665"/>
      <c r="TE11" s="665"/>
      <c r="TF11" s="665"/>
      <c r="TG11" s="665"/>
      <c r="TH11" s="665"/>
      <c r="TI11" s="665"/>
      <c r="TJ11" s="665"/>
      <c r="TK11" s="665"/>
      <c r="TL11" s="665"/>
      <c r="TM11" s="665"/>
      <c r="TN11" s="665"/>
      <c r="TO11" s="665"/>
      <c r="TP11" s="665"/>
      <c r="TQ11" s="665"/>
      <c r="TR11" s="665"/>
      <c r="TS11" s="665"/>
      <c r="TT11" s="665"/>
      <c r="TU11" s="665"/>
      <c r="TV11" s="665"/>
      <c r="TW11" s="665"/>
      <c r="TX11" s="665"/>
      <c r="TY11" s="665"/>
      <c r="TZ11" s="665"/>
      <c r="UA11" s="665"/>
      <c r="UB11" s="665"/>
      <c r="UC11" s="665"/>
      <c r="UD11" s="665"/>
      <c r="UE11" s="665"/>
      <c r="UF11" s="665"/>
      <c r="UG11" s="665"/>
      <c r="UH11" s="665"/>
      <c r="UI11" s="665"/>
      <c r="UJ11" s="665"/>
      <c r="UK11" s="665"/>
      <c r="UL11" s="665"/>
      <c r="UM11" s="665"/>
      <c r="UN11" s="665"/>
      <c r="UO11" s="665"/>
      <c r="UP11" s="665"/>
      <c r="UQ11" s="665"/>
      <c r="UR11" s="665"/>
      <c r="US11" s="665"/>
      <c r="UT11" s="665"/>
      <c r="UU11" s="665"/>
      <c r="UV11" s="665"/>
      <c r="UW11" s="665"/>
      <c r="UX11" s="665"/>
      <c r="UY11" s="665"/>
      <c r="UZ11" s="665"/>
      <c r="VA11" s="665"/>
      <c r="VB11" s="665"/>
      <c r="VC11" s="665"/>
      <c r="VD11" s="665"/>
      <c r="VE11" s="665"/>
      <c r="VF11" s="665"/>
      <c r="VG11" s="665"/>
      <c r="VH11" s="665"/>
      <c r="VI11" s="665"/>
      <c r="VJ11" s="665"/>
      <c r="VK11" s="665"/>
      <c r="VL11" s="665"/>
      <c r="VM11" s="665"/>
      <c r="VN11" s="665"/>
      <c r="VO11" s="665"/>
      <c r="VP11" s="665"/>
      <c r="VQ11" s="665"/>
      <c r="VR11" s="665"/>
      <c r="VS11" s="665"/>
      <c r="VT11" s="665"/>
      <c r="VU11" s="665"/>
      <c r="VV11" s="665"/>
      <c r="VW11" s="665"/>
      <c r="VX11" s="665"/>
      <c r="VY11" s="665"/>
      <c r="VZ11" s="665"/>
      <c r="WA11" s="665"/>
      <c r="WB11" s="665"/>
      <c r="WC11" s="665"/>
      <c r="WD11" s="665"/>
      <c r="WE11" s="665"/>
      <c r="WF11" s="665"/>
      <c r="WG11" s="665"/>
      <c r="WH11" s="665"/>
      <c r="WI11" s="665"/>
      <c r="WJ11" s="665"/>
      <c r="WK11" s="665"/>
      <c r="WL11" s="665"/>
      <c r="WM11" s="665"/>
      <c r="WN11" s="665"/>
      <c r="WO11" s="665"/>
      <c r="WP11" s="665"/>
      <c r="WQ11" s="665"/>
      <c r="WR11" s="665"/>
      <c r="WS11" s="665"/>
      <c r="WT11" s="665"/>
      <c r="WU11" s="665"/>
      <c r="WV11" s="665"/>
      <c r="WW11" s="665"/>
      <c r="WX11" s="665"/>
      <c r="WY11" s="665"/>
      <c r="WZ11" s="665"/>
      <c r="XA11" s="665"/>
      <c r="XB11" s="665"/>
      <c r="XC11" s="665"/>
      <c r="XD11" s="665"/>
      <c r="XE11" s="665"/>
      <c r="XF11" s="665"/>
      <c r="XG11" s="665"/>
      <c r="XH11" s="665"/>
      <c r="XI11" s="665"/>
      <c r="XJ11" s="665"/>
      <c r="XK11" s="665"/>
      <c r="XL11" s="665"/>
      <c r="XM11" s="665"/>
      <c r="XN11" s="665"/>
      <c r="XO11" s="665"/>
      <c r="XP11" s="665"/>
      <c r="XQ11" s="665"/>
      <c r="XR11" s="665"/>
      <c r="XS11" s="665"/>
      <c r="XT11" s="665"/>
      <c r="XU11" s="665"/>
      <c r="XV11" s="665"/>
      <c r="XW11" s="665"/>
      <c r="XX11" s="665"/>
      <c r="XY11" s="665"/>
      <c r="XZ11" s="665"/>
      <c r="YA11" s="665"/>
      <c r="YB11" s="665"/>
      <c r="YC11" s="665"/>
      <c r="YD11" s="665"/>
      <c r="YE11" s="665"/>
      <c r="YF11" s="665"/>
      <c r="YG11" s="665"/>
      <c r="YH11" s="665"/>
      <c r="YI11" s="665"/>
      <c r="YJ11" s="665"/>
      <c r="YK11" s="665"/>
      <c r="YL11" s="665"/>
      <c r="YM11" s="665"/>
      <c r="YN11" s="665"/>
      <c r="YO11" s="665"/>
      <c r="YP11" s="665"/>
      <c r="YQ11" s="665"/>
      <c r="YR11" s="665"/>
      <c r="YS11" s="665"/>
      <c r="YT11" s="665"/>
      <c r="YU11" s="665"/>
      <c r="YV11" s="665"/>
      <c r="YW11" s="665"/>
      <c r="YX11" s="665"/>
      <c r="YY11" s="665"/>
      <c r="YZ11" s="665"/>
      <c r="ZA11" s="665"/>
      <c r="ZB11" s="665"/>
      <c r="ZC11" s="665"/>
      <c r="ZD11" s="665"/>
      <c r="ZE11" s="665"/>
      <c r="ZF11" s="665"/>
      <c r="ZG11" s="665"/>
      <c r="ZH11" s="665"/>
      <c r="ZI11" s="665"/>
      <c r="ZJ11" s="665"/>
      <c r="ZK11" s="665"/>
      <c r="ZL11" s="665"/>
      <c r="ZM11" s="665"/>
      <c r="ZN11" s="665"/>
      <c r="ZO11" s="665"/>
      <c r="ZP11" s="665"/>
      <c r="ZQ11" s="665"/>
      <c r="ZR11" s="665"/>
      <c r="ZS11" s="665"/>
      <c r="ZT11" s="665"/>
      <c r="ZU11" s="665"/>
      <c r="ZV11" s="665"/>
      <c r="ZW11" s="665"/>
      <c r="ZX11" s="665"/>
      <c r="ZY11" s="665"/>
      <c r="ZZ11" s="665"/>
      <c r="AAA11" s="665"/>
      <c r="AAB11" s="665"/>
      <c r="AAC11" s="665"/>
      <c r="AAD11" s="665"/>
      <c r="AAE11" s="665"/>
      <c r="AAF11" s="665"/>
      <c r="AAG11" s="665"/>
      <c r="AAH11" s="665"/>
      <c r="AAI11" s="665"/>
      <c r="AAJ11" s="665"/>
      <c r="AAK11" s="665"/>
      <c r="AAL11" s="665"/>
      <c r="AAM11" s="665"/>
      <c r="AAN11" s="665"/>
      <c r="AAO11" s="665"/>
      <c r="AAP11" s="665"/>
      <c r="AAQ11" s="665"/>
      <c r="AAR11" s="665"/>
      <c r="AAS11" s="665"/>
      <c r="AAT11" s="665"/>
      <c r="AAU11" s="665"/>
      <c r="AAV11" s="665"/>
      <c r="AAW11" s="665"/>
      <c r="AAX11" s="665"/>
      <c r="AAY11" s="665"/>
      <c r="AAZ11" s="665"/>
      <c r="ABA11" s="665"/>
      <c r="ABB11" s="665"/>
      <c r="ABC11" s="665"/>
      <c r="ABD11" s="665"/>
      <c r="ABE11" s="665"/>
      <c r="ABF11" s="665"/>
      <c r="ABG11" s="665"/>
      <c r="ABH11" s="665"/>
      <c r="ABI11" s="665"/>
      <c r="ABJ11" s="665"/>
      <c r="ABK11" s="665"/>
      <c r="ABL11" s="665"/>
      <c r="ABM11" s="665"/>
      <c r="ABN11" s="665"/>
      <c r="ABO11" s="665"/>
      <c r="ABP11" s="665"/>
      <c r="ABQ11" s="665"/>
      <c r="ABR11" s="665"/>
      <c r="ABS11" s="665"/>
      <c r="ABT11" s="665"/>
      <c r="ABU11" s="665"/>
      <c r="ABV11" s="665"/>
      <c r="ABW11" s="665"/>
      <c r="ABX11" s="665"/>
      <c r="ABY11" s="665"/>
      <c r="ABZ11" s="665"/>
      <c r="ACA11" s="665"/>
      <c r="ACB11" s="665"/>
      <c r="ACC11" s="665"/>
      <c r="ACD11" s="665"/>
      <c r="ACE11" s="665"/>
      <c r="ACF11" s="665"/>
      <c r="ACG11" s="665"/>
      <c r="ACH11" s="665"/>
      <c r="ACI11" s="665"/>
      <c r="ACJ11" s="665"/>
      <c r="ACK11" s="665"/>
      <c r="ACL11" s="665"/>
      <c r="ACM11" s="665"/>
      <c r="ACN11" s="665"/>
      <c r="ACO11" s="665"/>
      <c r="ACP11" s="665"/>
      <c r="ACQ11" s="665"/>
      <c r="ACR11" s="665"/>
      <c r="ACS11" s="665"/>
      <c r="ACT11" s="665"/>
      <c r="ACU11" s="665"/>
      <c r="ACV11" s="665"/>
      <c r="ACW11" s="665"/>
      <c r="ACX11" s="665"/>
      <c r="ACY11" s="665"/>
      <c r="ACZ11" s="665"/>
      <c r="ADA11" s="665"/>
      <c r="ADB11" s="665"/>
      <c r="ADC11" s="665"/>
      <c r="ADD11" s="665"/>
      <c r="ADE11" s="665"/>
      <c r="ADF11" s="665"/>
      <c r="ADG11" s="665"/>
      <c r="ADH11" s="665"/>
      <c r="ADI11" s="665"/>
      <c r="ADJ11" s="665"/>
      <c r="ADK11" s="665"/>
      <c r="ADL11" s="665"/>
      <c r="ADM11" s="665"/>
      <c r="ADN11" s="665"/>
      <c r="ADO11" s="665"/>
      <c r="ADP11" s="665"/>
      <c r="ADQ11" s="665"/>
      <c r="ADR11" s="665"/>
      <c r="ADS11" s="665"/>
      <c r="ADT11" s="665"/>
      <c r="ADU11" s="665"/>
      <c r="ADV11" s="665"/>
      <c r="ADW11" s="665"/>
      <c r="ADX11" s="665"/>
      <c r="ADY11" s="665"/>
      <c r="ADZ11" s="665"/>
      <c r="AEA11" s="665"/>
      <c r="AEB11" s="665"/>
      <c r="AEC11" s="665"/>
      <c r="AED11" s="665"/>
      <c r="AEE11" s="665"/>
      <c r="AEF11" s="665"/>
      <c r="AEG11" s="665"/>
      <c r="AEH11" s="665"/>
      <c r="AEI11" s="665"/>
      <c r="AEJ11" s="665"/>
      <c r="AEK11" s="665"/>
      <c r="AEL11" s="665"/>
      <c r="AEM11" s="665"/>
      <c r="AEN11" s="665"/>
      <c r="AEO11" s="665"/>
      <c r="AEP11" s="665"/>
      <c r="AEQ11" s="665"/>
      <c r="AER11" s="665"/>
      <c r="AES11" s="665"/>
      <c r="AET11" s="665"/>
      <c r="AEU11" s="665"/>
      <c r="AEV11" s="665"/>
      <c r="AEW11" s="665"/>
      <c r="AEX11" s="665"/>
      <c r="AEY11" s="665"/>
      <c r="AEZ11" s="665"/>
      <c r="AFA11" s="665"/>
      <c r="AFB11" s="665"/>
      <c r="AFC11" s="665"/>
      <c r="AFD11" s="665"/>
      <c r="AFE11" s="665"/>
      <c r="AFF11" s="665"/>
      <c r="AFG11" s="665"/>
      <c r="AFH11" s="665"/>
      <c r="AFI11" s="665"/>
      <c r="AFJ11" s="665"/>
      <c r="AFK11" s="665"/>
      <c r="AFL11" s="665"/>
      <c r="AFM11" s="665"/>
      <c r="AFN11" s="665"/>
      <c r="AFO11" s="665"/>
      <c r="AFP11" s="665"/>
      <c r="AFQ11" s="665"/>
      <c r="AFR11" s="665"/>
      <c r="AFS11" s="665"/>
      <c r="AFT11" s="665"/>
      <c r="AFU11" s="665"/>
      <c r="AFV11" s="665"/>
      <c r="AFW11" s="665"/>
      <c r="AFX11" s="665"/>
      <c r="AFY11" s="665"/>
      <c r="AFZ11" s="665"/>
      <c r="AGA11" s="665"/>
      <c r="AGB11" s="665"/>
      <c r="AGC11" s="665"/>
      <c r="AGD11" s="665"/>
      <c r="AGE11" s="665"/>
      <c r="AGF11" s="665"/>
      <c r="AGG11" s="665"/>
      <c r="AGH11" s="665"/>
      <c r="AGI11" s="665"/>
      <c r="AGJ11" s="665"/>
      <c r="AGK11" s="665"/>
      <c r="AGL11" s="665"/>
      <c r="AGM11" s="665"/>
      <c r="AGN11" s="665"/>
      <c r="AGO11" s="665"/>
      <c r="AGP11" s="665"/>
      <c r="AGQ11" s="665"/>
      <c r="AGR11" s="665"/>
      <c r="AGS11" s="665"/>
      <c r="AGT11" s="665"/>
      <c r="AGU11" s="665"/>
      <c r="AGV11" s="665"/>
      <c r="AGW11" s="665"/>
      <c r="AGX11" s="665"/>
      <c r="AGY11" s="665"/>
      <c r="AGZ11" s="665"/>
      <c r="AHA11" s="665"/>
      <c r="AHB11" s="665"/>
      <c r="AHC11" s="665"/>
      <c r="AHD11" s="665"/>
      <c r="AHE11" s="665"/>
      <c r="AHF11" s="665"/>
      <c r="AHG11" s="665"/>
      <c r="AHH11" s="665"/>
      <c r="AHI11" s="665"/>
      <c r="AHJ11" s="665"/>
      <c r="AHK11" s="665"/>
      <c r="AHL11" s="665"/>
      <c r="AHM11" s="665"/>
      <c r="AHN11" s="665"/>
      <c r="AHO11" s="665"/>
      <c r="AHP11" s="665"/>
      <c r="AHQ11" s="665"/>
      <c r="AHR11" s="665"/>
      <c r="AHS11" s="665"/>
      <c r="AHT11" s="665"/>
      <c r="AHU11" s="665"/>
      <c r="AHV11" s="665"/>
      <c r="AHW11" s="665"/>
      <c r="AHX11" s="665"/>
      <c r="AHY11" s="665"/>
      <c r="AHZ11" s="665"/>
      <c r="AIA11" s="665"/>
      <c r="AIB11" s="665"/>
      <c r="AIC11" s="665"/>
      <c r="AID11" s="665"/>
      <c r="AIE11" s="665"/>
      <c r="AIF11" s="665"/>
      <c r="AIG11" s="665"/>
      <c r="AIH11" s="665"/>
      <c r="AII11" s="665"/>
      <c r="AIJ11" s="665"/>
      <c r="AIK11" s="665"/>
      <c r="AIL11" s="665"/>
      <c r="AIM11" s="665"/>
      <c r="AIN11" s="665"/>
      <c r="AIO11" s="665"/>
      <c r="AIP11" s="665"/>
      <c r="AIQ11" s="665"/>
      <c r="AIR11" s="665"/>
      <c r="AIS11" s="665"/>
      <c r="AIT11" s="665"/>
      <c r="AIU11" s="665"/>
      <c r="AIV11" s="665"/>
      <c r="AIW11" s="665"/>
      <c r="AIX11" s="665"/>
      <c r="AIY11" s="665"/>
      <c r="AIZ11" s="665"/>
      <c r="AJA11" s="665"/>
      <c r="AJB11" s="665"/>
      <c r="AJC11" s="665"/>
      <c r="AJD11" s="665"/>
      <c r="AJE11" s="665"/>
      <c r="AJF11" s="665"/>
      <c r="AJG11" s="665"/>
      <c r="AJH11" s="665"/>
      <c r="AJI11" s="665"/>
      <c r="AJJ11" s="665"/>
      <c r="AJK11" s="665"/>
      <c r="AJL11" s="665"/>
      <c r="AJM11" s="665"/>
      <c r="AJN11" s="665"/>
      <c r="AJO11" s="665"/>
      <c r="AJP11" s="665"/>
      <c r="AJQ11" s="665"/>
      <c r="AJR11" s="665"/>
      <c r="AJS11" s="665"/>
      <c r="AJT11" s="665"/>
      <c r="AJU11" s="665"/>
      <c r="AJV11" s="665"/>
      <c r="AJW11" s="665"/>
      <c r="AJX11" s="665"/>
      <c r="AJY11" s="665"/>
      <c r="AJZ11" s="665"/>
      <c r="AKA11" s="665"/>
      <c r="AKB11" s="665"/>
      <c r="AKC11" s="665"/>
      <c r="AKD11" s="665"/>
      <c r="AKE11" s="665"/>
      <c r="AKF11" s="665"/>
      <c r="AKG11" s="665"/>
      <c r="AKH11" s="665"/>
      <c r="AKI11" s="665"/>
      <c r="AKJ11" s="665"/>
      <c r="AKK11" s="665"/>
      <c r="AKL11" s="665"/>
      <c r="AKM11" s="665"/>
      <c r="AKN11" s="665"/>
      <c r="AKO11" s="665"/>
      <c r="AKP11" s="665"/>
      <c r="AKQ11" s="665"/>
      <c r="AKR11" s="665"/>
      <c r="AKS11" s="665"/>
      <c r="AKT11" s="665"/>
      <c r="AKU11" s="665"/>
      <c r="AKV11" s="665"/>
      <c r="AKW11" s="665"/>
      <c r="AKX11" s="665"/>
      <c r="AKY11" s="665"/>
      <c r="AKZ11" s="665"/>
      <c r="ALA11" s="665"/>
      <c r="ALB11" s="665"/>
      <c r="ALC11" s="665"/>
      <c r="ALD11" s="665"/>
      <c r="ALE11" s="665"/>
      <c r="ALF11" s="665"/>
      <c r="ALG11" s="665"/>
      <c r="ALH11" s="665"/>
      <c r="ALI11" s="665"/>
      <c r="ALJ11" s="665"/>
    </row>
    <row r="12" spans="2:999">
      <c r="B12" s="163"/>
      <c r="C12" s="672">
        <v>2018</v>
      </c>
      <c r="D12" s="673">
        <v>2019</v>
      </c>
      <c r="E12" s="672">
        <v>2020</v>
      </c>
      <c r="F12" s="672">
        <v>2025</v>
      </c>
      <c r="G12" s="672">
        <v>2030</v>
      </c>
      <c r="H12" s="672">
        <v>2035</v>
      </c>
      <c r="I12" s="672">
        <v>2040</v>
      </c>
      <c r="J12" s="672">
        <v>2045</v>
      </c>
      <c r="K12" s="673">
        <v>2050</v>
      </c>
      <c r="O12" s="674"/>
      <c r="P12" s="665"/>
      <c r="Q12" s="665"/>
      <c r="R12" s="665"/>
      <c r="S12" s="665"/>
      <c r="T12" s="665"/>
      <c r="U12" s="665"/>
      <c r="V12" s="665"/>
      <c r="W12" s="665"/>
      <c r="X12" s="665"/>
      <c r="Y12" s="665"/>
      <c r="Z12" s="665"/>
      <c r="AA12" s="665"/>
      <c r="AB12" s="665"/>
      <c r="AC12" s="665"/>
      <c r="AD12" s="665"/>
      <c r="AE12" s="665"/>
      <c r="AF12" s="665"/>
      <c r="AG12" s="665"/>
      <c r="AH12" s="665"/>
      <c r="AI12" s="665"/>
      <c r="AJ12" s="665"/>
      <c r="AK12" s="665"/>
      <c r="AL12" s="665"/>
      <c r="AM12" s="665"/>
      <c r="AN12" s="665"/>
      <c r="AO12" s="665"/>
      <c r="AP12" s="665"/>
      <c r="AQ12" s="665"/>
      <c r="AR12" s="665"/>
      <c r="AS12" s="665"/>
      <c r="AT12" s="665"/>
      <c r="AU12" s="665"/>
      <c r="AV12" s="665"/>
      <c r="AW12" s="665"/>
      <c r="AX12" s="665"/>
      <c r="AY12" s="665"/>
      <c r="AZ12" s="665"/>
      <c r="BA12" s="665"/>
      <c r="BB12" s="665"/>
      <c r="BC12" s="665"/>
      <c r="BD12" s="665"/>
      <c r="BE12" s="665"/>
      <c r="BF12" s="665"/>
      <c r="BG12" s="665"/>
      <c r="BH12" s="665"/>
      <c r="BI12" s="665"/>
      <c r="BJ12" s="665"/>
      <c r="BK12" s="665"/>
      <c r="BL12" s="665"/>
      <c r="BM12" s="665"/>
      <c r="BN12" s="665"/>
      <c r="BO12" s="665"/>
      <c r="BP12" s="665"/>
      <c r="BQ12" s="665"/>
      <c r="BR12" s="665"/>
      <c r="BS12" s="665"/>
      <c r="BT12" s="665"/>
      <c r="BU12" s="665"/>
      <c r="BV12" s="665"/>
      <c r="BW12" s="665"/>
      <c r="BX12" s="665"/>
      <c r="BY12" s="665"/>
      <c r="BZ12" s="665"/>
      <c r="CA12" s="665"/>
      <c r="CB12" s="665"/>
      <c r="CC12" s="665"/>
      <c r="CD12" s="665"/>
      <c r="CE12" s="665"/>
      <c r="CF12" s="665"/>
      <c r="CG12" s="665"/>
      <c r="CH12" s="665"/>
      <c r="CI12" s="665"/>
      <c r="CJ12" s="665"/>
      <c r="CK12" s="665"/>
      <c r="CL12" s="665"/>
      <c r="CM12" s="665"/>
      <c r="CN12" s="665"/>
      <c r="CO12" s="665"/>
      <c r="CP12" s="665"/>
      <c r="CQ12" s="665"/>
      <c r="CR12" s="665"/>
      <c r="CS12" s="665"/>
      <c r="CT12" s="665"/>
      <c r="CU12" s="665"/>
      <c r="CV12" s="665"/>
      <c r="CW12" s="665"/>
      <c r="CX12" s="665"/>
      <c r="CY12" s="665"/>
      <c r="CZ12" s="665"/>
      <c r="DA12" s="665"/>
      <c r="DB12" s="665"/>
      <c r="DC12" s="665"/>
      <c r="DD12" s="665"/>
      <c r="DE12" s="665"/>
      <c r="DF12" s="665"/>
      <c r="DG12" s="665"/>
      <c r="DH12" s="665"/>
      <c r="DI12" s="665"/>
      <c r="DJ12" s="665"/>
      <c r="DK12" s="665"/>
      <c r="DL12" s="665"/>
      <c r="DM12" s="665"/>
      <c r="DN12" s="665"/>
      <c r="DO12" s="665"/>
      <c r="DP12" s="665"/>
      <c r="DQ12" s="665"/>
      <c r="DR12" s="665"/>
      <c r="DS12" s="665"/>
      <c r="DT12" s="665"/>
      <c r="DU12" s="665"/>
      <c r="DV12" s="665"/>
      <c r="DW12" s="665"/>
      <c r="DX12" s="665"/>
      <c r="DY12" s="665"/>
      <c r="DZ12" s="665"/>
      <c r="EA12" s="665"/>
      <c r="EB12" s="665"/>
      <c r="EC12" s="665"/>
      <c r="ED12" s="665"/>
      <c r="EE12" s="665"/>
      <c r="EF12" s="665"/>
      <c r="EG12" s="665"/>
      <c r="EH12" s="665"/>
      <c r="EI12" s="665"/>
      <c r="EJ12" s="665"/>
      <c r="EK12" s="665"/>
      <c r="EL12" s="665"/>
      <c r="EM12" s="665"/>
      <c r="EN12" s="665"/>
      <c r="EO12" s="665"/>
      <c r="EP12" s="665"/>
      <c r="EQ12" s="665"/>
      <c r="ER12" s="665"/>
      <c r="ES12" s="665"/>
      <c r="ET12" s="665"/>
      <c r="EU12" s="665"/>
      <c r="EV12" s="665"/>
      <c r="EW12" s="665"/>
      <c r="EX12" s="665"/>
      <c r="EY12" s="665"/>
      <c r="EZ12" s="665"/>
      <c r="FA12" s="665"/>
      <c r="FB12" s="665"/>
      <c r="FC12" s="665"/>
      <c r="FD12" s="665"/>
      <c r="FE12" s="665"/>
      <c r="FF12" s="665"/>
      <c r="FG12" s="665"/>
      <c r="FH12" s="665"/>
      <c r="FI12" s="665"/>
      <c r="FJ12" s="665"/>
      <c r="FK12" s="665"/>
      <c r="FL12" s="665"/>
      <c r="FM12" s="665"/>
      <c r="FN12" s="665"/>
      <c r="FO12" s="665"/>
      <c r="FP12" s="665"/>
      <c r="FQ12" s="665"/>
      <c r="FR12" s="665"/>
      <c r="FS12" s="665"/>
      <c r="FT12" s="665"/>
      <c r="FU12" s="665"/>
      <c r="FV12" s="665"/>
      <c r="FW12" s="665"/>
      <c r="FX12" s="665"/>
      <c r="FY12" s="665"/>
      <c r="FZ12" s="665"/>
      <c r="GA12" s="665"/>
      <c r="GB12" s="665"/>
      <c r="GC12" s="665"/>
      <c r="GD12" s="665"/>
      <c r="GE12" s="665"/>
      <c r="GF12" s="665"/>
      <c r="GG12" s="665"/>
      <c r="GH12" s="665"/>
      <c r="GI12" s="665"/>
      <c r="GJ12" s="665"/>
      <c r="GK12" s="665"/>
      <c r="GL12" s="665"/>
      <c r="GM12" s="665"/>
      <c r="GN12" s="665"/>
      <c r="GO12" s="665"/>
      <c r="GP12" s="665"/>
      <c r="GQ12" s="665"/>
      <c r="GR12" s="665"/>
      <c r="GS12" s="665"/>
      <c r="GT12" s="665"/>
      <c r="GU12" s="665"/>
      <c r="GV12" s="665"/>
      <c r="GW12" s="665"/>
      <c r="GX12" s="665"/>
      <c r="GY12" s="665"/>
      <c r="GZ12" s="665"/>
      <c r="HA12" s="665"/>
      <c r="HB12" s="665"/>
      <c r="HC12" s="665"/>
      <c r="HD12" s="665"/>
      <c r="HE12" s="665"/>
      <c r="HF12" s="665"/>
      <c r="HG12" s="665"/>
      <c r="HH12" s="665"/>
      <c r="HI12" s="665"/>
      <c r="HJ12" s="665"/>
      <c r="HK12" s="665"/>
      <c r="HL12" s="665"/>
      <c r="HM12" s="665"/>
      <c r="HN12" s="665"/>
      <c r="HO12" s="665"/>
      <c r="HP12" s="665"/>
      <c r="HQ12" s="665"/>
      <c r="HR12" s="665"/>
      <c r="HS12" s="665"/>
      <c r="HT12" s="665"/>
      <c r="HU12" s="665"/>
      <c r="HV12" s="665"/>
      <c r="HW12" s="665"/>
      <c r="HX12" s="665"/>
      <c r="HY12" s="665"/>
      <c r="HZ12" s="665"/>
      <c r="IA12" s="665"/>
      <c r="IB12" s="665"/>
      <c r="IC12" s="665"/>
      <c r="ID12" s="665"/>
      <c r="IE12" s="665"/>
      <c r="IF12" s="665"/>
      <c r="IG12" s="665"/>
      <c r="IH12" s="665"/>
      <c r="II12" s="665"/>
      <c r="IJ12" s="665"/>
      <c r="IK12" s="665"/>
      <c r="IL12" s="665"/>
      <c r="IM12" s="665"/>
      <c r="IN12" s="665"/>
      <c r="IO12" s="665"/>
      <c r="IP12" s="665"/>
      <c r="IQ12" s="665"/>
      <c r="IR12" s="665"/>
      <c r="IS12" s="665"/>
      <c r="IT12" s="665"/>
      <c r="IU12" s="665"/>
      <c r="IV12" s="665"/>
      <c r="IW12" s="665"/>
      <c r="IX12" s="665"/>
      <c r="IY12" s="665"/>
      <c r="IZ12" s="665"/>
      <c r="JA12" s="665"/>
      <c r="JB12" s="665"/>
      <c r="JC12" s="665"/>
      <c r="JD12" s="665"/>
      <c r="JE12" s="665"/>
      <c r="JF12" s="665"/>
      <c r="JG12" s="665"/>
      <c r="JH12" s="665"/>
      <c r="JI12" s="665"/>
      <c r="JJ12" s="665"/>
      <c r="JK12" s="665"/>
      <c r="JL12" s="665"/>
      <c r="JM12" s="665"/>
      <c r="JN12" s="665"/>
      <c r="JO12" s="665"/>
      <c r="JP12" s="665"/>
      <c r="JQ12" s="665"/>
      <c r="JR12" s="665"/>
      <c r="JS12" s="665"/>
      <c r="JT12" s="665"/>
      <c r="JU12" s="665"/>
      <c r="JV12" s="665"/>
      <c r="JW12" s="665"/>
      <c r="JX12" s="665"/>
      <c r="JY12" s="665"/>
      <c r="JZ12" s="665"/>
      <c r="KA12" s="665"/>
      <c r="KB12" s="665"/>
      <c r="KC12" s="665"/>
      <c r="KD12" s="665"/>
      <c r="KE12" s="665"/>
      <c r="KF12" s="665"/>
      <c r="KG12" s="665"/>
      <c r="KH12" s="665"/>
      <c r="KI12" s="665"/>
      <c r="KJ12" s="665"/>
      <c r="KK12" s="665"/>
      <c r="KL12" s="665"/>
      <c r="KM12" s="665"/>
      <c r="KN12" s="665"/>
      <c r="KO12" s="665"/>
      <c r="KP12" s="665"/>
      <c r="KQ12" s="665"/>
      <c r="KR12" s="665"/>
      <c r="KS12" s="665"/>
      <c r="KT12" s="665"/>
      <c r="KU12" s="665"/>
      <c r="KV12" s="665"/>
      <c r="KW12" s="665"/>
      <c r="KX12" s="665"/>
      <c r="KY12" s="665"/>
      <c r="KZ12" s="665"/>
      <c r="LA12" s="665"/>
      <c r="LB12" s="665"/>
      <c r="LC12" s="665"/>
      <c r="LD12" s="665"/>
      <c r="LE12" s="665"/>
      <c r="LF12" s="665"/>
      <c r="LG12" s="665"/>
      <c r="LH12" s="665"/>
      <c r="LI12" s="665"/>
      <c r="LJ12" s="665"/>
      <c r="LK12" s="665"/>
      <c r="LL12" s="665"/>
      <c r="LM12" s="665"/>
      <c r="LN12" s="665"/>
      <c r="LO12" s="665"/>
      <c r="LP12" s="665"/>
      <c r="LQ12" s="665"/>
      <c r="LR12" s="665"/>
      <c r="LS12" s="665"/>
      <c r="LT12" s="665"/>
      <c r="LU12" s="665"/>
      <c r="LV12" s="665"/>
      <c r="LW12" s="665"/>
      <c r="LX12" s="665"/>
      <c r="LY12" s="665"/>
      <c r="LZ12" s="665"/>
      <c r="MA12" s="665"/>
      <c r="MB12" s="665"/>
      <c r="MC12" s="665"/>
      <c r="MD12" s="665"/>
      <c r="ME12" s="665"/>
      <c r="MF12" s="665"/>
      <c r="MG12" s="665"/>
      <c r="MH12" s="665"/>
      <c r="MI12" s="665"/>
      <c r="MJ12" s="665"/>
      <c r="MK12" s="665"/>
      <c r="ML12" s="665"/>
      <c r="MM12" s="665"/>
      <c r="MN12" s="665"/>
      <c r="MO12" s="665"/>
      <c r="MP12" s="665"/>
      <c r="MQ12" s="665"/>
      <c r="MR12" s="665"/>
      <c r="MS12" s="665"/>
      <c r="MT12" s="665"/>
      <c r="MU12" s="665"/>
      <c r="MV12" s="665"/>
      <c r="MW12" s="665"/>
      <c r="MX12" s="665"/>
      <c r="MY12" s="665"/>
      <c r="MZ12" s="665"/>
      <c r="NA12" s="665"/>
      <c r="NB12" s="665"/>
      <c r="NC12" s="665"/>
      <c r="ND12" s="665"/>
      <c r="NE12" s="665"/>
      <c r="NF12" s="665"/>
      <c r="NG12" s="665"/>
      <c r="NH12" s="665"/>
      <c r="NI12" s="665"/>
      <c r="NJ12" s="665"/>
      <c r="NK12" s="665"/>
      <c r="NL12" s="665"/>
      <c r="NM12" s="665"/>
      <c r="NN12" s="665"/>
      <c r="NO12" s="665"/>
      <c r="NP12" s="665"/>
      <c r="NQ12" s="665"/>
      <c r="NR12" s="665"/>
      <c r="NS12" s="665"/>
      <c r="NT12" s="665"/>
      <c r="NU12" s="665"/>
      <c r="NV12" s="665"/>
      <c r="NW12" s="665"/>
      <c r="NX12" s="665"/>
      <c r="NY12" s="665"/>
      <c r="NZ12" s="665"/>
      <c r="OA12" s="665"/>
      <c r="OB12" s="665"/>
      <c r="OC12" s="665"/>
      <c r="OD12" s="665"/>
      <c r="OE12" s="665"/>
      <c r="OF12" s="665"/>
      <c r="OG12" s="665"/>
      <c r="OH12" s="665"/>
      <c r="OI12" s="665"/>
      <c r="OJ12" s="665"/>
      <c r="OK12" s="665"/>
      <c r="OL12" s="665"/>
      <c r="OM12" s="665"/>
      <c r="ON12" s="665"/>
      <c r="OO12" s="665"/>
      <c r="OP12" s="665"/>
      <c r="OQ12" s="665"/>
      <c r="OR12" s="665"/>
      <c r="OS12" s="665"/>
      <c r="OT12" s="665"/>
      <c r="OU12" s="665"/>
      <c r="OV12" s="665"/>
      <c r="OW12" s="665"/>
      <c r="OX12" s="665"/>
      <c r="OY12" s="665"/>
      <c r="OZ12" s="665"/>
      <c r="PA12" s="665"/>
      <c r="PB12" s="665"/>
      <c r="PC12" s="665"/>
      <c r="PD12" s="665"/>
      <c r="PE12" s="665"/>
      <c r="PF12" s="665"/>
      <c r="PG12" s="665"/>
      <c r="PH12" s="665"/>
      <c r="PI12" s="665"/>
      <c r="PJ12" s="665"/>
      <c r="PK12" s="665"/>
      <c r="PL12" s="665"/>
      <c r="PM12" s="665"/>
      <c r="PN12" s="665"/>
      <c r="PO12" s="665"/>
      <c r="PP12" s="665"/>
      <c r="PQ12" s="665"/>
      <c r="PR12" s="665"/>
      <c r="PS12" s="665"/>
      <c r="PT12" s="665"/>
      <c r="PU12" s="665"/>
      <c r="PV12" s="665"/>
      <c r="PW12" s="665"/>
      <c r="PX12" s="665"/>
      <c r="PY12" s="665"/>
      <c r="PZ12" s="665"/>
      <c r="QA12" s="665"/>
      <c r="QB12" s="665"/>
      <c r="QC12" s="665"/>
      <c r="QD12" s="665"/>
      <c r="QE12" s="665"/>
      <c r="QF12" s="665"/>
      <c r="QG12" s="665"/>
      <c r="QH12" s="665"/>
      <c r="QI12" s="665"/>
      <c r="QJ12" s="665"/>
      <c r="QK12" s="665"/>
      <c r="QL12" s="665"/>
      <c r="QM12" s="665"/>
      <c r="QN12" s="665"/>
      <c r="QO12" s="665"/>
      <c r="QP12" s="665"/>
      <c r="QQ12" s="665"/>
      <c r="QR12" s="665"/>
      <c r="QS12" s="665"/>
      <c r="QT12" s="665"/>
      <c r="QU12" s="665"/>
      <c r="QV12" s="665"/>
      <c r="QW12" s="665"/>
      <c r="QX12" s="665"/>
      <c r="QY12" s="665"/>
      <c r="QZ12" s="665"/>
      <c r="RA12" s="665"/>
      <c r="RB12" s="665"/>
      <c r="RC12" s="665"/>
      <c r="RD12" s="665"/>
      <c r="RE12" s="665"/>
      <c r="RF12" s="665"/>
      <c r="RG12" s="665"/>
      <c r="RH12" s="665"/>
      <c r="RI12" s="665"/>
      <c r="RJ12" s="665"/>
      <c r="RK12" s="665"/>
      <c r="RL12" s="665"/>
      <c r="RM12" s="665"/>
      <c r="RN12" s="665"/>
      <c r="RO12" s="665"/>
      <c r="RP12" s="665"/>
      <c r="RQ12" s="665"/>
      <c r="RR12" s="665"/>
      <c r="RS12" s="665"/>
      <c r="RT12" s="665"/>
      <c r="RU12" s="665"/>
      <c r="RV12" s="665"/>
      <c r="RW12" s="665"/>
      <c r="RX12" s="665"/>
      <c r="RY12" s="665"/>
      <c r="RZ12" s="665"/>
      <c r="SA12" s="665"/>
      <c r="SB12" s="665"/>
      <c r="SC12" s="665"/>
      <c r="SD12" s="665"/>
      <c r="SE12" s="665"/>
      <c r="SF12" s="665"/>
      <c r="SG12" s="665"/>
      <c r="SH12" s="665"/>
      <c r="SI12" s="665"/>
      <c r="SJ12" s="665"/>
      <c r="SK12" s="665"/>
      <c r="SL12" s="665"/>
      <c r="SM12" s="665"/>
      <c r="SN12" s="665"/>
      <c r="SO12" s="665"/>
      <c r="SP12" s="665"/>
      <c r="SQ12" s="665"/>
      <c r="SR12" s="665"/>
      <c r="SS12" s="665"/>
      <c r="ST12" s="665"/>
      <c r="SU12" s="665"/>
      <c r="SV12" s="665"/>
      <c r="SW12" s="665"/>
      <c r="SX12" s="665"/>
      <c r="SY12" s="665"/>
      <c r="SZ12" s="665"/>
      <c r="TA12" s="665"/>
      <c r="TB12" s="665"/>
      <c r="TC12" s="665"/>
      <c r="TD12" s="665"/>
      <c r="TE12" s="665"/>
      <c r="TF12" s="665"/>
      <c r="TG12" s="665"/>
      <c r="TH12" s="665"/>
      <c r="TI12" s="665"/>
      <c r="TJ12" s="665"/>
      <c r="TK12" s="665"/>
      <c r="TL12" s="665"/>
      <c r="TM12" s="665"/>
      <c r="TN12" s="665"/>
      <c r="TO12" s="665"/>
      <c r="TP12" s="665"/>
      <c r="TQ12" s="665"/>
      <c r="TR12" s="665"/>
      <c r="TS12" s="665"/>
      <c r="TT12" s="665"/>
      <c r="TU12" s="665"/>
      <c r="TV12" s="665"/>
      <c r="TW12" s="665"/>
      <c r="TX12" s="665"/>
      <c r="TY12" s="665"/>
      <c r="TZ12" s="665"/>
      <c r="UA12" s="665"/>
      <c r="UB12" s="665"/>
      <c r="UC12" s="665"/>
      <c r="UD12" s="665"/>
      <c r="UE12" s="665"/>
      <c r="UF12" s="665"/>
      <c r="UG12" s="665"/>
      <c r="UH12" s="665"/>
      <c r="UI12" s="665"/>
      <c r="UJ12" s="665"/>
      <c r="UK12" s="665"/>
      <c r="UL12" s="665"/>
      <c r="UM12" s="665"/>
      <c r="UN12" s="665"/>
      <c r="UO12" s="665"/>
      <c r="UP12" s="665"/>
      <c r="UQ12" s="665"/>
      <c r="UR12" s="665"/>
      <c r="US12" s="665"/>
      <c r="UT12" s="665"/>
      <c r="UU12" s="665"/>
      <c r="UV12" s="665"/>
      <c r="UW12" s="665"/>
      <c r="UX12" s="665"/>
      <c r="UY12" s="665"/>
      <c r="UZ12" s="665"/>
      <c r="VA12" s="665"/>
      <c r="VB12" s="665"/>
      <c r="VC12" s="665"/>
      <c r="VD12" s="665"/>
      <c r="VE12" s="665"/>
      <c r="VF12" s="665"/>
      <c r="VG12" s="665"/>
      <c r="VH12" s="665"/>
      <c r="VI12" s="665"/>
      <c r="VJ12" s="665"/>
      <c r="VK12" s="665"/>
      <c r="VL12" s="665"/>
      <c r="VM12" s="665"/>
      <c r="VN12" s="665"/>
      <c r="VO12" s="665"/>
      <c r="VP12" s="665"/>
      <c r="VQ12" s="665"/>
      <c r="VR12" s="665"/>
      <c r="VS12" s="665"/>
      <c r="VT12" s="665"/>
      <c r="VU12" s="665"/>
      <c r="VV12" s="665"/>
      <c r="VW12" s="665"/>
      <c r="VX12" s="665"/>
      <c r="VY12" s="665"/>
      <c r="VZ12" s="665"/>
      <c r="WA12" s="665"/>
      <c r="WB12" s="665"/>
      <c r="WC12" s="665"/>
      <c r="WD12" s="665"/>
      <c r="WE12" s="665"/>
      <c r="WF12" s="665"/>
      <c r="WG12" s="665"/>
      <c r="WH12" s="665"/>
      <c r="WI12" s="665"/>
      <c r="WJ12" s="665"/>
      <c r="WK12" s="665"/>
      <c r="WL12" s="665"/>
      <c r="WM12" s="665"/>
      <c r="WN12" s="665"/>
      <c r="WO12" s="665"/>
      <c r="WP12" s="665"/>
      <c r="WQ12" s="665"/>
      <c r="WR12" s="665"/>
      <c r="WS12" s="665"/>
      <c r="WT12" s="665"/>
      <c r="WU12" s="665"/>
      <c r="WV12" s="665"/>
      <c r="WW12" s="665"/>
      <c r="WX12" s="665"/>
      <c r="WY12" s="665"/>
      <c r="WZ12" s="665"/>
      <c r="XA12" s="665"/>
      <c r="XB12" s="665"/>
      <c r="XC12" s="665"/>
      <c r="XD12" s="665"/>
      <c r="XE12" s="665"/>
      <c r="XF12" s="665"/>
      <c r="XG12" s="665"/>
      <c r="XH12" s="665"/>
      <c r="XI12" s="665"/>
      <c r="XJ12" s="665"/>
      <c r="XK12" s="665"/>
      <c r="XL12" s="665"/>
      <c r="XM12" s="665"/>
      <c r="XN12" s="665"/>
      <c r="XO12" s="665"/>
      <c r="XP12" s="665"/>
      <c r="XQ12" s="665"/>
      <c r="XR12" s="665"/>
      <c r="XS12" s="665"/>
      <c r="XT12" s="665"/>
      <c r="XU12" s="665"/>
      <c r="XV12" s="665"/>
      <c r="XW12" s="665"/>
      <c r="XX12" s="665"/>
      <c r="XY12" s="665"/>
      <c r="XZ12" s="665"/>
      <c r="YA12" s="665"/>
      <c r="YB12" s="665"/>
      <c r="YC12" s="665"/>
      <c r="YD12" s="665"/>
      <c r="YE12" s="665"/>
      <c r="YF12" s="665"/>
      <c r="YG12" s="665"/>
      <c r="YH12" s="665"/>
      <c r="YI12" s="665"/>
      <c r="YJ12" s="665"/>
      <c r="YK12" s="665"/>
      <c r="YL12" s="665"/>
      <c r="YM12" s="665"/>
      <c r="YN12" s="665"/>
      <c r="YO12" s="665"/>
      <c r="YP12" s="665"/>
      <c r="YQ12" s="665"/>
      <c r="YR12" s="665"/>
      <c r="YS12" s="665"/>
      <c r="YT12" s="665"/>
      <c r="YU12" s="665"/>
      <c r="YV12" s="665"/>
      <c r="YW12" s="665"/>
      <c r="YX12" s="665"/>
      <c r="YY12" s="665"/>
      <c r="YZ12" s="665"/>
      <c r="ZA12" s="665"/>
      <c r="ZB12" s="665"/>
      <c r="ZC12" s="665"/>
      <c r="ZD12" s="665"/>
      <c r="ZE12" s="665"/>
      <c r="ZF12" s="665"/>
      <c r="ZG12" s="665"/>
      <c r="ZH12" s="665"/>
      <c r="ZI12" s="665"/>
      <c r="ZJ12" s="665"/>
      <c r="ZK12" s="665"/>
      <c r="ZL12" s="665"/>
      <c r="ZM12" s="665"/>
      <c r="ZN12" s="665"/>
      <c r="ZO12" s="665"/>
      <c r="ZP12" s="665"/>
      <c r="ZQ12" s="665"/>
      <c r="ZR12" s="665"/>
      <c r="ZS12" s="665"/>
      <c r="ZT12" s="665"/>
      <c r="ZU12" s="665"/>
      <c r="ZV12" s="665"/>
      <c r="ZW12" s="665"/>
      <c r="ZX12" s="665"/>
      <c r="ZY12" s="665"/>
      <c r="ZZ12" s="665"/>
      <c r="AAA12" s="665"/>
      <c r="AAB12" s="665"/>
      <c r="AAC12" s="665"/>
      <c r="AAD12" s="665"/>
      <c r="AAE12" s="665"/>
      <c r="AAF12" s="665"/>
      <c r="AAG12" s="665"/>
      <c r="AAH12" s="665"/>
      <c r="AAI12" s="665"/>
      <c r="AAJ12" s="665"/>
      <c r="AAK12" s="665"/>
      <c r="AAL12" s="665"/>
      <c r="AAM12" s="665"/>
      <c r="AAN12" s="665"/>
      <c r="AAO12" s="665"/>
      <c r="AAP12" s="665"/>
      <c r="AAQ12" s="665"/>
      <c r="AAR12" s="665"/>
      <c r="AAS12" s="665"/>
      <c r="AAT12" s="665"/>
      <c r="AAU12" s="665"/>
      <c r="AAV12" s="665"/>
      <c r="AAW12" s="665"/>
      <c r="AAX12" s="665"/>
      <c r="AAY12" s="665"/>
      <c r="AAZ12" s="665"/>
      <c r="ABA12" s="665"/>
      <c r="ABB12" s="665"/>
      <c r="ABC12" s="665"/>
      <c r="ABD12" s="665"/>
      <c r="ABE12" s="665"/>
      <c r="ABF12" s="665"/>
      <c r="ABG12" s="665"/>
      <c r="ABH12" s="665"/>
      <c r="ABI12" s="665"/>
      <c r="ABJ12" s="665"/>
      <c r="ABK12" s="665"/>
      <c r="ABL12" s="665"/>
      <c r="ABM12" s="665"/>
      <c r="ABN12" s="665"/>
      <c r="ABO12" s="665"/>
      <c r="ABP12" s="665"/>
      <c r="ABQ12" s="665"/>
      <c r="ABR12" s="665"/>
      <c r="ABS12" s="665"/>
      <c r="ABT12" s="665"/>
      <c r="ABU12" s="665"/>
      <c r="ABV12" s="665"/>
      <c r="ABW12" s="665"/>
      <c r="ABX12" s="665"/>
      <c r="ABY12" s="665"/>
      <c r="ABZ12" s="665"/>
      <c r="ACA12" s="665"/>
      <c r="ACB12" s="665"/>
      <c r="ACC12" s="665"/>
      <c r="ACD12" s="665"/>
      <c r="ACE12" s="665"/>
      <c r="ACF12" s="665"/>
      <c r="ACG12" s="665"/>
      <c r="ACH12" s="665"/>
      <c r="ACI12" s="665"/>
      <c r="ACJ12" s="665"/>
      <c r="ACK12" s="665"/>
      <c r="ACL12" s="665"/>
      <c r="ACM12" s="665"/>
      <c r="ACN12" s="665"/>
      <c r="ACO12" s="665"/>
      <c r="ACP12" s="665"/>
      <c r="ACQ12" s="665"/>
      <c r="ACR12" s="665"/>
      <c r="ACS12" s="665"/>
      <c r="ACT12" s="665"/>
      <c r="ACU12" s="665"/>
      <c r="ACV12" s="665"/>
      <c r="ACW12" s="665"/>
      <c r="ACX12" s="665"/>
      <c r="ACY12" s="665"/>
      <c r="ACZ12" s="665"/>
      <c r="ADA12" s="665"/>
      <c r="ADB12" s="665"/>
      <c r="ADC12" s="665"/>
      <c r="ADD12" s="665"/>
      <c r="ADE12" s="665"/>
      <c r="ADF12" s="665"/>
      <c r="ADG12" s="665"/>
      <c r="ADH12" s="665"/>
      <c r="ADI12" s="665"/>
      <c r="ADJ12" s="665"/>
      <c r="ADK12" s="665"/>
      <c r="ADL12" s="665"/>
      <c r="ADM12" s="665"/>
      <c r="ADN12" s="665"/>
      <c r="ADO12" s="665"/>
      <c r="ADP12" s="665"/>
      <c r="ADQ12" s="665"/>
      <c r="ADR12" s="665"/>
      <c r="ADS12" s="665"/>
      <c r="ADT12" s="665"/>
      <c r="ADU12" s="665"/>
      <c r="ADV12" s="665"/>
      <c r="ADW12" s="665"/>
      <c r="ADX12" s="665"/>
      <c r="ADY12" s="665"/>
      <c r="ADZ12" s="665"/>
      <c r="AEA12" s="665"/>
      <c r="AEB12" s="665"/>
      <c r="AEC12" s="665"/>
      <c r="AED12" s="665"/>
      <c r="AEE12" s="665"/>
      <c r="AEF12" s="665"/>
      <c r="AEG12" s="665"/>
      <c r="AEH12" s="665"/>
      <c r="AEI12" s="665"/>
      <c r="AEJ12" s="665"/>
      <c r="AEK12" s="665"/>
      <c r="AEL12" s="665"/>
      <c r="AEM12" s="665"/>
      <c r="AEN12" s="665"/>
      <c r="AEO12" s="665"/>
      <c r="AEP12" s="665"/>
      <c r="AEQ12" s="665"/>
      <c r="AER12" s="665"/>
      <c r="AES12" s="665"/>
      <c r="AET12" s="665"/>
      <c r="AEU12" s="665"/>
      <c r="AEV12" s="665"/>
      <c r="AEW12" s="665"/>
      <c r="AEX12" s="665"/>
      <c r="AEY12" s="665"/>
      <c r="AEZ12" s="665"/>
      <c r="AFA12" s="665"/>
      <c r="AFB12" s="665"/>
      <c r="AFC12" s="665"/>
      <c r="AFD12" s="665"/>
      <c r="AFE12" s="665"/>
      <c r="AFF12" s="665"/>
      <c r="AFG12" s="665"/>
      <c r="AFH12" s="665"/>
      <c r="AFI12" s="665"/>
      <c r="AFJ12" s="665"/>
      <c r="AFK12" s="665"/>
      <c r="AFL12" s="665"/>
      <c r="AFM12" s="665"/>
      <c r="AFN12" s="665"/>
      <c r="AFO12" s="665"/>
      <c r="AFP12" s="665"/>
      <c r="AFQ12" s="665"/>
      <c r="AFR12" s="665"/>
      <c r="AFS12" s="665"/>
      <c r="AFT12" s="665"/>
      <c r="AFU12" s="665"/>
      <c r="AFV12" s="665"/>
      <c r="AFW12" s="665"/>
      <c r="AFX12" s="665"/>
      <c r="AFY12" s="665"/>
      <c r="AFZ12" s="665"/>
      <c r="AGA12" s="665"/>
      <c r="AGB12" s="665"/>
      <c r="AGC12" s="665"/>
      <c r="AGD12" s="665"/>
      <c r="AGE12" s="665"/>
      <c r="AGF12" s="665"/>
      <c r="AGG12" s="665"/>
      <c r="AGH12" s="665"/>
      <c r="AGI12" s="665"/>
      <c r="AGJ12" s="665"/>
      <c r="AGK12" s="665"/>
      <c r="AGL12" s="665"/>
      <c r="AGM12" s="665"/>
      <c r="AGN12" s="665"/>
      <c r="AGO12" s="665"/>
      <c r="AGP12" s="665"/>
      <c r="AGQ12" s="665"/>
      <c r="AGR12" s="665"/>
      <c r="AGS12" s="665"/>
      <c r="AGT12" s="665"/>
      <c r="AGU12" s="665"/>
      <c r="AGV12" s="665"/>
      <c r="AGW12" s="665"/>
      <c r="AGX12" s="665"/>
      <c r="AGY12" s="665"/>
      <c r="AGZ12" s="665"/>
      <c r="AHA12" s="665"/>
      <c r="AHB12" s="665"/>
      <c r="AHC12" s="665"/>
      <c r="AHD12" s="665"/>
      <c r="AHE12" s="665"/>
      <c r="AHF12" s="665"/>
      <c r="AHG12" s="665"/>
      <c r="AHH12" s="665"/>
      <c r="AHI12" s="665"/>
      <c r="AHJ12" s="665"/>
      <c r="AHK12" s="665"/>
      <c r="AHL12" s="665"/>
      <c r="AHM12" s="665"/>
      <c r="AHN12" s="665"/>
      <c r="AHO12" s="665"/>
      <c r="AHP12" s="665"/>
      <c r="AHQ12" s="665"/>
      <c r="AHR12" s="665"/>
      <c r="AHS12" s="665"/>
      <c r="AHT12" s="665"/>
      <c r="AHU12" s="665"/>
      <c r="AHV12" s="665"/>
      <c r="AHW12" s="665"/>
      <c r="AHX12" s="665"/>
      <c r="AHY12" s="665"/>
      <c r="AHZ12" s="665"/>
      <c r="AIA12" s="665"/>
      <c r="AIB12" s="665"/>
      <c r="AIC12" s="665"/>
      <c r="AID12" s="665"/>
      <c r="AIE12" s="665"/>
      <c r="AIF12" s="665"/>
      <c r="AIG12" s="665"/>
      <c r="AIH12" s="665"/>
      <c r="AII12" s="665"/>
      <c r="AIJ12" s="665"/>
      <c r="AIK12" s="665"/>
      <c r="AIL12" s="665"/>
      <c r="AIM12" s="665"/>
      <c r="AIN12" s="665"/>
      <c r="AIO12" s="665"/>
      <c r="AIP12" s="665"/>
      <c r="AIQ12" s="665"/>
      <c r="AIR12" s="665"/>
      <c r="AIS12" s="665"/>
      <c r="AIT12" s="665"/>
      <c r="AIU12" s="665"/>
      <c r="AIV12" s="665"/>
      <c r="AIW12" s="665"/>
      <c r="AIX12" s="665"/>
      <c r="AIY12" s="665"/>
      <c r="AIZ12" s="665"/>
      <c r="AJA12" s="665"/>
      <c r="AJB12" s="665"/>
      <c r="AJC12" s="665"/>
      <c r="AJD12" s="665"/>
      <c r="AJE12" s="665"/>
      <c r="AJF12" s="665"/>
      <c r="AJG12" s="665"/>
      <c r="AJH12" s="665"/>
      <c r="AJI12" s="665"/>
      <c r="AJJ12" s="665"/>
      <c r="AJK12" s="665"/>
      <c r="AJL12" s="665"/>
      <c r="AJM12" s="665"/>
      <c r="AJN12" s="665"/>
      <c r="AJO12" s="665"/>
      <c r="AJP12" s="665"/>
      <c r="AJQ12" s="665"/>
      <c r="AJR12" s="665"/>
      <c r="AJS12" s="665"/>
      <c r="AJT12" s="665"/>
      <c r="AJU12" s="665"/>
      <c r="AJV12" s="665"/>
      <c r="AJW12" s="665"/>
      <c r="AJX12" s="665"/>
      <c r="AJY12" s="665"/>
      <c r="AJZ12" s="665"/>
      <c r="AKA12" s="665"/>
      <c r="AKB12" s="665"/>
      <c r="AKC12" s="665"/>
      <c r="AKD12" s="665"/>
      <c r="AKE12" s="665"/>
      <c r="AKF12" s="665"/>
      <c r="AKG12" s="665"/>
      <c r="AKH12" s="665"/>
      <c r="AKI12" s="665"/>
      <c r="AKJ12" s="665"/>
      <c r="AKK12" s="665"/>
      <c r="AKL12" s="665"/>
      <c r="AKM12" s="665"/>
      <c r="AKN12" s="665"/>
      <c r="AKO12" s="665"/>
      <c r="AKP12" s="665"/>
      <c r="AKQ12" s="665"/>
      <c r="AKR12" s="665"/>
      <c r="AKS12" s="665"/>
      <c r="AKT12" s="665"/>
      <c r="AKU12" s="665"/>
      <c r="AKV12" s="665"/>
      <c r="AKW12" s="665"/>
      <c r="AKX12" s="665"/>
      <c r="AKY12" s="665"/>
      <c r="AKZ12" s="665"/>
      <c r="ALA12" s="665"/>
      <c r="ALB12" s="665"/>
      <c r="ALC12" s="665"/>
      <c r="ALD12" s="665"/>
      <c r="ALE12" s="665"/>
      <c r="ALF12" s="665"/>
      <c r="ALG12" s="665"/>
      <c r="ALH12" s="665"/>
      <c r="ALI12" s="665"/>
      <c r="ALJ12" s="665"/>
    </row>
    <row r="13" spans="2:999">
      <c r="B13" s="163" t="s">
        <v>573</v>
      </c>
      <c r="C13" s="675">
        <v>16.012112306000002</v>
      </c>
      <c r="D13" s="675">
        <v>16.267952633500002</v>
      </c>
      <c r="E13" s="675">
        <v>7.2496149479999996</v>
      </c>
      <c r="F13" s="675">
        <v>15.04827657537572</v>
      </c>
      <c r="G13" s="675">
        <v>14.033857620650373</v>
      </c>
      <c r="H13" s="675">
        <v>13.459724940829108</v>
      </c>
      <c r="I13" s="675">
        <v>13.922401853547834</v>
      </c>
      <c r="J13" s="675">
        <v>15.181763343834191</v>
      </c>
      <c r="K13" s="675">
        <v>15.443890544886468</v>
      </c>
      <c r="L13" s="676"/>
      <c r="M13" s="676"/>
      <c r="N13" s="676"/>
      <c r="O13" s="674"/>
      <c r="P13" s="665"/>
      <c r="Q13" s="665"/>
      <c r="R13" s="665"/>
      <c r="S13" s="665"/>
      <c r="T13" s="665"/>
      <c r="U13" s="665"/>
      <c r="V13" s="665"/>
      <c r="W13" s="665"/>
      <c r="X13" s="665"/>
      <c r="Y13" s="665"/>
      <c r="Z13" s="665"/>
      <c r="AA13" s="665"/>
      <c r="AB13" s="665"/>
      <c r="AC13" s="665"/>
      <c r="AD13" s="665"/>
      <c r="AE13" s="665"/>
      <c r="AF13" s="665"/>
      <c r="AG13" s="665"/>
      <c r="AH13" s="665"/>
      <c r="AI13" s="665"/>
      <c r="AJ13" s="665"/>
      <c r="AK13" s="665"/>
      <c r="AL13" s="665"/>
      <c r="AM13" s="665"/>
      <c r="AN13" s="665"/>
      <c r="AO13" s="665"/>
      <c r="AP13" s="665"/>
      <c r="AQ13" s="665"/>
      <c r="AR13" s="665"/>
      <c r="AS13" s="665"/>
      <c r="AT13" s="665"/>
      <c r="AU13" s="665"/>
      <c r="AV13" s="665"/>
      <c r="AW13" s="665"/>
      <c r="AX13" s="665"/>
      <c r="AY13" s="665"/>
      <c r="AZ13" s="665"/>
      <c r="BA13" s="665"/>
      <c r="BB13" s="665"/>
      <c r="BC13" s="665"/>
      <c r="BD13" s="665"/>
      <c r="BE13" s="665"/>
      <c r="BF13" s="665"/>
      <c r="BG13" s="665"/>
      <c r="BH13" s="665"/>
      <c r="BI13" s="665"/>
      <c r="BJ13" s="665"/>
      <c r="BK13" s="665"/>
      <c r="BL13" s="665"/>
      <c r="BM13" s="665"/>
      <c r="BN13" s="665"/>
      <c r="BO13" s="665"/>
      <c r="BP13" s="665"/>
      <c r="BQ13" s="665"/>
      <c r="BR13" s="665"/>
      <c r="BS13" s="665"/>
      <c r="BT13" s="665"/>
      <c r="BU13" s="665"/>
      <c r="BV13" s="665"/>
      <c r="BW13" s="665"/>
      <c r="BX13" s="665"/>
      <c r="BY13" s="665"/>
      <c r="BZ13" s="665"/>
      <c r="CA13" s="665"/>
      <c r="CB13" s="665"/>
      <c r="CC13" s="665"/>
      <c r="CD13" s="665"/>
      <c r="CE13" s="665"/>
      <c r="CF13" s="665"/>
      <c r="CG13" s="665"/>
      <c r="CH13" s="665"/>
      <c r="CI13" s="665"/>
      <c r="CJ13" s="665"/>
      <c r="CK13" s="665"/>
      <c r="CL13" s="665"/>
      <c r="CM13" s="665"/>
      <c r="CN13" s="665"/>
      <c r="CO13" s="665"/>
      <c r="CP13" s="665"/>
      <c r="CQ13" s="665"/>
      <c r="CR13" s="665"/>
      <c r="CS13" s="665"/>
      <c r="CT13" s="665"/>
      <c r="CU13" s="665"/>
      <c r="CV13" s="665"/>
      <c r="CW13" s="665"/>
      <c r="CX13" s="665"/>
      <c r="CY13" s="665"/>
      <c r="CZ13" s="665"/>
      <c r="DA13" s="665"/>
      <c r="DB13" s="665"/>
      <c r="DC13" s="665"/>
      <c r="DD13" s="665"/>
      <c r="DE13" s="665"/>
      <c r="DF13" s="665"/>
      <c r="DG13" s="665"/>
      <c r="DH13" s="665"/>
      <c r="DI13" s="665"/>
      <c r="DJ13" s="665"/>
      <c r="DK13" s="665"/>
      <c r="DL13" s="665"/>
      <c r="DM13" s="665"/>
      <c r="DN13" s="665"/>
      <c r="DO13" s="665"/>
      <c r="DP13" s="665"/>
      <c r="DQ13" s="665"/>
      <c r="DR13" s="665"/>
      <c r="DS13" s="665"/>
      <c r="DT13" s="665"/>
      <c r="DU13" s="665"/>
      <c r="DV13" s="665"/>
      <c r="DW13" s="665"/>
      <c r="DX13" s="665"/>
      <c r="DY13" s="665"/>
      <c r="DZ13" s="665"/>
      <c r="EA13" s="665"/>
      <c r="EB13" s="665"/>
      <c r="EC13" s="665"/>
      <c r="ED13" s="665"/>
      <c r="EE13" s="665"/>
      <c r="EF13" s="665"/>
      <c r="EG13" s="665"/>
      <c r="EH13" s="665"/>
      <c r="EI13" s="665"/>
      <c r="EJ13" s="665"/>
      <c r="EK13" s="665"/>
      <c r="EL13" s="665"/>
      <c r="EM13" s="665"/>
      <c r="EN13" s="665"/>
      <c r="EO13" s="665"/>
      <c r="EP13" s="665"/>
      <c r="EQ13" s="665"/>
      <c r="ER13" s="665"/>
      <c r="ES13" s="665"/>
      <c r="ET13" s="665"/>
      <c r="EU13" s="665"/>
      <c r="EV13" s="665"/>
      <c r="EW13" s="665"/>
      <c r="EX13" s="665"/>
      <c r="EY13" s="665"/>
      <c r="EZ13" s="665"/>
      <c r="FA13" s="665"/>
      <c r="FB13" s="665"/>
      <c r="FC13" s="665"/>
      <c r="FD13" s="665"/>
      <c r="FE13" s="665"/>
      <c r="FF13" s="665"/>
      <c r="FG13" s="665"/>
      <c r="FH13" s="665"/>
      <c r="FI13" s="665"/>
      <c r="FJ13" s="665"/>
      <c r="FK13" s="665"/>
      <c r="FL13" s="665"/>
      <c r="FM13" s="665"/>
      <c r="FN13" s="665"/>
      <c r="FO13" s="665"/>
      <c r="FP13" s="665"/>
      <c r="FQ13" s="665"/>
      <c r="FR13" s="665"/>
      <c r="FS13" s="665"/>
      <c r="FT13" s="665"/>
      <c r="FU13" s="665"/>
      <c r="FV13" s="665"/>
      <c r="FW13" s="665"/>
      <c r="FX13" s="665"/>
      <c r="FY13" s="665"/>
      <c r="FZ13" s="665"/>
      <c r="GA13" s="665"/>
      <c r="GB13" s="665"/>
      <c r="GC13" s="665"/>
      <c r="GD13" s="665"/>
      <c r="GE13" s="665"/>
      <c r="GF13" s="665"/>
      <c r="GG13" s="665"/>
      <c r="GH13" s="665"/>
      <c r="GI13" s="665"/>
      <c r="GJ13" s="665"/>
      <c r="GK13" s="665"/>
      <c r="GL13" s="665"/>
      <c r="GM13" s="665"/>
      <c r="GN13" s="665"/>
      <c r="GO13" s="665"/>
      <c r="GP13" s="665"/>
      <c r="GQ13" s="665"/>
      <c r="GR13" s="665"/>
      <c r="GS13" s="665"/>
      <c r="GT13" s="665"/>
      <c r="GU13" s="665"/>
      <c r="GV13" s="665"/>
      <c r="GW13" s="665"/>
      <c r="GX13" s="665"/>
      <c r="GY13" s="665"/>
      <c r="GZ13" s="665"/>
      <c r="HA13" s="665"/>
      <c r="HB13" s="665"/>
      <c r="HC13" s="665"/>
      <c r="HD13" s="665"/>
      <c r="HE13" s="665"/>
      <c r="HF13" s="665"/>
      <c r="HG13" s="665"/>
      <c r="HH13" s="665"/>
      <c r="HI13" s="665"/>
      <c r="HJ13" s="665"/>
      <c r="HK13" s="665"/>
      <c r="HL13" s="665"/>
      <c r="HM13" s="665"/>
      <c r="HN13" s="665"/>
      <c r="HO13" s="665"/>
      <c r="HP13" s="665"/>
      <c r="HQ13" s="665"/>
      <c r="HR13" s="665"/>
      <c r="HS13" s="665"/>
      <c r="HT13" s="665"/>
      <c r="HU13" s="665"/>
      <c r="HV13" s="665"/>
      <c r="HW13" s="665"/>
      <c r="HX13" s="665"/>
      <c r="HY13" s="665"/>
      <c r="HZ13" s="665"/>
      <c r="IA13" s="665"/>
      <c r="IB13" s="665"/>
      <c r="IC13" s="665"/>
      <c r="ID13" s="665"/>
      <c r="IE13" s="665"/>
      <c r="IF13" s="665"/>
      <c r="IG13" s="665"/>
      <c r="IH13" s="665"/>
      <c r="II13" s="665"/>
      <c r="IJ13" s="665"/>
      <c r="IK13" s="665"/>
      <c r="IL13" s="665"/>
      <c r="IM13" s="665"/>
      <c r="IN13" s="665"/>
      <c r="IO13" s="665"/>
      <c r="IP13" s="665"/>
      <c r="IQ13" s="665"/>
      <c r="IR13" s="665"/>
      <c r="IS13" s="665"/>
      <c r="IT13" s="665"/>
      <c r="IU13" s="665"/>
      <c r="IV13" s="665"/>
      <c r="IW13" s="665"/>
      <c r="IX13" s="665"/>
      <c r="IY13" s="665"/>
      <c r="IZ13" s="665"/>
      <c r="JA13" s="665"/>
      <c r="JB13" s="665"/>
      <c r="JC13" s="665"/>
      <c r="JD13" s="665"/>
      <c r="JE13" s="665"/>
      <c r="JF13" s="665"/>
      <c r="JG13" s="665"/>
      <c r="JH13" s="665"/>
      <c r="JI13" s="665"/>
      <c r="JJ13" s="665"/>
      <c r="JK13" s="665"/>
      <c r="JL13" s="665"/>
      <c r="JM13" s="665"/>
      <c r="JN13" s="665"/>
      <c r="JO13" s="665"/>
      <c r="JP13" s="665"/>
      <c r="JQ13" s="665"/>
      <c r="JR13" s="665"/>
      <c r="JS13" s="665"/>
      <c r="JT13" s="665"/>
      <c r="JU13" s="665"/>
      <c r="JV13" s="665"/>
      <c r="JW13" s="665"/>
      <c r="JX13" s="665"/>
      <c r="JY13" s="665"/>
      <c r="JZ13" s="665"/>
      <c r="KA13" s="665"/>
      <c r="KB13" s="665"/>
      <c r="KC13" s="665"/>
      <c r="KD13" s="665"/>
      <c r="KE13" s="665"/>
      <c r="KF13" s="665"/>
      <c r="KG13" s="665"/>
      <c r="KH13" s="665"/>
      <c r="KI13" s="665"/>
      <c r="KJ13" s="665"/>
      <c r="KK13" s="665"/>
      <c r="KL13" s="665"/>
      <c r="KM13" s="665"/>
      <c r="KN13" s="665"/>
      <c r="KO13" s="665"/>
      <c r="KP13" s="665"/>
      <c r="KQ13" s="665"/>
      <c r="KR13" s="665"/>
      <c r="KS13" s="665"/>
      <c r="KT13" s="665"/>
      <c r="KU13" s="665"/>
      <c r="KV13" s="665"/>
      <c r="KW13" s="665"/>
      <c r="KX13" s="665"/>
      <c r="KY13" s="665"/>
      <c r="KZ13" s="665"/>
      <c r="LA13" s="665"/>
      <c r="LB13" s="665"/>
      <c r="LC13" s="665"/>
      <c r="LD13" s="665"/>
      <c r="LE13" s="665"/>
      <c r="LF13" s="665"/>
      <c r="LG13" s="665"/>
      <c r="LH13" s="665"/>
      <c r="LI13" s="665"/>
      <c r="LJ13" s="665"/>
      <c r="LK13" s="665"/>
      <c r="LL13" s="665"/>
      <c r="LM13" s="665"/>
      <c r="LN13" s="665"/>
      <c r="LO13" s="665"/>
      <c r="LP13" s="665"/>
      <c r="LQ13" s="665"/>
      <c r="LR13" s="665"/>
      <c r="LS13" s="665"/>
      <c r="LT13" s="665"/>
      <c r="LU13" s="665"/>
      <c r="LV13" s="665"/>
      <c r="LW13" s="665"/>
      <c r="LX13" s="665"/>
      <c r="LY13" s="665"/>
      <c r="LZ13" s="665"/>
      <c r="MA13" s="665"/>
      <c r="MB13" s="665"/>
      <c r="MC13" s="665"/>
      <c r="MD13" s="665"/>
      <c r="ME13" s="665"/>
      <c r="MF13" s="665"/>
      <c r="MG13" s="665"/>
      <c r="MH13" s="665"/>
      <c r="MI13" s="665"/>
      <c r="MJ13" s="665"/>
      <c r="MK13" s="665"/>
      <c r="ML13" s="665"/>
      <c r="MM13" s="665"/>
      <c r="MN13" s="665"/>
      <c r="MO13" s="665"/>
      <c r="MP13" s="665"/>
      <c r="MQ13" s="665"/>
      <c r="MR13" s="665"/>
      <c r="MS13" s="665"/>
      <c r="MT13" s="665"/>
      <c r="MU13" s="665"/>
      <c r="MV13" s="665"/>
      <c r="MW13" s="665"/>
      <c r="MX13" s="665"/>
      <c r="MY13" s="665"/>
      <c r="MZ13" s="665"/>
      <c r="NA13" s="665"/>
      <c r="NB13" s="665"/>
      <c r="NC13" s="665"/>
      <c r="ND13" s="665"/>
      <c r="NE13" s="665"/>
      <c r="NF13" s="665"/>
      <c r="NG13" s="665"/>
      <c r="NH13" s="665"/>
      <c r="NI13" s="665"/>
      <c r="NJ13" s="665"/>
      <c r="NK13" s="665"/>
      <c r="NL13" s="665"/>
      <c r="NM13" s="665"/>
      <c r="NN13" s="665"/>
      <c r="NO13" s="665"/>
      <c r="NP13" s="665"/>
      <c r="NQ13" s="665"/>
      <c r="NR13" s="665"/>
      <c r="NS13" s="665"/>
      <c r="NT13" s="665"/>
      <c r="NU13" s="665"/>
      <c r="NV13" s="665"/>
      <c r="NW13" s="665"/>
      <c r="NX13" s="665"/>
      <c r="NY13" s="665"/>
      <c r="NZ13" s="665"/>
      <c r="OA13" s="665"/>
      <c r="OB13" s="665"/>
      <c r="OC13" s="665"/>
      <c r="OD13" s="665"/>
      <c r="OE13" s="665"/>
      <c r="OF13" s="665"/>
      <c r="OG13" s="665"/>
      <c r="OH13" s="665"/>
      <c r="OI13" s="665"/>
      <c r="OJ13" s="665"/>
      <c r="OK13" s="665"/>
      <c r="OL13" s="665"/>
      <c r="OM13" s="665"/>
      <c r="ON13" s="665"/>
      <c r="OO13" s="665"/>
      <c r="OP13" s="665"/>
      <c r="OQ13" s="665"/>
      <c r="OR13" s="665"/>
      <c r="OS13" s="665"/>
      <c r="OT13" s="665"/>
      <c r="OU13" s="665"/>
      <c r="OV13" s="665"/>
      <c r="OW13" s="665"/>
      <c r="OX13" s="665"/>
      <c r="OY13" s="665"/>
      <c r="OZ13" s="665"/>
      <c r="PA13" s="665"/>
      <c r="PB13" s="665"/>
      <c r="PC13" s="665"/>
      <c r="PD13" s="665"/>
      <c r="PE13" s="665"/>
      <c r="PF13" s="665"/>
      <c r="PG13" s="665"/>
      <c r="PH13" s="665"/>
      <c r="PI13" s="665"/>
      <c r="PJ13" s="665"/>
      <c r="PK13" s="665"/>
      <c r="PL13" s="665"/>
      <c r="PM13" s="665"/>
      <c r="PN13" s="665"/>
      <c r="PO13" s="665"/>
      <c r="PP13" s="665"/>
      <c r="PQ13" s="665"/>
      <c r="PR13" s="665"/>
      <c r="PS13" s="665"/>
      <c r="PT13" s="665"/>
      <c r="PU13" s="665"/>
      <c r="PV13" s="665"/>
      <c r="PW13" s="665"/>
      <c r="PX13" s="665"/>
      <c r="PY13" s="665"/>
      <c r="PZ13" s="665"/>
      <c r="QA13" s="665"/>
      <c r="QB13" s="665"/>
      <c r="QC13" s="665"/>
      <c r="QD13" s="665"/>
      <c r="QE13" s="665"/>
      <c r="QF13" s="665"/>
      <c r="QG13" s="665"/>
      <c r="QH13" s="665"/>
      <c r="QI13" s="665"/>
      <c r="QJ13" s="665"/>
      <c r="QK13" s="665"/>
      <c r="QL13" s="665"/>
      <c r="QM13" s="665"/>
      <c r="QN13" s="665"/>
      <c r="QO13" s="665"/>
      <c r="QP13" s="665"/>
      <c r="QQ13" s="665"/>
      <c r="QR13" s="665"/>
      <c r="QS13" s="665"/>
      <c r="QT13" s="665"/>
      <c r="QU13" s="665"/>
      <c r="QV13" s="665"/>
      <c r="QW13" s="665"/>
      <c r="QX13" s="665"/>
      <c r="QY13" s="665"/>
      <c r="QZ13" s="665"/>
      <c r="RA13" s="665"/>
      <c r="RB13" s="665"/>
      <c r="RC13" s="665"/>
      <c r="RD13" s="665"/>
      <c r="RE13" s="665"/>
      <c r="RF13" s="665"/>
      <c r="RG13" s="665"/>
      <c r="RH13" s="665"/>
      <c r="RI13" s="665"/>
      <c r="RJ13" s="665"/>
      <c r="RK13" s="665"/>
      <c r="RL13" s="665"/>
      <c r="RM13" s="665"/>
      <c r="RN13" s="665"/>
      <c r="RO13" s="665"/>
      <c r="RP13" s="665"/>
      <c r="RQ13" s="665"/>
      <c r="RR13" s="665"/>
      <c r="RS13" s="665"/>
      <c r="RT13" s="665"/>
      <c r="RU13" s="665"/>
      <c r="RV13" s="665"/>
      <c r="RW13" s="665"/>
      <c r="RX13" s="665"/>
      <c r="RY13" s="665"/>
      <c r="RZ13" s="665"/>
      <c r="SA13" s="665"/>
      <c r="SB13" s="665"/>
      <c r="SC13" s="665"/>
      <c r="SD13" s="665"/>
      <c r="SE13" s="665"/>
      <c r="SF13" s="665"/>
      <c r="SG13" s="665"/>
      <c r="SH13" s="665"/>
      <c r="SI13" s="665"/>
      <c r="SJ13" s="665"/>
      <c r="SK13" s="665"/>
      <c r="SL13" s="665"/>
      <c r="SM13" s="665"/>
      <c r="SN13" s="665"/>
      <c r="SO13" s="665"/>
      <c r="SP13" s="665"/>
      <c r="SQ13" s="665"/>
      <c r="SR13" s="665"/>
      <c r="SS13" s="665"/>
      <c r="ST13" s="665"/>
      <c r="SU13" s="665"/>
      <c r="SV13" s="665"/>
      <c r="SW13" s="665"/>
      <c r="SX13" s="665"/>
      <c r="SY13" s="665"/>
      <c r="SZ13" s="665"/>
      <c r="TA13" s="665"/>
      <c r="TB13" s="665"/>
      <c r="TC13" s="665"/>
      <c r="TD13" s="665"/>
      <c r="TE13" s="665"/>
      <c r="TF13" s="665"/>
      <c r="TG13" s="665"/>
      <c r="TH13" s="665"/>
      <c r="TI13" s="665"/>
      <c r="TJ13" s="665"/>
      <c r="TK13" s="665"/>
      <c r="TL13" s="665"/>
      <c r="TM13" s="665"/>
      <c r="TN13" s="665"/>
      <c r="TO13" s="665"/>
      <c r="TP13" s="665"/>
      <c r="TQ13" s="665"/>
      <c r="TR13" s="665"/>
      <c r="TS13" s="665"/>
      <c r="TT13" s="665"/>
      <c r="TU13" s="665"/>
      <c r="TV13" s="665"/>
      <c r="TW13" s="665"/>
      <c r="TX13" s="665"/>
      <c r="TY13" s="665"/>
      <c r="TZ13" s="665"/>
      <c r="UA13" s="665"/>
      <c r="UB13" s="665"/>
      <c r="UC13" s="665"/>
      <c r="UD13" s="665"/>
      <c r="UE13" s="665"/>
      <c r="UF13" s="665"/>
      <c r="UG13" s="665"/>
      <c r="UH13" s="665"/>
      <c r="UI13" s="665"/>
      <c r="UJ13" s="665"/>
      <c r="UK13" s="665"/>
      <c r="UL13" s="665"/>
      <c r="UM13" s="665"/>
      <c r="UN13" s="665"/>
      <c r="UO13" s="665"/>
      <c r="UP13" s="665"/>
      <c r="UQ13" s="665"/>
      <c r="UR13" s="665"/>
      <c r="US13" s="665"/>
      <c r="UT13" s="665"/>
      <c r="UU13" s="665"/>
      <c r="UV13" s="665"/>
      <c r="UW13" s="665"/>
      <c r="UX13" s="665"/>
      <c r="UY13" s="665"/>
      <c r="UZ13" s="665"/>
      <c r="VA13" s="665"/>
      <c r="VB13" s="665"/>
      <c r="VC13" s="665"/>
      <c r="VD13" s="665"/>
      <c r="VE13" s="665"/>
      <c r="VF13" s="665"/>
      <c r="VG13" s="665"/>
      <c r="VH13" s="665"/>
      <c r="VI13" s="665"/>
      <c r="VJ13" s="665"/>
      <c r="VK13" s="665"/>
      <c r="VL13" s="665"/>
      <c r="VM13" s="665"/>
      <c r="VN13" s="665"/>
      <c r="VO13" s="665"/>
      <c r="VP13" s="665"/>
      <c r="VQ13" s="665"/>
      <c r="VR13" s="665"/>
      <c r="VS13" s="665"/>
      <c r="VT13" s="665"/>
      <c r="VU13" s="665"/>
      <c r="VV13" s="665"/>
      <c r="VW13" s="665"/>
      <c r="VX13" s="665"/>
      <c r="VY13" s="665"/>
      <c r="VZ13" s="665"/>
      <c r="WA13" s="665"/>
      <c r="WB13" s="665"/>
      <c r="WC13" s="665"/>
      <c r="WD13" s="665"/>
      <c r="WE13" s="665"/>
      <c r="WF13" s="665"/>
      <c r="WG13" s="665"/>
      <c r="WH13" s="665"/>
      <c r="WI13" s="665"/>
      <c r="WJ13" s="665"/>
      <c r="WK13" s="665"/>
      <c r="WL13" s="665"/>
      <c r="WM13" s="665"/>
      <c r="WN13" s="665"/>
      <c r="WO13" s="665"/>
      <c r="WP13" s="665"/>
      <c r="WQ13" s="665"/>
      <c r="WR13" s="665"/>
      <c r="WS13" s="665"/>
      <c r="WT13" s="665"/>
      <c r="WU13" s="665"/>
      <c r="WV13" s="665"/>
      <c r="WW13" s="665"/>
      <c r="WX13" s="665"/>
      <c r="WY13" s="665"/>
      <c r="WZ13" s="665"/>
      <c r="XA13" s="665"/>
      <c r="XB13" s="665"/>
      <c r="XC13" s="665"/>
      <c r="XD13" s="665"/>
      <c r="XE13" s="665"/>
      <c r="XF13" s="665"/>
      <c r="XG13" s="665"/>
      <c r="XH13" s="665"/>
      <c r="XI13" s="665"/>
      <c r="XJ13" s="665"/>
      <c r="XK13" s="665"/>
      <c r="XL13" s="665"/>
      <c r="XM13" s="665"/>
      <c r="XN13" s="665"/>
      <c r="XO13" s="665"/>
      <c r="XP13" s="665"/>
      <c r="XQ13" s="665"/>
      <c r="XR13" s="665"/>
      <c r="XS13" s="665"/>
      <c r="XT13" s="665"/>
      <c r="XU13" s="665"/>
      <c r="XV13" s="665"/>
      <c r="XW13" s="665"/>
      <c r="XX13" s="665"/>
      <c r="XY13" s="665"/>
      <c r="XZ13" s="665"/>
      <c r="YA13" s="665"/>
      <c r="YB13" s="665"/>
      <c r="YC13" s="665"/>
      <c r="YD13" s="665"/>
      <c r="YE13" s="665"/>
      <c r="YF13" s="665"/>
      <c r="YG13" s="665"/>
      <c r="YH13" s="665"/>
      <c r="YI13" s="665"/>
      <c r="YJ13" s="665"/>
      <c r="YK13" s="665"/>
      <c r="YL13" s="665"/>
      <c r="YM13" s="665"/>
      <c r="YN13" s="665"/>
      <c r="YO13" s="665"/>
      <c r="YP13" s="665"/>
      <c r="YQ13" s="665"/>
      <c r="YR13" s="665"/>
      <c r="YS13" s="665"/>
      <c r="YT13" s="665"/>
      <c r="YU13" s="665"/>
      <c r="YV13" s="665"/>
      <c r="YW13" s="665"/>
      <c r="YX13" s="665"/>
      <c r="YY13" s="665"/>
      <c r="YZ13" s="665"/>
      <c r="ZA13" s="665"/>
      <c r="ZB13" s="665"/>
      <c r="ZC13" s="665"/>
      <c r="ZD13" s="665"/>
      <c r="ZE13" s="665"/>
      <c r="ZF13" s="665"/>
      <c r="ZG13" s="665"/>
      <c r="ZH13" s="665"/>
      <c r="ZI13" s="665"/>
      <c r="ZJ13" s="665"/>
      <c r="ZK13" s="665"/>
      <c r="ZL13" s="665"/>
      <c r="ZM13" s="665"/>
      <c r="ZN13" s="665"/>
      <c r="ZO13" s="665"/>
      <c r="ZP13" s="665"/>
      <c r="ZQ13" s="665"/>
      <c r="ZR13" s="665"/>
      <c r="ZS13" s="665"/>
      <c r="ZT13" s="665"/>
      <c r="ZU13" s="665"/>
      <c r="ZV13" s="665"/>
      <c r="ZW13" s="665"/>
      <c r="ZX13" s="665"/>
      <c r="ZY13" s="665"/>
      <c r="ZZ13" s="665"/>
      <c r="AAA13" s="665"/>
      <c r="AAB13" s="665"/>
      <c r="AAC13" s="665"/>
      <c r="AAD13" s="665"/>
      <c r="AAE13" s="665"/>
      <c r="AAF13" s="665"/>
      <c r="AAG13" s="665"/>
      <c r="AAH13" s="665"/>
      <c r="AAI13" s="665"/>
      <c r="AAJ13" s="665"/>
      <c r="AAK13" s="665"/>
      <c r="AAL13" s="665"/>
      <c r="AAM13" s="665"/>
      <c r="AAN13" s="665"/>
      <c r="AAO13" s="665"/>
      <c r="AAP13" s="665"/>
      <c r="AAQ13" s="665"/>
      <c r="AAR13" s="665"/>
      <c r="AAS13" s="665"/>
      <c r="AAT13" s="665"/>
      <c r="AAU13" s="665"/>
      <c r="AAV13" s="665"/>
      <c r="AAW13" s="665"/>
      <c r="AAX13" s="665"/>
      <c r="AAY13" s="665"/>
      <c r="AAZ13" s="665"/>
      <c r="ABA13" s="665"/>
      <c r="ABB13" s="665"/>
      <c r="ABC13" s="665"/>
      <c r="ABD13" s="665"/>
      <c r="ABE13" s="665"/>
      <c r="ABF13" s="665"/>
      <c r="ABG13" s="665"/>
      <c r="ABH13" s="665"/>
      <c r="ABI13" s="665"/>
      <c r="ABJ13" s="665"/>
      <c r="ABK13" s="665"/>
      <c r="ABL13" s="665"/>
      <c r="ABM13" s="665"/>
      <c r="ABN13" s="665"/>
      <c r="ABO13" s="665"/>
      <c r="ABP13" s="665"/>
      <c r="ABQ13" s="665"/>
      <c r="ABR13" s="665"/>
      <c r="ABS13" s="665"/>
      <c r="ABT13" s="665"/>
      <c r="ABU13" s="665"/>
      <c r="ABV13" s="665"/>
      <c r="ABW13" s="665"/>
      <c r="ABX13" s="665"/>
      <c r="ABY13" s="665"/>
      <c r="ABZ13" s="665"/>
      <c r="ACA13" s="665"/>
      <c r="ACB13" s="665"/>
      <c r="ACC13" s="665"/>
      <c r="ACD13" s="665"/>
      <c r="ACE13" s="665"/>
      <c r="ACF13" s="665"/>
      <c r="ACG13" s="665"/>
      <c r="ACH13" s="665"/>
      <c r="ACI13" s="665"/>
      <c r="ACJ13" s="665"/>
      <c r="ACK13" s="665"/>
      <c r="ACL13" s="665"/>
      <c r="ACM13" s="665"/>
      <c r="ACN13" s="665"/>
      <c r="ACO13" s="665"/>
      <c r="ACP13" s="665"/>
      <c r="ACQ13" s="665"/>
      <c r="ACR13" s="665"/>
      <c r="ACS13" s="665"/>
      <c r="ACT13" s="665"/>
      <c r="ACU13" s="665"/>
      <c r="ACV13" s="665"/>
      <c r="ACW13" s="665"/>
      <c r="ACX13" s="665"/>
      <c r="ACY13" s="665"/>
      <c r="ACZ13" s="665"/>
      <c r="ADA13" s="665"/>
      <c r="ADB13" s="665"/>
      <c r="ADC13" s="665"/>
      <c r="ADD13" s="665"/>
      <c r="ADE13" s="665"/>
      <c r="ADF13" s="665"/>
      <c r="ADG13" s="665"/>
      <c r="ADH13" s="665"/>
      <c r="ADI13" s="665"/>
      <c r="ADJ13" s="665"/>
      <c r="ADK13" s="665"/>
      <c r="ADL13" s="665"/>
      <c r="ADM13" s="665"/>
      <c r="ADN13" s="665"/>
      <c r="ADO13" s="665"/>
      <c r="ADP13" s="665"/>
      <c r="ADQ13" s="665"/>
      <c r="ADR13" s="665"/>
      <c r="ADS13" s="665"/>
      <c r="ADT13" s="665"/>
      <c r="ADU13" s="665"/>
      <c r="ADV13" s="665"/>
      <c r="ADW13" s="665"/>
      <c r="ADX13" s="665"/>
      <c r="ADY13" s="665"/>
      <c r="ADZ13" s="665"/>
      <c r="AEA13" s="665"/>
      <c r="AEB13" s="665"/>
      <c r="AEC13" s="665"/>
      <c r="AED13" s="665"/>
      <c r="AEE13" s="665"/>
      <c r="AEF13" s="665"/>
      <c r="AEG13" s="665"/>
      <c r="AEH13" s="665"/>
      <c r="AEI13" s="665"/>
      <c r="AEJ13" s="665"/>
      <c r="AEK13" s="665"/>
      <c r="AEL13" s="665"/>
      <c r="AEM13" s="665"/>
      <c r="AEN13" s="665"/>
      <c r="AEO13" s="665"/>
      <c r="AEP13" s="665"/>
      <c r="AEQ13" s="665"/>
      <c r="AER13" s="665"/>
      <c r="AES13" s="665"/>
      <c r="AET13" s="665"/>
      <c r="AEU13" s="665"/>
      <c r="AEV13" s="665"/>
      <c r="AEW13" s="665"/>
      <c r="AEX13" s="665"/>
      <c r="AEY13" s="665"/>
      <c r="AEZ13" s="665"/>
      <c r="AFA13" s="665"/>
      <c r="AFB13" s="665"/>
      <c r="AFC13" s="665"/>
      <c r="AFD13" s="665"/>
      <c r="AFE13" s="665"/>
      <c r="AFF13" s="665"/>
      <c r="AFG13" s="665"/>
      <c r="AFH13" s="665"/>
      <c r="AFI13" s="665"/>
      <c r="AFJ13" s="665"/>
      <c r="AFK13" s="665"/>
      <c r="AFL13" s="665"/>
      <c r="AFM13" s="665"/>
      <c r="AFN13" s="665"/>
      <c r="AFO13" s="665"/>
      <c r="AFP13" s="665"/>
      <c r="AFQ13" s="665"/>
      <c r="AFR13" s="665"/>
      <c r="AFS13" s="665"/>
      <c r="AFT13" s="665"/>
      <c r="AFU13" s="665"/>
      <c r="AFV13" s="665"/>
      <c r="AFW13" s="665"/>
      <c r="AFX13" s="665"/>
      <c r="AFY13" s="665"/>
      <c r="AFZ13" s="665"/>
      <c r="AGA13" s="665"/>
      <c r="AGB13" s="665"/>
      <c r="AGC13" s="665"/>
      <c r="AGD13" s="665"/>
      <c r="AGE13" s="665"/>
      <c r="AGF13" s="665"/>
      <c r="AGG13" s="665"/>
      <c r="AGH13" s="665"/>
      <c r="AGI13" s="665"/>
      <c r="AGJ13" s="665"/>
      <c r="AGK13" s="665"/>
      <c r="AGL13" s="665"/>
      <c r="AGM13" s="665"/>
      <c r="AGN13" s="665"/>
      <c r="AGO13" s="665"/>
      <c r="AGP13" s="665"/>
      <c r="AGQ13" s="665"/>
      <c r="AGR13" s="665"/>
      <c r="AGS13" s="665"/>
      <c r="AGT13" s="665"/>
      <c r="AGU13" s="665"/>
      <c r="AGV13" s="665"/>
      <c r="AGW13" s="665"/>
      <c r="AGX13" s="665"/>
      <c r="AGY13" s="665"/>
      <c r="AGZ13" s="665"/>
      <c r="AHA13" s="665"/>
      <c r="AHB13" s="665"/>
      <c r="AHC13" s="665"/>
      <c r="AHD13" s="665"/>
      <c r="AHE13" s="665"/>
      <c r="AHF13" s="665"/>
      <c r="AHG13" s="665"/>
      <c r="AHH13" s="665"/>
      <c r="AHI13" s="665"/>
      <c r="AHJ13" s="665"/>
      <c r="AHK13" s="665"/>
      <c r="AHL13" s="665"/>
      <c r="AHM13" s="665"/>
      <c r="AHN13" s="665"/>
      <c r="AHO13" s="665"/>
      <c r="AHP13" s="665"/>
      <c r="AHQ13" s="665"/>
      <c r="AHR13" s="665"/>
      <c r="AHS13" s="665"/>
      <c r="AHT13" s="665"/>
      <c r="AHU13" s="665"/>
      <c r="AHV13" s="665"/>
      <c r="AHW13" s="665"/>
      <c r="AHX13" s="665"/>
      <c r="AHY13" s="665"/>
      <c r="AHZ13" s="665"/>
      <c r="AIA13" s="665"/>
      <c r="AIB13" s="665"/>
      <c r="AIC13" s="665"/>
      <c r="AID13" s="665"/>
      <c r="AIE13" s="665"/>
      <c r="AIF13" s="665"/>
      <c r="AIG13" s="665"/>
      <c r="AIH13" s="665"/>
      <c r="AII13" s="665"/>
      <c r="AIJ13" s="665"/>
      <c r="AIK13" s="665"/>
      <c r="AIL13" s="665"/>
      <c r="AIM13" s="665"/>
      <c r="AIN13" s="665"/>
      <c r="AIO13" s="665"/>
      <c r="AIP13" s="665"/>
      <c r="AIQ13" s="665"/>
      <c r="AIR13" s="665"/>
      <c r="AIS13" s="665"/>
      <c r="AIT13" s="665"/>
      <c r="AIU13" s="665"/>
      <c r="AIV13" s="665"/>
      <c r="AIW13" s="665"/>
      <c r="AIX13" s="665"/>
      <c r="AIY13" s="665"/>
      <c r="AIZ13" s="665"/>
      <c r="AJA13" s="665"/>
      <c r="AJB13" s="665"/>
      <c r="AJC13" s="665"/>
      <c r="AJD13" s="665"/>
      <c r="AJE13" s="665"/>
      <c r="AJF13" s="665"/>
      <c r="AJG13" s="665"/>
      <c r="AJH13" s="665"/>
      <c r="AJI13" s="665"/>
      <c r="AJJ13" s="665"/>
      <c r="AJK13" s="665"/>
      <c r="AJL13" s="665"/>
      <c r="AJM13" s="665"/>
      <c r="AJN13" s="665"/>
      <c r="AJO13" s="665"/>
      <c r="AJP13" s="665"/>
      <c r="AJQ13" s="665"/>
      <c r="AJR13" s="665"/>
      <c r="AJS13" s="665"/>
      <c r="AJT13" s="665"/>
      <c r="AJU13" s="665"/>
      <c r="AJV13" s="665"/>
      <c r="AJW13" s="665"/>
      <c r="AJX13" s="665"/>
      <c r="AJY13" s="665"/>
      <c r="AJZ13" s="665"/>
      <c r="AKA13" s="665"/>
      <c r="AKB13" s="665"/>
      <c r="AKC13" s="665"/>
      <c r="AKD13" s="665"/>
      <c r="AKE13" s="665"/>
      <c r="AKF13" s="665"/>
      <c r="AKG13" s="665"/>
      <c r="AKH13" s="665"/>
      <c r="AKI13" s="665"/>
      <c r="AKJ13" s="665"/>
      <c r="AKK13" s="665"/>
      <c r="AKL13" s="665"/>
      <c r="AKM13" s="665"/>
      <c r="AKN13" s="665"/>
      <c r="AKO13" s="665"/>
      <c r="AKP13" s="665"/>
      <c r="AKQ13" s="665"/>
      <c r="AKR13" s="665"/>
      <c r="AKS13" s="665"/>
      <c r="AKT13" s="665"/>
      <c r="AKU13" s="665"/>
      <c r="AKV13" s="665"/>
      <c r="AKW13" s="665"/>
      <c r="AKX13" s="665"/>
      <c r="AKY13" s="665"/>
      <c r="AKZ13" s="665"/>
      <c r="ALA13" s="665"/>
      <c r="ALB13" s="665"/>
      <c r="ALC13" s="665"/>
      <c r="ALD13" s="665"/>
      <c r="ALE13" s="665"/>
      <c r="ALF13" s="665"/>
      <c r="ALG13" s="665"/>
      <c r="ALH13" s="665"/>
      <c r="ALI13" s="665"/>
      <c r="ALJ13" s="665"/>
    </row>
    <row r="14" spans="2:999">
      <c r="B14" s="677" t="s">
        <v>577</v>
      </c>
      <c r="C14" s="678">
        <v>2.6762608184999999</v>
      </c>
      <c r="D14" s="678">
        <v>2.6732272199999998</v>
      </c>
      <c r="E14" s="678">
        <v>1.633334646</v>
      </c>
      <c r="F14" s="678">
        <v>2.4728042588803589</v>
      </c>
      <c r="G14" s="678">
        <v>2.3061101195901141</v>
      </c>
      <c r="H14" s="678">
        <v>2.2117659115531887</v>
      </c>
      <c r="I14" s="678">
        <v>2.2877951787271211</v>
      </c>
      <c r="J14" s="678">
        <v>2.4947394384934443</v>
      </c>
      <c r="K14" s="678">
        <v>2.537813424799034</v>
      </c>
      <c r="L14" s="665"/>
      <c r="M14" s="665"/>
      <c r="N14" s="665"/>
      <c r="O14" s="674"/>
      <c r="P14" s="665"/>
      <c r="Q14" s="665"/>
      <c r="R14" s="665"/>
      <c r="S14" s="665"/>
      <c r="T14" s="665"/>
      <c r="U14" s="665"/>
      <c r="V14" s="665"/>
      <c r="W14" s="665"/>
      <c r="X14" s="665"/>
      <c r="Y14" s="665"/>
      <c r="Z14" s="665"/>
      <c r="AA14" s="665"/>
      <c r="AB14" s="665"/>
      <c r="AC14" s="665"/>
      <c r="AD14" s="665"/>
      <c r="AE14" s="665"/>
      <c r="AF14" s="665"/>
      <c r="AG14" s="665"/>
      <c r="AH14" s="665"/>
      <c r="AI14" s="665"/>
      <c r="AJ14" s="665"/>
      <c r="AK14" s="665"/>
      <c r="AL14" s="665"/>
      <c r="AM14" s="665"/>
      <c r="AN14" s="665"/>
      <c r="AO14" s="665"/>
      <c r="AP14" s="665"/>
      <c r="AQ14" s="665"/>
      <c r="AR14" s="665"/>
      <c r="AS14" s="665"/>
      <c r="AT14" s="665"/>
      <c r="AU14" s="665"/>
      <c r="AV14" s="665"/>
      <c r="AW14" s="665"/>
      <c r="AX14" s="665"/>
      <c r="AY14" s="665"/>
      <c r="AZ14" s="665"/>
      <c r="BA14" s="665"/>
      <c r="BB14" s="665"/>
      <c r="BC14" s="665"/>
      <c r="BD14" s="665"/>
      <c r="BE14" s="665"/>
      <c r="BF14" s="665"/>
      <c r="BG14" s="665"/>
      <c r="BH14" s="665"/>
      <c r="BI14" s="665"/>
      <c r="BJ14" s="665"/>
      <c r="BK14" s="665"/>
      <c r="BL14" s="665"/>
      <c r="BM14" s="665"/>
      <c r="BN14" s="665"/>
      <c r="BO14" s="665"/>
      <c r="BP14" s="665"/>
      <c r="BQ14" s="665"/>
      <c r="BR14" s="665"/>
      <c r="BS14" s="665"/>
      <c r="BT14" s="665"/>
      <c r="BU14" s="665"/>
      <c r="BV14" s="665"/>
      <c r="BW14" s="665"/>
      <c r="BX14" s="665"/>
      <c r="BY14" s="665"/>
      <c r="BZ14" s="665"/>
      <c r="CA14" s="665"/>
      <c r="CB14" s="665"/>
      <c r="CC14" s="665"/>
      <c r="CD14" s="665"/>
      <c r="CE14" s="665"/>
      <c r="CF14" s="665"/>
      <c r="CG14" s="665"/>
      <c r="CH14" s="665"/>
      <c r="CI14" s="665"/>
      <c r="CJ14" s="665"/>
      <c r="CK14" s="665"/>
      <c r="CL14" s="665"/>
      <c r="CM14" s="665"/>
      <c r="CN14" s="665"/>
      <c r="CO14" s="665"/>
      <c r="CP14" s="665"/>
      <c r="CQ14" s="665"/>
      <c r="CR14" s="665"/>
      <c r="CS14" s="665"/>
      <c r="CT14" s="665"/>
      <c r="CU14" s="665"/>
      <c r="CV14" s="665"/>
      <c r="CW14" s="665"/>
      <c r="CX14" s="665"/>
      <c r="CY14" s="665"/>
      <c r="CZ14" s="665"/>
      <c r="DA14" s="665"/>
      <c r="DB14" s="665"/>
      <c r="DC14" s="665"/>
      <c r="DD14" s="665"/>
      <c r="DE14" s="665"/>
      <c r="DF14" s="665"/>
      <c r="DG14" s="665"/>
      <c r="DH14" s="665"/>
      <c r="DI14" s="665"/>
      <c r="DJ14" s="665"/>
      <c r="DK14" s="665"/>
      <c r="DL14" s="665"/>
      <c r="DM14" s="665"/>
      <c r="DN14" s="665"/>
      <c r="DO14" s="665"/>
      <c r="DP14" s="665"/>
      <c r="DQ14" s="665"/>
      <c r="DR14" s="665"/>
      <c r="DS14" s="665"/>
      <c r="DT14" s="665"/>
      <c r="DU14" s="665"/>
      <c r="DV14" s="665"/>
      <c r="DW14" s="665"/>
      <c r="DX14" s="665"/>
      <c r="DY14" s="665"/>
      <c r="DZ14" s="665"/>
      <c r="EA14" s="665"/>
      <c r="EB14" s="665"/>
      <c r="EC14" s="665"/>
      <c r="ED14" s="665"/>
      <c r="EE14" s="665"/>
      <c r="EF14" s="665"/>
      <c r="EG14" s="665"/>
      <c r="EH14" s="665"/>
      <c r="EI14" s="665"/>
      <c r="EJ14" s="665"/>
      <c r="EK14" s="665"/>
      <c r="EL14" s="665"/>
      <c r="EM14" s="665"/>
      <c r="EN14" s="665"/>
      <c r="EO14" s="665"/>
      <c r="EP14" s="665"/>
      <c r="EQ14" s="665"/>
      <c r="ER14" s="665"/>
      <c r="ES14" s="665"/>
      <c r="ET14" s="665"/>
      <c r="EU14" s="665"/>
      <c r="EV14" s="665"/>
      <c r="EW14" s="665"/>
      <c r="EX14" s="665"/>
      <c r="EY14" s="665"/>
      <c r="EZ14" s="665"/>
      <c r="FA14" s="665"/>
      <c r="FB14" s="665"/>
      <c r="FC14" s="665"/>
      <c r="FD14" s="665"/>
      <c r="FE14" s="665"/>
      <c r="FF14" s="665"/>
      <c r="FG14" s="665"/>
      <c r="FH14" s="665"/>
      <c r="FI14" s="665"/>
      <c r="FJ14" s="665"/>
      <c r="FK14" s="665"/>
      <c r="FL14" s="665"/>
      <c r="FM14" s="665"/>
      <c r="FN14" s="665"/>
      <c r="FO14" s="665"/>
      <c r="FP14" s="665"/>
      <c r="FQ14" s="665"/>
      <c r="FR14" s="665"/>
      <c r="FS14" s="665"/>
      <c r="FT14" s="665"/>
      <c r="FU14" s="665"/>
      <c r="FV14" s="665"/>
      <c r="FW14" s="665"/>
      <c r="FX14" s="665"/>
      <c r="FY14" s="665"/>
      <c r="FZ14" s="665"/>
      <c r="GA14" s="665"/>
      <c r="GB14" s="665"/>
      <c r="GC14" s="665"/>
      <c r="GD14" s="665"/>
      <c r="GE14" s="665"/>
      <c r="GF14" s="665"/>
      <c r="GG14" s="665"/>
      <c r="GH14" s="665"/>
      <c r="GI14" s="665"/>
      <c r="GJ14" s="665"/>
      <c r="GK14" s="665"/>
      <c r="GL14" s="665"/>
      <c r="GM14" s="665"/>
      <c r="GN14" s="665"/>
      <c r="GO14" s="665"/>
      <c r="GP14" s="665"/>
      <c r="GQ14" s="665"/>
      <c r="GR14" s="665"/>
      <c r="GS14" s="665"/>
      <c r="GT14" s="665"/>
      <c r="GU14" s="665"/>
      <c r="GV14" s="665"/>
      <c r="GW14" s="665"/>
      <c r="GX14" s="665"/>
      <c r="GY14" s="665"/>
      <c r="GZ14" s="665"/>
      <c r="HA14" s="665"/>
      <c r="HB14" s="665"/>
      <c r="HC14" s="665"/>
      <c r="HD14" s="665"/>
      <c r="HE14" s="665"/>
      <c r="HF14" s="665"/>
      <c r="HG14" s="665"/>
      <c r="HH14" s="665"/>
      <c r="HI14" s="665"/>
      <c r="HJ14" s="665"/>
      <c r="HK14" s="665"/>
      <c r="HL14" s="665"/>
      <c r="HM14" s="665"/>
      <c r="HN14" s="665"/>
      <c r="HO14" s="665"/>
      <c r="HP14" s="665"/>
      <c r="HQ14" s="665"/>
      <c r="HR14" s="665"/>
      <c r="HS14" s="665"/>
      <c r="HT14" s="665"/>
      <c r="HU14" s="665"/>
      <c r="HV14" s="665"/>
      <c r="HW14" s="665"/>
      <c r="HX14" s="665"/>
      <c r="HY14" s="665"/>
      <c r="HZ14" s="665"/>
      <c r="IA14" s="665"/>
      <c r="IB14" s="665"/>
      <c r="IC14" s="665"/>
      <c r="ID14" s="665"/>
      <c r="IE14" s="665"/>
      <c r="IF14" s="665"/>
      <c r="IG14" s="665"/>
      <c r="IH14" s="665"/>
      <c r="II14" s="665"/>
      <c r="IJ14" s="665"/>
      <c r="IK14" s="665"/>
      <c r="IL14" s="665"/>
      <c r="IM14" s="665"/>
      <c r="IN14" s="665"/>
      <c r="IO14" s="665"/>
      <c r="IP14" s="665"/>
      <c r="IQ14" s="665"/>
      <c r="IR14" s="665"/>
      <c r="IS14" s="665"/>
      <c r="IT14" s="665"/>
      <c r="IU14" s="665"/>
      <c r="IV14" s="665"/>
      <c r="IW14" s="665"/>
      <c r="IX14" s="665"/>
      <c r="IY14" s="665"/>
      <c r="IZ14" s="665"/>
      <c r="JA14" s="665"/>
      <c r="JB14" s="665"/>
      <c r="JC14" s="665"/>
      <c r="JD14" s="665"/>
      <c r="JE14" s="665"/>
      <c r="JF14" s="665"/>
      <c r="JG14" s="665"/>
      <c r="JH14" s="665"/>
      <c r="JI14" s="665"/>
      <c r="JJ14" s="665"/>
      <c r="JK14" s="665"/>
      <c r="JL14" s="665"/>
      <c r="JM14" s="665"/>
      <c r="JN14" s="665"/>
      <c r="JO14" s="665"/>
      <c r="JP14" s="665"/>
      <c r="JQ14" s="665"/>
      <c r="JR14" s="665"/>
      <c r="JS14" s="665"/>
      <c r="JT14" s="665"/>
      <c r="JU14" s="665"/>
      <c r="JV14" s="665"/>
      <c r="JW14" s="665"/>
      <c r="JX14" s="665"/>
      <c r="JY14" s="665"/>
      <c r="JZ14" s="665"/>
      <c r="KA14" s="665"/>
      <c r="KB14" s="665"/>
      <c r="KC14" s="665"/>
      <c r="KD14" s="665"/>
      <c r="KE14" s="665"/>
      <c r="KF14" s="665"/>
      <c r="KG14" s="665"/>
      <c r="KH14" s="665"/>
      <c r="KI14" s="665"/>
      <c r="KJ14" s="665"/>
      <c r="KK14" s="665"/>
      <c r="KL14" s="665"/>
      <c r="KM14" s="665"/>
      <c r="KN14" s="665"/>
      <c r="KO14" s="665"/>
      <c r="KP14" s="665"/>
      <c r="KQ14" s="665"/>
      <c r="KR14" s="665"/>
      <c r="KS14" s="665"/>
      <c r="KT14" s="665"/>
      <c r="KU14" s="665"/>
      <c r="KV14" s="665"/>
      <c r="KW14" s="665"/>
      <c r="KX14" s="665"/>
      <c r="KY14" s="665"/>
      <c r="KZ14" s="665"/>
      <c r="LA14" s="665"/>
      <c r="LB14" s="665"/>
      <c r="LC14" s="665"/>
      <c r="LD14" s="665"/>
      <c r="LE14" s="665"/>
      <c r="LF14" s="665"/>
      <c r="LG14" s="665"/>
      <c r="LH14" s="665"/>
      <c r="LI14" s="665"/>
      <c r="LJ14" s="665"/>
      <c r="LK14" s="665"/>
      <c r="LL14" s="665"/>
      <c r="LM14" s="665"/>
      <c r="LN14" s="665"/>
      <c r="LO14" s="665"/>
      <c r="LP14" s="665"/>
      <c r="LQ14" s="665"/>
      <c r="LR14" s="665"/>
      <c r="LS14" s="665"/>
      <c r="LT14" s="665"/>
      <c r="LU14" s="665"/>
      <c r="LV14" s="665"/>
      <c r="LW14" s="665"/>
      <c r="LX14" s="665"/>
      <c r="LY14" s="665"/>
      <c r="LZ14" s="665"/>
      <c r="MA14" s="665"/>
      <c r="MB14" s="665"/>
      <c r="MC14" s="665"/>
      <c r="MD14" s="665"/>
      <c r="ME14" s="665"/>
      <c r="MF14" s="665"/>
      <c r="MG14" s="665"/>
      <c r="MH14" s="665"/>
      <c r="MI14" s="665"/>
      <c r="MJ14" s="665"/>
      <c r="MK14" s="665"/>
      <c r="ML14" s="665"/>
      <c r="MM14" s="665"/>
      <c r="MN14" s="665"/>
      <c r="MO14" s="665"/>
      <c r="MP14" s="665"/>
      <c r="MQ14" s="665"/>
      <c r="MR14" s="665"/>
      <c r="MS14" s="665"/>
      <c r="MT14" s="665"/>
      <c r="MU14" s="665"/>
      <c r="MV14" s="665"/>
      <c r="MW14" s="665"/>
      <c r="MX14" s="665"/>
      <c r="MY14" s="665"/>
      <c r="MZ14" s="665"/>
      <c r="NA14" s="665"/>
      <c r="NB14" s="665"/>
      <c r="NC14" s="665"/>
      <c r="ND14" s="665"/>
      <c r="NE14" s="665"/>
      <c r="NF14" s="665"/>
      <c r="NG14" s="665"/>
      <c r="NH14" s="665"/>
      <c r="NI14" s="665"/>
      <c r="NJ14" s="665"/>
      <c r="NK14" s="665"/>
      <c r="NL14" s="665"/>
      <c r="NM14" s="665"/>
      <c r="NN14" s="665"/>
      <c r="NO14" s="665"/>
      <c r="NP14" s="665"/>
      <c r="NQ14" s="665"/>
      <c r="NR14" s="665"/>
      <c r="NS14" s="665"/>
      <c r="NT14" s="665"/>
      <c r="NU14" s="665"/>
      <c r="NV14" s="665"/>
      <c r="NW14" s="665"/>
      <c r="NX14" s="665"/>
      <c r="NY14" s="665"/>
      <c r="NZ14" s="665"/>
      <c r="OA14" s="665"/>
      <c r="OB14" s="665"/>
      <c r="OC14" s="665"/>
      <c r="OD14" s="665"/>
      <c r="OE14" s="665"/>
      <c r="OF14" s="665"/>
      <c r="OG14" s="665"/>
      <c r="OH14" s="665"/>
      <c r="OI14" s="665"/>
      <c r="OJ14" s="665"/>
      <c r="OK14" s="665"/>
      <c r="OL14" s="665"/>
      <c r="OM14" s="665"/>
      <c r="ON14" s="665"/>
      <c r="OO14" s="665"/>
      <c r="OP14" s="665"/>
      <c r="OQ14" s="665"/>
      <c r="OR14" s="665"/>
      <c r="OS14" s="665"/>
      <c r="OT14" s="665"/>
      <c r="OU14" s="665"/>
      <c r="OV14" s="665"/>
      <c r="OW14" s="665"/>
      <c r="OX14" s="665"/>
      <c r="OY14" s="665"/>
      <c r="OZ14" s="665"/>
      <c r="PA14" s="665"/>
      <c r="PB14" s="665"/>
      <c r="PC14" s="665"/>
      <c r="PD14" s="665"/>
      <c r="PE14" s="665"/>
      <c r="PF14" s="665"/>
      <c r="PG14" s="665"/>
      <c r="PH14" s="665"/>
      <c r="PI14" s="665"/>
      <c r="PJ14" s="665"/>
      <c r="PK14" s="665"/>
      <c r="PL14" s="665"/>
      <c r="PM14" s="665"/>
      <c r="PN14" s="665"/>
      <c r="PO14" s="665"/>
      <c r="PP14" s="665"/>
      <c r="PQ14" s="665"/>
      <c r="PR14" s="665"/>
      <c r="PS14" s="665"/>
      <c r="PT14" s="665"/>
      <c r="PU14" s="665"/>
      <c r="PV14" s="665"/>
      <c r="PW14" s="665"/>
      <c r="PX14" s="665"/>
      <c r="PY14" s="665"/>
      <c r="PZ14" s="665"/>
      <c r="QA14" s="665"/>
      <c r="QB14" s="665"/>
      <c r="QC14" s="665"/>
      <c r="QD14" s="665"/>
      <c r="QE14" s="665"/>
      <c r="QF14" s="665"/>
      <c r="QG14" s="665"/>
      <c r="QH14" s="665"/>
      <c r="QI14" s="665"/>
      <c r="QJ14" s="665"/>
      <c r="QK14" s="665"/>
      <c r="QL14" s="665"/>
      <c r="QM14" s="665"/>
      <c r="QN14" s="665"/>
      <c r="QO14" s="665"/>
      <c r="QP14" s="665"/>
      <c r="QQ14" s="665"/>
      <c r="QR14" s="665"/>
      <c r="QS14" s="665"/>
      <c r="QT14" s="665"/>
      <c r="QU14" s="665"/>
      <c r="QV14" s="665"/>
      <c r="QW14" s="665"/>
      <c r="QX14" s="665"/>
      <c r="QY14" s="665"/>
      <c r="QZ14" s="665"/>
      <c r="RA14" s="665"/>
      <c r="RB14" s="665"/>
      <c r="RC14" s="665"/>
      <c r="RD14" s="665"/>
      <c r="RE14" s="665"/>
      <c r="RF14" s="665"/>
      <c r="RG14" s="665"/>
      <c r="RH14" s="665"/>
      <c r="RI14" s="665"/>
      <c r="RJ14" s="665"/>
      <c r="RK14" s="665"/>
      <c r="RL14" s="665"/>
      <c r="RM14" s="665"/>
      <c r="RN14" s="665"/>
      <c r="RO14" s="665"/>
      <c r="RP14" s="665"/>
      <c r="RQ14" s="665"/>
      <c r="RR14" s="665"/>
      <c r="RS14" s="665"/>
      <c r="RT14" s="665"/>
      <c r="RU14" s="665"/>
      <c r="RV14" s="665"/>
      <c r="RW14" s="665"/>
      <c r="RX14" s="665"/>
      <c r="RY14" s="665"/>
      <c r="RZ14" s="665"/>
      <c r="SA14" s="665"/>
      <c r="SB14" s="665"/>
      <c r="SC14" s="665"/>
      <c r="SD14" s="665"/>
      <c r="SE14" s="665"/>
      <c r="SF14" s="665"/>
      <c r="SG14" s="665"/>
      <c r="SH14" s="665"/>
      <c r="SI14" s="665"/>
      <c r="SJ14" s="665"/>
      <c r="SK14" s="665"/>
      <c r="SL14" s="665"/>
      <c r="SM14" s="665"/>
      <c r="SN14" s="665"/>
      <c r="SO14" s="665"/>
      <c r="SP14" s="665"/>
      <c r="SQ14" s="665"/>
      <c r="SR14" s="665"/>
      <c r="SS14" s="665"/>
      <c r="ST14" s="665"/>
      <c r="SU14" s="665"/>
      <c r="SV14" s="665"/>
      <c r="SW14" s="665"/>
      <c r="SX14" s="665"/>
      <c r="SY14" s="665"/>
      <c r="SZ14" s="665"/>
      <c r="TA14" s="665"/>
      <c r="TB14" s="665"/>
      <c r="TC14" s="665"/>
      <c r="TD14" s="665"/>
      <c r="TE14" s="665"/>
      <c r="TF14" s="665"/>
      <c r="TG14" s="665"/>
      <c r="TH14" s="665"/>
      <c r="TI14" s="665"/>
      <c r="TJ14" s="665"/>
      <c r="TK14" s="665"/>
      <c r="TL14" s="665"/>
      <c r="TM14" s="665"/>
      <c r="TN14" s="665"/>
      <c r="TO14" s="665"/>
      <c r="TP14" s="665"/>
      <c r="TQ14" s="665"/>
      <c r="TR14" s="665"/>
      <c r="TS14" s="665"/>
      <c r="TT14" s="665"/>
      <c r="TU14" s="665"/>
      <c r="TV14" s="665"/>
      <c r="TW14" s="665"/>
      <c r="TX14" s="665"/>
      <c r="TY14" s="665"/>
      <c r="TZ14" s="665"/>
      <c r="UA14" s="665"/>
      <c r="UB14" s="665"/>
      <c r="UC14" s="665"/>
      <c r="UD14" s="665"/>
      <c r="UE14" s="665"/>
      <c r="UF14" s="665"/>
      <c r="UG14" s="665"/>
      <c r="UH14" s="665"/>
      <c r="UI14" s="665"/>
      <c r="UJ14" s="665"/>
      <c r="UK14" s="665"/>
      <c r="UL14" s="665"/>
      <c r="UM14" s="665"/>
      <c r="UN14" s="665"/>
      <c r="UO14" s="665"/>
      <c r="UP14" s="665"/>
      <c r="UQ14" s="665"/>
      <c r="UR14" s="665"/>
      <c r="US14" s="665"/>
      <c r="UT14" s="665"/>
      <c r="UU14" s="665"/>
      <c r="UV14" s="665"/>
      <c r="UW14" s="665"/>
      <c r="UX14" s="665"/>
      <c r="UY14" s="665"/>
      <c r="UZ14" s="665"/>
      <c r="VA14" s="665"/>
      <c r="VB14" s="665"/>
      <c r="VC14" s="665"/>
      <c r="VD14" s="665"/>
      <c r="VE14" s="665"/>
      <c r="VF14" s="665"/>
      <c r="VG14" s="665"/>
      <c r="VH14" s="665"/>
      <c r="VI14" s="665"/>
      <c r="VJ14" s="665"/>
      <c r="VK14" s="665"/>
      <c r="VL14" s="665"/>
      <c r="VM14" s="665"/>
      <c r="VN14" s="665"/>
      <c r="VO14" s="665"/>
      <c r="VP14" s="665"/>
      <c r="VQ14" s="665"/>
      <c r="VR14" s="665"/>
      <c r="VS14" s="665"/>
      <c r="VT14" s="665"/>
      <c r="VU14" s="665"/>
      <c r="VV14" s="665"/>
      <c r="VW14" s="665"/>
      <c r="VX14" s="665"/>
      <c r="VY14" s="665"/>
      <c r="VZ14" s="665"/>
      <c r="WA14" s="665"/>
      <c r="WB14" s="665"/>
      <c r="WC14" s="665"/>
      <c r="WD14" s="665"/>
      <c r="WE14" s="665"/>
      <c r="WF14" s="665"/>
      <c r="WG14" s="665"/>
      <c r="WH14" s="665"/>
      <c r="WI14" s="665"/>
      <c r="WJ14" s="665"/>
      <c r="WK14" s="665"/>
      <c r="WL14" s="665"/>
      <c r="WM14" s="665"/>
      <c r="WN14" s="665"/>
      <c r="WO14" s="665"/>
      <c r="WP14" s="665"/>
      <c r="WQ14" s="665"/>
      <c r="WR14" s="665"/>
      <c r="WS14" s="665"/>
      <c r="WT14" s="665"/>
      <c r="WU14" s="665"/>
      <c r="WV14" s="665"/>
      <c r="WW14" s="665"/>
      <c r="WX14" s="665"/>
      <c r="WY14" s="665"/>
      <c r="WZ14" s="665"/>
      <c r="XA14" s="665"/>
      <c r="XB14" s="665"/>
      <c r="XC14" s="665"/>
      <c r="XD14" s="665"/>
      <c r="XE14" s="665"/>
      <c r="XF14" s="665"/>
      <c r="XG14" s="665"/>
      <c r="XH14" s="665"/>
      <c r="XI14" s="665"/>
      <c r="XJ14" s="665"/>
      <c r="XK14" s="665"/>
      <c r="XL14" s="665"/>
      <c r="XM14" s="665"/>
      <c r="XN14" s="665"/>
      <c r="XO14" s="665"/>
      <c r="XP14" s="665"/>
      <c r="XQ14" s="665"/>
      <c r="XR14" s="665"/>
      <c r="XS14" s="665"/>
      <c r="XT14" s="665"/>
      <c r="XU14" s="665"/>
      <c r="XV14" s="665"/>
      <c r="XW14" s="665"/>
      <c r="XX14" s="665"/>
      <c r="XY14" s="665"/>
      <c r="XZ14" s="665"/>
      <c r="YA14" s="665"/>
      <c r="YB14" s="665"/>
      <c r="YC14" s="665"/>
      <c r="YD14" s="665"/>
      <c r="YE14" s="665"/>
      <c r="YF14" s="665"/>
      <c r="YG14" s="665"/>
      <c r="YH14" s="665"/>
      <c r="YI14" s="665"/>
      <c r="YJ14" s="665"/>
      <c r="YK14" s="665"/>
      <c r="YL14" s="665"/>
      <c r="YM14" s="665"/>
      <c r="YN14" s="665"/>
      <c r="YO14" s="665"/>
      <c r="YP14" s="665"/>
      <c r="YQ14" s="665"/>
      <c r="YR14" s="665"/>
      <c r="YS14" s="665"/>
      <c r="YT14" s="665"/>
      <c r="YU14" s="665"/>
      <c r="YV14" s="665"/>
      <c r="YW14" s="665"/>
      <c r="YX14" s="665"/>
      <c r="YY14" s="665"/>
      <c r="YZ14" s="665"/>
      <c r="ZA14" s="665"/>
      <c r="ZB14" s="665"/>
      <c r="ZC14" s="665"/>
      <c r="ZD14" s="665"/>
      <c r="ZE14" s="665"/>
      <c r="ZF14" s="665"/>
      <c r="ZG14" s="665"/>
      <c r="ZH14" s="665"/>
      <c r="ZI14" s="665"/>
      <c r="ZJ14" s="665"/>
      <c r="ZK14" s="665"/>
      <c r="ZL14" s="665"/>
      <c r="ZM14" s="665"/>
      <c r="ZN14" s="665"/>
      <c r="ZO14" s="665"/>
      <c r="ZP14" s="665"/>
      <c r="ZQ14" s="665"/>
      <c r="ZR14" s="665"/>
      <c r="ZS14" s="665"/>
      <c r="ZT14" s="665"/>
      <c r="ZU14" s="665"/>
      <c r="ZV14" s="665"/>
      <c r="ZW14" s="665"/>
      <c r="ZX14" s="665"/>
      <c r="ZY14" s="665"/>
      <c r="ZZ14" s="665"/>
      <c r="AAA14" s="665"/>
      <c r="AAB14" s="665"/>
      <c r="AAC14" s="665"/>
      <c r="AAD14" s="665"/>
      <c r="AAE14" s="665"/>
      <c r="AAF14" s="665"/>
      <c r="AAG14" s="665"/>
      <c r="AAH14" s="665"/>
      <c r="AAI14" s="665"/>
      <c r="AAJ14" s="665"/>
      <c r="AAK14" s="665"/>
      <c r="AAL14" s="665"/>
      <c r="AAM14" s="665"/>
      <c r="AAN14" s="665"/>
      <c r="AAO14" s="665"/>
      <c r="AAP14" s="665"/>
      <c r="AAQ14" s="665"/>
      <c r="AAR14" s="665"/>
      <c r="AAS14" s="665"/>
      <c r="AAT14" s="665"/>
      <c r="AAU14" s="665"/>
      <c r="AAV14" s="665"/>
      <c r="AAW14" s="665"/>
      <c r="AAX14" s="665"/>
      <c r="AAY14" s="665"/>
      <c r="AAZ14" s="665"/>
      <c r="ABA14" s="665"/>
      <c r="ABB14" s="665"/>
      <c r="ABC14" s="665"/>
      <c r="ABD14" s="665"/>
      <c r="ABE14" s="665"/>
      <c r="ABF14" s="665"/>
      <c r="ABG14" s="665"/>
      <c r="ABH14" s="665"/>
      <c r="ABI14" s="665"/>
      <c r="ABJ14" s="665"/>
      <c r="ABK14" s="665"/>
      <c r="ABL14" s="665"/>
      <c r="ABM14" s="665"/>
      <c r="ABN14" s="665"/>
      <c r="ABO14" s="665"/>
      <c r="ABP14" s="665"/>
      <c r="ABQ14" s="665"/>
      <c r="ABR14" s="665"/>
      <c r="ABS14" s="665"/>
      <c r="ABT14" s="665"/>
      <c r="ABU14" s="665"/>
      <c r="ABV14" s="665"/>
      <c r="ABW14" s="665"/>
      <c r="ABX14" s="665"/>
      <c r="ABY14" s="665"/>
      <c r="ABZ14" s="665"/>
      <c r="ACA14" s="665"/>
      <c r="ACB14" s="665"/>
      <c r="ACC14" s="665"/>
      <c r="ACD14" s="665"/>
      <c r="ACE14" s="665"/>
      <c r="ACF14" s="665"/>
      <c r="ACG14" s="665"/>
      <c r="ACH14" s="665"/>
      <c r="ACI14" s="665"/>
      <c r="ACJ14" s="665"/>
      <c r="ACK14" s="665"/>
      <c r="ACL14" s="665"/>
      <c r="ACM14" s="665"/>
      <c r="ACN14" s="665"/>
      <c r="ACO14" s="665"/>
      <c r="ACP14" s="665"/>
      <c r="ACQ14" s="665"/>
      <c r="ACR14" s="665"/>
      <c r="ACS14" s="665"/>
      <c r="ACT14" s="665"/>
      <c r="ACU14" s="665"/>
      <c r="ACV14" s="665"/>
      <c r="ACW14" s="665"/>
      <c r="ACX14" s="665"/>
      <c r="ACY14" s="665"/>
      <c r="ACZ14" s="665"/>
      <c r="ADA14" s="665"/>
      <c r="ADB14" s="665"/>
      <c r="ADC14" s="665"/>
      <c r="ADD14" s="665"/>
      <c r="ADE14" s="665"/>
      <c r="ADF14" s="665"/>
      <c r="ADG14" s="665"/>
      <c r="ADH14" s="665"/>
      <c r="ADI14" s="665"/>
      <c r="ADJ14" s="665"/>
      <c r="ADK14" s="665"/>
      <c r="ADL14" s="665"/>
      <c r="ADM14" s="665"/>
      <c r="ADN14" s="665"/>
      <c r="ADO14" s="665"/>
      <c r="ADP14" s="665"/>
      <c r="ADQ14" s="665"/>
      <c r="ADR14" s="665"/>
      <c r="ADS14" s="665"/>
      <c r="ADT14" s="665"/>
      <c r="ADU14" s="665"/>
      <c r="ADV14" s="665"/>
      <c r="ADW14" s="665"/>
      <c r="ADX14" s="665"/>
      <c r="ADY14" s="665"/>
      <c r="ADZ14" s="665"/>
      <c r="AEA14" s="665"/>
      <c r="AEB14" s="665"/>
      <c r="AEC14" s="665"/>
      <c r="AED14" s="665"/>
      <c r="AEE14" s="665"/>
      <c r="AEF14" s="665"/>
      <c r="AEG14" s="665"/>
      <c r="AEH14" s="665"/>
      <c r="AEI14" s="665"/>
      <c r="AEJ14" s="665"/>
      <c r="AEK14" s="665"/>
      <c r="AEL14" s="665"/>
      <c r="AEM14" s="665"/>
      <c r="AEN14" s="665"/>
      <c r="AEO14" s="665"/>
      <c r="AEP14" s="665"/>
      <c r="AEQ14" s="665"/>
      <c r="AER14" s="665"/>
      <c r="AES14" s="665"/>
      <c r="AET14" s="665"/>
      <c r="AEU14" s="665"/>
      <c r="AEV14" s="665"/>
      <c r="AEW14" s="665"/>
      <c r="AEX14" s="665"/>
      <c r="AEY14" s="665"/>
      <c r="AEZ14" s="665"/>
      <c r="AFA14" s="665"/>
      <c r="AFB14" s="665"/>
      <c r="AFC14" s="665"/>
      <c r="AFD14" s="665"/>
      <c r="AFE14" s="665"/>
      <c r="AFF14" s="665"/>
      <c r="AFG14" s="665"/>
      <c r="AFH14" s="665"/>
      <c r="AFI14" s="665"/>
      <c r="AFJ14" s="665"/>
      <c r="AFK14" s="665"/>
      <c r="AFL14" s="665"/>
      <c r="AFM14" s="665"/>
      <c r="AFN14" s="665"/>
      <c r="AFO14" s="665"/>
      <c r="AFP14" s="665"/>
      <c r="AFQ14" s="665"/>
      <c r="AFR14" s="665"/>
      <c r="AFS14" s="665"/>
      <c r="AFT14" s="665"/>
      <c r="AFU14" s="665"/>
      <c r="AFV14" s="665"/>
      <c r="AFW14" s="665"/>
      <c r="AFX14" s="665"/>
      <c r="AFY14" s="665"/>
      <c r="AFZ14" s="665"/>
      <c r="AGA14" s="665"/>
      <c r="AGB14" s="665"/>
      <c r="AGC14" s="665"/>
      <c r="AGD14" s="665"/>
      <c r="AGE14" s="665"/>
      <c r="AGF14" s="665"/>
      <c r="AGG14" s="665"/>
      <c r="AGH14" s="665"/>
      <c r="AGI14" s="665"/>
      <c r="AGJ14" s="665"/>
      <c r="AGK14" s="665"/>
      <c r="AGL14" s="665"/>
      <c r="AGM14" s="665"/>
      <c r="AGN14" s="665"/>
      <c r="AGO14" s="665"/>
      <c r="AGP14" s="665"/>
      <c r="AGQ14" s="665"/>
      <c r="AGR14" s="665"/>
      <c r="AGS14" s="665"/>
      <c r="AGT14" s="665"/>
      <c r="AGU14" s="665"/>
      <c r="AGV14" s="665"/>
      <c r="AGW14" s="665"/>
      <c r="AGX14" s="665"/>
      <c r="AGY14" s="665"/>
      <c r="AGZ14" s="665"/>
      <c r="AHA14" s="665"/>
      <c r="AHB14" s="665"/>
      <c r="AHC14" s="665"/>
      <c r="AHD14" s="665"/>
      <c r="AHE14" s="665"/>
      <c r="AHF14" s="665"/>
      <c r="AHG14" s="665"/>
      <c r="AHH14" s="665"/>
      <c r="AHI14" s="665"/>
      <c r="AHJ14" s="665"/>
      <c r="AHK14" s="665"/>
      <c r="AHL14" s="665"/>
      <c r="AHM14" s="665"/>
      <c r="AHN14" s="665"/>
      <c r="AHO14" s="665"/>
      <c r="AHP14" s="665"/>
      <c r="AHQ14" s="665"/>
      <c r="AHR14" s="665"/>
      <c r="AHS14" s="665"/>
      <c r="AHT14" s="665"/>
      <c r="AHU14" s="665"/>
      <c r="AHV14" s="665"/>
      <c r="AHW14" s="665"/>
      <c r="AHX14" s="665"/>
      <c r="AHY14" s="665"/>
      <c r="AHZ14" s="665"/>
      <c r="AIA14" s="665"/>
      <c r="AIB14" s="665"/>
      <c r="AIC14" s="665"/>
      <c r="AID14" s="665"/>
      <c r="AIE14" s="665"/>
      <c r="AIF14" s="665"/>
      <c r="AIG14" s="665"/>
      <c r="AIH14" s="665"/>
      <c r="AII14" s="665"/>
      <c r="AIJ14" s="665"/>
      <c r="AIK14" s="665"/>
      <c r="AIL14" s="665"/>
      <c r="AIM14" s="665"/>
      <c r="AIN14" s="665"/>
      <c r="AIO14" s="665"/>
      <c r="AIP14" s="665"/>
      <c r="AIQ14" s="665"/>
      <c r="AIR14" s="665"/>
      <c r="AIS14" s="665"/>
      <c r="AIT14" s="665"/>
      <c r="AIU14" s="665"/>
      <c r="AIV14" s="665"/>
      <c r="AIW14" s="665"/>
      <c r="AIX14" s="665"/>
      <c r="AIY14" s="665"/>
      <c r="AIZ14" s="665"/>
      <c r="AJA14" s="665"/>
      <c r="AJB14" s="665"/>
      <c r="AJC14" s="665"/>
      <c r="AJD14" s="665"/>
      <c r="AJE14" s="665"/>
      <c r="AJF14" s="665"/>
      <c r="AJG14" s="665"/>
      <c r="AJH14" s="665"/>
      <c r="AJI14" s="665"/>
      <c r="AJJ14" s="665"/>
      <c r="AJK14" s="665"/>
      <c r="AJL14" s="665"/>
      <c r="AJM14" s="665"/>
      <c r="AJN14" s="665"/>
      <c r="AJO14" s="665"/>
      <c r="AJP14" s="665"/>
      <c r="AJQ14" s="665"/>
      <c r="AJR14" s="665"/>
      <c r="AJS14" s="665"/>
      <c r="AJT14" s="665"/>
      <c r="AJU14" s="665"/>
      <c r="AJV14" s="665"/>
      <c r="AJW14" s="665"/>
      <c r="AJX14" s="665"/>
      <c r="AJY14" s="665"/>
      <c r="AJZ14" s="665"/>
      <c r="AKA14" s="665"/>
      <c r="AKB14" s="665"/>
      <c r="AKC14" s="665"/>
      <c r="AKD14" s="665"/>
      <c r="AKE14" s="665"/>
      <c r="AKF14" s="665"/>
      <c r="AKG14" s="665"/>
      <c r="AKH14" s="665"/>
      <c r="AKI14" s="665"/>
      <c r="AKJ14" s="665"/>
      <c r="AKK14" s="665"/>
      <c r="AKL14" s="665"/>
      <c r="AKM14" s="665"/>
      <c r="AKN14" s="665"/>
      <c r="AKO14" s="665"/>
      <c r="AKP14" s="665"/>
      <c r="AKQ14" s="665"/>
      <c r="AKR14" s="665"/>
      <c r="AKS14" s="665"/>
      <c r="AKT14" s="665"/>
      <c r="AKU14" s="665"/>
      <c r="AKV14" s="665"/>
      <c r="AKW14" s="665"/>
      <c r="AKX14" s="665"/>
      <c r="AKY14" s="665"/>
      <c r="AKZ14" s="665"/>
      <c r="ALA14" s="665"/>
      <c r="ALB14" s="665"/>
      <c r="ALC14" s="665"/>
      <c r="ALD14" s="665"/>
      <c r="ALE14" s="665"/>
      <c r="ALF14" s="665"/>
      <c r="ALG14" s="665"/>
      <c r="ALH14" s="665"/>
      <c r="ALI14" s="665"/>
      <c r="ALJ14" s="665"/>
    </row>
    <row r="15" spans="2:999">
      <c r="B15" s="163" t="s">
        <v>578</v>
      </c>
      <c r="C15" s="675">
        <v>35.823383136499999</v>
      </c>
      <c r="D15" s="675">
        <v>36.898099909499997</v>
      </c>
      <c r="E15" s="675">
        <v>19.784465723499999</v>
      </c>
      <c r="F15" s="675">
        <v>41.346219840432937</v>
      </c>
      <c r="G15" s="675">
        <v>44.319651001595574</v>
      </c>
      <c r="H15" s="675">
        <v>47.343592434380668</v>
      </c>
      <c r="I15" s="675">
        <v>52.272835006417367</v>
      </c>
      <c r="J15" s="675">
        <v>59.547089155269845</v>
      </c>
      <c r="K15" s="675">
        <v>64.05428040866019</v>
      </c>
      <c r="L15" s="665"/>
      <c r="M15" s="665"/>
      <c r="N15" s="665"/>
      <c r="O15" s="674"/>
      <c r="P15" s="665"/>
      <c r="Q15" s="665"/>
      <c r="R15" s="665"/>
      <c r="S15" s="665"/>
      <c r="T15" s="665"/>
      <c r="U15" s="665"/>
      <c r="V15" s="665"/>
      <c r="W15" s="665"/>
      <c r="X15" s="665"/>
      <c r="Y15" s="665"/>
      <c r="Z15" s="665"/>
      <c r="AA15" s="665"/>
      <c r="AB15" s="665"/>
      <c r="AC15" s="665"/>
      <c r="AD15" s="665"/>
      <c r="AE15" s="665"/>
      <c r="AF15" s="665"/>
      <c r="AG15" s="665"/>
      <c r="AH15" s="665"/>
      <c r="AI15" s="665"/>
      <c r="AJ15" s="665"/>
      <c r="AK15" s="665"/>
      <c r="AL15" s="665"/>
      <c r="AM15" s="665"/>
      <c r="AN15" s="665"/>
      <c r="AO15" s="665"/>
      <c r="AP15" s="665"/>
      <c r="AQ15" s="665"/>
      <c r="AR15" s="665"/>
      <c r="AS15" s="665"/>
      <c r="AT15" s="665"/>
      <c r="AU15" s="665"/>
      <c r="AV15" s="665"/>
      <c r="AW15" s="665"/>
      <c r="AX15" s="665"/>
      <c r="AY15" s="665"/>
      <c r="AZ15" s="665"/>
      <c r="BA15" s="665"/>
      <c r="BB15" s="665"/>
      <c r="BC15" s="665"/>
      <c r="BD15" s="665"/>
      <c r="BE15" s="665"/>
      <c r="BF15" s="665"/>
      <c r="BG15" s="665"/>
      <c r="BH15" s="665"/>
      <c r="BI15" s="665"/>
      <c r="BJ15" s="665"/>
      <c r="BK15" s="665"/>
      <c r="BL15" s="665"/>
      <c r="BM15" s="665"/>
      <c r="BN15" s="665"/>
      <c r="BO15" s="665"/>
      <c r="BP15" s="665"/>
      <c r="BQ15" s="665"/>
      <c r="BR15" s="665"/>
      <c r="BS15" s="665"/>
      <c r="BT15" s="665"/>
      <c r="BU15" s="665"/>
      <c r="BV15" s="665"/>
      <c r="BW15" s="665"/>
      <c r="BX15" s="665"/>
      <c r="BY15" s="665"/>
      <c r="BZ15" s="665"/>
      <c r="CA15" s="665"/>
      <c r="CB15" s="665"/>
      <c r="CC15" s="665"/>
      <c r="CD15" s="665"/>
      <c r="CE15" s="665"/>
      <c r="CF15" s="665"/>
      <c r="CG15" s="665"/>
      <c r="CH15" s="665"/>
      <c r="CI15" s="665"/>
      <c r="CJ15" s="665"/>
      <c r="CK15" s="665"/>
      <c r="CL15" s="665"/>
      <c r="CM15" s="665"/>
      <c r="CN15" s="665"/>
      <c r="CO15" s="665"/>
      <c r="CP15" s="665"/>
      <c r="CQ15" s="665"/>
      <c r="CR15" s="665"/>
      <c r="CS15" s="665"/>
      <c r="CT15" s="665"/>
      <c r="CU15" s="665"/>
      <c r="CV15" s="665"/>
      <c r="CW15" s="665"/>
      <c r="CX15" s="665"/>
      <c r="CY15" s="665"/>
      <c r="CZ15" s="665"/>
      <c r="DA15" s="665"/>
      <c r="DB15" s="665"/>
      <c r="DC15" s="665"/>
      <c r="DD15" s="665"/>
      <c r="DE15" s="665"/>
      <c r="DF15" s="665"/>
      <c r="DG15" s="665"/>
      <c r="DH15" s="665"/>
      <c r="DI15" s="665"/>
      <c r="DJ15" s="665"/>
      <c r="DK15" s="665"/>
      <c r="DL15" s="665"/>
      <c r="DM15" s="665"/>
      <c r="DN15" s="665"/>
      <c r="DO15" s="665"/>
      <c r="DP15" s="665"/>
      <c r="DQ15" s="665"/>
      <c r="DR15" s="665"/>
      <c r="DS15" s="665"/>
      <c r="DT15" s="665"/>
      <c r="DU15" s="665"/>
      <c r="DV15" s="665"/>
      <c r="DW15" s="665"/>
      <c r="DX15" s="665"/>
      <c r="DY15" s="665"/>
      <c r="DZ15" s="665"/>
      <c r="EA15" s="665"/>
      <c r="EB15" s="665"/>
      <c r="EC15" s="665"/>
      <c r="ED15" s="665"/>
      <c r="EE15" s="665"/>
      <c r="EF15" s="665"/>
      <c r="EG15" s="665"/>
      <c r="EH15" s="665"/>
      <c r="EI15" s="665"/>
      <c r="EJ15" s="665"/>
      <c r="EK15" s="665"/>
      <c r="EL15" s="665"/>
      <c r="EM15" s="665"/>
      <c r="EN15" s="665"/>
      <c r="EO15" s="665"/>
      <c r="EP15" s="665"/>
      <c r="EQ15" s="665"/>
      <c r="ER15" s="665"/>
      <c r="ES15" s="665"/>
      <c r="ET15" s="665"/>
      <c r="EU15" s="665"/>
      <c r="EV15" s="665"/>
      <c r="EW15" s="665"/>
      <c r="EX15" s="665"/>
      <c r="EY15" s="665"/>
      <c r="EZ15" s="665"/>
      <c r="FA15" s="665"/>
      <c r="FB15" s="665"/>
      <c r="FC15" s="665"/>
      <c r="FD15" s="665"/>
      <c r="FE15" s="665"/>
      <c r="FF15" s="665"/>
      <c r="FG15" s="665"/>
      <c r="FH15" s="665"/>
      <c r="FI15" s="665"/>
      <c r="FJ15" s="665"/>
      <c r="FK15" s="665"/>
      <c r="FL15" s="665"/>
      <c r="FM15" s="665"/>
      <c r="FN15" s="665"/>
      <c r="FO15" s="665"/>
      <c r="FP15" s="665"/>
      <c r="FQ15" s="665"/>
      <c r="FR15" s="665"/>
      <c r="FS15" s="665"/>
      <c r="FT15" s="665"/>
      <c r="FU15" s="665"/>
      <c r="FV15" s="665"/>
      <c r="FW15" s="665"/>
      <c r="FX15" s="665"/>
      <c r="FY15" s="665"/>
      <c r="FZ15" s="665"/>
      <c r="GA15" s="665"/>
      <c r="GB15" s="665"/>
      <c r="GC15" s="665"/>
      <c r="GD15" s="665"/>
      <c r="GE15" s="665"/>
      <c r="GF15" s="665"/>
      <c r="GG15" s="665"/>
      <c r="GH15" s="665"/>
      <c r="GI15" s="665"/>
      <c r="GJ15" s="665"/>
      <c r="GK15" s="665"/>
      <c r="GL15" s="665"/>
      <c r="GM15" s="665"/>
      <c r="GN15" s="665"/>
      <c r="GO15" s="665"/>
      <c r="GP15" s="665"/>
      <c r="GQ15" s="665"/>
      <c r="GR15" s="665"/>
      <c r="GS15" s="665"/>
      <c r="GT15" s="665"/>
      <c r="GU15" s="665"/>
      <c r="GV15" s="665"/>
      <c r="GW15" s="665"/>
      <c r="GX15" s="665"/>
      <c r="GY15" s="665"/>
      <c r="GZ15" s="665"/>
      <c r="HA15" s="665"/>
      <c r="HB15" s="665"/>
      <c r="HC15" s="665"/>
      <c r="HD15" s="665"/>
      <c r="HE15" s="665"/>
      <c r="HF15" s="665"/>
      <c r="HG15" s="665"/>
      <c r="HH15" s="665"/>
      <c r="HI15" s="665"/>
      <c r="HJ15" s="665"/>
      <c r="HK15" s="665"/>
      <c r="HL15" s="665"/>
      <c r="HM15" s="665"/>
      <c r="HN15" s="665"/>
      <c r="HO15" s="665"/>
      <c r="HP15" s="665"/>
      <c r="HQ15" s="665"/>
      <c r="HR15" s="665"/>
      <c r="HS15" s="665"/>
      <c r="HT15" s="665"/>
      <c r="HU15" s="665"/>
      <c r="HV15" s="665"/>
      <c r="HW15" s="665"/>
      <c r="HX15" s="665"/>
      <c r="HY15" s="665"/>
      <c r="HZ15" s="665"/>
      <c r="IA15" s="665"/>
      <c r="IB15" s="665"/>
      <c r="IC15" s="665"/>
      <c r="ID15" s="665"/>
      <c r="IE15" s="665"/>
      <c r="IF15" s="665"/>
      <c r="IG15" s="665"/>
      <c r="IH15" s="665"/>
      <c r="II15" s="665"/>
      <c r="IJ15" s="665"/>
      <c r="IK15" s="665"/>
      <c r="IL15" s="665"/>
      <c r="IM15" s="665"/>
      <c r="IN15" s="665"/>
      <c r="IO15" s="665"/>
      <c r="IP15" s="665"/>
      <c r="IQ15" s="665"/>
      <c r="IR15" s="665"/>
      <c r="IS15" s="665"/>
      <c r="IT15" s="665"/>
      <c r="IU15" s="665"/>
      <c r="IV15" s="665"/>
      <c r="IW15" s="665"/>
      <c r="IX15" s="665"/>
      <c r="IY15" s="665"/>
      <c r="IZ15" s="665"/>
      <c r="JA15" s="665"/>
      <c r="JB15" s="665"/>
      <c r="JC15" s="665"/>
      <c r="JD15" s="665"/>
      <c r="JE15" s="665"/>
      <c r="JF15" s="665"/>
      <c r="JG15" s="665"/>
      <c r="JH15" s="665"/>
      <c r="JI15" s="665"/>
      <c r="JJ15" s="665"/>
      <c r="JK15" s="665"/>
      <c r="JL15" s="665"/>
      <c r="JM15" s="665"/>
      <c r="JN15" s="665"/>
      <c r="JO15" s="665"/>
      <c r="JP15" s="665"/>
      <c r="JQ15" s="665"/>
      <c r="JR15" s="665"/>
      <c r="JS15" s="665"/>
      <c r="JT15" s="665"/>
      <c r="JU15" s="665"/>
      <c r="JV15" s="665"/>
      <c r="JW15" s="665"/>
      <c r="JX15" s="665"/>
      <c r="JY15" s="665"/>
      <c r="JZ15" s="665"/>
      <c r="KA15" s="665"/>
      <c r="KB15" s="665"/>
      <c r="KC15" s="665"/>
      <c r="KD15" s="665"/>
      <c r="KE15" s="665"/>
      <c r="KF15" s="665"/>
      <c r="KG15" s="665"/>
      <c r="KH15" s="665"/>
      <c r="KI15" s="665"/>
      <c r="KJ15" s="665"/>
      <c r="KK15" s="665"/>
      <c r="KL15" s="665"/>
      <c r="KM15" s="665"/>
      <c r="KN15" s="665"/>
      <c r="KO15" s="665"/>
      <c r="KP15" s="665"/>
      <c r="KQ15" s="665"/>
      <c r="KR15" s="665"/>
      <c r="KS15" s="665"/>
      <c r="KT15" s="665"/>
      <c r="KU15" s="665"/>
      <c r="KV15" s="665"/>
      <c r="KW15" s="665"/>
      <c r="KX15" s="665"/>
      <c r="KY15" s="665"/>
      <c r="KZ15" s="665"/>
      <c r="LA15" s="665"/>
      <c r="LB15" s="665"/>
      <c r="LC15" s="665"/>
      <c r="LD15" s="665"/>
      <c r="LE15" s="665"/>
      <c r="LF15" s="665"/>
      <c r="LG15" s="665"/>
      <c r="LH15" s="665"/>
      <c r="LI15" s="665"/>
      <c r="LJ15" s="665"/>
      <c r="LK15" s="665"/>
      <c r="LL15" s="665"/>
      <c r="LM15" s="665"/>
      <c r="LN15" s="665"/>
      <c r="LO15" s="665"/>
      <c r="LP15" s="665"/>
      <c r="LQ15" s="665"/>
      <c r="LR15" s="665"/>
      <c r="LS15" s="665"/>
      <c r="LT15" s="665"/>
      <c r="LU15" s="665"/>
      <c r="LV15" s="665"/>
      <c r="LW15" s="665"/>
      <c r="LX15" s="665"/>
      <c r="LY15" s="665"/>
      <c r="LZ15" s="665"/>
      <c r="MA15" s="665"/>
      <c r="MB15" s="665"/>
      <c r="MC15" s="665"/>
      <c r="MD15" s="665"/>
      <c r="ME15" s="665"/>
      <c r="MF15" s="665"/>
      <c r="MG15" s="665"/>
      <c r="MH15" s="665"/>
      <c r="MI15" s="665"/>
      <c r="MJ15" s="665"/>
      <c r="MK15" s="665"/>
      <c r="ML15" s="665"/>
      <c r="MM15" s="665"/>
      <c r="MN15" s="665"/>
      <c r="MO15" s="665"/>
      <c r="MP15" s="665"/>
      <c r="MQ15" s="665"/>
      <c r="MR15" s="665"/>
      <c r="MS15" s="665"/>
      <c r="MT15" s="665"/>
      <c r="MU15" s="665"/>
      <c r="MV15" s="665"/>
      <c r="MW15" s="665"/>
      <c r="MX15" s="665"/>
      <c r="MY15" s="665"/>
      <c r="MZ15" s="665"/>
      <c r="NA15" s="665"/>
      <c r="NB15" s="665"/>
      <c r="NC15" s="665"/>
      <c r="ND15" s="665"/>
      <c r="NE15" s="665"/>
      <c r="NF15" s="665"/>
      <c r="NG15" s="665"/>
      <c r="NH15" s="665"/>
      <c r="NI15" s="665"/>
      <c r="NJ15" s="665"/>
      <c r="NK15" s="665"/>
      <c r="NL15" s="665"/>
      <c r="NM15" s="665"/>
      <c r="NN15" s="665"/>
      <c r="NO15" s="665"/>
      <c r="NP15" s="665"/>
      <c r="NQ15" s="665"/>
      <c r="NR15" s="665"/>
      <c r="NS15" s="665"/>
      <c r="NT15" s="665"/>
      <c r="NU15" s="665"/>
      <c r="NV15" s="665"/>
      <c r="NW15" s="665"/>
      <c r="NX15" s="665"/>
      <c r="NY15" s="665"/>
      <c r="NZ15" s="665"/>
      <c r="OA15" s="665"/>
      <c r="OB15" s="665"/>
      <c r="OC15" s="665"/>
      <c r="OD15" s="665"/>
      <c r="OE15" s="665"/>
      <c r="OF15" s="665"/>
      <c r="OG15" s="665"/>
      <c r="OH15" s="665"/>
      <c r="OI15" s="665"/>
      <c r="OJ15" s="665"/>
      <c r="OK15" s="665"/>
      <c r="OL15" s="665"/>
      <c r="OM15" s="665"/>
      <c r="ON15" s="665"/>
      <c r="OO15" s="665"/>
      <c r="OP15" s="665"/>
      <c r="OQ15" s="665"/>
      <c r="OR15" s="665"/>
      <c r="OS15" s="665"/>
      <c r="OT15" s="665"/>
      <c r="OU15" s="665"/>
      <c r="OV15" s="665"/>
      <c r="OW15" s="665"/>
      <c r="OX15" s="665"/>
      <c r="OY15" s="665"/>
      <c r="OZ15" s="665"/>
      <c r="PA15" s="665"/>
      <c r="PB15" s="665"/>
      <c r="PC15" s="665"/>
      <c r="PD15" s="665"/>
      <c r="PE15" s="665"/>
      <c r="PF15" s="665"/>
      <c r="PG15" s="665"/>
      <c r="PH15" s="665"/>
      <c r="PI15" s="665"/>
      <c r="PJ15" s="665"/>
      <c r="PK15" s="665"/>
      <c r="PL15" s="665"/>
      <c r="PM15" s="665"/>
      <c r="PN15" s="665"/>
      <c r="PO15" s="665"/>
      <c r="PP15" s="665"/>
      <c r="PQ15" s="665"/>
      <c r="PR15" s="665"/>
      <c r="PS15" s="665"/>
      <c r="PT15" s="665"/>
      <c r="PU15" s="665"/>
      <c r="PV15" s="665"/>
      <c r="PW15" s="665"/>
      <c r="PX15" s="665"/>
      <c r="PY15" s="665"/>
      <c r="PZ15" s="665"/>
      <c r="QA15" s="665"/>
      <c r="QB15" s="665"/>
      <c r="QC15" s="665"/>
      <c r="QD15" s="665"/>
      <c r="QE15" s="665"/>
      <c r="QF15" s="665"/>
      <c r="QG15" s="665"/>
      <c r="QH15" s="665"/>
      <c r="QI15" s="665"/>
      <c r="QJ15" s="665"/>
      <c r="QK15" s="665"/>
      <c r="QL15" s="665"/>
      <c r="QM15" s="665"/>
      <c r="QN15" s="665"/>
      <c r="QO15" s="665"/>
      <c r="QP15" s="665"/>
      <c r="QQ15" s="665"/>
      <c r="QR15" s="665"/>
      <c r="QS15" s="665"/>
      <c r="QT15" s="665"/>
      <c r="QU15" s="665"/>
      <c r="QV15" s="665"/>
      <c r="QW15" s="665"/>
      <c r="QX15" s="665"/>
      <c r="QY15" s="665"/>
      <c r="QZ15" s="665"/>
      <c r="RA15" s="665"/>
      <c r="RB15" s="665"/>
      <c r="RC15" s="665"/>
      <c r="RD15" s="665"/>
      <c r="RE15" s="665"/>
      <c r="RF15" s="665"/>
      <c r="RG15" s="665"/>
      <c r="RH15" s="665"/>
      <c r="RI15" s="665"/>
      <c r="RJ15" s="665"/>
      <c r="RK15" s="665"/>
      <c r="RL15" s="665"/>
      <c r="RM15" s="665"/>
      <c r="RN15" s="665"/>
      <c r="RO15" s="665"/>
      <c r="RP15" s="665"/>
      <c r="RQ15" s="665"/>
      <c r="RR15" s="665"/>
      <c r="RS15" s="665"/>
      <c r="RT15" s="665"/>
      <c r="RU15" s="665"/>
      <c r="RV15" s="665"/>
      <c r="RW15" s="665"/>
      <c r="RX15" s="665"/>
      <c r="RY15" s="665"/>
      <c r="RZ15" s="665"/>
      <c r="SA15" s="665"/>
      <c r="SB15" s="665"/>
      <c r="SC15" s="665"/>
      <c r="SD15" s="665"/>
      <c r="SE15" s="665"/>
      <c r="SF15" s="665"/>
      <c r="SG15" s="665"/>
      <c r="SH15" s="665"/>
      <c r="SI15" s="665"/>
      <c r="SJ15" s="665"/>
      <c r="SK15" s="665"/>
      <c r="SL15" s="665"/>
      <c r="SM15" s="665"/>
      <c r="SN15" s="665"/>
      <c r="SO15" s="665"/>
      <c r="SP15" s="665"/>
      <c r="SQ15" s="665"/>
      <c r="SR15" s="665"/>
      <c r="SS15" s="665"/>
      <c r="ST15" s="665"/>
      <c r="SU15" s="665"/>
      <c r="SV15" s="665"/>
      <c r="SW15" s="665"/>
      <c r="SX15" s="665"/>
      <c r="SY15" s="665"/>
      <c r="SZ15" s="665"/>
      <c r="TA15" s="665"/>
      <c r="TB15" s="665"/>
      <c r="TC15" s="665"/>
      <c r="TD15" s="665"/>
      <c r="TE15" s="665"/>
      <c r="TF15" s="665"/>
      <c r="TG15" s="665"/>
      <c r="TH15" s="665"/>
      <c r="TI15" s="665"/>
      <c r="TJ15" s="665"/>
      <c r="TK15" s="665"/>
      <c r="TL15" s="665"/>
      <c r="TM15" s="665"/>
      <c r="TN15" s="665"/>
      <c r="TO15" s="665"/>
      <c r="TP15" s="665"/>
      <c r="TQ15" s="665"/>
      <c r="TR15" s="665"/>
      <c r="TS15" s="665"/>
      <c r="TT15" s="665"/>
      <c r="TU15" s="665"/>
      <c r="TV15" s="665"/>
      <c r="TW15" s="665"/>
      <c r="TX15" s="665"/>
      <c r="TY15" s="665"/>
      <c r="TZ15" s="665"/>
      <c r="UA15" s="665"/>
      <c r="UB15" s="665"/>
      <c r="UC15" s="665"/>
      <c r="UD15" s="665"/>
      <c r="UE15" s="665"/>
      <c r="UF15" s="665"/>
      <c r="UG15" s="665"/>
      <c r="UH15" s="665"/>
      <c r="UI15" s="665"/>
      <c r="UJ15" s="665"/>
      <c r="UK15" s="665"/>
      <c r="UL15" s="665"/>
      <c r="UM15" s="665"/>
      <c r="UN15" s="665"/>
      <c r="UO15" s="665"/>
      <c r="UP15" s="665"/>
      <c r="UQ15" s="665"/>
      <c r="UR15" s="665"/>
      <c r="US15" s="665"/>
      <c r="UT15" s="665"/>
      <c r="UU15" s="665"/>
      <c r="UV15" s="665"/>
      <c r="UW15" s="665"/>
      <c r="UX15" s="665"/>
      <c r="UY15" s="665"/>
      <c r="UZ15" s="665"/>
      <c r="VA15" s="665"/>
      <c r="VB15" s="665"/>
      <c r="VC15" s="665"/>
      <c r="VD15" s="665"/>
      <c r="VE15" s="665"/>
      <c r="VF15" s="665"/>
      <c r="VG15" s="665"/>
      <c r="VH15" s="665"/>
      <c r="VI15" s="665"/>
      <c r="VJ15" s="665"/>
      <c r="VK15" s="665"/>
      <c r="VL15" s="665"/>
      <c r="VM15" s="665"/>
      <c r="VN15" s="665"/>
      <c r="VO15" s="665"/>
      <c r="VP15" s="665"/>
      <c r="VQ15" s="665"/>
      <c r="VR15" s="665"/>
      <c r="VS15" s="665"/>
      <c r="VT15" s="665"/>
      <c r="VU15" s="665"/>
      <c r="VV15" s="665"/>
      <c r="VW15" s="665"/>
      <c r="VX15" s="665"/>
      <c r="VY15" s="665"/>
      <c r="VZ15" s="665"/>
      <c r="WA15" s="665"/>
      <c r="WB15" s="665"/>
      <c r="WC15" s="665"/>
      <c r="WD15" s="665"/>
      <c r="WE15" s="665"/>
      <c r="WF15" s="665"/>
      <c r="WG15" s="665"/>
      <c r="WH15" s="665"/>
      <c r="WI15" s="665"/>
      <c r="WJ15" s="665"/>
      <c r="WK15" s="665"/>
      <c r="WL15" s="665"/>
      <c r="WM15" s="665"/>
      <c r="WN15" s="665"/>
      <c r="WO15" s="665"/>
      <c r="WP15" s="665"/>
      <c r="WQ15" s="665"/>
      <c r="WR15" s="665"/>
      <c r="WS15" s="665"/>
      <c r="WT15" s="665"/>
      <c r="WU15" s="665"/>
      <c r="WV15" s="665"/>
      <c r="WW15" s="665"/>
      <c r="WX15" s="665"/>
      <c r="WY15" s="665"/>
      <c r="WZ15" s="665"/>
      <c r="XA15" s="665"/>
      <c r="XB15" s="665"/>
      <c r="XC15" s="665"/>
      <c r="XD15" s="665"/>
      <c r="XE15" s="665"/>
      <c r="XF15" s="665"/>
      <c r="XG15" s="665"/>
      <c r="XH15" s="665"/>
      <c r="XI15" s="665"/>
      <c r="XJ15" s="665"/>
      <c r="XK15" s="665"/>
      <c r="XL15" s="665"/>
      <c r="XM15" s="665"/>
      <c r="XN15" s="665"/>
      <c r="XO15" s="665"/>
      <c r="XP15" s="665"/>
      <c r="XQ15" s="665"/>
      <c r="XR15" s="665"/>
      <c r="XS15" s="665"/>
      <c r="XT15" s="665"/>
      <c r="XU15" s="665"/>
      <c r="XV15" s="665"/>
      <c r="XW15" s="665"/>
      <c r="XX15" s="665"/>
      <c r="XY15" s="665"/>
      <c r="XZ15" s="665"/>
      <c r="YA15" s="665"/>
      <c r="YB15" s="665"/>
      <c r="YC15" s="665"/>
      <c r="YD15" s="665"/>
      <c r="YE15" s="665"/>
      <c r="YF15" s="665"/>
      <c r="YG15" s="665"/>
      <c r="YH15" s="665"/>
      <c r="YI15" s="665"/>
      <c r="YJ15" s="665"/>
      <c r="YK15" s="665"/>
      <c r="YL15" s="665"/>
      <c r="YM15" s="665"/>
      <c r="YN15" s="665"/>
      <c r="YO15" s="665"/>
      <c r="YP15" s="665"/>
      <c r="YQ15" s="665"/>
      <c r="YR15" s="665"/>
      <c r="YS15" s="665"/>
      <c r="YT15" s="665"/>
      <c r="YU15" s="665"/>
      <c r="YV15" s="665"/>
      <c r="YW15" s="665"/>
      <c r="YX15" s="665"/>
      <c r="YY15" s="665"/>
      <c r="YZ15" s="665"/>
      <c r="ZA15" s="665"/>
      <c r="ZB15" s="665"/>
      <c r="ZC15" s="665"/>
      <c r="ZD15" s="665"/>
      <c r="ZE15" s="665"/>
      <c r="ZF15" s="665"/>
      <c r="ZG15" s="665"/>
      <c r="ZH15" s="665"/>
      <c r="ZI15" s="665"/>
      <c r="ZJ15" s="665"/>
      <c r="ZK15" s="665"/>
      <c r="ZL15" s="665"/>
      <c r="ZM15" s="665"/>
      <c r="ZN15" s="665"/>
      <c r="ZO15" s="665"/>
      <c r="ZP15" s="665"/>
      <c r="ZQ15" s="665"/>
      <c r="ZR15" s="665"/>
      <c r="ZS15" s="665"/>
      <c r="ZT15" s="665"/>
      <c r="ZU15" s="665"/>
      <c r="ZV15" s="665"/>
      <c r="ZW15" s="665"/>
      <c r="ZX15" s="665"/>
      <c r="ZY15" s="665"/>
      <c r="ZZ15" s="665"/>
      <c r="AAA15" s="665"/>
      <c r="AAB15" s="665"/>
      <c r="AAC15" s="665"/>
      <c r="AAD15" s="665"/>
      <c r="AAE15" s="665"/>
      <c r="AAF15" s="665"/>
      <c r="AAG15" s="665"/>
      <c r="AAH15" s="665"/>
      <c r="AAI15" s="665"/>
      <c r="AAJ15" s="665"/>
      <c r="AAK15" s="665"/>
      <c r="AAL15" s="665"/>
      <c r="AAM15" s="665"/>
      <c r="AAN15" s="665"/>
      <c r="AAO15" s="665"/>
      <c r="AAP15" s="665"/>
      <c r="AAQ15" s="665"/>
      <c r="AAR15" s="665"/>
      <c r="AAS15" s="665"/>
      <c r="AAT15" s="665"/>
      <c r="AAU15" s="665"/>
      <c r="AAV15" s="665"/>
      <c r="AAW15" s="665"/>
      <c r="AAX15" s="665"/>
      <c r="AAY15" s="665"/>
      <c r="AAZ15" s="665"/>
      <c r="ABA15" s="665"/>
      <c r="ABB15" s="665"/>
      <c r="ABC15" s="665"/>
      <c r="ABD15" s="665"/>
      <c r="ABE15" s="665"/>
      <c r="ABF15" s="665"/>
      <c r="ABG15" s="665"/>
      <c r="ABH15" s="665"/>
      <c r="ABI15" s="665"/>
      <c r="ABJ15" s="665"/>
      <c r="ABK15" s="665"/>
      <c r="ABL15" s="665"/>
      <c r="ABM15" s="665"/>
      <c r="ABN15" s="665"/>
      <c r="ABO15" s="665"/>
      <c r="ABP15" s="665"/>
      <c r="ABQ15" s="665"/>
      <c r="ABR15" s="665"/>
      <c r="ABS15" s="665"/>
      <c r="ABT15" s="665"/>
      <c r="ABU15" s="665"/>
      <c r="ABV15" s="665"/>
      <c r="ABW15" s="665"/>
      <c r="ABX15" s="665"/>
      <c r="ABY15" s="665"/>
      <c r="ABZ15" s="665"/>
      <c r="ACA15" s="665"/>
      <c r="ACB15" s="665"/>
      <c r="ACC15" s="665"/>
      <c r="ACD15" s="665"/>
      <c r="ACE15" s="665"/>
      <c r="ACF15" s="665"/>
      <c r="ACG15" s="665"/>
      <c r="ACH15" s="665"/>
      <c r="ACI15" s="665"/>
      <c r="ACJ15" s="665"/>
      <c r="ACK15" s="665"/>
      <c r="ACL15" s="665"/>
      <c r="ACM15" s="665"/>
      <c r="ACN15" s="665"/>
      <c r="ACO15" s="665"/>
      <c r="ACP15" s="665"/>
      <c r="ACQ15" s="665"/>
      <c r="ACR15" s="665"/>
      <c r="ACS15" s="665"/>
      <c r="ACT15" s="665"/>
      <c r="ACU15" s="665"/>
      <c r="ACV15" s="665"/>
      <c r="ACW15" s="665"/>
      <c r="ACX15" s="665"/>
      <c r="ACY15" s="665"/>
      <c r="ACZ15" s="665"/>
      <c r="ADA15" s="665"/>
      <c r="ADB15" s="665"/>
      <c r="ADC15" s="665"/>
      <c r="ADD15" s="665"/>
      <c r="ADE15" s="665"/>
      <c r="ADF15" s="665"/>
      <c r="ADG15" s="665"/>
      <c r="ADH15" s="665"/>
      <c r="ADI15" s="665"/>
      <c r="ADJ15" s="665"/>
      <c r="ADK15" s="665"/>
      <c r="ADL15" s="665"/>
      <c r="ADM15" s="665"/>
      <c r="ADN15" s="665"/>
      <c r="ADO15" s="665"/>
      <c r="ADP15" s="665"/>
      <c r="ADQ15" s="665"/>
      <c r="ADR15" s="665"/>
      <c r="ADS15" s="665"/>
      <c r="ADT15" s="665"/>
      <c r="ADU15" s="665"/>
      <c r="ADV15" s="665"/>
      <c r="ADW15" s="665"/>
      <c r="ADX15" s="665"/>
      <c r="ADY15" s="665"/>
      <c r="ADZ15" s="665"/>
      <c r="AEA15" s="665"/>
      <c r="AEB15" s="665"/>
      <c r="AEC15" s="665"/>
      <c r="AED15" s="665"/>
      <c r="AEE15" s="665"/>
      <c r="AEF15" s="665"/>
      <c r="AEG15" s="665"/>
      <c r="AEH15" s="665"/>
      <c r="AEI15" s="665"/>
      <c r="AEJ15" s="665"/>
      <c r="AEK15" s="665"/>
      <c r="AEL15" s="665"/>
      <c r="AEM15" s="665"/>
      <c r="AEN15" s="665"/>
      <c r="AEO15" s="665"/>
      <c r="AEP15" s="665"/>
      <c r="AEQ15" s="665"/>
      <c r="AER15" s="665"/>
      <c r="AES15" s="665"/>
      <c r="AET15" s="665"/>
      <c r="AEU15" s="665"/>
      <c r="AEV15" s="665"/>
      <c r="AEW15" s="665"/>
      <c r="AEX15" s="665"/>
      <c r="AEY15" s="665"/>
      <c r="AEZ15" s="665"/>
      <c r="AFA15" s="665"/>
      <c r="AFB15" s="665"/>
      <c r="AFC15" s="665"/>
      <c r="AFD15" s="665"/>
      <c r="AFE15" s="665"/>
      <c r="AFF15" s="665"/>
      <c r="AFG15" s="665"/>
      <c r="AFH15" s="665"/>
      <c r="AFI15" s="665"/>
      <c r="AFJ15" s="665"/>
      <c r="AFK15" s="665"/>
      <c r="AFL15" s="665"/>
      <c r="AFM15" s="665"/>
      <c r="AFN15" s="665"/>
      <c r="AFO15" s="665"/>
      <c r="AFP15" s="665"/>
      <c r="AFQ15" s="665"/>
      <c r="AFR15" s="665"/>
      <c r="AFS15" s="665"/>
      <c r="AFT15" s="665"/>
      <c r="AFU15" s="665"/>
      <c r="AFV15" s="665"/>
      <c r="AFW15" s="665"/>
      <c r="AFX15" s="665"/>
      <c r="AFY15" s="665"/>
      <c r="AFZ15" s="665"/>
      <c r="AGA15" s="665"/>
      <c r="AGB15" s="665"/>
      <c r="AGC15" s="665"/>
      <c r="AGD15" s="665"/>
      <c r="AGE15" s="665"/>
      <c r="AGF15" s="665"/>
      <c r="AGG15" s="665"/>
      <c r="AGH15" s="665"/>
      <c r="AGI15" s="665"/>
      <c r="AGJ15" s="665"/>
      <c r="AGK15" s="665"/>
      <c r="AGL15" s="665"/>
      <c r="AGM15" s="665"/>
      <c r="AGN15" s="665"/>
      <c r="AGO15" s="665"/>
      <c r="AGP15" s="665"/>
      <c r="AGQ15" s="665"/>
      <c r="AGR15" s="665"/>
      <c r="AGS15" s="665"/>
      <c r="AGT15" s="665"/>
      <c r="AGU15" s="665"/>
      <c r="AGV15" s="665"/>
      <c r="AGW15" s="665"/>
      <c r="AGX15" s="665"/>
      <c r="AGY15" s="665"/>
      <c r="AGZ15" s="665"/>
      <c r="AHA15" s="665"/>
      <c r="AHB15" s="665"/>
      <c r="AHC15" s="665"/>
      <c r="AHD15" s="665"/>
      <c r="AHE15" s="665"/>
      <c r="AHF15" s="665"/>
      <c r="AHG15" s="665"/>
      <c r="AHH15" s="665"/>
      <c r="AHI15" s="665"/>
      <c r="AHJ15" s="665"/>
      <c r="AHK15" s="665"/>
      <c r="AHL15" s="665"/>
      <c r="AHM15" s="665"/>
      <c r="AHN15" s="665"/>
      <c r="AHO15" s="665"/>
      <c r="AHP15" s="665"/>
      <c r="AHQ15" s="665"/>
      <c r="AHR15" s="665"/>
      <c r="AHS15" s="665"/>
      <c r="AHT15" s="665"/>
      <c r="AHU15" s="665"/>
      <c r="AHV15" s="665"/>
      <c r="AHW15" s="665"/>
      <c r="AHX15" s="665"/>
      <c r="AHY15" s="665"/>
      <c r="AHZ15" s="665"/>
      <c r="AIA15" s="665"/>
      <c r="AIB15" s="665"/>
      <c r="AIC15" s="665"/>
      <c r="AID15" s="665"/>
      <c r="AIE15" s="665"/>
      <c r="AIF15" s="665"/>
      <c r="AIG15" s="665"/>
      <c r="AIH15" s="665"/>
      <c r="AII15" s="665"/>
      <c r="AIJ15" s="665"/>
      <c r="AIK15" s="665"/>
      <c r="AIL15" s="665"/>
      <c r="AIM15" s="665"/>
      <c r="AIN15" s="665"/>
      <c r="AIO15" s="665"/>
      <c r="AIP15" s="665"/>
      <c r="AIQ15" s="665"/>
      <c r="AIR15" s="665"/>
      <c r="AIS15" s="665"/>
      <c r="AIT15" s="665"/>
      <c r="AIU15" s="665"/>
      <c r="AIV15" s="665"/>
      <c r="AIW15" s="665"/>
      <c r="AIX15" s="665"/>
      <c r="AIY15" s="665"/>
      <c r="AIZ15" s="665"/>
      <c r="AJA15" s="665"/>
      <c r="AJB15" s="665"/>
      <c r="AJC15" s="665"/>
      <c r="AJD15" s="665"/>
      <c r="AJE15" s="665"/>
      <c r="AJF15" s="665"/>
      <c r="AJG15" s="665"/>
      <c r="AJH15" s="665"/>
      <c r="AJI15" s="665"/>
      <c r="AJJ15" s="665"/>
      <c r="AJK15" s="665"/>
      <c r="AJL15" s="665"/>
      <c r="AJM15" s="665"/>
      <c r="AJN15" s="665"/>
      <c r="AJO15" s="665"/>
      <c r="AJP15" s="665"/>
      <c r="AJQ15" s="665"/>
      <c r="AJR15" s="665"/>
      <c r="AJS15" s="665"/>
      <c r="AJT15" s="665"/>
      <c r="AJU15" s="665"/>
      <c r="AJV15" s="665"/>
      <c r="AJW15" s="665"/>
      <c r="AJX15" s="665"/>
      <c r="AJY15" s="665"/>
      <c r="AJZ15" s="665"/>
      <c r="AKA15" s="665"/>
      <c r="AKB15" s="665"/>
      <c r="AKC15" s="665"/>
      <c r="AKD15" s="665"/>
      <c r="AKE15" s="665"/>
      <c r="AKF15" s="665"/>
      <c r="AKG15" s="665"/>
      <c r="AKH15" s="665"/>
      <c r="AKI15" s="665"/>
      <c r="AKJ15" s="665"/>
      <c r="AKK15" s="665"/>
      <c r="AKL15" s="665"/>
      <c r="AKM15" s="665"/>
      <c r="AKN15" s="665"/>
      <c r="AKO15" s="665"/>
      <c r="AKP15" s="665"/>
      <c r="AKQ15" s="665"/>
      <c r="AKR15" s="665"/>
      <c r="AKS15" s="665"/>
      <c r="AKT15" s="665"/>
      <c r="AKU15" s="665"/>
      <c r="AKV15" s="665"/>
      <c r="AKW15" s="665"/>
      <c r="AKX15" s="665"/>
      <c r="AKY15" s="665"/>
      <c r="AKZ15" s="665"/>
      <c r="ALA15" s="665"/>
      <c r="ALB15" s="665"/>
      <c r="ALC15" s="665"/>
      <c r="ALD15" s="665"/>
      <c r="ALE15" s="665"/>
      <c r="ALF15" s="665"/>
      <c r="ALG15" s="665"/>
      <c r="ALH15" s="665"/>
      <c r="ALI15" s="665"/>
      <c r="ALJ15" s="665"/>
    </row>
    <row r="16" spans="2:999">
      <c r="B16" s="163" t="s">
        <v>579</v>
      </c>
      <c r="C16" s="675">
        <v>174.6339049815</v>
      </c>
      <c r="D16" s="675">
        <v>183.631529379</v>
      </c>
      <c r="E16" s="675">
        <v>47.108748539999993</v>
      </c>
      <c r="F16" s="675">
        <v>207.31175135152503</v>
      </c>
      <c r="G16" s="675">
        <v>222.06784572491091</v>
      </c>
      <c r="H16" s="675">
        <v>232.71974685405155</v>
      </c>
      <c r="I16" s="675">
        <v>253.34764677306219</v>
      </c>
      <c r="J16" s="675">
        <v>286.35933697162665</v>
      </c>
      <c r="K16" s="675">
        <v>303.71256003521131</v>
      </c>
      <c r="L16" s="665"/>
      <c r="M16" s="665"/>
      <c r="N16" s="665"/>
      <c r="O16" s="674"/>
      <c r="P16" s="665"/>
      <c r="Q16" s="665"/>
      <c r="R16" s="665"/>
      <c r="S16" s="665"/>
      <c r="T16" s="665"/>
      <c r="U16" s="665"/>
      <c r="V16" s="665"/>
      <c r="W16" s="665"/>
      <c r="X16" s="665"/>
      <c r="Y16" s="665"/>
      <c r="Z16" s="665"/>
      <c r="AA16" s="665"/>
      <c r="AB16" s="665"/>
      <c r="AC16" s="665"/>
      <c r="AD16" s="665"/>
      <c r="AE16" s="665"/>
      <c r="AF16" s="665"/>
      <c r="AG16" s="665"/>
      <c r="AH16" s="665"/>
      <c r="AI16" s="665"/>
      <c r="AJ16" s="665"/>
      <c r="AK16" s="665"/>
      <c r="AL16" s="665"/>
      <c r="AM16" s="665"/>
      <c r="AN16" s="665"/>
      <c r="AO16" s="665"/>
      <c r="AP16" s="665"/>
      <c r="AQ16" s="665"/>
      <c r="AR16" s="665"/>
      <c r="AS16" s="665"/>
      <c r="AT16" s="665"/>
      <c r="AU16" s="665"/>
      <c r="AV16" s="665"/>
      <c r="AW16" s="665"/>
      <c r="AX16" s="665"/>
      <c r="AY16" s="665"/>
      <c r="AZ16" s="665"/>
      <c r="BA16" s="665"/>
      <c r="BB16" s="665"/>
      <c r="BC16" s="665"/>
      <c r="BD16" s="665"/>
      <c r="BE16" s="665"/>
      <c r="BF16" s="665"/>
      <c r="BG16" s="665"/>
      <c r="BH16" s="665"/>
      <c r="BI16" s="665"/>
      <c r="BJ16" s="665"/>
      <c r="BK16" s="665"/>
      <c r="BL16" s="665"/>
      <c r="BM16" s="665"/>
      <c r="BN16" s="665"/>
      <c r="BO16" s="665"/>
      <c r="BP16" s="665"/>
      <c r="BQ16" s="665"/>
      <c r="BR16" s="665"/>
      <c r="BS16" s="665"/>
      <c r="BT16" s="665"/>
      <c r="BU16" s="665"/>
      <c r="BV16" s="665"/>
      <c r="BW16" s="665"/>
      <c r="BX16" s="665"/>
      <c r="BY16" s="665"/>
      <c r="BZ16" s="665"/>
      <c r="CA16" s="665"/>
      <c r="CB16" s="665"/>
      <c r="CC16" s="665"/>
      <c r="CD16" s="665"/>
      <c r="CE16" s="665"/>
      <c r="CF16" s="665"/>
      <c r="CG16" s="665"/>
      <c r="CH16" s="665"/>
      <c r="CI16" s="665"/>
      <c r="CJ16" s="665"/>
      <c r="CK16" s="665"/>
      <c r="CL16" s="665"/>
      <c r="CM16" s="665"/>
      <c r="CN16" s="665"/>
      <c r="CO16" s="665"/>
      <c r="CP16" s="665"/>
      <c r="CQ16" s="665"/>
      <c r="CR16" s="665"/>
      <c r="CS16" s="665"/>
      <c r="CT16" s="665"/>
      <c r="CU16" s="665"/>
      <c r="CV16" s="665"/>
      <c r="CW16" s="665"/>
      <c r="CX16" s="665"/>
      <c r="CY16" s="665"/>
      <c r="CZ16" s="665"/>
      <c r="DA16" s="665"/>
      <c r="DB16" s="665"/>
      <c r="DC16" s="665"/>
      <c r="DD16" s="665"/>
      <c r="DE16" s="665"/>
      <c r="DF16" s="665"/>
      <c r="DG16" s="665"/>
      <c r="DH16" s="665"/>
      <c r="DI16" s="665"/>
      <c r="DJ16" s="665"/>
      <c r="DK16" s="665"/>
      <c r="DL16" s="665"/>
      <c r="DM16" s="665"/>
      <c r="DN16" s="665"/>
      <c r="DO16" s="665"/>
      <c r="DP16" s="665"/>
      <c r="DQ16" s="665"/>
      <c r="DR16" s="665"/>
      <c r="DS16" s="665"/>
      <c r="DT16" s="665"/>
      <c r="DU16" s="665"/>
      <c r="DV16" s="665"/>
      <c r="DW16" s="665"/>
      <c r="DX16" s="665"/>
      <c r="DY16" s="665"/>
      <c r="DZ16" s="665"/>
      <c r="EA16" s="665"/>
      <c r="EB16" s="665"/>
      <c r="EC16" s="665"/>
      <c r="ED16" s="665"/>
      <c r="EE16" s="665"/>
      <c r="EF16" s="665"/>
      <c r="EG16" s="665"/>
      <c r="EH16" s="665"/>
      <c r="EI16" s="665"/>
      <c r="EJ16" s="665"/>
      <c r="EK16" s="665"/>
      <c r="EL16" s="665"/>
      <c r="EM16" s="665"/>
      <c r="EN16" s="665"/>
      <c r="EO16" s="665"/>
      <c r="EP16" s="665"/>
      <c r="EQ16" s="665"/>
      <c r="ER16" s="665"/>
      <c r="ES16" s="665"/>
      <c r="ET16" s="665"/>
      <c r="EU16" s="665"/>
      <c r="EV16" s="665"/>
      <c r="EW16" s="665"/>
      <c r="EX16" s="665"/>
      <c r="EY16" s="665"/>
      <c r="EZ16" s="665"/>
      <c r="FA16" s="665"/>
      <c r="FB16" s="665"/>
      <c r="FC16" s="665"/>
      <c r="FD16" s="665"/>
      <c r="FE16" s="665"/>
      <c r="FF16" s="665"/>
      <c r="FG16" s="665"/>
      <c r="FH16" s="665"/>
      <c r="FI16" s="665"/>
      <c r="FJ16" s="665"/>
      <c r="FK16" s="665"/>
      <c r="FL16" s="665"/>
      <c r="FM16" s="665"/>
      <c r="FN16" s="665"/>
      <c r="FO16" s="665"/>
      <c r="FP16" s="665"/>
      <c r="FQ16" s="665"/>
      <c r="FR16" s="665"/>
      <c r="FS16" s="665"/>
      <c r="FT16" s="665"/>
      <c r="FU16" s="665"/>
      <c r="FV16" s="665"/>
      <c r="FW16" s="665"/>
      <c r="FX16" s="665"/>
      <c r="FY16" s="665"/>
      <c r="FZ16" s="665"/>
      <c r="GA16" s="665"/>
      <c r="GB16" s="665"/>
      <c r="GC16" s="665"/>
      <c r="GD16" s="665"/>
      <c r="GE16" s="665"/>
      <c r="GF16" s="665"/>
      <c r="GG16" s="665"/>
      <c r="GH16" s="665"/>
      <c r="GI16" s="665"/>
      <c r="GJ16" s="665"/>
      <c r="GK16" s="665"/>
      <c r="GL16" s="665"/>
      <c r="GM16" s="665"/>
      <c r="GN16" s="665"/>
      <c r="GO16" s="665"/>
      <c r="GP16" s="665"/>
      <c r="GQ16" s="665"/>
      <c r="GR16" s="665"/>
      <c r="GS16" s="665"/>
      <c r="GT16" s="665"/>
      <c r="GU16" s="665"/>
      <c r="GV16" s="665"/>
      <c r="GW16" s="665"/>
      <c r="GX16" s="665"/>
      <c r="GY16" s="665"/>
      <c r="GZ16" s="665"/>
      <c r="HA16" s="665"/>
      <c r="HB16" s="665"/>
      <c r="HC16" s="665"/>
      <c r="HD16" s="665"/>
      <c r="HE16" s="665"/>
      <c r="HF16" s="665"/>
      <c r="HG16" s="665"/>
      <c r="HH16" s="665"/>
      <c r="HI16" s="665"/>
      <c r="HJ16" s="665"/>
      <c r="HK16" s="665"/>
      <c r="HL16" s="665"/>
      <c r="HM16" s="665"/>
      <c r="HN16" s="665"/>
      <c r="HO16" s="665"/>
      <c r="HP16" s="665"/>
      <c r="HQ16" s="665"/>
      <c r="HR16" s="665"/>
      <c r="HS16" s="665"/>
      <c r="HT16" s="665"/>
      <c r="HU16" s="665"/>
      <c r="HV16" s="665"/>
      <c r="HW16" s="665"/>
      <c r="HX16" s="665"/>
      <c r="HY16" s="665"/>
      <c r="HZ16" s="665"/>
      <c r="IA16" s="665"/>
      <c r="IB16" s="665"/>
      <c r="IC16" s="665"/>
      <c r="ID16" s="665"/>
      <c r="IE16" s="665"/>
      <c r="IF16" s="665"/>
      <c r="IG16" s="665"/>
      <c r="IH16" s="665"/>
      <c r="II16" s="665"/>
      <c r="IJ16" s="665"/>
      <c r="IK16" s="665"/>
      <c r="IL16" s="665"/>
      <c r="IM16" s="665"/>
      <c r="IN16" s="665"/>
      <c r="IO16" s="665"/>
      <c r="IP16" s="665"/>
      <c r="IQ16" s="665"/>
      <c r="IR16" s="665"/>
      <c r="IS16" s="665"/>
      <c r="IT16" s="665"/>
      <c r="IU16" s="665"/>
      <c r="IV16" s="665"/>
      <c r="IW16" s="665"/>
      <c r="IX16" s="665"/>
      <c r="IY16" s="665"/>
      <c r="IZ16" s="665"/>
      <c r="JA16" s="665"/>
      <c r="JB16" s="665"/>
      <c r="JC16" s="665"/>
      <c r="JD16" s="665"/>
      <c r="JE16" s="665"/>
      <c r="JF16" s="665"/>
      <c r="JG16" s="665"/>
      <c r="JH16" s="665"/>
      <c r="JI16" s="665"/>
      <c r="JJ16" s="665"/>
      <c r="JK16" s="665"/>
      <c r="JL16" s="665"/>
      <c r="JM16" s="665"/>
      <c r="JN16" s="665"/>
      <c r="JO16" s="665"/>
      <c r="JP16" s="665"/>
      <c r="JQ16" s="665"/>
      <c r="JR16" s="665"/>
      <c r="JS16" s="665"/>
      <c r="JT16" s="665"/>
      <c r="JU16" s="665"/>
      <c r="JV16" s="665"/>
      <c r="JW16" s="665"/>
      <c r="JX16" s="665"/>
      <c r="JY16" s="665"/>
      <c r="JZ16" s="665"/>
      <c r="KA16" s="665"/>
      <c r="KB16" s="665"/>
      <c r="KC16" s="665"/>
      <c r="KD16" s="665"/>
      <c r="KE16" s="665"/>
      <c r="KF16" s="665"/>
      <c r="KG16" s="665"/>
      <c r="KH16" s="665"/>
      <c r="KI16" s="665"/>
      <c r="KJ16" s="665"/>
      <c r="KK16" s="665"/>
      <c r="KL16" s="665"/>
      <c r="KM16" s="665"/>
      <c r="KN16" s="665"/>
      <c r="KO16" s="665"/>
      <c r="KP16" s="665"/>
      <c r="KQ16" s="665"/>
      <c r="KR16" s="665"/>
      <c r="KS16" s="665"/>
      <c r="KT16" s="665"/>
      <c r="KU16" s="665"/>
      <c r="KV16" s="665"/>
      <c r="KW16" s="665"/>
      <c r="KX16" s="665"/>
      <c r="KY16" s="665"/>
      <c r="KZ16" s="665"/>
      <c r="LA16" s="665"/>
      <c r="LB16" s="665"/>
      <c r="LC16" s="665"/>
      <c r="LD16" s="665"/>
      <c r="LE16" s="665"/>
      <c r="LF16" s="665"/>
      <c r="LG16" s="665"/>
      <c r="LH16" s="665"/>
      <c r="LI16" s="665"/>
      <c r="LJ16" s="665"/>
      <c r="LK16" s="665"/>
      <c r="LL16" s="665"/>
      <c r="LM16" s="665"/>
      <c r="LN16" s="665"/>
      <c r="LO16" s="665"/>
      <c r="LP16" s="665"/>
      <c r="LQ16" s="665"/>
      <c r="LR16" s="665"/>
      <c r="LS16" s="665"/>
      <c r="LT16" s="665"/>
      <c r="LU16" s="665"/>
      <c r="LV16" s="665"/>
      <c r="LW16" s="665"/>
      <c r="LX16" s="665"/>
      <c r="LY16" s="665"/>
      <c r="LZ16" s="665"/>
      <c r="MA16" s="665"/>
      <c r="MB16" s="665"/>
      <c r="MC16" s="665"/>
      <c r="MD16" s="665"/>
      <c r="ME16" s="665"/>
      <c r="MF16" s="665"/>
      <c r="MG16" s="665"/>
      <c r="MH16" s="665"/>
      <c r="MI16" s="665"/>
      <c r="MJ16" s="665"/>
      <c r="MK16" s="665"/>
      <c r="ML16" s="665"/>
      <c r="MM16" s="665"/>
      <c r="MN16" s="665"/>
      <c r="MO16" s="665"/>
      <c r="MP16" s="665"/>
      <c r="MQ16" s="665"/>
      <c r="MR16" s="665"/>
      <c r="MS16" s="665"/>
      <c r="MT16" s="665"/>
      <c r="MU16" s="665"/>
      <c r="MV16" s="665"/>
      <c r="MW16" s="665"/>
      <c r="MX16" s="665"/>
      <c r="MY16" s="665"/>
      <c r="MZ16" s="665"/>
      <c r="NA16" s="665"/>
      <c r="NB16" s="665"/>
      <c r="NC16" s="665"/>
      <c r="ND16" s="665"/>
      <c r="NE16" s="665"/>
      <c r="NF16" s="665"/>
      <c r="NG16" s="665"/>
      <c r="NH16" s="665"/>
      <c r="NI16" s="665"/>
      <c r="NJ16" s="665"/>
      <c r="NK16" s="665"/>
      <c r="NL16" s="665"/>
      <c r="NM16" s="665"/>
      <c r="NN16" s="665"/>
      <c r="NO16" s="665"/>
      <c r="NP16" s="665"/>
      <c r="NQ16" s="665"/>
      <c r="NR16" s="665"/>
      <c r="NS16" s="665"/>
      <c r="NT16" s="665"/>
      <c r="NU16" s="665"/>
      <c r="NV16" s="665"/>
      <c r="NW16" s="665"/>
      <c r="NX16" s="665"/>
      <c r="NY16" s="665"/>
      <c r="NZ16" s="665"/>
      <c r="OA16" s="665"/>
      <c r="OB16" s="665"/>
      <c r="OC16" s="665"/>
      <c r="OD16" s="665"/>
      <c r="OE16" s="665"/>
      <c r="OF16" s="665"/>
      <c r="OG16" s="665"/>
      <c r="OH16" s="665"/>
      <c r="OI16" s="665"/>
      <c r="OJ16" s="665"/>
      <c r="OK16" s="665"/>
      <c r="OL16" s="665"/>
      <c r="OM16" s="665"/>
      <c r="ON16" s="665"/>
      <c r="OO16" s="665"/>
      <c r="OP16" s="665"/>
      <c r="OQ16" s="665"/>
      <c r="OR16" s="665"/>
      <c r="OS16" s="665"/>
      <c r="OT16" s="665"/>
      <c r="OU16" s="665"/>
      <c r="OV16" s="665"/>
      <c r="OW16" s="665"/>
      <c r="OX16" s="665"/>
      <c r="OY16" s="665"/>
      <c r="OZ16" s="665"/>
      <c r="PA16" s="665"/>
      <c r="PB16" s="665"/>
      <c r="PC16" s="665"/>
      <c r="PD16" s="665"/>
      <c r="PE16" s="665"/>
      <c r="PF16" s="665"/>
      <c r="PG16" s="665"/>
      <c r="PH16" s="665"/>
      <c r="PI16" s="665"/>
      <c r="PJ16" s="665"/>
      <c r="PK16" s="665"/>
      <c r="PL16" s="665"/>
      <c r="PM16" s="665"/>
      <c r="PN16" s="665"/>
      <c r="PO16" s="665"/>
      <c r="PP16" s="665"/>
      <c r="PQ16" s="665"/>
      <c r="PR16" s="665"/>
      <c r="PS16" s="665"/>
      <c r="PT16" s="665"/>
      <c r="PU16" s="665"/>
      <c r="PV16" s="665"/>
      <c r="PW16" s="665"/>
      <c r="PX16" s="665"/>
      <c r="PY16" s="665"/>
      <c r="PZ16" s="665"/>
      <c r="QA16" s="665"/>
      <c r="QB16" s="665"/>
      <c r="QC16" s="665"/>
      <c r="QD16" s="665"/>
      <c r="QE16" s="665"/>
      <c r="QF16" s="665"/>
      <c r="QG16" s="665"/>
      <c r="QH16" s="665"/>
      <c r="QI16" s="665"/>
      <c r="QJ16" s="665"/>
      <c r="QK16" s="665"/>
      <c r="QL16" s="665"/>
      <c r="QM16" s="665"/>
      <c r="QN16" s="665"/>
      <c r="QO16" s="665"/>
      <c r="QP16" s="665"/>
      <c r="QQ16" s="665"/>
      <c r="QR16" s="665"/>
      <c r="QS16" s="665"/>
      <c r="QT16" s="665"/>
      <c r="QU16" s="665"/>
      <c r="QV16" s="665"/>
      <c r="QW16" s="665"/>
      <c r="QX16" s="665"/>
      <c r="QY16" s="665"/>
      <c r="QZ16" s="665"/>
      <c r="RA16" s="665"/>
      <c r="RB16" s="665"/>
      <c r="RC16" s="665"/>
      <c r="RD16" s="665"/>
      <c r="RE16" s="665"/>
      <c r="RF16" s="665"/>
      <c r="RG16" s="665"/>
      <c r="RH16" s="665"/>
      <c r="RI16" s="665"/>
      <c r="RJ16" s="665"/>
      <c r="RK16" s="665"/>
      <c r="RL16" s="665"/>
      <c r="RM16" s="665"/>
      <c r="RN16" s="665"/>
      <c r="RO16" s="665"/>
      <c r="RP16" s="665"/>
      <c r="RQ16" s="665"/>
      <c r="RR16" s="665"/>
      <c r="RS16" s="665"/>
      <c r="RT16" s="665"/>
      <c r="RU16" s="665"/>
      <c r="RV16" s="665"/>
      <c r="RW16" s="665"/>
      <c r="RX16" s="665"/>
      <c r="RY16" s="665"/>
      <c r="RZ16" s="665"/>
      <c r="SA16" s="665"/>
      <c r="SB16" s="665"/>
      <c r="SC16" s="665"/>
      <c r="SD16" s="665"/>
      <c r="SE16" s="665"/>
      <c r="SF16" s="665"/>
      <c r="SG16" s="665"/>
      <c r="SH16" s="665"/>
      <c r="SI16" s="665"/>
      <c r="SJ16" s="665"/>
      <c r="SK16" s="665"/>
      <c r="SL16" s="665"/>
      <c r="SM16" s="665"/>
      <c r="SN16" s="665"/>
      <c r="SO16" s="665"/>
      <c r="SP16" s="665"/>
      <c r="SQ16" s="665"/>
      <c r="SR16" s="665"/>
      <c r="SS16" s="665"/>
      <c r="ST16" s="665"/>
      <c r="SU16" s="665"/>
      <c r="SV16" s="665"/>
      <c r="SW16" s="665"/>
      <c r="SX16" s="665"/>
      <c r="SY16" s="665"/>
      <c r="SZ16" s="665"/>
      <c r="TA16" s="665"/>
      <c r="TB16" s="665"/>
      <c r="TC16" s="665"/>
      <c r="TD16" s="665"/>
      <c r="TE16" s="665"/>
      <c r="TF16" s="665"/>
      <c r="TG16" s="665"/>
      <c r="TH16" s="665"/>
      <c r="TI16" s="665"/>
      <c r="TJ16" s="665"/>
      <c r="TK16" s="665"/>
      <c r="TL16" s="665"/>
      <c r="TM16" s="665"/>
      <c r="TN16" s="665"/>
      <c r="TO16" s="665"/>
      <c r="TP16" s="665"/>
      <c r="TQ16" s="665"/>
      <c r="TR16" s="665"/>
      <c r="TS16" s="665"/>
      <c r="TT16" s="665"/>
      <c r="TU16" s="665"/>
      <c r="TV16" s="665"/>
      <c r="TW16" s="665"/>
      <c r="TX16" s="665"/>
      <c r="TY16" s="665"/>
      <c r="TZ16" s="665"/>
      <c r="UA16" s="665"/>
      <c r="UB16" s="665"/>
      <c r="UC16" s="665"/>
      <c r="UD16" s="665"/>
      <c r="UE16" s="665"/>
      <c r="UF16" s="665"/>
      <c r="UG16" s="665"/>
      <c r="UH16" s="665"/>
      <c r="UI16" s="665"/>
      <c r="UJ16" s="665"/>
      <c r="UK16" s="665"/>
      <c r="UL16" s="665"/>
      <c r="UM16" s="665"/>
      <c r="UN16" s="665"/>
      <c r="UO16" s="665"/>
      <c r="UP16" s="665"/>
      <c r="UQ16" s="665"/>
      <c r="UR16" s="665"/>
      <c r="US16" s="665"/>
      <c r="UT16" s="665"/>
      <c r="UU16" s="665"/>
      <c r="UV16" s="665"/>
      <c r="UW16" s="665"/>
      <c r="UX16" s="665"/>
      <c r="UY16" s="665"/>
      <c r="UZ16" s="665"/>
      <c r="VA16" s="665"/>
      <c r="VB16" s="665"/>
      <c r="VC16" s="665"/>
      <c r="VD16" s="665"/>
      <c r="VE16" s="665"/>
      <c r="VF16" s="665"/>
      <c r="VG16" s="665"/>
      <c r="VH16" s="665"/>
      <c r="VI16" s="665"/>
      <c r="VJ16" s="665"/>
      <c r="VK16" s="665"/>
      <c r="VL16" s="665"/>
      <c r="VM16" s="665"/>
      <c r="VN16" s="665"/>
      <c r="VO16" s="665"/>
      <c r="VP16" s="665"/>
      <c r="VQ16" s="665"/>
      <c r="VR16" s="665"/>
      <c r="VS16" s="665"/>
      <c r="VT16" s="665"/>
      <c r="VU16" s="665"/>
      <c r="VV16" s="665"/>
      <c r="VW16" s="665"/>
      <c r="VX16" s="665"/>
      <c r="VY16" s="665"/>
      <c r="VZ16" s="665"/>
      <c r="WA16" s="665"/>
      <c r="WB16" s="665"/>
      <c r="WC16" s="665"/>
      <c r="WD16" s="665"/>
      <c r="WE16" s="665"/>
      <c r="WF16" s="665"/>
      <c r="WG16" s="665"/>
      <c r="WH16" s="665"/>
      <c r="WI16" s="665"/>
      <c r="WJ16" s="665"/>
      <c r="WK16" s="665"/>
      <c r="WL16" s="665"/>
      <c r="WM16" s="665"/>
      <c r="WN16" s="665"/>
      <c r="WO16" s="665"/>
      <c r="WP16" s="665"/>
      <c r="WQ16" s="665"/>
      <c r="WR16" s="665"/>
      <c r="WS16" s="665"/>
      <c r="WT16" s="665"/>
      <c r="WU16" s="665"/>
      <c r="WV16" s="665"/>
      <c r="WW16" s="665"/>
      <c r="WX16" s="665"/>
      <c r="WY16" s="665"/>
      <c r="WZ16" s="665"/>
      <c r="XA16" s="665"/>
      <c r="XB16" s="665"/>
      <c r="XC16" s="665"/>
      <c r="XD16" s="665"/>
      <c r="XE16" s="665"/>
      <c r="XF16" s="665"/>
      <c r="XG16" s="665"/>
      <c r="XH16" s="665"/>
      <c r="XI16" s="665"/>
      <c r="XJ16" s="665"/>
      <c r="XK16" s="665"/>
      <c r="XL16" s="665"/>
      <c r="XM16" s="665"/>
      <c r="XN16" s="665"/>
      <c r="XO16" s="665"/>
      <c r="XP16" s="665"/>
      <c r="XQ16" s="665"/>
      <c r="XR16" s="665"/>
      <c r="XS16" s="665"/>
      <c r="XT16" s="665"/>
      <c r="XU16" s="665"/>
      <c r="XV16" s="665"/>
      <c r="XW16" s="665"/>
      <c r="XX16" s="665"/>
      <c r="XY16" s="665"/>
      <c r="XZ16" s="665"/>
      <c r="YA16" s="665"/>
      <c r="YB16" s="665"/>
      <c r="YC16" s="665"/>
      <c r="YD16" s="665"/>
      <c r="YE16" s="665"/>
      <c r="YF16" s="665"/>
      <c r="YG16" s="665"/>
      <c r="YH16" s="665"/>
      <c r="YI16" s="665"/>
      <c r="YJ16" s="665"/>
      <c r="YK16" s="665"/>
      <c r="YL16" s="665"/>
      <c r="YM16" s="665"/>
      <c r="YN16" s="665"/>
      <c r="YO16" s="665"/>
      <c r="YP16" s="665"/>
      <c r="YQ16" s="665"/>
      <c r="YR16" s="665"/>
      <c r="YS16" s="665"/>
      <c r="YT16" s="665"/>
      <c r="YU16" s="665"/>
      <c r="YV16" s="665"/>
      <c r="YW16" s="665"/>
      <c r="YX16" s="665"/>
      <c r="YY16" s="665"/>
      <c r="YZ16" s="665"/>
      <c r="ZA16" s="665"/>
      <c r="ZB16" s="665"/>
      <c r="ZC16" s="665"/>
      <c r="ZD16" s="665"/>
      <c r="ZE16" s="665"/>
      <c r="ZF16" s="665"/>
      <c r="ZG16" s="665"/>
      <c r="ZH16" s="665"/>
      <c r="ZI16" s="665"/>
      <c r="ZJ16" s="665"/>
      <c r="ZK16" s="665"/>
      <c r="ZL16" s="665"/>
      <c r="ZM16" s="665"/>
      <c r="ZN16" s="665"/>
      <c r="ZO16" s="665"/>
      <c r="ZP16" s="665"/>
      <c r="ZQ16" s="665"/>
      <c r="ZR16" s="665"/>
      <c r="ZS16" s="665"/>
      <c r="ZT16" s="665"/>
      <c r="ZU16" s="665"/>
      <c r="ZV16" s="665"/>
      <c r="ZW16" s="665"/>
      <c r="ZX16" s="665"/>
      <c r="ZY16" s="665"/>
      <c r="ZZ16" s="665"/>
      <c r="AAA16" s="665"/>
      <c r="AAB16" s="665"/>
      <c r="AAC16" s="665"/>
      <c r="AAD16" s="665"/>
      <c r="AAE16" s="665"/>
      <c r="AAF16" s="665"/>
      <c r="AAG16" s="665"/>
      <c r="AAH16" s="665"/>
      <c r="AAI16" s="665"/>
      <c r="AAJ16" s="665"/>
      <c r="AAK16" s="665"/>
      <c r="AAL16" s="665"/>
      <c r="AAM16" s="665"/>
      <c r="AAN16" s="665"/>
      <c r="AAO16" s="665"/>
      <c r="AAP16" s="665"/>
      <c r="AAQ16" s="665"/>
      <c r="AAR16" s="665"/>
      <c r="AAS16" s="665"/>
      <c r="AAT16" s="665"/>
      <c r="AAU16" s="665"/>
      <c r="AAV16" s="665"/>
      <c r="AAW16" s="665"/>
      <c r="AAX16" s="665"/>
      <c r="AAY16" s="665"/>
      <c r="AAZ16" s="665"/>
      <c r="ABA16" s="665"/>
      <c r="ABB16" s="665"/>
      <c r="ABC16" s="665"/>
      <c r="ABD16" s="665"/>
      <c r="ABE16" s="665"/>
      <c r="ABF16" s="665"/>
      <c r="ABG16" s="665"/>
      <c r="ABH16" s="665"/>
      <c r="ABI16" s="665"/>
      <c r="ABJ16" s="665"/>
      <c r="ABK16" s="665"/>
      <c r="ABL16" s="665"/>
      <c r="ABM16" s="665"/>
      <c r="ABN16" s="665"/>
      <c r="ABO16" s="665"/>
      <c r="ABP16" s="665"/>
      <c r="ABQ16" s="665"/>
      <c r="ABR16" s="665"/>
      <c r="ABS16" s="665"/>
      <c r="ABT16" s="665"/>
      <c r="ABU16" s="665"/>
      <c r="ABV16" s="665"/>
      <c r="ABW16" s="665"/>
      <c r="ABX16" s="665"/>
      <c r="ABY16" s="665"/>
      <c r="ABZ16" s="665"/>
      <c r="ACA16" s="665"/>
      <c r="ACB16" s="665"/>
      <c r="ACC16" s="665"/>
      <c r="ACD16" s="665"/>
      <c r="ACE16" s="665"/>
      <c r="ACF16" s="665"/>
      <c r="ACG16" s="665"/>
      <c r="ACH16" s="665"/>
      <c r="ACI16" s="665"/>
      <c r="ACJ16" s="665"/>
      <c r="ACK16" s="665"/>
      <c r="ACL16" s="665"/>
      <c r="ACM16" s="665"/>
      <c r="ACN16" s="665"/>
      <c r="ACO16" s="665"/>
      <c r="ACP16" s="665"/>
      <c r="ACQ16" s="665"/>
      <c r="ACR16" s="665"/>
      <c r="ACS16" s="665"/>
      <c r="ACT16" s="665"/>
      <c r="ACU16" s="665"/>
      <c r="ACV16" s="665"/>
      <c r="ACW16" s="665"/>
      <c r="ACX16" s="665"/>
      <c r="ACY16" s="665"/>
      <c r="ACZ16" s="665"/>
      <c r="ADA16" s="665"/>
      <c r="ADB16" s="665"/>
      <c r="ADC16" s="665"/>
      <c r="ADD16" s="665"/>
      <c r="ADE16" s="665"/>
      <c r="ADF16" s="665"/>
      <c r="ADG16" s="665"/>
      <c r="ADH16" s="665"/>
      <c r="ADI16" s="665"/>
      <c r="ADJ16" s="665"/>
      <c r="ADK16" s="665"/>
      <c r="ADL16" s="665"/>
      <c r="ADM16" s="665"/>
      <c r="ADN16" s="665"/>
      <c r="ADO16" s="665"/>
      <c r="ADP16" s="665"/>
      <c r="ADQ16" s="665"/>
      <c r="ADR16" s="665"/>
      <c r="ADS16" s="665"/>
      <c r="ADT16" s="665"/>
      <c r="ADU16" s="665"/>
      <c r="ADV16" s="665"/>
      <c r="ADW16" s="665"/>
      <c r="ADX16" s="665"/>
      <c r="ADY16" s="665"/>
      <c r="ADZ16" s="665"/>
      <c r="AEA16" s="665"/>
      <c r="AEB16" s="665"/>
      <c r="AEC16" s="665"/>
      <c r="AED16" s="665"/>
      <c r="AEE16" s="665"/>
      <c r="AEF16" s="665"/>
      <c r="AEG16" s="665"/>
      <c r="AEH16" s="665"/>
      <c r="AEI16" s="665"/>
      <c r="AEJ16" s="665"/>
      <c r="AEK16" s="665"/>
      <c r="AEL16" s="665"/>
      <c r="AEM16" s="665"/>
      <c r="AEN16" s="665"/>
      <c r="AEO16" s="665"/>
      <c r="AEP16" s="665"/>
      <c r="AEQ16" s="665"/>
      <c r="AER16" s="665"/>
      <c r="AES16" s="665"/>
      <c r="AET16" s="665"/>
      <c r="AEU16" s="665"/>
      <c r="AEV16" s="665"/>
      <c r="AEW16" s="665"/>
      <c r="AEX16" s="665"/>
      <c r="AEY16" s="665"/>
      <c r="AEZ16" s="665"/>
      <c r="AFA16" s="665"/>
      <c r="AFB16" s="665"/>
      <c r="AFC16" s="665"/>
      <c r="AFD16" s="665"/>
      <c r="AFE16" s="665"/>
      <c r="AFF16" s="665"/>
      <c r="AFG16" s="665"/>
      <c r="AFH16" s="665"/>
      <c r="AFI16" s="665"/>
      <c r="AFJ16" s="665"/>
      <c r="AFK16" s="665"/>
      <c r="AFL16" s="665"/>
      <c r="AFM16" s="665"/>
      <c r="AFN16" s="665"/>
      <c r="AFO16" s="665"/>
      <c r="AFP16" s="665"/>
      <c r="AFQ16" s="665"/>
      <c r="AFR16" s="665"/>
      <c r="AFS16" s="665"/>
      <c r="AFT16" s="665"/>
      <c r="AFU16" s="665"/>
      <c r="AFV16" s="665"/>
      <c r="AFW16" s="665"/>
      <c r="AFX16" s="665"/>
      <c r="AFY16" s="665"/>
      <c r="AFZ16" s="665"/>
      <c r="AGA16" s="665"/>
      <c r="AGB16" s="665"/>
      <c r="AGC16" s="665"/>
      <c r="AGD16" s="665"/>
      <c r="AGE16" s="665"/>
      <c r="AGF16" s="665"/>
      <c r="AGG16" s="665"/>
      <c r="AGH16" s="665"/>
      <c r="AGI16" s="665"/>
      <c r="AGJ16" s="665"/>
      <c r="AGK16" s="665"/>
      <c r="AGL16" s="665"/>
      <c r="AGM16" s="665"/>
      <c r="AGN16" s="665"/>
      <c r="AGO16" s="665"/>
      <c r="AGP16" s="665"/>
      <c r="AGQ16" s="665"/>
      <c r="AGR16" s="665"/>
      <c r="AGS16" s="665"/>
      <c r="AGT16" s="665"/>
      <c r="AGU16" s="665"/>
      <c r="AGV16" s="665"/>
      <c r="AGW16" s="665"/>
      <c r="AGX16" s="665"/>
      <c r="AGY16" s="665"/>
      <c r="AGZ16" s="665"/>
      <c r="AHA16" s="665"/>
      <c r="AHB16" s="665"/>
      <c r="AHC16" s="665"/>
      <c r="AHD16" s="665"/>
      <c r="AHE16" s="665"/>
      <c r="AHF16" s="665"/>
      <c r="AHG16" s="665"/>
      <c r="AHH16" s="665"/>
      <c r="AHI16" s="665"/>
      <c r="AHJ16" s="665"/>
      <c r="AHK16" s="665"/>
      <c r="AHL16" s="665"/>
      <c r="AHM16" s="665"/>
      <c r="AHN16" s="665"/>
      <c r="AHO16" s="665"/>
      <c r="AHP16" s="665"/>
      <c r="AHQ16" s="665"/>
      <c r="AHR16" s="665"/>
      <c r="AHS16" s="665"/>
      <c r="AHT16" s="665"/>
      <c r="AHU16" s="665"/>
      <c r="AHV16" s="665"/>
      <c r="AHW16" s="665"/>
      <c r="AHX16" s="665"/>
      <c r="AHY16" s="665"/>
      <c r="AHZ16" s="665"/>
      <c r="AIA16" s="665"/>
      <c r="AIB16" s="665"/>
      <c r="AIC16" s="665"/>
      <c r="AID16" s="665"/>
      <c r="AIE16" s="665"/>
      <c r="AIF16" s="665"/>
      <c r="AIG16" s="665"/>
      <c r="AIH16" s="665"/>
      <c r="AII16" s="665"/>
      <c r="AIJ16" s="665"/>
      <c r="AIK16" s="665"/>
      <c r="AIL16" s="665"/>
      <c r="AIM16" s="665"/>
      <c r="AIN16" s="665"/>
      <c r="AIO16" s="665"/>
      <c r="AIP16" s="665"/>
      <c r="AIQ16" s="665"/>
      <c r="AIR16" s="665"/>
      <c r="AIS16" s="665"/>
      <c r="AIT16" s="665"/>
      <c r="AIU16" s="665"/>
      <c r="AIV16" s="665"/>
      <c r="AIW16" s="665"/>
      <c r="AIX16" s="665"/>
      <c r="AIY16" s="665"/>
      <c r="AIZ16" s="665"/>
      <c r="AJA16" s="665"/>
      <c r="AJB16" s="665"/>
      <c r="AJC16" s="665"/>
      <c r="AJD16" s="665"/>
      <c r="AJE16" s="665"/>
      <c r="AJF16" s="665"/>
      <c r="AJG16" s="665"/>
      <c r="AJH16" s="665"/>
      <c r="AJI16" s="665"/>
      <c r="AJJ16" s="665"/>
      <c r="AJK16" s="665"/>
      <c r="AJL16" s="665"/>
      <c r="AJM16" s="665"/>
      <c r="AJN16" s="665"/>
      <c r="AJO16" s="665"/>
      <c r="AJP16" s="665"/>
      <c r="AJQ16" s="665"/>
      <c r="AJR16" s="665"/>
      <c r="AJS16" s="665"/>
      <c r="AJT16" s="665"/>
      <c r="AJU16" s="665"/>
      <c r="AJV16" s="665"/>
      <c r="AJW16" s="665"/>
      <c r="AJX16" s="665"/>
      <c r="AJY16" s="665"/>
      <c r="AJZ16" s="665"/>
      <c r="AKA16" s="665"/>
      <c r="AKB16" s="665"/>
      <c r="AKC16" s="665"/>
      <c r="AKD16" s="665"/>
      <c r="AKE16" s="665"/>
      <c r="AKF16" s="665"/>
      <c r="AKG16" s="665"/>
      <c r="AKH16" s="665"/>
      <c r="AKI16" s="665"/>
      <c r="AKJ16" s="665"/>
      <c r="AKK16" s="665"/>
      <c r="AKL16" s="665"/>
      <c r="AKM16" s="665"/>
      <c r="AKN16" s="665"/>
      <c r="AKO16" s="665"/>
      <c r="AKP16" s="665"/>
      <c r="AKQ16" s="665"/>
      <c r="AKR16" s="665"/>
      <c r="AKS16" s="665"/>
      <c r="AKT16" s="665"/>
      <c r="AKU16" s="665"/>
      <c r="AKV16" s="665"/>
      <c r="AKW16" s="665"/>
      <c r="AKX16" s="665"/>
      <c r="AKY16" s="665"/>
      <c r="AKZ16" s="665"/>
      <c r="ALA16" s="665"/>
      <c r="ALB16" s="665"/>
      <c r="ALC16" s="665"/>
      <c r="ALD16" s="665"/>
      <c r="ALE16" s="665"/>
      <c r="ALF16" s="665"/>
      <c r="ALG16" s="665"/>
      <c r="ALH16" s="665"/>
      <c r="ALI16" s="665"/>
      <c r="ALJ16" s="665"/>
    </row>
    <row r="17" spans="2:998">
      <c r="B17" s="163" t="s">
        <v>580</v>
      </c>
      <c r="C17" s="675">
        <v>226.46940042400001</v>
      </c>
      <c r="D17" s="675">
        <v>236.79758192200001</v>
      </c>
      <c r="E17" s="675">
        <v>74.142829211499986</v>
      </c>
      <c r="F17" s="675">
        <v>263.70624776733371</v>
      </c>
      <c r="G17" s="675">
        <v>280.42135434715686</v>
      </c>
      <c r="H17" s="675">
        <v>293.52306422926131</v>
      </c>
      <c r="I17" s="675">
        <v>319.54288363302737</v>
      </c>
      <c r="J17" s="675">
        <v>361.0881894707307</v>
      </c>
      <c r="K17" s="675">
        <v>383.21073098875797</v>
      </c>
      <c r="L17" s="665"/>
      <c r="M17" s="665"/>
      <c r="N17" s="665"/>
      <c r="O17" s="674"/>
      <c r="P17" s="665"/>
      <c r="Q17" s="665"/>
      <c r="R17" s="665"/>
      <c r="S17" s="665"/>
      <c r="T17" s="665"/>
      <c r="U17" s="665"/>
      <c r="V17" s="665"/>
      <c r="W17" s="665"/>
      <c r="X17" s="665"/>
      <c r="Y17" s="665"/>
      <c r="Z17" s="665"/>
      <c r="AA17" s="665"/>
      <c r="AB17" s="665"/>
      <c r="AC17" s="665"/>
      <c r="AD17" s="665"/>
      <c r="AE17" s="665"/>
      <c r="AF17" s="665"/>
      <c r="AG17" s="665"/>
      <c r="AH17" s="665"/>
      <c r="AI17" s="665"/>
      <c r="AJ17" s="665"/>
      <c r="AK17" s="665"/>
      <c r="AL17" s="665"/>
      <c r="AM17" s="665"/>
      <c r="AN17" s="665"/>
      <c r="AO17" s="665"/>
      <c r="AP17" s="665"/>
      <c r="AQ17" s="665"/>
      <c r="AR17" s="665"/>
      <c r="AS17" s="665"/>
      <c r="AT17" s="665"/>
      <c r="AU17" s="665"/>
      <c r="AV17" s="665"/>
      <c r="AW17" s="665"/>
      <c r="AX17" s="665"/>
      <c r="AY17" s="665"/>
      <c r="AZ17" s="665"/>
      <c r="BA17" s="665"/>
      <c r="BB17" s="665"/>
      <c r="BC17" s="665"/>
      <c r="BD17" s="665"/>
      <c r="BE17" s="665"/>
      <c r="BF17" s="665"/>
      <c r="BG17" s="665"/>
      <c r="BH17" s="665"/>
      <c r="BI17" s="665"/>
      <c r="BJ17" s="665"/>
      <c r="BK17" s="665"/>
      <c r="BL17" s="665"/>
      <c r="BM17" s="665"/>
      <c r="BN17" s="665"/>
      <c r="BO17" s="665"/>
      <c r="BP17" s="665"/>
      <c r="BQ17" s="665"/>
      <c r="BR17" s="665"/>
      <c r="BS17" s="665"/>
      <c r="BT17" s="665"/>
      <c r="BU17" s="665"/>
      <c r="BV17" s="665"/>
      <c r="BW17" s="665"/>
      <c r="BX17" s="665"/>
      <c r="BY17" s="665"/>
      <c r="BZ17" s="665"/>
      <c r="CA17" s="665"/>
      <c r="CB17" s="665"/>
      <c r="CC17" s="665"/>
      <c r="CD17" s="665"/>
      <c r="CE17" s="665"/>
      <c r="CF17" s="665"/>
      <c r="CG17" s="665"/>
      <c r="CH17" s="665"/>
      <c r="CI17" s="665"/>
      <c r="CJ17" s="665"/>
      <c r="CK17" s="665"/>
      <c r="CL17" s="665"/>
      <c r="CM17" s="665"/>
      <c r="CN17" s="665"/>
      <c r="CO17" s="665"/>
      <c r="CP17" s="665"/>
      <c r="CQ17" s="665"/>
      <c r="CR17" s="665"/>
      <c r="CS17" s="665"/>
      <c r="CT17" s="665"/>
      <c r="CU17" s="665"/>
      <c r="CV17" s="665"/>
      <c r="CW17" s="665"/>
      <c r="CX17" s="665"/>
      <c r="CY17" s="665"/>
      <c r="CZ17" s="665"/>
      <c r="DA17" s="665"/>
      <c r="DB17" s="665"/>
      <c r="DC17" s="665"/>
      <c r="DD17" s="665"/>
      <c r="DE17" s="665"/>
      <c r="DF17" s="665"/>
      <c r="DG17" s="665"/>
      <c r="DH17" s="665"/>
      <c r="DI17" s="665"/>
      <c r="DJ17" s="665"/>
      <c r="DK17" s="665"/>
      <c r="DL17" s="665"/>
      <c r="DM17" s="665"/>
      <c r="DN17" s="665"/>
      <c r="DO17" s="665"/>
      <c r="DP17" s="665"/>
      <c r="DQ17" s="665"/>
      <c r="DR17" s="665"/>
      <c r="DS17" s="665"/>
      <c r="DT17" s="665"/>
      <c r="DU17" s="665"/>
      <c r="DV17" s="665"/>
      <c r="DW17" s="665"/>
      <c r="DX17" s="665"/>
      <c r="DY17" s="665"/>
      <c r="DZ17" s="665"/>
      <c r="EA17" s="665"/>
      <c r="EB17" s="665"/>
      <c r="EC17" s="665"/>
      <c r="ED17" s="665"/>
      <c r="EE17" s="665"/>
      <c r="EF17" s="665"/>
      <c r="EG17" s="665"/>
      <c r="EH17" s="665"/>
      <c r="EI17" s="665"/>
      <c r="EJ17" s="665"/>
      <c r="EK17" s="665"/>
      <c r="EL17" s="665"/>
      <c r="EM17" s="665"/>
      <c r="EN17" s="665"/>
      <c r="EO17" s="665"/>
      <c r="EP17" s="665"/>
      <c r="EQ17" s="665"/>
      <c r="ER17" s="665"/>
      <c r="ES17" s="665"/>
      <c r="ET17" s="665"/>
      <c r="EU17" s="665"/>
      <c r="EV17" s="665"/>
      <c r="EW17" s="665"/>
      <c r="EX17" s="665"/>
      <c r="EY17" s="665"/>
      <c r="EZ17" s="665"/>
      <c r="FA17" s="665"/>
      <c r="FB17" s="665"/>
      <c r="FC17" s="665"/>
      <c r="FD17" s="665"/>
      <c r="FE17" s="665"/>
      <c r="FF17" s="665"/>
      <c r="FG17" s="665"/>
      <c r="FH17" s="665"/>
      <c r="FI17" s="665"/>
      <c r="FJ17" s="665"/>
      <c r="FK17" s="665"/>
      <c r="FL17" s="665"/>
      <c r="FM17" s="665"/>
      <c r="FN17" s="665"/>
      <c r="FO17" s="665"/>
      <c r="FP17" s="665"/>
      <c r="FQ17" s="665"/>
      <c r="FR17" s="665"/>
      <c r="FS17" s="665"/>
      <c r="FT17" s="665"/>
      <c r="FU17" s="665"/>
      <c r="FV17" s="665"/>
      <c r="FW17" s="665"/>
      <c r="FX17" s="665"/>
      <c r="FY17" s="665"/>
      <c r="FZ17" s="665"/>
      <c r="GA17" s="665"/>
      <c r="GB17" s="665"/>
      <c r="GC17" s="665"/>
      <c r="GD17" s="665"/>
      <c r="GE17" s="665"/>
      <c r="GF17" s="665"/>
      <c r="GG17" s="665"/>
      <c r="GH17" s="665"/>
      <c r="GI17" s="665"/>
      <c r="GJ17" s="665"/>
      <c r="GK17" s="665"/>
      <c r="GL17" s="665"/>
      <c r="GM17" s="665"/>
      <c r="GN17" s="665"/>
      <c r="GO17" s="665"/>
      <c r="GP17" s="665"/>
      <c r="GQ17" s="665"/>
      <c r="GR17" s="665"/>
      <c r="GS17" s="665"/>
      <c r="GT17" s="665"/>
      <c r="GU17" s="665"/>
      <c r="GV17" s="665"/>
      <c r="GW17" s="665"/>
      <c r="GX17" s="665"/>
      <c r="GY17" s="665"/>
      <c r="GZ17" s="665"/>
      <c r="HA17" s="665"/>
      <c r="HB17" s="665"/>
      <c r="HC17" s="665"/>
      <c r="HD17" s="665"/>
      <c r="HE17" s="665"/>
      <c r="HF17" s="665"/>
      <c r="HG17" s="665"/>
      <c r="HH17" s="665"/>
      <c r="HI17" s="665"/>
      <c r="HJ17" s="665"/>
      <c r="HK17" s="665"/>
      <c r="HL17" s="665"/>
      <c r="HM17" s="665"/>
      <c r="HN17" s="665"/>
      <c r="HO17" s="665"/>
      <c r="HP17" s="665"/>
      <c r="HQ17" s="665"/>
      <c r="HR17" s="665"/>
      <c r="HS17" s="665"/>
      <c r="HT17" s="665"/>
      <c r="HU17" s="665"/>
      <c r="HV17" s="665"/>
      <c r="HW17" s="665"/>
      <c r="HX17" s="665"/>
      <c r="HY17" s="665"/>
      <c r="HZ17" s="665"/>
      <c r="IA17" s="665"/>
      <c r="IB17" s="665"/>
      <c r="IC17" s="665"/>
      <c r="ID17" s="665"/>
      <c r="IE17" s="665"/>
      <c r="IF17" s="665"/>
      <c r="IG17" s="665"/>
      <c r="IH17" s="665"/>
      <c r="II17" s="665"/>
      <c r="IJ17" s="665"/>
      <c r="IK17" s="665"/>
      <c r="IL17" s="665"/>
      <c r="IM17" s="665"/>
      <c r="IN17" s="665"/>
      <c r="IO17" s="665"/>
      <c r="IP17" s="665"/>
      <c r="IQ17" s="665"/>
      <c r="IR17" s="665"/>
      <c r="IS17" s="665"/>
      <c r="IT17" s="665"/>
      <c r="IU17" s="665"/>
      <c r="IV17" s="665"/>
      <c r="IW17" s="665"/>
      <c r="IX17" s="665"/>
      <c r="IY17" s="665"/>
      <c r="IZ17" s="665"/>
      <c r="JA17" s="665"/>
      <c r="JB17" s="665"/>
      <c r="JC17" s="665"/>
      <c r="JD17" s="665"/>
      <c r="JE17" s="665"/>
      <c r="JF17" s="665"/>
      <c r="JG17" s="665"/>
      <c r="JH17" s="665"/>
      <c r="JI17" s="665"/>
      <c r="JJ17" s="665"/>
      <c r="JK17" s="665"/>
      <c r="JL17" s="665"/>
      <c r="JM17" s="665"/>
      <c r="JN17" s="665"/>
      <c r="JO17" s="665"/>
      <c r="JP17" s="665"/>
      <c r="JQ17" s="665"/>
      <c r="JR17" s="665"/>
      <c r="JS17" s="665"/>
      <c r="JT17" s="665"/>
      <c r="JU17" s="665"/>
      <c r="JV17" s="665"/>
      <c r="JW17" s="665"/>
      <c r="JX17" s="665"/>
      <c r="JY17" s="665"/>
      <c r="JZ17" s="665"/>
      <c r="KA17" s="665"/>
      <c r="KB17" s="665"/>
      <c r="KC17" s="665"/>
      <c r="KD17" s="665"/>
      <c r="KE17" s="665"/>
      <c r="KF17" s="665"/>
      <c r="KG17" s="665"/>
      <c r="KH17" s="665"/>
      <c r="KI17" s="665"/>
      <c r="KJ17" s="665"/>
      <c r="KK17" s="665"/>
      <c r="KL17" s="665"/>
      <c r="KM17" s="665"/>
      <c r="KN17" s="665"/>
      <c r="KO17" s="665"/>
      <c r="KP17" s="665"/>
      <c r="KQ17" s="665"/>
      <c r="KR17" s="665"/>
      <c r="KS17" s="665"/>
      <c r="KT17" s="665"/>
      <c r="KU17" s="665"/>
      <c r="KV17" s="665"/>
      <c r="KW17" s="665"/>
      <c r="KX17" s="665"/>
      <c r="KY17" s="665"/>
      <c r="KZ17" s="665"/>
      <c r="LA17" s="665"/>
      <c r="LB17" s="665"/>
      <c r="LC17" s="665"/>
      <c r="LD17" s="665"/>
      <c r="LE17" s="665"/>
      <c r="LF17" s="665"/>
      <c r="LG17" s="665"/>
      <c r="LH17" s="665"/>
      <c r="LI17" s="665"/>
      <c r="LJ17" s="665"/>
      <c r="LK17" s="665"/>
      <c r="LL17" s="665"/>
      <c r="LM17" s="665"/>
      <c r="LN17" s="665"/>
      <c r="LO17" s="665"/>
      <c r="LP17" s="665"/>
      <c r="LQ17" s="665"/>
      <c r="LR17" s="665"/>
      <c r="LS17" s="665"/>
      <c r="LT17" s="665"/>
      <c r="LU17" s="665"/>
      <c r="LV17" s="665"/>
      <c r="LW17" s="665"/>
      <c r="LX17" s="665"/>
      <c r="LY17" s="665"/>
      <c r="LZ17" s="665"/>
      <c r="MA17" s="665"/>
      <c r="MB17" s="665"/>
      <c r="MC17" s="665"/>
      <c r="MD17" s="665"/>
      <c r="ME17" s="665"/>
      <c r="MF17" s="665"/>
      <c r="MG17" s="665"/>
      <c r="MH17" s="665"/>
      <c r="MI17" s="665"/>
      <c r="MJ17" s="665"/>
      <c r="MK17" s="665"/>
      <c r="ML17" s="665"/>
      <c r="MM17" s="665"/>
      <c r="MN17" s="665"/>
      <c r="MO17" s="665"/>
      <c r="MP17" s="665"/>
      <c r="MQ17" s="665"/>
      <c r="MR17" s="665"/>
      <c r="MS17" s="665"/>
      <c r="MT17" s="665"/>
      <c r="MU17" s="665"/>
      <c r="MV17" s="665"/>
      <c r="MW17" s="665"/>
      <c r="MX17" s="665"/>
      <c r="MY17" s="665"/>
      <c r="MZ17" s="665"/>
      <c r="NA17" s="665"/>
      <c r="NB17" s="665"/>
      <c r="NC17" s="665"/>
      <c r="ND17" s="665"/>
      <c r="NE17" s="665"/>
      <c r="NF17" s="665"/>
      <c r="NG17" s="665"/>
      <c r="NH17" s="665"/>
      <c r="NI17" s="665"/>
      <c r="NJ17" s="665"/>
      <c r="NK17" s="665"/>
      <c r="NL17" s="665"/>
      <c r="NM17" s="665"/>
      <c r="NN17" s="665"/>
      <c r="NO17" s="665"/>
      <c r="NP17" s="665"/>
      <c r="NQ17" s="665"/>
      <c r="NR17" s="665"/>
      <c r="NS17" s="665"/>
      <c r="NT17" s="665"/>
      <c r="NU17" s="665"/>
      <c r="NV17" s="665"/>
      <c r="NW17" s="665"/>
      <c r="NX17" s="665"/>
      <c r="NY17" s="665"/>
      <c r="NZ17" s="665"/>
      <c r="OA17" s="665"/>
      <c r="OB17" s="665"/>
      <c r="OC17" s="665"/>
      <c r="OD17" s="665"/>
      <c r="OE17" s="665"/>
      <c r="OF17" s="665"/>
      <c r="OG17" s="665"/>
      <c r="OH17" s="665"/>
      <c r="OI17" s="665"/>
      <c r="OJ17" s="665"/>
      <c r="OK17" s="665"/>
      <c r="OL17" s="665"/>
      <c r="OM17" s="665"/>
      <c r="ON17" s="665"/>
      <c r="OO17" s="665"/>
      <c r="OP17" s="665"/>
      <c r="OQ17" s="665"/>
      <c r="OR17" s="665"/>
      <c r="OS17" s="665"/>
      <c r="OT17" s="665"/>
      <c r="OU17" s="665"/>
      <c r="OV17" s="665"/>
      <c r="OW17" s="665"/>
      <c r="OX17" s="665"/>
      <c r="OY17" s="665"/>
      <c r="OZ17" s="665"/>
      <c r="PA17" s="665"/>
      <c r="PB17" s="665"/>
      <c r="PC17" s="665"/>
      <c r="PD17" s="665"/>
      <c r="PE17" s="665"/>
      <c r="PF17" s="665"/>
      <c r="PG17" s="665"/>
      <c r="PH17" s="665"/>
      <c r="PI17" s="665"/>
      <c r="PJ17" s="665"/>
      <c r="PK17" s="665"/>
      <c r="PL17" s="665"/>
      <c r="PM17" s="665"/>
      <c r="PN17" s="665"/>
      <c r="PO17" s="665"/>
      <c r="PP17" s="665"/>
      <c r="PQ17" s="665"/>
      <c r="PR17" s="665"/>
      <c r="PS17" s="665"/>
      <c r="PT17" s="665"/>
      <c r="PU17" s="665"/>
      <c r="PV17" s="665"/>
      <c r="PW17" s="665"/>
      <c r="PX17" s="665"/>
      <c r="PY17" s="665"/>
      <c r="PZ17" s="665"/>
      <c r="QA17" s="665"/>
      <c r="QB17" s="665"/>
      <c r="QC17" s="665"/>
      <c r="QD17" s="665"/>
      <c r="QE17" s="665"/>
      <c r="QF17" s="665"/>
      <c r="QG17" s="665"/>
      <c r="QH17" s="665"/>
      <c r="QI17" s="665"/>
      <c r="QJ17" s="665"/>
      <c r="QK17" s="665"/>
      <c r="QL17" s="665"/>
      <c r="QM17" s="665"/>
      <c r="QN17" s="665"/>
      <c r="QO17" s="665"/>
      <c r="QP17" s="665"/>
      <c r="QQ17" s="665"/>
      <c r="QR17" s="665"/>
      <c r="QS17" s="665"/>
      <c r="QT17" s="665"/>
      <c r="QU17" s="665"/>
      <c r="QV17" s="665"/>
      <c r="QW17" s="665"/>
      <c r="QX17" s="665"/>
      <c r="QY17" s="665"/>
      <c r="QZ17" s="665"/>
      <c r="RA17" s="665"/>
      <c r="RB17" s="665"/>
      <c r="RC17" s="665"/>
      <c r="RD17" s="665"/>
      <c r="RE17" s="665"/>
      <c r="RF17" s="665"/>
      <c r="RG17" s="665"/>
      <c r="RH17" s="665"/>
      <c r="RI17" s="665"/>
      <c r="RJ17" s="665"/>
      <c r="RK17" s="665"/>
      <c r="RL17" s="665"/>
      <c r="RM17" s="665"/>
      <c r="RN17" s="665"/>
      <c r="RO17" s="665"/>
      <c r="RP17" s="665"/>
      <c r="RQ17" s="665"/>
      <c r="RR17" s="665"/>
      <c r="RS17" s="665"/>
      <c r="RT17" s="665"/>
      <c r="RU17" s="665"/>
      <c r="RV17" s="665"/>
      <c r="RW17" s="665"/>
      <c r="RX17" s="665"/>
      <c r="RY17" s="665"/>
      <c r="RZ17" s="665"/>
      <c r="SA17" s="665"/>
      <c r="SB17" s="665"/>
      <c r="SC17" s="665"/>
      <c r="SD17" s="665"/>
      <c r="SE17" s="665"/>
      <c r="SF17" s="665"/>
      <c r="SG17" s="665"/>
      <c r="SH17" s="665"/>
      <c r="SI17" s="665"/>
      <c r="SJ17" s="665"/>
      <c r="SK17" s="665"/>
      <c r="SL17" s="665"/>
      <c r="SM17" s="665"/>
      <c r="SN17" s="665"/>
      <c r="SO17" s="665"/>
      <c r="SP17" s="665"/>
      <c r="SQ17" s="665"/>
      <c r="SR17" s="665"/>
      <c r="SS17" s="665"/>
      <c r="ST17" s="665"/>
      <c r="SU17" s="665"/>
      <c r="SV17" s="665"/>
      <c r="SW17" s="665"/>
      <c r="SX17" s="665"/>
      <c r="SY17" s="665"/>
      <c r="SZ17" s="665"/>
      <c r="TA17" s="665"/>
      <c r="TB17" s="665"/>
      <c r="TC17" s="665"/>
      <c r="TD17" s="665"/>
      <c r="TE17" s="665"/>
      <c r="TF17" s="665"/>
      <c r="TG17" s="665"/>
      <c r="TH17" s="665"/>
      <c r="TI17" s="665"/>
      <c r="TJ17" s="665"/>
      <c r="TK17" s="665"/>
      <c r="TL17" s="665"/>
      <c r="TM17" s="665"/>
      <c r="TN17" s="665"/>
      <c r="TO17" s="665"/>
      <c r="TP17" s="665"/>
      <c r="TQ17" s="665"/>
      <c r="TR17" s="665"/>
      <c r="TS17" s="665"/>
      <c r="TT17" s="665"/>
      <c r="TU17" s="665"/>
      <c r="TV17" s="665"/>
      <c r="TW17" s="665"/>
      <c r="TX17" s="665"/>
      <c r="TY17" s="665"/>
      <c r="TZ17" s="665"/>
      <c r="UA17" s="665"/>
      <c r="UB17" s="665"/>
      <c r="UC17" s="665"/>
      <c r="UD17" s="665"/>
      <c r="UE17" s="665"/>
      <c r="UF17" s="665"/>
      <c r="UG17" s="665"/>
      <c r="UH17" s="665"/>
      <c r="UI17" s="665"/>
      <c r="UJ17" s="665"/>
      <c r="UK17" s="665"/>
      <c r="UL17" s="665"/>
      <c r="UM17" s="665"/>
      <c r="UN17" s="665"/>
      <c r="UO17" s="665"/>
      <c r="UP17" s="665"/>
      <c r="UQ17" s="665"/>
      <c r="UR17" s="665"/>
      <c r="US17" s="665"/>
      <c r="UT17" s="665"/>
      <c r="UU17" s="665"/>
      <c r="UV17" s="665"/>
      <c r="UW17" s="665"/>
      <c r="UX17" s="665"/>
      <c r="UY17" s="665"/>
      <c r="UZ17" s="665"/>
      <c r="VA17" s="665"/>
      <c r="VB17" s="665"/>
      <c r="VC17" s="665"/>
      <c r="VD17" s="665"/>
      <c r="VE17" s="665"/>
      <c r="VF17" s="665"/>
      <c r="VG17" s="665"/>
      <c r="VH17" s="665"/>
      <c r="VI17" s="665"/>
      <c r="VJ17" s="665"/>
      <c r="VK17" s="665"/>
      <c r="VL17" s="665"/>
      <c r="VM17" s="665"/>
      <c r="VN17" s="665"/>
      <c r="VO17" s="665"/>
      <c r="VP17" s="665"/>
      <c r="VQ17" s="665"/>
      <c r="VR17" s="665"/>
      <c r="VS17" s="665"/>
      <c r="VT17" s="665"/>
      <c r="VU17" s="665"/>
      <c r="VV17" s="665"/>
      <c r="VW17" s="665"/>
      <c r="VX17" s="665"/>
      <c r="VY17" s="665"/>
      <c r="VZ17" s="665"/>
      <c r="WA17" s="665"/>
      <c r="WB17" s="665"/>
      <c r="WC17" s="665"/>
      <c r="WD17" s="665"/>
      <c r="WE17" s="665"/>
      <c r="WF17" s="665"/>
      <c r="WG17" s="665"/>
      <c r="WH17" s="665"/>
      <c r="WI17" s="665"/>
      <c r="WJ17" s="665"/>
      <c r="WK17" s="665"/>
      <c r="WL17" s="665"/>
      <c r="WM17" s="665"/>
      <c r="WN17" s="665"/>
      <c r="WO17" s="665"/>
      <c r="WP17" s="665"/>
      <c r="WQ17" s="665"/>
      <c r="WR17" s="665"/>
      <c r="WS17" s="665"/>
      <c r="WT17" s="665"/>
      <c r="WU17" s="665"/>
      <c r="WV17" s="665"/>
      <c r="WW17" s="665"/>
      <c r="WX17" s="665"/>
      <c r="WY17" s="665"/>
      <c r="WZ17" s="665"/>
      <c r="XA17" s="665"/>
      <c r="XB17" s="665"/>
      <c r="XC17" s="665"/>
      <c r="XD17" s="665"/>
      <c r="XE17" s="665"/>
      <c r="XF17" s="665"/>
      <c r="XG17" s="665"/>
      <c r="XH17" s="665"/>
      <c r="XI17" s="665"/>
      <c r="XJ17" s="665"/>
      <c r="XK17" s="665"/>
      <c r="XL17" s="665"/>
      <c r="XM17" s="665"/>
      <c r="XN17" s="665"/>
      <c r="XO17" s="665"/>
      <c r="XP17" s="665"/>
      <c r="XQ17" s="665"/>
      <c r="XR17" s="665"/>
      <c r="XS17" s="665"/>
      <c r="XT17" s="665"/>
      <c r="XU17" s="665"/>
      <c r="XV17" s="665"/>
      <c r="XW17" s="665"/>
      <c r="XX17" s="665"/>
      <c r="XY17" s="665"/>
      <c r="XZ17" s="665"/>
      <c r="YA17" s="665"/>
      <c r="YB17" s="665"/>
      <c r="YC17" s="665"/>
      <c r="YD17" s="665"/>
      <c r="YE17" s="665"/>
      <c r="YF17" s="665"/>
      <c r="YG17" s="665"/>
      <c r="YH17" s="665"/>
      <c r="YI17" s="665"/>
      <c r="YJ17" s="665"/>
      <c r="YK17" s="665"/>
      <c r="YL17" s="665"/>
      <c r="YM17" s="665"/>
      <c r="YN17" s="665"/>
      <c r="YO17" s="665"/>
      <c r="YP17" s="665"/>
      <c r="YQ17" s="665"/>
      <c r="YR17" s="665"/>
      <c r="YS17" s="665"/>
      <c r="YT17" s="665"/>
      <c r="YU17" s="665"/>
      <c r="YV17" s="665"/>
      <c r="YW17" s="665"/>
      <c r="YX17" s="665"/>
      <c r="YY17" s="665"/>
      <c r="YZ17" s="665"/>
      <c r="ZA17" s="665"/>
      <c r="ZB17" s="665"/>
      <c r="ZC17" s="665"/>
      <c r="ZD17" s="665"/>
      <c r="ZE17" s="665"/>
      <c r="ZF17" s="665"/>
      <c r="ZG17" s="665"/>
      <c r="ZH17" s="665"/>
      <c r="ZI17" s="665"/>
      <c r="ZJ17" s="665"/>
      <c r="ZK17" s="665"/>
      <c r="ZL17" s="665"/>
      <c r="ZM17" s="665"/>
      <c r="ZN17" s="665"/>
      <c r="ZO17" s="665"/>
      <c r="ZP17" s="665"/>
      <c r="ZQ17" s="665"/>
      <c r="ZR17" s="665"/>
      <c r="ZS17" s="665"/>
      <c r="ZT17" s="665"/>
      <c r="ZU17" s="665"/>
      <c r="ZV17" s="665"/>
      <c r="ZW17" s="665"/>
      <c r="ZX17" s="665"/>
      <c r="ZY17" s="665"/>
      <c r="ZZ17" s="665"/>
      <c r="AAA17" s="665"/>
      <c r="AAB17" s="665"/>
      <c r="AAC17" s="665"/>
      <c r="AAD17" s="665"/>
      <c r="AAE17" s="665"/>
      <c r="AAF17" s="665"/>
      <c r="AAG17" s="665"/>
      <c r="AAH17" s="665"/>
      <c r="AAI17" s="665"/>
      <c r="AAJ17" s="665"/>
      <c r="AAK17" s="665"/>
      <c r="AAL17" s="665"/>
      <c r="AAM17" s="665"/>
      <c r="AAN17" s="665"/>
      <c r="AAO17" s="665"/>
      <c r="AAP17" s="665"/>
      <c r="AAQ17" s="665"/>
      <c r="AAR17" s="665"/>
      <c r="AAS17" s="665"/>
      <c r="AAT17" s="665"/>
      <c r="AAU17" s="665"/>
      <c r="AAV17" s="665"/>
      <c r="AAW17" s="665"/>
      <c r="AAX17" s="665"/>
      <c r="AAY17" s="665"/>
      <c r="AAZ17" s="665"/>
      <c r="ABA17" s="665"/>
      <c r="ABB17" s="665"/>
      <c r="ABC17" s="665"/>
      <c r="ABD17" s="665"/>
      <c r="ABE17" s="665"/>
      <c r="ABF17" s="665"/>
      <c r="ABG17" s="665"/>
      <c r="ABH17" s="665"/>
      <c r="ABI17" s="665"/>
      <c r="ABJ17" s="665"/>
      <c r="ABK17" s="665"/>
      <c r="ABL17" s="665"/>
      <c r="ABM17" s="665"/>
      <c r="ABN17" s="665"/>
      <c r="ABO17" s="665"/>
      <c r="ABP17" s="665"/>
      <c r="ABQ17" s="665"/>
      <c r="ABR17" s="665"/>
      <c r="ABS17" s="665"/>
      <c r="ABT17" s="665"/>
      <c r="ABU17" s="665"/>
      <c r="ABV17" s="665"/>
      <c r="ABW17" s="665"/>
      <c r="ABX17" s="665"/>
      <c r="ABY17" s="665"/>
      <c r="ABZ17" s="665"/>
      <c r="ACA17" s="665"/>
      <c r="ACB17" s="665"/>
      <c r="ACC17" s="665"/>
      <c r="ACD17" s="665"/>
      <c r="ACE17" s="665"/>
      <c r="ACF17" s="665"/>
      <c r="ACG17" s="665"/>
      <c r="ACH17" s="665"/>
      <c r="ACI17" s="665"/>
      <c r="ACJ17" s="665"/>
      <c r="ACK17" s="665"/>
      <c r="ACL17" s="665"/>
      <c r="ACM17" s="665"/>
      <c r="ACN17" s="665"/>
      <c r="ACO17" s="665"/>
      <c r="ACP17" s="665"/>
      <c r="ACQ17" s="665"/>
      <c r="ACR17" s="665"/>
      <c r="ACS17" s="665"/>
      <c r="ACT17" s="665"/>
      <c r="ACU17" s="665"/>
      <c r="ACV17" s="665"/>
      <c r="ACW17" s="665"/>
      <c r="ACX17" s="665"/>
      <c r="ACY17" s="665"/>
      <c r="ACZ17" s="665"/>
      <c r="ADA17" s="665"/>
      <c r="ADB17" s="665"/>
      <c r="ADC17" s="665"/>
      <c r="ADD17" s="665"/>
      <c r="ADE17" s="665"/>
      <c r="ADF17" s="665"/>
      <c r="ADG17" s="665"/>
      <c r="ADH17" s="665"/>
      <c r="ADI17" s="665"/>
      <c r="ADJ17" s="665"/>
      <c r="ADK17" s="665"/>
      <c r="ADL17" s="665"/>
      <c r="ADM17" s="665"/>
      <c r="ADN17" s="665"/>
      <c r="ADO17" s="665"/>
      <c r="ADP17" s="665"/>
      <c r="ADQ17" s="665"/>
      <c r="ADR17" s="665"/>
      <c r="ADS17" s="665"/>
      <c r="ADT17" s="665"/>
      <c r="ADU17" s="665"/>
      <c r="ADV17" s="665"/>
      <c r="ADW17" s="665"/>
      <c r="ADX17" s="665"/>
      <c r="ADY17" s="665"/>
      <c r="ADZ17" s="665"/>
      <c r="AEA17" s="665"/>
      <c r="AEB17" s="665"/>
      <c r="AEC17" s="665"/>
      <c r="AED17" s="665"/>
      <c r="AEE17" s="665"/>
      <c r="AEF17" s="665"/>
      <c r="AEG17" s="665"/>
      <c r="AEH17" s="665"/>
      <c r="AEI17" s="665"/>
      <c r="AEJ17" s="665"/>
      <c r="AEK17" s="665"/>
      <c r="AEL17" s="665"/>
      <c r="AEM17" s="665"/>
      <c r="AEN17" s="665"/>
      <c r="AEO17" s="665"/>
      <c r="AEP17" s="665"/>
      <c r="AEQ17" s="665"/>
      <c r="AER17" s="665"/>
      <c r="AES17" s="665"/>
      <c r="AET17" s="665"/>
      <c r="AEU17" s="665"/>
      <c r="AEV17" s="665"/>
      <c r="AEW17" s="665"/>
      <c r="AEX17" s="665"/>
      <c r="AEY17" s="665"/>
      <c r="AEZ17" s="665"/>
      <c r="AFA17" s="665"/>
      <c r="AFB17" s="665"/>
      <c r="AFC17" s="665"/>
      <c r="AFD17" s="665"/>
      <c r="AFE17" s="665"/>
      <c r="AFF17" s="665"/>
      <c r="AFG17" s="665"/>
      <c r="AFH17" s="665"/>
      <c r="AFI17" s="665"/>
      <c r="AFJ17" s="665"/>
      <c r="AFK17" s="665"/>
      <c r="AFL17" s="665"/>
      <c r="AFM17" s="665"/>
      <c r="AFN17" s="665"/>
      <c r="AFO17" s="665"/>
      <c r="AFP17" s="665"/>
      <c r="AFQ17" s="665"/>
      <c r="AFR17" s="665"/>
      <c r="AFS17" s="665"/>
      <c r="AFT17" s="665"/>
      <c r="AFU17" s="665"/>
      <c r="AFV17" s="665"/>
      <c r="AFW17" s="665"/>
      <c r="AFX17" s="665"/>
      <c r="AFY17" s="665"/>
      <c r="AFZ17" s="665"/>
      <c r="AGA17" s="665"/>
      <c r="AGB17" s="665"/>
      <c r="AGC17" s="665"/>
      <c r="AGD17" s="665"/>
      <c r="AGE17" s="665"/>
      <c r="AGF17" s="665"/>
      <c r="AGG17" s="665"/>
      <c r="AGH17" s="665"/>
      <c r="AGI17" s="665"/>
      <c r="AGJ17" s="665"/>
      <c r="AGK17" s="665"/>
      <c r="AGL17" s="665"/>
      <c r="AGM17" s="665"/>
      <c r="AGN17" s="665"/>
      <c r="AGO17" s="665"/>
      <c r="AGP17" s="665"/>
      <c r="AGQ17" s="665"/>
      <c r="AGR17" s="665"/>
      <c r="AGS17" s="665"/>
      <c r="AGT17" s="665"/>
      <c r="AGU17" s="665"/>
      <c r="AGV17" s="665"/>
      <c r="AGW17" s="665"/>
      <c r="AGX17" s="665"/>
      <c r="AGY17" s="665"/>
      <c r="AGZ17" s="665"/>
      <c r="AHA17" s="665"/>
      <c r="AHB17" s="665"/>
      <c r="AHC17" s="665"/>
      <c r="AHD17" s="665"/>
      <c r="AHE17" s="665"/>
      <c r="AHF17" s="665"/>
      <c r="AHG17" s="665"/>
      <c r="AHH17" s="665"/>
      <c r="AHI17" s="665"/>
      <c r="AHJ17" s="665"/>
      <c r="AHK17" s="665"/>
      <c r="AHL17" s="665"/>
      <c r="AHM17" s="665"/>
      <c r="AHN17" s="665"/>
      <c r="AHO17" s="665"/>
      <c r="AHP17" s="665"/>
      <c r="AHQ17" s="665"/>
      <c r="AHR17" s="665"/>
      <c r="AHS17" s="665"/>
      <c r="AHT17" s="665"/>
      <c r="AHU17" s="665"/>
      <c r="AHV17" s="665"/>
      <c r="AHW17" s="665"/>
      <c r="AHX17" s="665"/>
      <c r="AHY17" s="665"/>
      <c r="AHZ17" s="665"/>
      <c r="AIA17" s="665"/>
      <c r="AIB17" s="665"/>
      <c r="AIC17" s="665"/>
      <c r="AID17" s="665"/>
      <c r="AIE17" s="665"/>
      <c r="AIF17" s="665"/>
      <c r="AIG17" s="665"/>
      <c r="AIH17" s="665"/>
      <c r="AII17" s="665"/>
      <c r="AIJ17" s="665"/>
      <c r="AIK17" s="665"/>
      <c r="AIL17" s="665"/>
      <c r="AIM17" s="665"/>
      <c r="AIN17" s="665"/>
      <c r="AIO17" s="665"/>
      <c r="AIP17" s="665"/>
      <c r="AIQ17" s="665"/>
      <c r="AIR17" s="665"/>
      <c r="AIS17" s="665"/>
      <c r="AIT17" s="665"/>
      <c r="AIU17" s="665"/>
      <c r="AIV17" s="665"/>
      <c r="AIW17" s="665"/>
      <c r="AIX17" s="665"/>
      <c r="AIY17" s="665"/>
      <c r="AIZ17" s="665"/>
      <c r="AJA17" s="665"/>
      <c r="AJB17" s="665"/>
      <c r="AJC17" s="665"/>
      <c r="AJD17" s="665"/>
      <c r="AJE17" s="665"/>
      <c r="AJF17" s="665"/>
      <c r="AJG17" s="665"/>
      <c r="AJH17" s="665"/>
      <c r="AJI17" s="665"/>
      <c r="AJJ17" s="665"/>
      <c r="AJK17" s="665"/>
      <c r="AJL17" s="665"/>
      <c r="AJM17" s="665"/>
      <c r="AJN17" s="665"/>
      <c r="AJO17" s="665"/>
      <c r="AJP17" s="665"/>
      <c r="AJQ17" s="665"/>
      <c r="AJR17" s="665"/>
      <c r="AJS17" s="665"/>
      <c r="AJT17" s="665"/>
      <c r="AJU17" s="665"/>
      <c r="AJV17" s="665"/>
      <c r="AJW17" s="665"/>
      <c r="AJX17" s="665"/>
      <c r="AJY17" s="665"/>
      <c r="AJZ17" s="665"/>
      <c r="AKA17" s="665"/>
      <c r="AKB17" s="665"/>
      <c r="AKC17" s="665"/>
      <c r="AKD17" s="665"/>
      <c r="AKE17" s="665"/>
      <c r="AKF17" s="665"/>
      <c r="AKG17" s="665"/>
      <c r="AKH17" s="665"/>
      <c r="AKI17" s="665"/>
      <c r="AKJ17" s="665"/>
      <c r="AKK17" s="665"/>
      <c r="AKL17" s="665"/>
      <c r="AKM17" s="665"/>
      <c r="AKN17" s="665"/>
      <c r="AKO17" s="665"/>
      <c r="AKP17" s="665"/>
      <c r="AKQ17" s="665"/>
      <c r="AKR17" s="665"/>
      <c r="AKS17" s="665"/>
      <c r="AKT17" s="665"/>
      <c r="AKU17" s="665"/>
      <c r="AKV17" s="665"/>
      <c r="AKW17" s="665"/>
      <c r="AKX17" s="665"/>
      <c r="AKY17" s="665"/>
      <c r="AKZ17" s="665"/>
      <c r="ALA17" s="665"/>
      <c r="ALB17" s="665"/>
      <c r="ALC17" s="665"/>
      <c r="ALD17" s="665"/>
      <c r="ALE17" s="665"/>
      <c r="ALF17" s="665"/>
      <c r="ALG17" s="665"/>
      <c r="ALH17" s="665"/>
      <c r="ALI17" s="665"/>
      <c r="ALJ17" s="665"/>
    </row>
    <row r="18" spans="2:998">
      <c r="B18" s="288" t="s">
        <v>581</v>
      </c>
      <c r="C18" s="224"/>
      <c r="D18" s="224"/>
      <c r="E18" s="224"/>
      <c r="F18" s="224"/>
      <c r="G18" s="224"/>
      <c r="H18" s="224"/>
      <c r="I18" s="224"/>
      <c r="J18" s="224"/>
      <c r="K18" s="224"/>
      <c r="L18" s="224"/>
      <c r="M18" s="224"/>
      <c r="N18" s="224"/>
      <c r="O18" s="674"/>
      <c r="P18" s="665"/>
      <c r="Q18" s="665"/>
      <c r="R18" s="665"/>
      <c r="S18" s="665"/>
      <c r="T18" s="665"/>
      <c r="U18" s="665"/>
      <c r="V18" s="665"/>
      <c r="W18" s="665"/>
      <c r="X18" s="665"/>
      <c r="Y18" s="665"/>
      <c r="Z18" s="665"/>
      <c r="AA18" s="665"/>
      <c r="AB18" s="665"/>
      <c r="AC18" s="665"/>
      <c r="AD18" s="665"/>
      <c r="AE18" s="665"/>
      <c r="AF18" s="665"/>
      <c r="AG18" s="665"/>
      <c r="AH18" s="665"/>
      <c r="AI18" s="665"/>
      <c r="AJ18" s="665"/>
      <c r="AK18" s="665"/>
      <c r="AL18" s="665"/>
      <c r="AM18" s="665"/>
      <c r="AN18" s="665"/>
      <c r="AO18" s="665"/>
      <c r="AP18" s="665"/>
      <c r="AQ18" s="665"/>
      <c r="AR18" s="665"/>
      <c r="AS18" s="665"/>
      <c r="AT18" s="665"/>
      <c r="AU18" s="665"/>
      <c r="AV18" s="665"/>
      <c r="AW18" s="665"/>
      <c r="AX18" s="665"/>
      <c r="AY18" s="665"/>
      <c r="AZ18" s="665"/>
      <c r="BA18" s="665"/>
      <c r="BB18" s="665"/>
      <c r="BC18" s="665"/>
      <c r="BD18" s="665"/>
      <c r="BE18" s="665"/>
      <c r="BF18" s="665"/>
      <c r="BG18" s="665"/>
      <c r="BH18" s="665"/>
      <c r="BI18" s="665"/>
      <c r="BJ18" s="665"/>
      <c r="BK18" s="665"/>
      <c r="BL18" s="665"/>
      <c r="BM18" s="665"/>
      <c r="BN18" s="665"/>
      <c r="BO18" s="665"/>
      <c r="BP18" s="665"/>
      <c r="BQ18" s="665"/>
      <c r="BR18" s="665"/>
      <c r="BS18" s="665"/>
      <c r="BT18" s="665"/>
      <c r="BU18" s="665"/>
      <c r="BV18" s="665"/>
      <c r="BW18" s="665"/>
      <c r="BX18" s="665"/>
      <c r="BY18" s="665"/>
      <c r="BZ18" s="665"/>
      <c r="CA18" s="665"/>
      <c r="CB18" s="665"/>
      <c r="CC18" s="665"/>
      <c r="CD18" s="665"/>
      <c r="CE18" s="665"/>
      <c r="CF18" s="665"/>
      <c r="CG18" s="665"/>
      <c r="CH18" s="665"/>
      <c r="CI18" s="665"/>
      <c r="CJ18" s="665"/>
      <c r="CK18" s="665"/>
      <c r="CL18" s="665"/>
      <c r="CM18" s="665"/>
      <c r="CN18" s="665"/>
      <c r="CO18" s="665"/>
      <c r="CP18" s="665"/>
      <c r="CQ18" s="665"/>
      <c r="CR18" s="665"/>
      <c r="CS18" s="665"/>
      <c r="CT18" s="665"/>
      <c r="CU18" s="665"/>
      <c r="CV18" s="665"/>
      <c r="CW18" s="665"/>
      <c r="CX18" s="665"/>
      <c r="CY18" s="665"/>
      <c r="CZ18" s="665"/>
      <c r="DA18" s="665"/>
      <c r="DB18" s="665"/>
      <c r="DC18" s="665"/>
      <c r="DD18" s="665"/>
      <c r="DE18" s="665"/>
      <c r="DF18" s="665"/>
      <c r="DG18" s="665"/>
      <c r="DH18" s="665"/>
      <c r="DI18" s="665"/>
      <c r="DJ18" s="665"/>
      <c r="DK18" s="665"/>
      <c r="DL18" s="665"/>
      <c r="DM18" s="665"/>
      <c r="DN18" s="665"/>
      <c r="DO18" s="665"/>
      <c r="DP18" s="665"/>
      <c r="DQ18" s="665"/>
      <c r="DR18" s="665"/>
      <c r="DS18" s="665"/>
      <c r="DT18" s="665"/>
      <c r="DU18" s="665"/>
      <c r="DV18" s="665"/>
      <c r="DW18" s="665"/>
      <c r="DX18" s="665"/>
      <c r="DY18" s="665"/>
      <c r="DZ18" s="665"/>
      <c r="EA18" s="665"/>
      <c r="EB18" s="665"/>
      <c r="EC18" s="665"/>
      <c r="ED18" s="665"/>
      <c r="EE18" s="665"/>
      <c r="EF18" s="665"/>
      <c r="EG18" s="665"/>
      <c r="EH18" s="665"/>
      <c r="EI18" s="665"/>
      <c r="EJ18" s="665"/>
      <c r="EK18" s="665"/>
      <c r="EL18" s="665"/>
      <c r="EM18" s="665"/>
      <c r="EN18" s="665"/>
      <c r="EO18" s="665"/>
      <c r="EP18" s="665"/>
      <c r="EQ18" s="665"/>
      <c r="ER18" s="665"/>
      <c r="ES18" s="665"/>
      <c r="ET18" s="665"/>
      <c r="EU18" s="665"/>
      <c r="EV18" s="665"/>
      <c r="EW18" s="665"/>
      <c r="EX18" s="665"/>
      <c r="EY18" s="665"/>
      <c r="EZ18" s="665"/>
      <c r="FA18" s="665"/>
      <c r="FB18" s="665"/>
      <c r="FC18" s="665"/>
      <c r="FD18" s="665"/>
      <c r="FE18" s="665"/>
      <c r="FF18" s="665"/>
      <c r="FG18" s="665"/>
      <c r="FH18" s="665"/>
      <c r="FI18" s="665"/>
      <c r="FJ18" s="665"/>
      <c r="FK18" s="665"/>
      <c r="FL18" s="665"/>
      <c r="FM18" s="665"/>
      <c r="FN18" s="665"/>
      <c r="FO18" s="665"/>
      <c r="FP18" s="665"/>
      <c r="FQ18" s="665"/>
      <c r="FR18" s="665"/>
      <c r="FS18" s="665"/>
      <c r="FT18" s="665"/>
      <c r="FU18" s="665"/>
      <c r="FV18" s="665"/>
      <c r="FW18" s="665"/>
      <c r="FX18" s="665"/>
      <c r="FY18" s="665"/>
      <c r="FZ18" s="665"/>
      <c r="GA18" s="665"/>
      <c r="GB18" s="665"/>
      <c r="GC18" s="665"/>
      <c r="GD18" s="665"/>
      <c r="GE18" s="665"/>
      <c r="GF18" s="665"/>
      <c r="GG18" s="665"/>
      <c r="GH18" s="665"/>
      <c r="GI18" s="665"/>
      <c r="GJ18" s="665"/>
      <c r="GK18" s="665"/>
      <c r="GL18" s="665"/>
      <c r="GM18" s="665"/>
      <c r="GN18" s="665"/>
      <c r="GO18" s="665"/>
      <c r="GP18" s="665"/>
      <c r="GQ18" s="665"/>
      <c r="GR18" s="665"/>
      <c r="GS18" s="665"/>
      <c r="GT18" s="665"/>
      <c r="GU18" s="665"/>
      <c r="GV18" s="665"/>
      <c r="GW18" s="665"/>
      <c r="GX18" s="665"/>
      <c r="GY18" s="665"/>
      <c r="GZ18" s="665"/>
      <c r="HA18" s="665"/>
      <c r="HB18" s="665"/>
      <c r="HC18" s="665"/>
      <c r="HD18" s="665"/>
      <c r="HE18" s="665"/>
      <c r="HF18" s="665"/>
      <c r="HG18" s="665"/>
      <c r="HH18" s="665"/>
      <c r="HI18" s="665"/>
      <c r="HJ18" s="665"/>
      <c r="HK18" s="665"/>
      <c r="HL18" s="665"/>
      <c r="HM18" s="665"/>
      <c r="HN18" s="665"/>
      <c r="HO18" s="665"/>
      <c r="HP18" s="665"/>
      <c r="HQ18" s="665"/>
      <c r="HR18" s="665"/>
      <c r="HS18" s="665"/>
      <c r="HT18" s="665"/>
      <c r="HU18" s="665"/>
      <c r="HV18" s="665"/>
      <c r="HW18" s="665"/>
      <c r="HX18" s="665"/>
      <c r="HY18" s="665"/>
      <c r="HZ18" s="665"/>
      <c r="IA18" s="665"/>
      <c r="IB18" s="665"/>
      <c r="IC18" s="665"/>
      <c r="ID18" s="665"/>
      <c r="IE18" s="665"/>
      <c r="IF18" s="665"/>
      <c r="IG18" s="665"/>
      <c r="IH18" s="665"/>
      <c r="II18" s="665"/>
      <c r="IJ18" s="665"/>
      <c r="IK18" s="665"/>
      <c r="IL18" s="665"/>
      <c r="IM18" s="665"/>
      <c r="IN18" s="665"/>
      <c r="IO18" s="665"/>
      <c r="IP18" s="665"/>
      <c r="IQ18" s="665"/>
      <c r="IR18" s="665"/>
      <c r="IS18" s="665"/>
      <c r="IT18" s="665"/>
      <c r="IU18" s="665"/>
      <c r="IV18" s="665"/>
      <c r="IW18" s="665"/>
      <c r="IX18" s="665"/>
      <c r="IY18" s="665"/>
      <c r="IZ18" s="665"/>
      <c r="JA18" s="665"/>
      <c r="JB18" s="665"/>
      <c r="JC18" s="665"/>
      <c r="JD18" s="665"/>
      <c r="JE18" s="665"/>
      <c r="JF18" s="665"/>
      <c r="JG18" s="665"/>
      <c r="JH18" s="665"/>
      <c r="JI18" s="665"/>
      <c r="JJ18" s="665"/>
      <c r="JK18" s="665"/>
      <c r="JL18" s="665"/>
      <c r="JM18" s="665"/>
      <c r="JN18" s="665"/>
      <c r="JO18" s="665"/>
      <c r="JP18" s="665"/>
      <c r="JQ18" s="665"/>
      <c r="JR18" s="665"/>
      <c r="JS18" s="665"/>
      <c r="JT18" s="665"/>
      <c r="JU18" s="665"/>
      <c r="JV18" s="665"/>
      <c r="JW18" s="665"/>
      <c r="JX18" s="665"/>
      <c r="JY18" s="665"/>
      <c r="JZ18" s="665"/>
      <c r="KA18" s="665"/>
      <c r="KB18" s="665"/>
      <c r="KC18" s="665"/>
      <c r="KD18" s="665"/>
      <c r="KE18" s="665"/>
      <c r="KF18" s="665"/>
      <c r="KG18" s="665"/>
      <c r="KH18" s="665"/>
      <c r="KI18" s="665"/>
      <c r="KJ18" s="665"/>
      <c r="KK18" s="665"/>
      <c r="KL18" s="665"/>
      <c r="KM18" s="665"/>
      <c r="KN18" s="665"/>
      <c r="KO18" s="665"/>
      <c r="KP18" s="665"/>
      <c r="KQ18" s="665"/>
      <c r="KR18" s="665"/>
      <c r="KS18" s="665"/>
      <c r="KT18" s="665"/>
      <c r="KU18" s="665"/>
      <c r="KV18" s="665"/>
      <c r="KW18" s="665"/>
      <c r="KX18" s="665"/>
      <c r="KY18" s="665"/>
      <c r="KZ18" s="665"/>
      <c r="LA18" s="665"/>
      <c r="LB18" s="665"/>
      <c r="LC18" s="665"/>
      <c r="LD18" s="665"/>
      <c r="LE18" s="665"/>
      <c r="LF18" s="665"/>
      <c r="LG18" s="665"/>
      <c r="LH18" s="665"/>
      <c r="LI18" s="665"/>
      <c r="LJ18" s="665"/>
      <c r="LK18" s="665"/>
      <c r="LL18" s="665"/>
      <c r="LM18" s="665"/>
      <c r="LN18" s="665"/>
      <c r="LO18" s="665"/>
      <c r="LP18" s="665"/>
      <c r="LQ18" s="665"/>
      <c r="LR18" s="665"/>
      <c r="LS18" s="665"/>
      <c r="LT18" s="665"/>
      <c r="LU18" s="665"/>
      <c r="LV18" s="665"/>
      <c r="LW18" s="665"/>
      <c r="LX18" s="665"/>
      <c r="LY18" s="665"/>
      <c r="LZ18" s="665"/>
      <c r="MA18" s="665"/>
      <c r="MB18" s="665"/>
      <c r="MC18" s="665"/>
      <c r="MD18" s="665"/>
      <c r="ME18" s="665"/>
      <c r="MF18" s="665"/>
      <c r="MG18" s="665"/>
      <c r="MH18" s="665"/>
      <c r="MI18" s="665"/>
      <c r="MJ18" s="665"/>
      <c r="MK18" s="665"/>
      <c r="ML18" s="665"/>
      <c r="MM18" s="665"/>
      <c r="MN18" s="665"/>
      <c r="MO18" s="665"/>
      <c r="MP18" s="665"/>
      <c r="MQ18" s="665"/>
      <c r="MR18" s="665"/>
      <c r="MS18" s="665"/>
      <c r="MT18" s="665"/>
      <c r="MU18" s="665"/>
      <c r="MV18" s="665"/>
      <c r="MW18" s="665"/>
      <c r="MX18" s="665"/>
      <c r="MY18" s="665"/>
      <c r="MZ18" s="665"/>
      <c r="NA18" s="665"/>
      <c r="NB18" s="665"/>
      <c r="NC18" s="665"/>
      <c r="ND18" s="665"/>
      <c r="NE18" s="665"/>
      <c r="NF18" s="665"/>
      <c r="NG18" s="665"/>
      <c r="NH18" s="665"/>
      <c r="NI18" s="665"/>
      <c r="NJ18" s="665"/>
      <c r="NK18" s="665"/>
      <c r="NL18" s="665"/>
      <c r="NM18" s="665"/>
      <c r="NN18" s="665"/>
      <c r="NO18" s="665"/>
      <c r="NP18" s="665"/>
      <c r="NQ18" s="665"/>
      <c r="NR18" s="665"/>
      <c r="NS18" s="665"/>
      <c r="NT18" s="665"/>
      <c r="NU18" s="665"/>
      <c r="NV18" s="665"/>
      <c r="NW18" s="665"/>
      <c r="NX18" s="665"/>
      <c r="NY18" s="665"/>
      <c r="NZ18" s="665"/>
      <c r="OA18" s="665"/>
      <c r="OB18" s="665"/>
      <c r="OC18" s="665"/>
      <c r="OD18" s="665"/>
      <c r="OE18" s="665"/>
      <c r="OF18" s="665"/>
      <c r="OG18" s="665"/>
      <c r="OH18" s="665"/>
      <c r="OI18" s="665"/>
      <c r="OJ18" s="665"/>
      <c r="OK18" s="665"/>
      <c r="OL18" s="665"/>
      <c r="OM18" s="665"/>
      <c r="ON18" s="665"/>
      <c r="OO18" s="665"/>
      <c r="OP18" s="665"/>
      <c r="OQ18" s="665"/>
      <c r="OR18" s="665"/>
      <c r="OS18" s="665"/>
      <c r="OT18" s="665"/>
      <c r="OU18" s="665"/>
      <c r="OV18" s="665"/>
      <c r="OW18" s="665"/>
      <c r="OX18" s="665"/>
      <c r="OY18" s="665"/>
      <c r="OZ18" s="665"/>
      <c r="PA18" s="665"/>
      <c r="PB18" s="665"/>
      <c r="PC18" s="665"/>
      <c r="PD18" s="665"/>
      <c r="PE18" s="665"/>
      <c r="PF18" s="665"/>
      <c r="PG18" s="665"/>
      <c r="PH18" s="665"/>
      <c r="PI18" s="665"/>
      <c r="PJ18" s="665"/>
      <c r="PK18" s="665"/>
      <c r="PL18" s="665"/>
      <c r="PM18" s="665"/>
      <c r="PN18" s="665"/>
      <c r="PO18" s="665"/>
      <c r="PP18" s="665"/>
      <c r="PQ18" s="665"/>
      <c r="PR18" s="665"/>
      <c r="PS18" s="665"/>
      <c r="PT18" s="665"/>
      <c r="PU18" s="665"/>
      <c r="PV18" s="665"/>
      <c r="PW18" s="665"/>
      <c r="PX18" s="665"/>
      <c r="PY18" s="665"/>
      <c r="PZ18" s="665"/>
      <c r="QA18" s="665"/>
      <c r="QB18" s="665"/>
      <c r="QC18" s="665"/>
      <c r="QD18" s="665"/>
      <c r="QE18" s="665"/>
      <c r="QF18" s="665"/>
      <c r="QG18" s="665"/>
      <c r="QH18" s="665"/>
      <c r="QI18" s="665"/>
      <c r="QJ18" s="665"/>
      <c r="QK18" s="665"/>
      <c r="QL18" s="665"/>
      <c r="QM18" s="665"/>
      <c r="QN18" s="665"/>
      <c r="QO18" s="665"/>
      <c r="QP18" s="665"/>
      <c r="QQ18" s="665"/>
      <c r="QR18" s="665"/>
      <c r="QS18" s="665"/>
      <c r="QT18" s="665"/>
      <c r="QU18" s="665"/>
      <c r="QV18" s="665"/>
      <c r="QW18" s="665"/>
      <c r="QX18" s="665"/>
      <c r="QY18" s="665"/>
      <c r="QZ18" s="665"/>
      <c r="RA18" s="665"/>
      <c r="RB18" s="665"/>
      <c r="RC18" s="665"/>
      <c r="RD18" s="665"/>
      <c r="RE18" s="665"/>
      <c r="RF18" s="665"/>
      <c r="RG18" s="665"/>
      <c r="RH18" s="665"/>
      <c r="RI18" s="665"/>
      <c r="RJ18" s="665"/>
      <c r="RK18" s="665"/>
      <c r="RL18" s="665"/>
      <c r="RM18" s="665"/>
      <c r="RN18" s="665"/>
      <c r="RO18" s="665"/>
      <c r="RP18" s="665"/>
      <c r="RQ18" s="665"/>
      <c r="RR18" s="665"/>
      <c r="RS18" s="665"/>
      <c r="RT18" s="665"/>
      <c r="RU18" s="665"/>
      <c r="RV18" s="665"/>
      <c r="RW18" s="665"/>
      <c r="RX18" s="665"/>
      <c r="RY18" s="665"/>
      <c r="RZ18" s="665"/>
      <c r="SA18" s="665"/>
      <c r="SB18" s="665"/>
      <c r="SC18" s="665"/>
      <c r="SD18" s="665"/>
      <c r="SE18" s="665"/>
      <c r="SF18" s="665"/>
      <c r="SG18" s="665"/>
      <c r="SH18" s="665"/>
      <c r="SI18" s="665"/>
      <c r="SJ18" s="665"/>
      <c r="SK18" s="665"/>
      <c r="SL18" s="665"/>
      <c r="SM18" s="665"/>
      <c r="SN18" s="665"/>
      <c r="SO18" s="665"/>
      <c r="SP18" s="665"/>
      <c r="SQ18" s="665"/>
      <c r="SR18" s="665"/>
      <c r="SS18" s="665"/>
      <c r="ST18" s="665"/>
      <c r="SU18" s="665"/>
      <c r="SV18" s="665"/>
      <c r="SW18" s="665"/>
      <c r="SX18" s="665"/>
      <c r="SY18" s="665"/>
      <c r="SZ18" s="665"/>
      <c r="TA18" s="665"/>
      <c r="TB18" s="665"/>
      <c r="TC18" s="665"/>
      <c r="TD18" s="665"/>
      <c r="TE18" s="665"/>
      <c r="TF18" s="665"/>
      <c r="TG18" s="665"/>
      <c r="TH18" s="665"/>
      <c r="TI18" s="665"/>
      <c r="TJ18" s="665"/>
      <c r="TK18" s="665"/>
      <c r="TL18" s="665"/>
      <c r="TM18" s="665"/>
      <c r="TN18" s="665"/>
      <c r="TO18" s="665"/>
      <c r="TP18" s="665"/>
      <c r="TQ18" s="665"/>
      <c r="TR18" s="665"/>
      <c r="TS18" s="665"/>
      <c r="TT18" s="665"/>
      <c r="TU18" s="665"/>
      <c r="TV18" s="665"/>
      <c r="TW18" s="665"/>
      <c r="TX18" s="665"/>
      <c r="TY18" s="665"/>
      <c r="TZ18" s="665"/>
      <c r="UA18" s="665"/>
      <c r="UB18" s="665"/>
      <c r="UC18" s="665"/>
      <c r="UD18" s="665"/>
      <c r="UE18" s="665"/>
      <c r="UF18" s="665"/>
      <c r="UG18" s="665"/>
      <c r="UH18" s="665"/>
      <c r="UI18" s="665"/>
      <c r="UJ18" s="665"/>
      <c r="UK18" s="665"/>
      <c r="UL18" s="665"/>
      <c r="UM18" s="665"/>
      <c r="UN18" s="665"/>
      <c r="UO18" s="665"/>
      <c r="UP18" s="665"/>
      <c r="UQ18" s="665"/>
      <c r="UR18" s="665"/>
      <c r="US18" s="665"/>
      <c r="UT18" s="665"/>
      <c r="UU18" s="665"/>
      <c r="UV18" s="665"/>
      <c r="UW18" s="665"/>
      <c r="UX18" s="665"/>
      <c r="UY18" s="665"/>
      <c r="UZ18" s="665"/>
      <c r="VA18" s="665"/>
      <c r="VB18" s="665"/>
      <c r="VC18" s="665"/>
      <c r="VD18" s="665"/>
      <c r="VE18" s="665"/>
      <c r="VF18" s="665"/>
      <c r="VG18" s="665"/>
      <c r="VH18" s="665"/>
      <c r="VI18" s="665"/>
      <c r="VJ18" s="665"/>
      <c r="VK18" s="665"/>
      <c r="VL18" s="665"/>
      <c r="VM18" s="665"/>
      <c r="VN18" s="665"/>
      <c r="VO18" s="665"/>
      <c r="VP18" s="665"/>
      <c r="VQ18" s="665"/>
      <c r="VR18" s="665"/>
      <c r="VS18" s="665"/>
      <c r="VT18" s="665"/>
      <c r="VU18" s="665"/>
      <c r="VV18" s="665"/>
      <c r="VW18" s="665"/>
      <c r="VX18" s="665"/>
      <c r="VY18" s="665"/>
      <c r="VZ18" s="665"/>
      <c r="WA18" s="665"/>
      <c r="WB18" s="665"/>
      <c r="WC18" s="665"/>
      <c r="WD18" s="665"/>
      <c r="WE18" s="665"/>
      <c r="WF18" s="665"/>
      <c r="WG18" s="665"/>
      <c r="WH18" s="665"/>
      <c r="WI18" s="665"/>
      <c r="WJ18" s="665"/>
      <c r="WK18" s="665"/>
      <c r="WL18" s="665"/>
      <c r="WM18" s="665"/>
      <c r="WN18" s="665"/>
      <c r="WO18" s="665"/>
      <c r="WP18" s="665"/>
      <c r="WQ18" s="665"/>
      <c r="WR18" s="665"/>
      <c r="WS18" s="665"/>
      <c r="WT18" s="665"/>
      <c r="WU18" s="665"/>
      <c r="WV18" s="665"/>
      <c r="WW18" s="665"/>
      <c r="WX18" s="665"/>
      <c r="WY18" s="665"/>
      <c r="WZ18" s="665"/>
      <c r="XA18" s="665"/>
      <c r="XB18" s="665"/>
      <c r="XC18" s="665"/>
      <c r="XD18" s="665"/>
      <c r="XE18" s="665"/>
      <c r="XF18" s="665"/>
      <c r="XG18" s="665"/>
      <c r="XH18" s="665"/>
      <c r="XI18" s="665"/>
      <c r="XJ18" s="665"/>
      <c r="XK18" s="665"/>
      <c r="XL18" s="665"/>
      <c r="XM18" s="665"/>
      <c r="XN18" s="665"/>
      <c r="XO18" s="665"/>
      <c r="XP18" s="665"/>
      <c r="XQ18" s="665"/>
      <c r="XR18" s="665"/>
      <c r="XS18" s="665"/>
      <c r="XT18" s="665"/>
      <c r="XU18" s="665"/>
      <c r="XV18" s="665"/>
      <c r="XW18" s="665"/>
      <c r="XX18" s="665"/>
      <c r="XY18" s="665"/>
      <c r="XZ18" s="665"/>
      <c r="YA18" s="665"/>
      <c r="YB18" s="665"/>
      <c r="YC18" s="665"/>
      <c r="YD18" s="665"/>
      <c r="YE18" s="665"/>
      <c r="YF18" s="665"/>
      <c r="YG18" s="665"/>
      <c r="YH18" s="665"/>
      <c r="YI18" s="665"/>
      <c r="YJ18" s="665"/>
      <c r="YK18" s="665"/>
      <c r="YL18" s="665"/>
      <c r="YM18" s="665"/>
      <c r="YN18" s="665"/>
      <c r="YO18" s="665"/>
      <c r="YP18" s="665"/>
      <c r="YQ18" s="665"/>
      <c r="YR18" s="665"/>
      <c r="YS18" s="665"/>
      <c r="YT18" s="665"/>
      <c r="YU18" s="665"/>
      <c r="YV18" s="665"/>
      <c r="YW18" s="665"/>
      <c r="YX18" s="665"/>
      <c r="YY18" s="665"/>
      <c r="YZ18" s="665"/>
      <c r="ZA18" s="665"/>
      <c r="ZB18" s="665"/>
      <c r="ZC18" s="665"/>
      <c r="ZD18" s="665"/>
      <c r="ZE18" s="665"/>
      <c r="ZF18" s="665"/>
      <c r="ZG18" s="665"/>
      <c r="ZH18" s="665"/>
      <c r="ZI18" s="665"/>
      <c r="ZJ18" s="665"/>
      <c r="ZK18" s="665"/>
      <c r="ZL18" s="665"/>
      <c r="ZM18" s="665"/>
      <c r="ZN18" s="665"/>
      <c r="ZO18" s="665"/>
      <c r="ZP18" s="665"/>
      <c r="ZQ18" s="665"/>
      <c r="ZR18" s="665"/>
      <c r="ZS18" s="665"/>
      <c r="ZT18" s="665"/>
      <c r="ZU18" s="665"/>
      <c r="ZV18" s="665"/>
      <c r="ZW18" s="665"/>
      <c r="ZX18" s="665"/>
      <c r="ZY18" s="665"/>
      <c r="ZZ18" s="665"/>
      <c r="AAA18" s="665"/>
      <c r="AAB18" s="665"/>
      <c r="AAC18" s="665"/>
      <c r="AAD18" s="665"/>
      <c r="AAE18" s="665"/>
      <c r="AAF18" s="665"/>
      <c r="AAG18" s="665"/>
      <c r="AAH18" s="665"/>
      <c r="AAI18" s="665"/>
      <c r="AAJ18" s="665"/>
      <c r="AAK18" s="665"/>
      <c r="AAL18" s="665"/>
      <c r="AAM18" s="665"/>
      <c r="AAN18" s="665"/>
      <c r="AAO18" s="665"/>
      <c r="AAP18" s="665"/>
      <c r="AAQ18" s="665"/>
      <c r="AAR18" s="665"/>
      <c r="AAS18" s="665"/>
      <c r="AAT18" s="665"/>
      <c r="AAU18" s="665"/>
      <c r="AAV18" s="665"/>
      <c r="AAW18" s="665"/>
      <c r="AAX18" s="665"/>
      <c r="AAY18" s="665"/>
      <c r="AAZ18" s="665"/>
      <c r="ABA18" s="665"/>
      <c r="ABB18" s="665"/>
      <c r="ABC18" s="665"/>
      <c r="ABD18" s="665"/>
      <c r="ABE18" s="665"/>
      <c r="ABF18" s="665"/>
      <c r="ABG18" s="665"/>
      <c r="ABH18" s="665"/>
      <c r="ABI18" s="665"/>
      <c r="ABJ18" s="665"/>
      <c r="ABK18" s="665"/>
      <c r="ABL18" s="665"/>
      <c r="ABM18" s="665"/>
      <c r="ABN18" s="665"/>
      <c r="ABO18" s="665"/>
      <c r="ABP18" s="665"/>
      <c r="ABQ18" s="665"/>
      <c r="ABR18" s="665"/>
      <c r="ABS18" s="665"/>
      <c r="ABT18" s="665"/>
      <c r="ABU18" s="665"/>
      <c r="ABV18" s="665"/>
      <c r="ABW18" s="665"/>
      <c r="ABX18" s="665"/>
      <c r="ABY18" s="665"/>
      <c r="ABZ18" s="665"/>
      <c r="ACA18" s="665"/>
      <c r="ACB18" s="665"/>
      <c r="ACC18" s="665"/>
      <c r="ACD18" s="665"/>
      <c r="ACE18" s="665"/>
      <c r="ACF18" s="665"/>
      <c r="ACG18" s="665"/>
      <c r="ACH18" s="665"/>
      <c r="ACI18" s="665"/>
      <c r="ACJ18" s="665"/>
      <c r="ACK18" s="665"/>
      <c r="ACL18" s="665"/>
      <c r="ACM18" s="665"/>
      <c r="ACN18" s="665"/>
      <c r="ACO18" s="665"/>
      <c r="ACP18" s="665"/>
      <c r="ACQ18" s="665"/>
      <c r="ACR18" s="665"/>
      <c r="ACS18" s="665"/>
      <c r="ACT18" s="665"/>
      <c r="ACU18" s="665"/>
      <c r="ACV18" s="665"/>
      <c r="ACW18" s="665"/>
      <c r="ACX18" s="665"/>
      <c r="ACY18" s="665"/>
      <c r="ACZ18" s="665"/>
      <c r="ADA18" s="665"/>
      <c r="ADB18" s="665"/>
      <c r="ADC18" s="665"/>
      <c r="ADD18" s="665"/>
      <c r="ADE18" s="665"/>
      <c r="ADF18" s="665"/>
      <c r="ADG18" s="665"/>
      <c r="ADH18" s="665"/>
      <c r="ADI18" s="665"/>
      <c r="ADJ18" s="665"/>
      <c r="ADK18" s="665"/>
      <c r="ADL18" s="665"/>
      <c r="ADM18" s="665"/>
      <c r="ADN18" s="665"/>
      <c r="ADO18" s="665"/>
      <c r="ADP18" s="665"/>
      <c r="ADQ18" s="665"/>
      <c r="ADR18" s="665"/>
      <c r="ADS18" s="665"/>
      <c r="ADT18" s="665"/>
      <c r="ADU18" s="665"/>
      <c r="ADV18" s="665"/>
      <c r="ADW18" s="665"/>
      <c r="ADX18" s="665"/>
      <c r="ADY18" s="665"/>
      <c r="ADZ18" s="665"/>
      <c r="AEA18" s="665"/>
      <c r="AEB18" s="665"/>
      <c r="AEC18" s="665"/>
      <c r="AED18" s="665"/>
      <c r="AEE18" s="665"/>
      <c r="AEF18" s="665"/>
      <c r="AEG18" s="665"/>
      <c r="AEH18" s="665"/>
      <c r="AEI18" s="665"/>
      <c r="AEJ18" s="665"/>
      <c r="AEK18" s="665"/>
      <c r="AEL18" s="665"/>
      <c r="AEM18" s="665"/>
      <c r="AEN18" s="665"/>
      <c r="AEO18" s="665"/>
      <c r="AEP18" s="665"/>
      <c r="AEQ18" s="665"/>
      <c r="AER18" s="665"/>
      <c r="AES18" s="665"/>
      <c r="AET18" s="665"/>
      <c r="AEU18" s="665"/>
      <c r="AEV18" s="665"/>
      <c r="AEW18" s="665"/>
      <c r="AEX18" s="665"/>
      <c r="AEY18" s="665"/>
      <c r="AEZ18" s="665"/>
      <c r="AFA18" s="665"/>
      <c r="AFB18" s="665"/>
      <c r="AFC18" s="665"/>
      <c r="AFD18" s="665"/>
      <c r="AFE18" s="665"/>
      <c r="AFF18" s="665"/>
      <c r="AFG18" s="665"/>
      <c r="AFH18" s="665"/>
      <c r="AFI18" s="665"/>
      <c r="AFJ18" s="665"/>
      <c r="AFK18" s="665"/>
      <c r="AFL18" s="665"/>
      <c r="AFM18" s="665"/>
      <c r="AFN18" s="665"/>
      <c r="AFO18" s="665"/>
      <c r="AFP18" s="665"/>
      <c r="AFQ18" s="665"/>
      <c r="AFR18" s="665"/>
      <c r="AFS18" s="665"/>
      <c r="AFT18" s="665"/>
      <c r="AFU18" s="665"/>
      <c r="AFV18" s="665"/>
      <c r="AFW18" s="665"/>
      <c r="AFX18" s="665"/>
      <c r="AFY18" s="665"/>
      <c r="AFZ18" s="665"/>
      <c r="AGA18" s="665"/>
      <c r="AGB18" s="665"/>
      <c r="AGC18" s="665"/>
      <c r="AGD18" s="665"/>
      <c r="AGE18" s="665"/>
      <c r="AGF18" s="665"/>
      <c r="AGG18" s="665"/>
      <c r="AGH18" s="665"/>
      <c r="AGI18" s="665"/>
      <c r="AGJ18" s="665"/>
      <c r="AGK18" s="665"/>
      <c r="AGL18" s="665"/>
      <c r="AGM18" s="665"/>
      <c r="AGN18" s="665"/>
      <c r="AGO18" s="665"/>
      <c r="AGP18" s="665"/>
      <c r="AGQ18" s="665"/>
      <c r="AGR18" s="665"/>
      <c r="AGS18" s="665"/>
      <c r="AGT18" s="665"/>
      <c r="AGU18" s="665"/>
      <c r="AGV18" s="665"/>
      <c r="AGW18" s="665"/>
      <c r="AGX18" s="665"/>
      <c r="AGY18" s="665"/>
      <c r="AGZ18" s="665"/>
      <c r="AHA18" s="665"/>
      <c r="AHB18" s="665"/>
      <c r="AHC18" s="665"/>
      <c r="AHD18" s="665"/>
      <c r="AHE18" s="665"/>
      <c r="AHF18" s="665"/>
      <c r="AHG18" s="665"/>
      <c r="AHH18" s="665"/>
      <c r="AHI18" s="665"/>
      <c r="AHJ18" s="665"/>
      <c r="AHK18" s="665"/>
      <c r="AHL18" s="665"/>
      <c r="AHM18" s="665"/>
      <c r="AHN18" s="665"/>
      <c r="AHO18" s="665"/>
      <c r="AHP18" s="665"/>
      <c r="AHQ18" s="665"/>
      <c r="AHR18" s="665"/>
      <c r="AHS18" s="665"/>
      <c r="AHT18" s="665"/>
      <c r="AHU18" s="665"/>
      <c r="AHV18" s="665"/>
      <c r="AHW18" s="665"/>
      <c r="AHX18" s="665"/>
      <c r="AHY18" s="665"/>
      <c r="AHZ18" s="665"/>
      <c r="AIA18" s="665"/>
      <c r="AIB18" s="665"/>
      <c r="AIC18" s="665"/>
      <c r="AID18" s="665"/>
      <c r="AIE18" s="665"/>
      <c r="AIF18" s="665"/>
      <c r="AIG18" s="665"/>
      <c r="AIH18" s="665"/>
      <c r="AII18" s="665"/>
      <c r="AIJ18" s="665"/>
      <c r="AIK18" s="665"/>
      <c r="AIL18" s="665"/>
      <c r="AIM18" s="665"/>
      <c r="AIN18" s="665"/>
      <c r="AIO18" s="665"/>
      <c r="AIP18" s="665"/>
      <c r="AIQ18" s="665"/>
      <c r="AIR18" s="665"/>
      <c r="AIS18" s="665"/>
      <c r="AIT18" s="665"/>
      <c r="AIU18" s="665"/>
      <c r="AIV18" s="665"/>
      <c r="AIW18" s="665"/>
      <c r="AIX18" s="665"/>
      <c r="AIY18" s="665"/>
      <c r="AIZ18" s="665"/>
      <c r="AJA18" s="665"/>
      <c r="AJB18" s="665"/>
      <c r="AJC18" s="665"/>
      <c r="AJD18" s="665"/>
      <c r="AJE18" s="665"/>
      <c r="AJF18" s="665"/>
      <c r="AJG18" s="665"/>
      <c r="AJH18" s="665"/>
      <c r="AJI18" s="665"/>
      <c r="AJJ18" s="665"/>
      <c r="AJK18" s="665"/>
      <c r="AJL18" s="665"/>
      <c r="AJM18" s="665"/>
      <c r="AJN18" s="665"/>
      <c r="AJO18" s="665"/>
      <c r="AJP18" s="665"/>
      <c r="AJQ18" s="665"/>
      <c r="AJR18" s="665"/>
      <c r="AJS18" s="665"/>
      <c r="AJT18" s="665"/>
      <c r="AJU18" s="665"/>
      <c r="AJV18" s="665"/>
      <c r="AJW18" s="665"/>
      <c r="AJX18" s="665"/>
      <c r="AJY18" s="665"/>
      <c r="AJZ18" s="665"/>
      <c r="AKA18" s="665"/>
      <c r="AKB18" s="665"/>
      <c r="AKC18" s="665"/>
      <c r="AKD18" s="665"/>
      <c r="AKE18" s="665"/>
      <c r="AKF18" s="665"/>
      <c r="AKG18" s="665"/>
      <c r="AKH18" s="665"/>
      <c r="AKI18" s="665"/>
      <c r="AKJ18" s="665"/>
      <c r="AKK18" s="665"/>
      <c r="AKL18" s="665"/>
      <c r="AKM18" s="665"/>
      <c r="AKN18" s="665"/>
      <c r="AKO18" s="665"/>
      <c r="AKP18" s="665"/>
      <c r="AKQ18" s="665"/>
      <c r="AKR18" s="665"/>
      <c r="AKS18" s="665"/>
      <c r="AKT18" s="665"/>
      <c r="AKU18" s="665"/>
      <c r="AKV18" s="665"/>
      <c r="AKW18" s="665"/>
      <c r="AKX18" s="665"/>
      <c r="AKY18" s="665"/>
      <c r="AKZ18" s="665"/>
      <c r="ALA18" s="665"/>
      <c r="ALB18" s="665"/>
      <c r="ALC18" s="665"/>
      <c r="ALD18" s="665"/>
      <c r="ALE18" s="665"/>
      <c r="ALF18" s="665"/>
      <c r="ALG18" s="665"/>
      <c r="ALH18" s="665"/>
      <c r="ALI18" s="665"/>
      <c r="ALJ18" s="665"/>
    </row>
    <row r="19" spans="2:998">
      <c r="B19" s="224"/>
      <c r="C19" s="224"/>
      <c r="D19" s="224"/>
      <c r="E19" s="224"/>
      <c r="F19" s="224"/>
      <c r="G19" s="224"/>
      <c r="H19" s="224"/>
      <c r="I19" s="224"/>
      <c r="J19" s="224"/>
      <c r="K19" s="665"/>
      <c r="L19" s="665"/>
      <c r="M19" s="665"/>
      <c r="N19" s="665"/>
      <c r="O19" s="674"/>
      <c r="P19" s="665"/>
      <c r="Q19" s="665"/>
      <c r="R19" s="665"/>
      <c r="S19" s="665"/>
      <c r="T19" s="665"/>
      <c r="U19" s="665"/>
      <c r="V19" s="665"/>
      <c r="W19" s="665"/>
      <c r="X19" s="665"/>
      <c r="Y19" s="665"/>
      <c r="Z19" s="665"/>
      <c r="AA19" s="665"/>
      <c r="AB19" s="665"/>
      <c r="AC19" s="665"/>
      <c r="AD19" s="665"/>
      <c r="AE19" s="665"/>
      <c r="AF19" s="665"/>
      <c r="AG19" s="665"/>
      <c r="AH19" s="665"/>
      <c r="AI19" s="665"/>
      <c r="AJ19" s="665"/>
      <c r="AK19" s="665"/>
      <c r="AL19" s="665"/>
      <c r="AM19" s="665"/>
      <c r="AN19" s="665"/>
      <c r="AO19" s="665"/>
      <c r="AP19" s="665"/>
      <c r="AQ19" s="665"/>
      <c r="AR19" s="665"/>
      <c r="AS19" s="665"/>
      <c r="AT19" s="665"/>
      <c r="AU19" s="665"/>
      <c r="AV19" s="665"/>
      <c r="AW19" s="665"/>
      <c r="AX19" s="665"/>
      <c r="AY19" s="665"/>
      <c r="AZ19" s="665"/>
      <c r="BA19" s="665"/>
      <c r="BB19" s="665"/>
      <c r="BC19" s="665"/>
      <c r="BD19" s="665"/>
      <c r="BE19" s="665"/>
      <c r="BF19" s="665"/>
      <c r="BG19" s="665"/>
      <c r="BH19" s="665"/>
      <c r="BI19" s="665"/>
      <c r="BJ19" s="665"/>
      <c r="BK19" s="665"/>
      <c r="BL19" s="665"/>
      <c r="BM19" s="665"/>
      <c r="BN19" s="665"/>
      <c r="BO19" s="665"/>
      <c r="BP19" s="665"/>
      <c r="BQ19" s="665"/>
      <c r="BR19" s="665"/>
      <c r="BS19" s="665"/>
      <c r="BT19" s="665"/>
      <c r="BU19" s="665"/>
      <c r="BV19" s="665"/>
      <c r="BW19" s="665"/>
      <c r="BX19" s="665"/>
      <c r="BY19" s="665"/>
      <c r="BZ19" s="665"/>
      <c r="CA19" s="665"/>
      <c r="CB19" s="665"/>
      <c r="CC19" s="665"/>
      <c r="CD19" s="665"/>
      <c r="CE19" s="665"/>
      <c r="CF19" s="665"/>
      <c r="CG19" s="665"/>
      <c r="CH19" s="665"/>
      <c r="CI19" s="665"/>
      <c r="CJ19" s="665"/>
      <c r="CK19" s="665"/>
      <c r="CL19" s="665"/>
      <c r="CM19" s="665"/>
      <c r="CN19" s="665"/>
      <c r="CO19" s="665"/>
      <c r="CP19" s="665"/>
      <c r="CQ19" s="665"/>
      <c r="CR19" s="665"/>
      <c r="CS19" s="665"/>
      <c r="CT19" s="665"/>
      <c r="CU19" s="665"/>
      <c r="CV19" s="665"/>
      <c r="CW19" s="665"/>
      <c r="CX19" s="665"/>
      <c r="CY19" s="665"/>
      <c r="CZ19" s="665"/>
      <c r="DA19" s="665"/>
      <c r="DB19" s="665"/>
      <c r="DC19" s="665"/>
      <c r="DD19" s="665"/>
      <c r="DE19" s="665"/>
      <c r="DF19" s="665"/>
      <c r="DG19" s="665"/>
      <c r="DH19" s="665"/>
      <c r="DI19" s="665"/>
      <c r="DJ19" s="665"/>
      <c r="DK19" s="665"/>
      <c r="DL19" s="665"/>
      <c r="DM19" s="665"/>
      <c r="DN19" s="665"/>
      <c r="DO19" s="665"/>
      <c r="DP19" s="665"/>
      <c r="DQ19" s="665"/>
      <c r="DR19" s="665"/>
      <c r="DS19" s="665"/>
      <c r="DT19" s="665"/>
      <c r="DU19" s="665"/>
      <c r="DV19" s="665"/>
      <c r="DW19" s="665"/>
      <c r="DX19" s="665"/>
      <c r="DY19" s="665"/>
      <c r="DZ19" s="665"/>
      <c r="EA19" s="665"/>
      <c r="EB19" s="665"/>
      <c r="EC19" s="665"/>
      <c r="ED19" s="665"/>
      <c r="EE19" s="665"/>
      <c r="EF19" s="665"/>
      <c r="EG19" s="665"/>
      <c r="EH19" s="665"/>
      <c r="EI19" s="665"/>
      <c r="EJ19" s="665"/>
      <c r="EK19" s="665"/>
      <c r="EL19" s="665"/>
      <c r="EM19" s="665"/>
      <c r="EN19" s="665"/>
      <c r="EO19" s="665"/>
      <c r="EP19" s="665"/>
      <c r="EQ19" s="665"/>
      <c r="ER19" s="665"/>
      <c r="ES19" s="665"/>
      <c r="ET19" s="665"/>
      <c r="EU19" s="665"/>
      <c r="EV19" s="665"/>
      <c r="EW19" s="665"/>
      <c r="EX19" s="665"/>
      <c r="EY19" s="665"/>
      <c r="EZ19" s="665"/>
      <c r="FA19" s="665"/>
      <c r="FB19" s="665"/>
      <c r="FC19" s="665"/>
      <c r="FD19" s="665"/>
      <c r="FE19" s="665"/>
      <c r="FF19" s="665"/>
      <c r="FG19" s="665"/>
      <c r="FH19" s="665"/>
      <c r="FI19" s="665"/>
      <c r="FJ19" s="665"/>
      <c r="FK19" s="665"/>
      <c r="FL19" s="665"/>
      <c r="FM19" s="665"/>
      <c r="FN19" s="665"/>
      <c r="FO19" s="665"/>
      <c r="FP19" s="665"/>
      <c r="FQ19" s="665"/>
      <c r="FR19" s="665"/>
      <c r="FS19" s="665"/>
      <c r="FT19" s="665"/>
      <c r="FU19" s="665"/>
      <c r="FV19" s="665"/>
      <c r="FW19" s="665"/>
      <c r="FX19" s="665"/>
      <c r="FY19" s="665"/>
      <c r="FZ19" s="665"/>
      <c r="GA19" s="665"/>
      <c r="GB19" s="665"/>
      <c r="GC19" s="665"/>
      <c r="GD19" s="665"/>
      <c r="GE19" s="665"/>
      <c r="GF19" s="665"/>
      <c r="GG19" s="665"/>
      <c r="GH19" s="665"/>
      <c r="GI19" s="665"/>
      <c r="GJ19" s="665"/>
      <c r="GK19" s="665"/>
      <c r="GL19" s="665"/>
      <c r="GM19" s="665"/>
      <c r="GN19" s="665"/>
      <c r="GO19" s="665"/>
      <c r="GP19" s="665"/>
      <c r="GQ19" s="665"/>
      <c r="GR19" s="665"/>
      <c r="GS19" s="665"/>
      <c r="GT19" s="665"/>
      <c r="GU19" s="665"/>
      <c r="GV19" s="665"/>
      <c r="GW19" s="665"/>
      <c r="GX19" s="665"/>
      <c r="GY19" s="665"/>
      <c r="GZ19" s="665"/>
      <c r="HA19" s="665"/>
      <c r="HB19" s="665"/>
      <c r="HC19" s="665"/>
      <c r="HD19" s="665"/>
      <c r="HE19" s="665"/>
      <c r="HF19" s="665"/>
      <c r="HG19" s="665"/>
      <c r="HH19" s="665"/>
      <c r="HI19" s="665"/>
      <c r="HJ19" s="665"/>
      <c r="HK19" s="665"/>
      <c r="HL19" s="665"/>
      <c r="HM19" s="665"/>
      <c r="HN19" s="665"/>
      <c r="HO19" s="665"/>
      <c r="HP19" s="665"/>
      <c r="HQ19" s="665"/>
      <c r="HR19" s="665"/>
      <c r="HS19" s="665"/>
      <c r="HT19" s="665"/>
      <c r="HU19" s="665"/>
      <c r="HV19" s="665"/>
      <c r="HW19" s="665"/>
      <c r="HX19" s="665"/>
      <c r="HY19" s="665"/>
      <c r="HZ19" s="665"/>
      <c r="IA19" s="665"/>
      <c r="IB19" s="665"/>
      <c r="IC19" s="665"/>
      <c r="ID19" s="665"/>
      <c r="IE19" s="665"/>
      <c r="IF19" s="665"/>
      <c r="IG19" s="665"/>
      <c r="IH19" s="665"/>
      <c r="II19" s="665"/>
      <c r="IJ19" s="665"/>
      <c r="IK19" s="665"/>
      <c r="IL19" s="665"/>
      <c r="IM19" s="665"/>
      <c r="IN19" s="665"/>
      <c r="IO19" s="665"/>
      <c r="IP19" s="665"/>
      <c r="IQ19" s="665"/>
      <c r="IR19" s="665"/>
      <c r="IS19" s="665"/>
      <c r="IT19" s="665"/>
      <c r="IU19" s="665"/>
      <c r="IV19" s="665"/>
      <c r="IW19" s="665"/>
      <c r="IX19" s="665"/>
      <c r="IY19" s="665"/>
      <c r="IZ19" s="665"/>
      <c r="JA19" s="665"/>
      <c r="JB19" s="665"/>
      <c r="JC19" s="665"/>
      <c r="JD19" s="665"/>
      <c r="JE19" s="665"/>
      <c r="JF19" s="665"/>
      <c r="JG19" s="665"/>
      <c r="JH19" s="665"/>
      <c r="JI19" s="665"/>
      <c r="JJ19" s="665"/>
      <c r="JK19" s="665"/>
      <c r="JL19" s="665"/>
      <c r="JM19" s="665"/>
      <c r="JN19" s="665"/>
      <c r="JO19" s="665"/>
      <c r="JP19" s="665"/>
      <c r="JQ19" s="665"/>
      <c r="JR19" s="665"/>
      <c r="JS19" s="665"/>
      <c r="JT19" s="665"/>
      <c r="JU19" s="665"/>
      <c r="JV19" s="665"/>
      <c r="JW19" s="665"/>
      <c r="JX19" s="665"/>
      <c r="JY19" s="665"/>
      <c r="JZ19" s="665"/>
      <c r="KA19" s="665"/>
      <c r="KB19" s="665"/>
      <c r="KC19" s="665"/>
      <c r="KD19" s="665"/>
      <c r="KE19" s="665"/>
      <c r="KF19" s="665"/>
      <c r="KG19" s="665"/>
      <c r="KH19" s="665"/>
      <c r="KI19" s="665"/>
      <c r="KJ19" s="665"/>
      <c r="KK19" s="665"/>
      <c r="KL19" s="665"/>
      <c r="KM19" s="665"/>
      <c r="KN19" s="665"/>
      <c r="KO19" s="665"/>
      <c r="KP19" s="665"/>
      <c r="KQ19" s="665"/>
      <c r="KR19" s="665"/>
      <c r="KS19" s="665"/>
      <c r="KT19" s="665"/>
      <c r="KU19" s="665"/>
      <c r="KV19" s="665"/>
      <c r="KW19" s="665"/>
      <c r="KX19" s="665"/>
      <c r="KY19" s="665"/>
      <c r="KZ19" s="665"/>
      <c r="LA19" s="665"/>
      <c r="LB19" s="665"/>
      <c r="LC19" s="665"/>
      <c r="LD19" s="665"/>
      <c r="LE19" s="665"/>
      <c r="LF19" s="665"/>
      <c r="LG19" s="665"/>
      <c r="LH19" s="665"/>
      <c r="LI19" s="665"/>
      <c r="LJ19" s="665"/>
      <c r="LK19" s="665"/>
      <c r="LL19" s="665"/>
      <c r="LM19" s="665"/>
      <c r="LN19" s="665"/>
      <c r="LO19" s="665"/>
      <c r="LP19" s="665"/>
      <c r="LQ19" s="665"/>
      <c r="LR19" s="665"/>
      <c r="LS19" s="665"/>
      <c r="LT19" s="665"/>
      <c r="LU19" s="665"/>
      <c r="LV19" s="665"/>
      <c r="LW19" s="665"/>
      <c r="LX19" s="665"/>
      <c r="LY19" s="665"/>
      <c r="LZ19" s="665"/>
      <c r="MA19" s="665"/>
      <c r="MB19" s="665"/>
      <c r="MC19" s="665"/>
      <c r="MD19" s="665"/>
      <c r="ME19" s="665"/>
      <c r="MF19" s="665"/>
      <c r="MG19" s="665"/>
      <c r="MH19" s="665"/>
      <c r="MI19" s="665"/>
      <c r="MJ19" s="665"/>
      <c r="MK19" s="665"/>
      <c r="ML19" s="665"/>
      <c r="MM19" s="665"/>
      <c r="MN19" s="665"/>
      <c r="MO19" s="665"/>
      <c r="MP19" s="665"/>
      <c r="MQ19" s="665"/>
      <c r="MR19" s="665"/>
      <c r="MS19" s="665"/>
      <c r="MT19" s="665"/>
      <c r="MU19" s="665"/>
      <c r="MV19" s="665"/>
      <c r="MW19" s="665"/>
      <c r="MX19" s="665"/>
      <c r="MY19" s="665"/>
      <c r="MZ19" s="665"/>
      <c r="NA19" s="665"/>
      <c r="NB19" s="665"/>
      <c r="NC19" s="665"/>
      <c r="ND19" s="665"/>
      <c r="NE19" s="665"/>
      <c r="NF19" s="665"/>
      <c r="NG19" s="665"/>
      <c r="NH19" s="665"/>
      <c r="NI19" s="665"/>
      <c r="NJ19" s="665"/>
      <c r="NK19" s="665"/>
      <c r="NL19" s="665"/>
      <c r="NM19" s="665"/>
      <c r="NN19" s="665"/>
      <c r="NO19" s="665"/>
      <c r="NP19" s="665"/>
      <c r="NQ19" s="665"/>
      <c r="NR19" s="665"/>
      <c r="NS19" s="665"/>
      <c r="NT19" s="665"/>
      <c r="NU19" s="665"/>
      <c r="NV19" s="665"/>
      <c r="NW19" s="665"/>
      <c r="NX19" s="665"/>
      <c r="NY19" s="665"/>
      <c r="NZ19" s="665"/>
      <c r="OA19" s="665"/>
      <c r="OB19" s="665"/>
      <c r="OC19" s="665"/>
      <c r="OD19" s="665"/>
      <c r="OE19" s="665"/>
      <c r="OF19" s="665"/>
      <c r="OG19" s="665"/>
      <c r="OH19" s="665"/>
      <c r="OI19" s="665"/>
      <c r="OJ19" s="665"/>
      <c r="OK19" s="665"/>
      <c r="OL19" s="665"/>
      <c r="OM19" s="665"/>
      <c r="ON19" s="665"/>
      <c r="OO19" s="665"/>
      <c r="OP19" s="665"/>
      <c r="OQ19" s="665"/>
      <c r="OR19" s="665"/>
      <c r="OS19" s="665"/>
      <c r="OT19" s="665"/>
      <c r="OU19" s="665"/>
      <c r="OV19" s="665"/>
      <c r="OW19" s="665"/>
      <c r="OX19" s="665"/>
      <c r="OY19" s="665"/>
      <c r="OZ19" s="665"/>
      <c r="PA19" s="665"/>
      <c r="PB19" s="665"/>
      <c r="PC19" s="665"/>
      <c r="PD19" s="665"/>
      <c r="PE19" s="665"/>
      <c r="PF19" s="665"/>
      <c r="PG19" s="665"/>
      <c r="PH19" s="665"/>
      <c r="PI19" s="665"/>
      <c r="PJ19" s="665"/>
      <c r="PK19" s="665"/>
      <c r="PL19" s="665"/>
      <c r="PM19" s="665"/>
      <c r="PN19" s="665"/>
      <c r="PO19" s="665"/>
      <c r="PP19" s="665"/>
      <c r="PQ19" s="665"/>
      <c r="PR19" s="665"/>
      <c r="PS19" s="665"/>
      <c r="PT19" s="665"/>
      <c r="PU19" s="665"/>
      <c r="PV19" s="665"/>
      <c r="PW19" s="665"/>
      <c r="PX19" s="665"/>
      <c r="PY19" s="665"/>
      <c r="PZ19" s="665"/>
      <c r="QA19" s="665"/>
      <c r="QB19" s="665"/>
      <c r="QC19" s="665"/>
      <c r="QD19" s="665"/>
      <c r="QE19" s="665"/>
      <c r="QF19" s="665"/>
      <c r="QG19" s="665"/>
      <c r="QH19" s="665"/>
      <c r="QI19" s="665"/>
      <c r="QJ19" s="665"/>
      <c r="QK19" s="665"/>
      <c r="QL19" s="665"/>
      <c r="QM19" s="665"/>
      <c r="QN19" s="665"/>
      <c r="QO19" s="665"/>
      <c r="QP19" s="665"/>
      <c r="QQ19" s="665"/>
      <c r="QR19" s="665"/>
      <c r="QS19" s="665"/>
      <c r="QT19" s="665"/>
      <c r="QU19" s="665"/>
      <c r="QV19" s="665"/>
      <c r="QW19" s="665"/>
      <c r="QX19" s="665"/>
      <c r="QY19" s="665"/>
      <c r="QZ19" s="665"/>
      <c r="RA19" s="665"/>
      <c r="RB19" s="665"/>
      <c r="RC19" s="665"/>
      <c r="RD19" s="665"/>
      <c r="RE19" s="665"/>
      <c r="RF19" s="665"/>
      <c r="RG19" s="665"/>
      <c r="RH19" s="665"/>
      <c r="RI19" s="665"/>
      <c r="RJ19" s="665"/>
      <c r="RK19" s="665"/>
      <c r="RL19" s="665"/>
      <c r="RM19" s="665"/>
      <c r="RN19" s="665"/>
      <c r="RO19" s="665"/>
      <c r="RP19" s="665"/>
      <c r="RQ19" s="665"/>
      <c r="RR19" s="665"/>
      <c r="RS19" s="665"/>
      <c r="RT19" s="665"/>
      <c r="RU19" s="665"/>
      <c r="RV19" s="665"/>
      <c r="RW19" s="665"/>
      <c r="RX19" s="665"/>
      <c r="RY19" s="665"/>
      <c r="RZ19" s="665"/>
      <c r="SA19" s="665"/>
      <c r="SB19" s="665"/>
      <c r="SC19" s="665"/>
      <c r="SD19" s="665"/>
      <c r="SE19" s="665"/>
      <c r="SF19" s="665"/>
      <c r="SG19" s="665"/>
      <c r="SH19" s="665"/>
      <c r="SI19" s="665"/>
      <c r="SJ19" s="665"/>
      <c r="SK19" s="665"/>
      <c r="SL19" s="665"/>
      <c r="SM19" s="665"/>
      <c r="SN19" s="665"/>
      <c r="SO19" s="665"/>
      <c r="SP19" s="665"/>
      <c r="SQ19" s="665"/>
      <c r="SR19" s="665"/>
      <c r="SS19" s="665"/>
      <c r="ST19" s="665"/>
      <c r="SU19" s="665"/>
      <c r="SV19" s="665"/>
      <c r="SW19" s="665"/>
      <c r="SX19" s="665"/>
      <c r="SY19" s="665"/>
      <c r="SZ19" s="665"/>
      <c r="TA19" s="665"/>
      <c r="TB19" s="665"/>
      <c r="TC19" s="665"/>
      <c r="TD19" s="665"/>
      <c r="TE19" s="665"/>
      <c r="TF19" s="665"/>
      <c r="TG19" s="665"/>
      <c r="TH19" s="665"/>
      <c r="TI19" s="665"/>
      <c r="TJ19" s="665"/>
      <c r="TK19" s="665"/>
      <c r="TL19" s="665"/>
      <c r="TM19" s="665"/>
      <c r="TN19" s="665"/>
      <c r="TO19" s="665"/>
      <c r="TP19" s="665"/>
      <c r="TQ19" s="665"/>
      <c r="TR19" s="665"/>
      <c r="TS19" s="665"/>
      <c r="TT19" s="665"/>
      <c r="TU19" s="665"/>
      <c r="TV19" s="665"/>
      <c r="TW19" s="665"/>
      <c r="TX19" s="665"/>
      <c r="TY19" s="665"/>
      <c r="TZ19" s="665"/>
      <c r="UA19" s="665"/>
      <c r="UB19" s="665"/>
      <c r="UC19" s="665"/>
      <c r="UD19" s="665"/>
      <c r="UE19" s="665"/>
      <c r="UF19" s="665"/>
      <c r="UG19" s="665"/>
      <c r="UH19" s="665"/>
      <c r="UI19" s="665"/>
      <c r="UJ19" s="665"/>
      <c r="UK19" s="665"/>
      <c r="UL19" s="665"/>
      <c r="UM19" s="665"/>
      <c r="UN19" s="665"/>
      <c r="UO19" s="665"/>
      <c r="UP19" s="665"/>
      <c r="UQ19" s="665"/>
      <c r="UR19" s="665"/>
      <c r="US19" s="665"/>
      <c r="UT19" s="665"/>
      <c r="UU19" s="665"/>
      <c r="UV19" s="665"/>
      <c r="UW19" s="665"/>
      <c r="UX19" s="665"/>
      <c r="UY19" s="665"/>
      <c r="UZ19" s="665"/>
      <c r="VA19" s="665"/>
      <c r="VB19" s="665"/>
      <c r="VC19" s="665"/>
      <c r="VD19" s="665"/>
      <c r="VE19" s="665"/>
      <c r="VF19" s="665"/>
      <c r="VG19" s="665"/>
      <c r="VH19" s="665"/>
      <c r="VI19" s="665"/>
      <c r="VJ19" s="665"/>
      <c r="VK19" s="665"/>
      <c r="VL19" s="665"/>
      <c r="VM19" s="665"/>
      <c r="VN19" s="665"/>
      <c r="VO19" s="665"/>
      <c r="VP19" s="665"/>
      <c r="VQ19" s="665"/>
      <c r="VR19" s="665"/>
      <c r="VS19" s="665"/>
      <c r="VT19" s="665"/>
      <c r="VU19" s="665"/>
      <c r="VV19" s="665"/>
      <c r="VW19" s="665"/>
      <c r="VX19" s="665"/>
      <c r="VY19" s="665"/>
      <c r="VZ19" s="665"/>
      <c r="WA19" s="665"/>
      <c r="WB19" s="665"/>
      <c r="WC19" s="665"/>
      <c r="WD19" s="665"/>
      <c r="WE19" s="665"/>
      <c r="WF19" s="665"/>
      <c r="WG19" s="665"/>
      <c r="WH19" s="665"/>
      <c r="WI19" s="665"/>
      <c r="WJ19" s="665"/>
      <c r="WK19" s="665"/>
      <c r="WL19" s="665"/>
      <c r="WM19" s="665"/>
      <c r="WN19" s="665"/>
      <c r="WO19" s="665"/>
      <c r="WP19" s="665"/>
      <c r="WQ19" s="665"/>
      <c r="WR19" s="665"/>
      <c r="WS19" s="665"/>
      <c r="WT19" s="665"/>
      <c r="WU19" s="665"/>
      <c r="WV19" s="665"/>
      <c r="WW19" s="665"/>
      <c r="WX19" s="665"/>
      <c r="WY19" s="665"/>
      <c r="WZ19" s="665"/>
      <c r="XA19" s="665"/>
      <c r="XB19" s="665"/>
      <c r="XC19" s="665"/>
      <c r="XD19" s="665"/>
      <c r="XE19" s="665"/>
      <c r="XF19" s="665"/>
      <c r="XG19" s="665"/>
      <c r="XH19" s="665"/>
      <c r="XI19" s="665"/>
      <c r="XJ19" s="665"/>
      <c r="XK19" s="665"/>
      <c r="XL19" s="665"/>
      <c r="XM19" s="665"/>
      <c r="XN19" s="665"/>
      <c r="XO19" s="665"/>
      <c r="XP19" s="665"/>
      <c r="XQ19" s="665"/>
      <c r="XR19" s="665"/>
      <c r="XS19" s="665"/>
      <c r="XT19" s="665"/>
      <c r="XU19" s="665"/>
      <c r="XV19" s="665"/>
      <c r="XW19" s="665"/>
      <c r="XX19" s="665"/>
      <c r="XY19" s="665"/>
      <c r="XZ19" s="665"/>
      <c r="YA19" s="665"/>
      <c r="YB19" s="665"/>
      <c r="YC19" s="665"/>
      <c r="YD19" s="665"/>
      <c r="YE19" s="665"/>
      <c r="YF19" s="665"/>
      <c r="YG19" s="665"/>
      <c r="YH19" s="665"/>
      <c r="YI19" s="665"/>
      <c r="YJ19" s="665"/>
      <c r="YK19" s="665"/>
      <c r="YL19" s="665"/>
      <c r="YM19" s="665"/>
      <c r="YN19" s="665"/>
      <c r="YO19" s="665"/>
      <c r="YP19" s="665"/>
      <c r="YQ19" s="665"/>
      <c r="YR19" s="665"/>
      <c r="YS19" s="665"/>
      <c r="YT19" s="665"/>
      <c r="YU19" s="665"/>
      <c r="YV19" s="665"/>
      <c r="YW19" s="665"/>
      <c r="YX19" s="665"/>
      <c r="YY19" s="665"/>
      <c r="YZ19" s="665"/>
      <c r="ZA19" s="665"/>
      <c r="ZB19" s="665"/>
      <c r="ZC19" s="665"/>
      <c r="ZD19" s="665"/>
      <c r="ZE19" s="665"/>
      <c r="ZF19" s="665"/>
      <c r="ZG19" s="665"/>
      <c r="ZH19" s="665"/>
      <c r="ZI19" s="665"/>
      <c r="ZJ19" s="665"/>
      <c r="ZK19" s="665"/>
      <c r="ZL19" s="665"/>
      <c r="ZM19" s="665"/>
      <c r="ZN19" s="665"/>
      <c r="ZO19" s="665"/>
      <c r="ZP19" s="665"/>
      <c r="ZQ19" s="665"/>
      <c r="ZR19" s="665"/>
      <c r="ZS19" s="665"/>
      <c r="ZT19" s="665"/>
      <c r="ZU19" s="665"/>
      <c r="ZV19" s="665"/>
      <c r="ZW19" s="665"/>
      <c r="ZX19" s="665"/>
      <c r="ZY19" s="665"/>
      <c r="ZZ19" s="665"/>
      <c r="AAA19" s="665"/>
      <c r="AAB19" s="665"/>
      <c r="AAC19" s="665"/>
      <c r="AAD19" s="665"/>
      <c r="AAE19" s="665"/>
      <c r="AAF19" s="665"/>
      <c r="AAG19" s="665"/>
      <c r="AAH19" s="665"/>
      <c r="AAI19" s="665"/>
      <c r="AAJ19" s="665"/>
      <c r="AAK19" s="665"/>
      <c r="AAL19" s="665"/>
      <c r="AAM19" s="665"/>
      <c r="AAN19" s="665"/>
      <c r="AAO19" s="665"/>
      <c r="AAP19" s="665"/>
      <c r="AAQ19" s="665"/>
      <c r="AAR19" s="665"/>
      <c r="AAS19" s="665"/>
      <c r="AAT19" s="665"/>
      <c r="AAU19" s="665"/>
      <c r="AAV19" s="665"/>
      <c r="AAW19" s="665"/>
      <c r="AAX19" s="665"/>
      <c r="AAY19" s="665"/>
      <c r="AAZ19" s="665"/>
      <c r="ABA19" s="665"/>
      <c r="ABB19" s="665"/>
      <c r="ABC19" s="665"/>
      <c r="ABD19" s="665"/>
      <c r="ABE19" s="665"/>
      <c r="ABF19" s="665"/>
      <c r="ABG19" s="665"/>
      <c r="ABH19" s="665"/>
      <c r="ABI19" s="665"/>
      <c r="ABJ19" s="665"/>
      <c r="ABK19" s="665"/>
      <c r="ABL19" s="665"/>
      <c r="ABM19" s="665"/>
      <c r="ABN19" s="665"/>
      <c r="ABO19" s="665"/>
      <c r="ABP19" s="665"/>
      <c r="ABQ19" s="665"/>
      <c r="ABR19" s="665"/>
      <c r="ABS19" s="665"/>
      <c r="ABT19" s="665"/>
      <c r="ABU19" s="665"/>
      <c r="ABV19" s="665"/>
      <c r="ABW19" s="665"/>
      <c r="ABX19" s="665"/>
      <c r="ABY19" s="665"/>
      <c r="ABZ19" s="665"/>
      <c r="ACA19" s="665"/>
      <c r="ACB19" s="665"/>
      <c r="ACC19" s="665"/>
      <c r="ACD19" s="665"/>
      <c r="ACE19" s="665"/>
      <c r="ACF19" s="665"/>
      <c r="ACG19" s="665"/>
      <c r="ACH19" s="665"/>
      <c r="ACI19" s="665"/>
      <c r="ACJ19" s="665"/>
      <c r="ACK19" s="665"/>
      <c r="ACL19" s="665"/>
      <c r="ACM19" s="665"/>
      <c r="ACN19" s="665"/>
      <c r="ACO19" s="665"/>
      <c r="ACP19" s="665"/>
      <c r="ACQ19" s="665"/>
      <c r="ACR19" s="665"/>
      <c r="ACS19" s="665"/>
      <c r="ACT19" s="665"/>
      <c r="ACU19" s="665"/>
      <c r="ACV19" s="665"/>
      <c r="ACW19" s="665"/>
      <c r="ACX19" s="665"/>
      <c r="ACY19" s="665"/>
      <c r="ACZ19" s="665"/>
      <c r="ADA19" s="665"/>
      <c r="ADB19" s="665"/>
      <c r="ADC19" s="665"/>
      <c r="ADD19" s="665"/>
      <c r="ADE19" s="665"/>
      <c r="ADF19" s="665"/>
      <c r="ADG19" s="665"/>
      <c r="ADH19" s="665"/>
      <c r="ADI19" s="665"/>
      <c r="ADJ19" s="665"/>
      <c r="ADK19" s="665"/>
      <c r="ADL19" s="665"/>
      <c r="ADM19" s="665"/>
      <c r="ADN19" s="665"/>
      <c r="ADO19" s="665"/>
      <c r="ADP19" s="665"/>
      <c r="ADQ19" s="665"/>
      <c r="ADR19" s="665"/>
      <c r="ADS19" s="665"/>
      <c r="ADT19" s="665"/>
      <c r="ADU19" s="665"/>
      <c r="ADV19" s="665"/>
      <c r="ADW19" s="665"/>
      <c r="ADX19" s="665"/>
      <c r="ADY19" s="665"/>
      <c r="ADZ19" s="665"/>
      <c r="AEA19" s="665"/>
      <c r="AEB19" s="665"/>
      <c r="AEC19" s="665"/>
      <c r="AED19" s="665"/>
      <c r="AEE19" s="665"/>
      <c r="AEF19" s="665"/>
      <c r="AEG19" s="665"/>
      <c r="AEH19" s="665"/>
      <c r="AEI19" s="665"/>
      <c r="AEJ19" s="665"/>
      <c r="AEK19" s="665"/>
      <c r="AEL19" s="665"/>
      <c r="AEM19" s="665"/>
      <c r="AEN19" s="665"/>
      <c r="AEO19" s="665"/>
      <c r="AEP19" s="665"/>
      <c r="AEQ19" s="665"/>
      <c r="AER19" s="665"/>
      <c r="AES19" s="665"/>
      <c r="AET19" s="665"/>
      <c r="AEU19" s="665"/>
      <c r="AEV19" s="665"/>
      <c r="AEW19" s="665"/>
      <c r="AEX19" s="665"/>
      <c r="AEY19" s="665"/>
      <c r="AEZ19" s="665"/>
      <c r="AFA19" s="665"/>
      <c r="AFB19" s="665"/>
      <c r="AFC19" s="665"/>
      <c r="AFD19" s="665"/>
      <c r="AFE19" s="665"/>
      <c r="AFF19" s="665"/>
      <c r="AFG19" s="665"/>
      <c r="AFH19" s="665"/>
      <c r="AFI19" s="665"/>
      <c r="AFJ19" s="665"/>
      <c r="AFK19" s="665"/>
      <c r="AFL19" s="665"/>
      <c r="AFM19" s="665"/>
      <c r="AFN19" s="665"/>
      <c r="AFO19" s="665"/>
      <c r="AFP19" s="665"/>
      <c r="AFQ19" s="665"/>
      <c r="AFR19" s="665"/>
      <c r="AFS19" s="665"/>
      <c r="AFT19" s="665"/>
      <c r="AFU19" s="665"/>
      <c r="AFV19" s="665"/>
      <c r="AFW19" s="665"/>
      <c r="AFX19" s="665"/>
      <c r="AFY19" s="665"/>
      <c r="AFZ19" s="665"/>
      <c r="AGA19" s="665"/>
      <c r="AGB19" s="665"/>
      <c r="AGC19" s="665"/>
      <c r="AGD19" s="665"/>
      <c r="AGE19" s="665"/>
      <c r="AGF19" s="665"/>
      <c r="AGG19" s="665"/>
      <c r="AGH19" s="665"/>
      <c r="AGI19" s="665"/>
      <c r="AGJ19" s="665"/>
      <c r="AGK19" s="665"/>
      <c r="AGL19" s="665"/>
      <c r="AGM19" s="665"/>
      <c r="AGN19" s="665"/>
      <c r="AGO19" s="665"/>
      <c r="AGP19" s="665"/>
      <c r="AGQ19" s="665"/>
      <c r="AGR19" s="665"/>
      <c r="AGS19" s="665"/>
      <c r="AGT19" s="665"/>
      <c r="AGU19" s="665"/>
      <c r="AGV19" s="665"/>
      <c r="AGW19" s="665"/>
      <c r="AGX19" s="665"/>
      <c r="AGY19" s="665"/>
      <c r="AGZ19" s="665"/>
      <c r="AHA19" s="665"/>
      <c r="AHB19" s="665"/>
      <c r="AHC19" s="665"/>
      <c r="AHD19" s="665"/>
      <c r="AHE19" s="665"/>
      <c r="AHF19" s="665"/>
      <c r="AHG19" s="665"/>
      <c r="AHH19" s="665"/>
      <c r="AHI19" s="665"/>
      <c r="AHJ19" s="665"/>
      <c r="AHK19" s="665"/>
      <c r="AHL19" s="665"/>
      <c r="AHM19" s="665"/>
      <c r="AHN19" s="665"/>
      <c r="AHO19" s="665"/>
      <c r="AHP19" s="665"/>
      <c r="AHQ19" s="665"/>
      <c r="AHR19" s="665"/>
      <c r="AHS19" s="665"/>
      <c r="AHT19" s="665"/>
      <c r="AHU19" s="665"/>
      <c r="AHV19" s="665"/>
      <c r="AHW19" s="665"/>
      <c r="AHX19" s="665"/>
      <c r="AHY19" s="665"/>
      <c r="AHZ19" s="665"/>
      <c r="AIA19" s="665"/>
      <c r="AIB19" s="665"/>
      <c r="AIC19" s="665"/>
      <c r="AID19" s="665"/>
      <c r="AIE19" s="665"/>
      <c r="AIF19" s="665"/>
      <c r="AIG19" s="665"/>
      <c r="AIH19" s="665"/>
      <c r="AII19" s="665"/>
      <c r="AIJ19" s="665"/>
      <c r="AIK19" s="665"/>
      <c r="AIL19" s="665"/>
      <c r="AIM19" s="665"/>
      <c r="AIN19" s="665"/>
      <c r="AIO19" s="665"/>
      <c r="AIP19" s="665"/>
      <c r="AIQ19" s="665"/>
      <c r="AIR19" s="665"/>
      <c r="AIS19" s="665"/>
      <c r="AIT19" s="665"/>
      <c r="AIU19" s="665"/>
      <c r="AIV19" s="665"/>
      <c r="AIW19" s="665"/>
      <c r="AIX19" s="665"/>
      <c r="AIY19" s="665"/>
      <c r="AIZ19" s="665"/>
      <c r="AJA19" s="665"/>
      <c r="AJB19" s="665"/>
      <c r="AJC19" s="665"/>
      <c r="AJD19" s="665"/>
      <c r="AJE19" s="665"/>
      <c r="AJF19" s="665"/>
      <c r="AJG19" s="665"/>
      <c r="AJH19" s="665"/>
      <c r="AJI19" s="665"/>
      <c r="AJJ19" s="665"/>
      <c r="AJK19" s="665"/>
      <c r="AJL19" s="665"/>
      <c r="AJM19" s="665"/>
      <c r="AJN19" s="665"/>
      <c r="AJO19" s="665"/>
      <c r="AJP19" s="665"/>
      <c r="AJQ19" s="665"/>
      <c r="AJR19" s="665"/>
      <c r="AJS19" s="665"/>
      <c r="AJT19" s="665"/>
      <c r="AJU19" s="665"/>
      <c r="AJV19" s="665"/>
      <c r="AJW19" s="665"/>
      <c r="AJX19" s="665"/>
      <c r="AJY19" s="665"/>
      <c r="AJZ19" s="665"/>
      <c r="AKA19" s="665"/>
      <c r="AKB19" s="665"/>
      <c r="AKC19" s="665"/>
      <c r="AKD19" s="665"/>
      <c r="AKE19" s="665"/>
      <c r="AKF19" s="665"/>
      <c r="AKG19" s="665"/>
      <c r="AKH19" s="665"/>
      <c r="AKI19" s="665"/>
      <c r="AKJ19" s="665"/>
      <c r="AKK19" s="665"/>
      <c r="AKL19" s="665"/>
      <c r="AKM19" s="665"/>
      <c r="AKN19" s="665"/>
      <c r="AKO19" s="665"/>
      <c r="AKP19" s="665"/>
      <c r="AKQ19" s="665"/>
      <c r="AKR19" s="665"/>
      <c r="AKS19" s="665"/>
      <c r="AKT19" s="665"/>
      <c r="AKU19" s="665"/>
      <c r="AKV19" s="665"/>
      <c r="AKW19" s="665"/>
      <c r="AKX19" s="665"/>
      <c r="AKY19" s="665"/>
      <c r="AKZ19" s="665"/>
      <c r="ALA19" s="665"/>
      <c r="ALB19" s="665"/>
      <c r="ALC19" s="665"/>
      <c r="ALD19" s="665"/>
      <c r="ALE19" s="665"/>
      <c r="ALF19" s="665"/>
      <c r="ALG19" s="665"/>
      <c r="ALH19" s="665"/>
      <c r="ALI19" s="665"/>
      <c r="ALJ19" s="665"/>
    </row>
    <row r="20" spans="2:998">
      <c r="B20" s="665" t="s">
        <v>582</v>
      </c>
      <c r="C20" s="679"/>
      <c r="D20" s="679"/>
      <c r="E20" s="679"/>
      <c r="F20" s="679"/>
      <c r="G20" s="665"/>
      <c r="H20" s="665"/>
      <c r="I20" s="665"/>
      <c r="J20" s="665"/>
      <c r="K20" s="665"/>
      <c r="L20" s="224"/>
      <c r="M20" s="224"/>
      <c r="N20" s="224"/>
      <c r="O20" s="339"/>
      <c r="P20" s="665"/>
      <c r="Q20" s="665"/>
      <c r="R20" s="665"/>
      <c r="S20" s="665"/>
      <c r="T20" s="665"/>
      <c r="U20" s="665"/>
      <c r="V20" s="665"/>
      <c r="W20" s="665"/>
      <c r="X20" s="665"/>
      <c r="Y20" s="665"/>
      <c r="Z20" s="665"/>
      <c r="AA20" s="665"/>
      <c r="AB20" s="665"/>
      <c r="AC20" s="665"/>
      <c r="AD20" s="665"/>
      <c r="AE20" s="665"/>
      <c r="AF20" s="665"/>
      <c r="AG20" s="665"/>
      <c r="AH20" s="665"/>
      <c r="AI20" s="665"/>
      <c r="AJ20" s="665"/>
      <c r="AK20" s="665"/>
      <c r="AL20" s="665"/>
      <c r="AM20" s="665"/>
      <c r="AN20" s="665"/>
      <c r="AO20" s="665"/>
      <c r="AP20" s="665"/>
      <c r="AQ20" s="665"/>
      <c r="AR20" s="665"/>
      <c r="AS20" s="665"/>
      <c r="AT20" s="665"/>
      <c r="AU20" s="665"/>
      <c r="AV20" s="665"/>
      <c r="AW20" s="665"/>
      <c r="AX20" s="665"/>
      <c r="AY20" s="665"/>
      <c r="AZ20" s="665"/>
      <c r="BA20" s="665"/>
      <c r="BB20" s="665"/>
      <c r="BC20" s="665"/>
      <c r="BD20" s="665"/>
      <c r="BE20" s="665"/>
      <c r="BF20" s="665"/>
      <c r="BG20" s="665"/>
      <c r="BH20" s="665"/>
      <c r="BI20" s="665"/>
      <c r="BJ20" s="665"/>
      <c r="BK20" s="665"/>
      <c r="BL20" s="665"/>
      <c r="BM20" s="665"/>
      <c r="BN20" s="665"/>
      <c r="BO20" s="665"/>
      <c r="BP20" s="665"/>
      <c r="BQ20" s="665"/>
      <c r="BR20" s="665"/>
      <c r="BS20" s="665"/>
      <c r="BT20" s="665"/>
      <c r="BU20" s="665"/>
      <c r="BV20" s="665"/>
      <c r="BW20" s="665"/>
      <c r="BX20" s="665"/>
      <c r="BY20" s="665"/>
      <c r="BZ20" s="665"/>
      <c r="CA20" s="665"/>
      <c r="CB20" s="665"/>
      <c r="CC20" s="665"/>
      <c r="CD20" s="665"/>
      <c r="CE20" s="665"/>
      <c r="CF20" s="665"/>
      <c r="CG20" s="665"/>
      <c r="CH20" s="665"/>
      <c r="CI20" s="665"/>
      <c r="CJ20" s="665"/>
      <c r="CK20" s="665"/>
      <c r="CL20" s="665"/>
      <c r="CM20" s="665"/>
      <c r="CN20" s="665"/>
      <c r="CO20" s="665"/>
      <c r="CP20" s="665"/>
      <c r="CQ20" s="665"/>
      <c r="CR20" s="665"/>
      <c r="CS20" s="665"/>
      <c r="CT20" s="665"/>
      <c r="CU20" s="665"/>
      <c r="CV20" s="665"/>
      <c r="CW20" s="665"/>
      <c r="CX20" s="665"/>
      <c r="CY20" s="665"/>
      <c r="CZ20" s="665"/>
      <c r="DA20" s="665"/>
      <c r="DB20" s="665"/>
      <c r="DC20" s="665"/>
      <c r="DD20" s="665"/>
      <c r="DE20" s="665"/>
      <c r="DF20" s="665"/>
      <c r="DG20" s="665"/>
      <c r="DH20" s="665"/>
      <c r="DI20" s="665"/>
      <c r="DJ20" s="665"/>
      <c r="DK20" s="665"/>
      <c r="DL20" s="665"/>
      <c r="DM20" s="665"/>
      <c r="DN20" s="665"/>
      <c r="DO20" s="665"/>
      <c r="DP20" s="665"/>
      <c r="DQ20" s="665"/>
      <c r="DR20" s="665"/>
      <c r="DS20" s="665"/>
      <c r="DT20" s="665"/>
      <c r="DU20" s="665"/>
      <c r="DV20" s="665"/>
      <c r="DW20" s="665"/>
      <c r="DX20" s="665"/>
      <c r="DY20" s="665"/>
      <c r="DZ20" s="665"/>
      <c r="EA20" s="665"/>
      <c r="EB20" s="665"/>
      <c r="EC20" s="665"/>
      <c r="ED20" s="665"/>
      <c r="EE20" s="665"/>
      <c r="EF20" s="665"/>
      <c r="EG20" s="665"/>
      <c r="EH20" s="665"/>
      <c r="EI20" s="665"/>
      <c r="EJ20" s="665"/>
      <c r="EK20" s="665"/>
      <c r="EL20" s="665"/>
      <c r="EM20" s="665"/>
      <c r="EN20" s="665"/>
      <c r="EO20" s="665"/>
      <c r="EP20" s="665"/>
      <c r="EQ20" s="665"/>
      <c r="ER20" s="665"/>
      <c r="ES20" s="665"/>
      <c r="ET20" s="665"/>
      <c r="EU20" s="665"/>
      <c r="EV20" s="665"/>
      <c r="EW20" s="665"/>
      <c r="EX20" s="665"/>
      <c r="EY20" s="665"/>
      <c r="EZ20" s="665"/>
      <c r="FA20" s="665"/>
      <c r="FB20" s="665"/>
      <c r="FC20" s="665"/>
      <c r="FD20" s="665"/>
      <c r="FE20" s="665"/>
      <c r="FF20" s="665"/>
      <c r="FG20" s="665"/>
      <c r="FH20" s="665"/>
      <c r="FI20" s="665"/>
      <c r="FJ20" s="665"/>
      <c r="FK20" s="665"/>
      <c r="FL20" s="665"/>
      <c r="FM20" s="665"/>
      <c r="FN20" s="665"/>
      <c r="FO20" s="665"/>
      <c r="FP20" s="665"/>
      <c r="FQ20" s="665"/>
      <c r="FR20" s="665"/>
      <c r="FS20" s="665"/>
      <c r="FT20" s="665"/>
      <c r="FU20" s="665"/>
      <c r="FV20" s="665"/>
      <c r="FW20" s="665"/>
      <c r="FX20" s="665"/>
      <c r="FY20" s="665"/>
      <c r="FZ20" s="665"/>
      <c r="GA20" s="665"/>
      <c r="GB20" s="665"/>
      <c r="GC20" s="665"/>
      <c r="GD20" s="665"/>
      <c r="GE20" s="665"/>
      <c r="GF20" s="665"/>
      <c r="GG20" s="665"/>
      <c r="GH20" s="665"/>
      <c r="GI20" s="665"/>
      <c r="GJ20" s="665"/>
      <c r="GK20" s="665"/>
      <c r="GL20" s="665"/>
      <c r="GM20" s="665"/>
      <c r="GN20" s="665"/>
      <c r="GO20" s="665"/>
      <c r="GP20" s="665"/>
      <c r="GQ20" s="665"/>
      <c r="GR20" s="665"/>
      <c r="GS20" s="665"/>
      <c r="GT20" s="665"/>
      <c r="GU20" s="665"/>
      <c r="GV20" s="665"/>
      <c r="GW20" s="665"/>
      <c r="GX20" s="665"/>
      <c r="GY20" s="665"/>
      <c r="GZ20" s="665"/>
      <c r="HA20" s="665"/>
      <c r="HB20" s="665"/>
      <c r="HC20" s="665"/>
      <c r="HD20" s="665"/>
      <c r="HE20" s="665"/>
      <c r="HF20" s="665"/>
      <c r="HG20" s="665"/>
      <c r="HH20" s="665"/>
      <c r="HI20" s="665"/>
      <c r="HJ20" s="665"/>
      <c r="HK20" s="665"/>
      <c r="HL20" s="665"/>
      <c r="HM20" s="665"/>
      <c r="HN20" s="665"/>
      <c r="HO20" s="665"/>
      <c r="HP20" s="665"/>
      <c r="HQ20" s="665"/>
      <c r="HR20" s="665"/>
      <c r="HS20" s="665"/>
      <c r="HT20" s="665"/>
      <c r="HU20" s="665"/>
      <c r="HV20" s="665"/>
      <c r="HW20" s="665"/>
      <c r="HX20" s="665"/>
      <c r="HY20" s="665"/>
      <c r="HZ20" s="665"/>
      <c r="IA20" s="665"/>
      <c r="IB20" s="665"/>
      <c r="IC20" s="665"/>
      <c r="ID20" s="665"/>
      <c r="IE20" s="665"/>
      <c r="IF20" s="665"/>
      <c r="IG20" s="665"/>
      <c r="IH20" s="665"/>
      <c r="II20" s="665"/>
      <c r="IJ20" s="665"/>
      <c r="IK20" s="665"/>
      <c r="IL20" s="665"/>
      <c r="IM20" s="665"/>
      <c r="IN20" s="665"/>
      <c r="IO20" s="665"/>
      <c r="IP20" s="665"/>
      <c r="IQ20" s="665"/>
      <c r="IR20" s="665"/>
      <c r="IS20" s="665"/>
      <c r="IT20" s="665"/>
      <c r="IU20" s="665"/>
      <c r="IV20" s="665"/>
      <c r="IW20" s="665"/>
      <c r="IX20" s="665"/>
      <c r="IY20" s="665"/>
      <c r="IZ20" s="665"/>
      <c r="JA20" s="665"/>
      <c r="JB20" s="665"/>
      <c r="JC20" s="665"/>
      <c r="JD20" s="665"/>
      <c r="JE20" s="665"/>
      <c r="JF20" s="665"/>
      <c r="JG20" s="665"/>
      <c r="JH20" s="665"/>
      <c r="JI20" s="665"/>
      <c r="JJ20" s="665"/>
      <c r="JK20" s="665"/>
      <c r="JL20" s="665"/>
      <c r="JM20" s="665"/>
      <c r="JN20" s="665"/>
      <c r="JO20" s="665"/>
      <c r="JP20" s="665"/>
      <c r="JQ20" s="665"/>
      <c r="JR20" s="665"/>
      <c r="JS20" s="665"/>
      <c r="JT20" s="665"/>
      <c r="JU20" s="665"/>
      <c r="JV20" s="665"/>
      <c r="JW20" s="665"/>
      <c r="JX20" s="665"/>
      <c r="JY20" s="665"/>
      <c r="JZ20" s="665"/>
      <c r="KA20" s="665"/>
      <c r="KB20" s="665"/>
      <c r="KC20" s="665"/>
      <c r="KD20" s="665"/>
      <c r="KE20" s="665"/>
      <c r="KF20" s="665"/>
      <c r="KG20" s="665"/>
      <c r="KH20" s="665"/>
      <c r="KI20" s="665"/>
      <c r="KJ20" s="665"/>
      <c r="KK20" s="665"/>
      <c r="KL20" s="665"/>
      <c r="KM20" s="665"/>
      <c r="KN20" s="665"/>
      <c r="KO20" s="665"/>
      <c r="KP20" s="665"/>
      <c r="KQ20" s="665"/>
      <c r="KR20" s="665"/>
      <c r="KS20" s="665"/>
      <c r="KT20" s="665"/>
      <c r="KU20" s="665"/>
      <c r="KV20" s="665"/>
      <c r="KW20" s="665"/>
      <c r="KX20" s="665"/>
      <c r="KY20" s="665"/>
      <c r="KZ20" s="665"/>
      <c r="LA20" s="665"/>
      <c r="LB20" s="665"/>
      <c r="LC20" s="665"/>
      <c r="LD20" s="665"/>
      <c r="LE20" s="665"/>
      <c r="LF20" s="665"/>
      <c r="LG20" s="665"/>
      <c r="LH20" s="665"/>
      <c r="LI20" s="665"/>
      <c r="LJ20" s="665"/>
      <c r="LK20" s="665"/>
      <c r="LL20" s="665"/>
      <c r="LM20" s="665"/>
      <c r="LN20" s="665"/>
      <c r="LO20" s="665"/>
      <c r="LP20" s="665"/>
      <c r="LQ20" s="665"/>
      <c r="LR20" s="665"/>
      <c r="LS20" s="665"/>
      <c r="LT20" s="665"/>
      <c r="LU20" s="665"/>
      <c r="LV20" s="665"/>
      <c r="LW20" s="665"/>
      <c r="LX20" s="665"/>
      <c r="LY20" s="665"/>
      <c r="LZ20" s="665"/>
      <c r="MA20" s="665"/>
      <c r="MB20" s="665"/>
      <c r="MC20" s="665"/>
      <c r="MD20" s="665"/>
      <c r="ME20" s="665"/>
      <c r="MF20" s="665"/>
      <c r="MG20" s="665"/>
      <c r="MH20" s="665"/>
      <c r="MI20" s="665"/>
      <c r="MJ20" s="665"/>
      <c r="MK20" s="665"/>
      <c r="ML20" s="665"/>
      <c r="MM20" s="665"/>
      <c r="MN20" s="665"/>
      <c r="MO20" s="665"/>
      <c r="MP20" s="665"/>
      <c r="MQ20" s="665"/>
      <c r="MR20" s="665"/>
      <c r="MS20" s="665"/>
      <c r="MT20" s="665"/>
      <c r="MU20" s="665"/>
      <c r="MV20" s="665"/>
      <c r="MW20" s="665"/>
      <c r="MX20" s="665"/>
      <c r="MY20" s="665"/>
      <c r="MZ20" s="665"/>
      <c r="NA20" s="665"/>
      <c r="NB20" s="665"/>
      <c r="NC20" s="665"/>
      <c r="ND20" s="665"/>
      <c r="NE20" s="665"/>
      <c r="NF20" s="665"/>
      <c r="NG20" s="665"/>
      <c r="NH20" s="665"/>
      <c r="NI20" s="665"/>
      <c r="NJ20" s="665"/>
      <c r="NK20" s="665"/>
      <c r="NL20" s="665"/>
      <c r="NM20" s="665"/>
      <c r="NN20" s="665"/>
      <c r="NO20" s="665"/>
      <c r="NP20" s="665"/>
      <c r="NQ20" s="665"/>
      <c r="NR20" s="665"/>
      <c r="NS20" s="665"/>
      <c r="NT20" s="665"/>
      <c r="NU20" s="665"/>
      <c r="NV20" s="665"/>
      <c r="NW20" s="665"/>
      <c r="NX20" s="665"/>
      <c r="NY20" s="665"/>
      <c r="NZ20" s="665"/>
      <c r="OA20" s="665"/>
      <c r="OB20" s="665"/>
      <c r="OC20" s="665"/>
      <c r="OD20" s="665"/>
      <c r="OE20" s="665"/>
      <c r="OF20" s="665"/>
      <c r="OG20" s="665"/>
      <c r="OH20" s="665"/>
      <c r="OI20" s="665"/>
      <c r="OJ20" s="665"/>
      <c r="OK20" s="665"/>
      <c r="OL20" s="665"/>
      <c r="OM20" s="665"/>
      <c r="ON20" s="665"/>
      <c r="OO20" s="665"/>
      <c r="OP20" s="665"/>
      <c r="OQ20" s="665"/>
      <c r="OR20" s="665"/>
      <c r="OS20" s="665"/>
      <c r="OT20" s="665"/>
      <c r="OU20" s="665"/>
      <c r="OV20" s="665"/>
      <c r="OW20" s="665"/>
      <c r="OX20" s="665"/>
      <c r="OY20" s="665"/>
      <c r="OZ20" s="665"/>
      <c r="PA20" s="665"/>
      <c r="PB20" s="665"/>
      <c r="PC20" s="665"/>
      <c r="PD20" s="665"/>
      <c r="PE20" s="665"/>
      <c r="PF20" s="665"/>
      <c r="PG20" s="665"/>
      <c r="PH20" s="665"/>
      <c r="PI20" s="665"/>
      <c r="PJ20" s="665"/>
      <c r="PK20" s="665"/>
      <c r="PL20" s="665"/>
      <c r="PM20" s="665"/>
      <c r="PN20" s="665"/>
      <c r="PO20" s="665"/>
      <c r="PP20" s="665"/>
      <c r="PQ20" s="665"/>
      <c r="PR20" s="665"/>
      <c r="PS20" s="665"/>
      <c r="PT20" s="665"/>
      <c r="PU20" s="665"/>
      <c r="PV20" s="665"/>
      <c r="PW20" s="665"/>
      <c r="PX20" s="665"/>
      <c r="PY20" s="665"/>
      <c r="PZ20" s="665"/>
      <c r="QA20" s="665"/>
      <c r="QB20" s="665"/>
      <c r="QC20" s="665"/>
      <c r="QD20" s="665"/>
      <c r="QE20" s="665"/>
      <c r="QF20" s="665"/>
      <c r="QG20" s="665"/>
      <c r="QH20" s="665"/>
      <c r="QI20" s="665"/>
      <c r="QJ20" s="665"/>
      <c r="QK20" s="665"/>
      <c r="QL20" s="665"/>
      <c r="QM20" s="665"/>
      <c r="QN20" s="665"/>
      <c r="QO20" s="665"/>
      <c r="QP20" s="665"/>
      <c r="QQ20" s="665"/>
      <c r="QR20" s="665"/>
      <c r="QS20" s="665"/>
      <c r="QT20" s="665"/>
      <c r="QU20" s="665"/>
      <c r="QV20" s="665"/>
      <c r="QW20" s="665"/>
      <c r="QX20" s="665"/>
      <c r="QY20" s="665"/>
      <c r="QZ20" s="665"/>
      <c r="RA20" s="665"/>
      <c r="RB20" s="665"/>
      <c r="RC20" s="665"/>
      <c r="RD20" s="665"/>
      <c r="RE20" s="665"/>
      <c r="RF20" s="665"/>
      <c r="RG20" s="665"/>
      <c r="RH20" s="665"/>
      <c r="RI20" s="665"/>
      <c r="RJ20" s="665"/>
      <c r="RK20" s="665"/>
      <c r="RL20" s="665"/>
      <c r="RM20" s="665"/>
      <c r="RN20" s="665"/>
      <c r="RO20" s="665"/>
      <c r="RP20" s="665"/>
      <c r="RQ20" s="665"/>
      <c r="RR20" s="665"/>
      <c r="RS20" s="665"/>
      <c r="RT20" s="665"/>
      <c r="RU20" s="665"/>
      <c r="RV20" s="665"/>
      <c r="RW20" s="665"/>
      <c r="RX20" s="665"/>
      <c r="RY20" s="665"/>
      <c r="RZ20" s="665"/>
      <c r="SA20" s="665"/>
      <c r="SB20" s="665"/>
      <c r="SC20" s="665"/>
      <c r="SD20" s="665"/>
      <c r="SE20" s="665"/>
      <c r="SF20" s="665"/>
      <c r="SG20" s="665"/>
      <c r="SH20" s="665"/>
      <c r="SI20" s="665"/>
      <c r="SJ20" s="665"/>
      <c r="SK20" s="665"/>
      <c r="SL20" s="665"/>
      <c r="SM20" s="665"/>
      <c r="SN20" s="665"/>
      <c r="SO20" s="665"/>
      <c r="SP20" s="665"/>
      <c r="SQ20" s="665"/>
      <c r="SR20" s="665"/>
      <c r="SS20" s="665"/>
      <c r="ST20" s="665"/>
      <c r="SU20" s="665"/>
      <c r="SV20" s="665"/>
      <c r="SW20" s="665"/>
      <c r="SX20" s="665"/>
      <c r="SY20" s="665"/>
      <c r="SZ20" s="665"/>
      <c r="TA20" s="665"/>
      <c r="TB20" s="665"/>
      <c r="TC20" s="665"/>
      <c r="TD20" s="665"/>
      <c r="TE20" s="665"/>
      <c r="TF20" s="665"/>
      <c r="TG20" s="665"/>
      <c r="TH20" s="665"/>
      <c r="TI20" s="665"/>
      <c r="TJ20" s="665"/>
      <c r="TK20" s="665"/>
      <c r="TL20" s="665"/>
      <c r="TM20" s="665"/>
      <c r="TN20" s="665"/>
      <c r="TO20" s="665"/>
      <c r="TP20" s="665"/>
      <c r="TQ20" s="665"/>
      <c r="TR20" s="665"/>
      <c r="TS20" s="665"/>
      <c r="TT20" s="665"/>
      <c r="TU20" s="665"/>
      <c r="TV20" s="665"/>
      <c r="TW20" s="665"/>
      <c r="TX20" s="665"/>
      <c r="TY20" s="665"/>
      <c r="TZ20" s="665"/>
      <c r="UA20" s="665"/>
      <c r="UB20" s="665"/>
      <c r="UC20" s="665"/>
      <c r="UD20" s="665"/>
      <c r="UE20" s="665"/>
      <c r="UF20" s="665"/>
      <c r="UG20" s="665"/>
      <c r="UH20" s="665"/>
      <c r="UI20" s="665"/>
      <c r="UJ20" s="665"/>
      <c r="UK20" s="665"/>
      <c r="UL20" s="665"/>
      <c r="UM20" s="665"/>
      <c r="UN20" s="665"/>
      <c r="UO20" s="665"/>
      <c r="UP20" s="665"/>
      <c r="UQ20" s="665"/>
      <c r="UR20" s="665"/>
      <c r="US20" s="665"/>
      <c r="UT20" s="665"/>
      <c r="UU20" s="665"/>
      <c r="UV20" s="665"/>
      <c r="UW20" s="665"/>
      <c r="UX20" s="665"/>
      <c r="UY20" s="665"/>
      <c r="UZ20" s="665"/>
      <c r="VA20" s="665"/>
      <c r="VB20" s="665"/>
      <c r="VC20" s="665"/>
      <c r="VD20" s="665"/>
      <c r="VE20" s="665"/>
      <c r="VF20" s="665"/>
      <c r="VG20" s="665"/>
      <c r="VH20" s="665"/>
      <c r="VI20" s="665"/>
      <c r="VJ20" s="665"/>
      <c r="VK20" s="665"/>
      <c r="VL20" s="665"/>
      <c r="VM20" s="665"/>
      <c r="VN20" s="665"/>
      <c r="VO20" s="665"/>
      <c r="VP20" s="665"/>
      <c r="VQ20" s="665"/>
      <c r="VR20" s="665"/>
      <c r="VS20" s="665"/>
      <c r="VT20" s="665"/>
      <c r="VU20" s="665"/>
      <c r="VV20" s="665"/>
      <c r="VW20" s="665"/>
      <c r="VX20" s="665"/>
      <c r="VY20" s="665"/>
      <c r="VZ20" s="665"/>
      <c r="WA20" s="665"/>
      <c r="WB20" s="665"/>
      <c r="WC20" s="665"/>
      <c r="WD20" s="665"/>
      <c r="WE20" s="665"/>
      <c r="WF20" s="665"/>
      <c r="WG20" s="665"/>
      <c r="WH20" s="665"/>
      <c r="WI20" s="665"/>
      <c r="WJ20" s="665"/>
      <c r="WK20" s="665"/>
      <c r="WL20" s="665"/>
      <c r="WM20" s="665"/>
      <c r="WN20" s="665"/>
      <c r="WO20" s="665"/>
      <c r="WP20" s="665"/>
      <c r="WQ20" s="665"/>
      <c r="WR20" s="665"/>
      <c r="WS20" s="665"/>
      <c r="WT20" s="665"/>
      <c r="WU20" s="665"/>
      <c r="WV20" s="665"/>
      <c r="WW20" s="665"/>
      <c r="WX20" s="665"/>
      <c r="WY20" s="665"/>
      <c r="WZ20" s="665"/>
      <c r="XA20" s="665"/>
      <c r="XB20" s="665"/>
      <c r="XC20" s="665"/>
      <c r="XD20" s="665"/>
      <c r="XE20" s="665"/>
      <c r="XF20" s="665"/>
      <c r="XG20" s="665"/>
      <c r="XH20" s="665"/>
      <c r="XI20" s="665"/>
      <c r="XJ20" s="665"/>
      <c r="XK20" s="665"/>
      <c r="XL20" s="665"/>
      <c r="XM20" s="665"/>
      <c r="XN20" s="665"/>
      <c r="XO20" s="665"/>
      <c r="XP20" s="665"/>
      <c r="XQ20" s="665"/>
      <c r="XR20" s="665"/>
      <c r="XS20" s="665"/>
      <c r="XT20" s="665"/>
      <c r="XU20" s="665"/>
      <c r="XV20" s="665"/>
      <c r="XW20" s="665"/>
      <c r="XX20" s="665"/>
      <c r="XY20" s="665"/>
      <c r="XZ20" s="665"/>
      <c r="YA20" s="665"/>
      <c r="YB20" s="665"/>
      <c r="YC20" s="665"/>
      <c r="YD20" s="665"/>
      <c r="YE20" s="665"/>
      <c r="YF20" s="665"/>
      <c r="YG20" s="665"/>
      <c r="YH20" s="665"/>
      <c r="YI20" s="665"/>
      <c r="YJ20" s="665"/>
      <c r="YK20" s="665"/>
      <c r="YL20" s="665"/>
      <c r="YM20" s="665"/>
      <c r="YN20" s="665"/>
      <c r="YO20" s="665"/>
      <c r="YP20" s="665"/>
      <c r="YQ20" s="665"/>
      <c r="YR20" s="665"/>
      <c r="YS20" s="665"/>
      <c r="YT20" s="665"/>
      <c r="YU20" s="665"/>
      <c r="YV20" s="665"/>
      <c r="YW20" s="665"/>
      <c r="YX20" s="665"/>
      <c r="YY20" s="665"/>
      <c r="YZ20" s="665"/>
      <c r="ZA20" s="665"/>
      <c r="ZB20" s="665"/>
      <c r="ZC20" s="665"/>
      <c r="ZD20" s="665"/>
      <c r="ZE20" s="665"/>
      <c r="ZF20" s="665"/>
      <c r="ZG20" s="665"/>
      <c r="ZH20" s="665"/>
      <c r="ZI20" s="665"/>
      <c r="ZJ20" s="665"/>
      <c r="ZK20" s="665"/>
      <c r="ZL20" s="665"/>
      <c r="ZM20" s="665"/>
      <c r="ZN20" s="665"/>
      <c r="ZO20" s="665"/>
      <c r="ZP20" s="665"/>
      <c r="ZQ20" s="665"/>
      <c r="ZR20" s="665"/>
      <c r="ZS20" s="665"/>
      <c r="ZT20" s="665"/>
      <c r="ZU20" s="665"/>
      <c r="ZV20" s="665"/>
      <c r="ZW20" s="665"/>
      <c r="ZX20" s="665"/>
      <c r="ZY20" s="665"/>
      <c r="ZZ20" s="665"/>
      <c r="AAA20" s="665"/>
      <c r="AAB20" s="665"/>
      <c r="AAC20" s="665"/>
      <c r="AAD20" s="665"/>
      <c r="AAE20" s="665"/>
      <c r="AAF20" s="665"/>
      <c r="AAG20" s="665"/>
      <c r="AAH20" s="665"/>
      <c r="AAI20" s="665"/>
      <c r="AAJ20" s="665"/>
      <c r="AAK20" s="665"/>
      <c r="AAL20" s="665"/>
      <c r="AAM20" s="665"/>
      <c r="AAN20" s="665"/>
      <c r="AAO20" s="665"/>
      <c r="AAP20" s="665"/>
      <c r="AAQ20" s="665"/>
      <c r="AAR20" s="665"/>
      <c r="AAS20" s="665"/>
      <c r="AAT20" s="665"/>
      <c r="AAU20" s="665"/>
      <c r="AAV20" s="665"/>
      <c r="AAW20" s="665"/>
      <c r="AAX20" s="665"/>
      <c r="AAY20" s="665"/>
      <c r="AAZ20" s="665"/>
      <c r="ABA20" s="665"/>
      <c r="ABB20" s="665"/>
      <c r="ABC20" s="665"/>
      <c r="ABD20" s="665"/>
      <c r="ABE20" s="665"/>
      <c r="ABF20" s="665"/>
      <c r="ABG20" s="665"/>
      <c r="ABH20" s="665"/>
      <c r="ABI20" s="665"/>
      <c r="ABJ20" s="665"/>
      <c r="ABK20" s="665"/>
      <c r="ABL20" s="665"/>
      <c r="ABM20" s="665"/>
      <c r="ABN20" s="665"/>
      <c r="ABO20" s="665"/>
      <c r="ABP20" s="665"/>
      <c r="ABQ20" s="665"/>
      <c r="ABR20" s="665"/>
      <c r="ABS20" s="665"/>
      <c r="ABT20" s="665"/>
      <c r="ABU20" s="665"/>
      <c r="ABV20" s="665"/>
      <c r="ABW20" s="665"/>
      <c r="ABX20" s="665"/>
      <c r="ABY20" s="665"/>
      <c r="ABZ20" s="665"/>
      <c r="ACA20" s="665"/>
      <c r="ACB20" s="665"/>
      <c r="ACC20" s="665"/>
      <c r="ACD20" s="665"/>
      <c r="ACE20" s="665"/>
      <c r="ACF20" s="665"/>
      <c r="ACG20" s="665"/>
      <c r="ACH20" s="665"/>
      <c r="ACI20" s="665"/>
      <c r="ACJ20" s="665"/>
      <c r="ACK20" s="665"/>
      <c r="ACL20" s="665"/>
      <c r="ACM20" s="665"/>
      <c r="ACN20" s="665"/>
      <c r="ACO20" s="665"/>
      <c r="ACP20" s="665"/>
      <c r="ACQ20" s="665"/>
      <c r="ACR20" s="665"/>
      <c r="ACS20" s="665"/>
      <c r="ACT20" s="665"/>
      <c r="ACU20" s="665"/>
      <c r="ACV20" s="665"/>
      <c r="ACW20" s="665"/>
      <c r="ACX20" s="665"/>
      <c r="ACY20" s="665"/>
      <c r="ACZ20" s="665"/>
      <c r="ADA20" s="665"/>
      <c r="ADB20" s="665"/>
      <c r="ADC20" s="665"/>
      <c r="ADD20" s="665"/>
      <c r="ADE20" s="665"/>
      <c r="ADF20" s="665"/>
      <c r="ADG20" s="665"/>
      <c r="ADH20" s="665"/>
      <c r="ADI20" s="665"/>
      <c r="ADJ20" s="665"/>
      <c r="ADK20" s="665"/>
      <c r="ADL20" s="665"/>
      <c r="ADM20" s="665"/>
      <c r="ADN20" s="665"/>
      <c r="ADO20" s="665"/>
      <c r="ADP20" s="665"/>
      <c r="ADQ20" s="665"/>
      <c r="ADR20" s="665"/>
      <c r="ADS20" s="665"/>
      <c r="ADT20" s="665"/>
      <c r="ADU20" s="665"/>
      <c r="ADV20" s="665"/>
      <c r="ADW20" s="665"/>
      <c r="ADX20" s="665"/>
      <c r="ADY20" s="665"/>
      <c r="ADZ20" s="665"/>
      <c r="AEA20" s="665"/>
      <c r="AEB20" s="665"/>
      <c r="AEC20" s="665"/>
      <c r="AED20" s="665"/>
      <c r="AEE20" s="665"/>
      <c r="AEF20" s="665"/>
      <c r="AEG20" s="665"/>
      <c r="AEH20" s="665"/>
      <c r="AEI20" s="665"/>
      <c r="AEJ20" s="665"/>
      <c r="AEK20" s="665"/>
      <c r="AEL20" s="665"/>
      <c r="AEM20" s="665"/>
      <c r="AEN20" s="665"/>
      <c r="AEO20" s="665"/>
      <c r="AEP20" s="665"/>
      <c r="AEQ20" s="665"/>
      <c r="AER20" s="665"/>
      <c r="AES20" s="665"/>
      <c r="AET20" s="665"/>
      <c r="AEU20" s="665"/>
      <c r="AEV20" s="665"/>
      <c r="AEW20" s="665"/>
      <c r="AEX20" s="665"/>
      <c r="AEY20" s="665"/>
      <c r="AEZ20" s="665"/>
      <c r="AFA20" s="665"/>
      <c r="AFB20" s="665"/>
      <c r="AFC20" s="665"/>
      <c r="AFD20" s="665"/>
      <c r="AFE20" s="665"/>
      <c r="AFF20" s="665"/>
      <c r="AFG20" s="665"/>
      <c r="AFH20" s="665"/>
      <c r="AFI20" s="665"/>
      <c r="AFJ20" s="665"/>
      <c r="AFK20" s="665"/>
      <c r="AFL20" s="665"/>
      <c r="AFM20" s="665"/>
      <c r="AFN20" s="665"/>
      <c r="AFO20" s="665"/>
      <c r="AFP20" s="665"/>
      <c r="AFQ20" s="665"/>
      <c r="AFR20" s="665"/>
      <c r="AFS20" s="665"/>
      <c r="AFT20" s="665"/>
      <c r="AFU20" s="665"/>
      <c r="AFV20" s="665"/>
      <c r="AFW20" s="665"/>
      <c r="AFX20" s="665"/>
      <c r="AFY20" s="665"/>
      <c r="AFZ20" s="665"/>
      <c r="AGA20" s="665"/>
      <c r="AGB20" s="665"/>
      <c r="AGC20" s="665"/>
      <c r="AGD20" s="665"/>
      <c r="AGE20" s="665"/>
      <c r="AGF20" s="665"/>
      <c r="AGG20" s="665"/>
      <c r="AGH20" s="665"/>
      <c r="AGI20" s="665"/>
      <c r="AGJ20" s="665"/>
      <c r="AGK20" s="665"/>
      <c r="AGL20" s="665"/>
      <c r="AGM20" s="665"/>
      <c r="AGN20" s="665"/>
      <c r="AGO20" s="665"/>
      <c r="AGP20" s="665"/>
      <c r="AGQ20" s="665"/>
      <c r="AGR20" s="665"/>
      <c r="AGS20" s="665"/>
      <c r="AGT20" s="665"/>
      <c r="AGU20" s="665"/>
      <c r="AGV20" s="665"/>
      <c r="AGW20" s="665"/>
      <c r="AGX20" s="665"/>
      <c r="AGY20" s="665"/>
      <c r="AGZ20" s="665"/>
      <c r="AHA20" s="665"/>
      <c r="AHB20" s="665"/>
      <c r="AHC20" s="665"/>
      <c r="AHD20" s="665"/>
      <c r="AHE20" s="665"/>
      <c r="AHF20" s="665"/>
      <c r="AHG20" s="665"/>
      <c r="AHH20" s="665"/>
      <c r="AHI20" s="665"/>
      <c r="AHJ20" s="665"/>
      <c r="AHK20" s="665"/>
      <c r="AHL20" s="665"/>
      <c r="AHM20" s="665"/>
      <c r="AHN20" s="665"/>
      <c r="AHO20" s="665"/>
      <c r="AHP20" s="665"/>
      <c r="AHQ20" s="665"/>
      <c r="AHR20" s="665"/>
      <c r="AHS20" s="665"/>
      <c r="AHT20" s="665"/>
      <c r="AHU20" s="665"/>
      <c r="AHV20" s="665"/>
      <c r="AHW20" s="665"/>
      <c r="AHX20" s="665"/>
      <c r="AHY20" s="665"/>
      <c r="AHZ20" s="665"/>
      <c r="AIA20" s="665"/>
      <c r="AIB20" s="665"/>
      <c r="AIC20" s="665"/>
      <c r="AID20" s="665"/>
      <c r="AIE20" s="665"/>
      <c r="AIF20" s="665"/>
      <c r="AIG20" s="665"/>
      <c r="AIH20" s="665"/>
      <c r="AII20" s="665"/>
      <c r="AIJ20" s="665"/>
      <c r="AIK20" s="665"/>
      <c r="AIL20" s="665"/>
      <c r="AIM20" s="665"/>
      <c r="AIN20" s="665"/>
      <c r="AIO20" s="665"/>
      <c r="AIP20" s="665"/>
      <c r="AIQ20" s="665"/>
      <c r="AIR20" s="665"/>
      <c r="AIS20" s="665"/>
      <c r="AIT20" s="665"/>
      <c r="AIU20" s="665"/>
      <c r="AIV20" s="665"/>
      <c r="AIW20" s="665"/>
      <c r="AIX20" s="665"/>
      <c r="AIY20" s="665"/>
      <c r="AIZ20" s="665"/>
      <c r="AJA20" s="665"/>
      <c r="AJB20" s="665"/>
      <c r="AJC20" s="665"/>
      <c r="AJD20" s="665"/>
      <c r="AJE20" s="665"/>
      <c r="AJF20" s="665"/>
      <c r="AJG20" s="665"/>
      <c r="AJH20" s="665"/>
      <c r="AJI20" s="665"/>
      <c r="AJJ20" s="665"/>
      <c r="AJK20" s="665"/>
      <c r="AJL20" s="665"/>
      <c r="AJM20" s="665"/>
      <c r="AJN20" s="665"/>
      <c r="AJO20" s="665"/>
      <c r="AJP20" s="665"/>
      <c r="AJQ20" s="665"/>
      <c r="AJR20" s="665"/>
      <c r="AJS20" s="665"/>
      <c r="AJT20" s="665"/>
      <c r="AJU20" s="665"/>
      <c r="AJV20" s="665"/>
      <c r="AJW20" s="665"/>
      <c r="AJX20" s="665"/>
      <c r="AJY20" s="665"/>
      <c r="AJZ20" s="665"/>
      <c r="AKA20" s="665"/>
      <c r="AKB20" s="665"/>
      <c r="AKC20" s="665"/>
      <c r="AKD20" s="665"/>
      <c r="AKE20" s="665"/>
      <c r="AKF20" s="665"/>
      <c r="AKG20" s="665"/>
      <c r="AKH20" s="665"/>
      <c r="AKI20" s="665"/>
      <c r="AKJ20" s="665"/>
      <c r="AKK20" s="665"/>
      <c r="AKL20" s="665"/>
      <c r="AKM20" s="665"/>
      <c r="AKN20" s="665"/>
      <c r="AKO20" s="665"/>
      <c r="AKP20" s="665"/>
      <c r="AKQ20" s="665"/>
      <c r="AKR20" s="665"/>
      <c r="AKS20" s="665"/>
      <c r="AKT20" s="665"/>
      <c r="AKU20" s="665"/>
      <c r="AKV20" s="665"/>
      <c r="AKW20" s="665"/>
      <c r="AKX20" s="665"/>
      <c r="AKY20" s="665"/>
      <c r="AKZ20" s="665"/>
      <c r="ALA20" s="665"/>
      <c r="ALB20" s="665"/>
      <c r="ALC20" s="665"/>
      <c r="ALD20" s="665"/>
      <c r="ALE20" s="665"/>
      <c r="ALF20" s="665"/>
      <c r="ALG20" s="665"/>
      <c r="ALH20" s="665"/>
      <c r="ALI20" s="665"/>
      <c r="ALJ20" s="665"/>
    </row>
    <row r="21" spans="2:998">
      <c r="B21" s="680"/>
      <c r="C21" s="672">
        <v>2018</v>
      </c>
      <c r="D21" s="673">
        <v>2019</v>
      </c>
      <c r="E21" s="672">
        <v>2020</v>
      </c>
      <c r="F21" s="672">
        <v>2025</v>
      </c>
      <c r="G21" s="672">
        <v>2030</v>
      </c>
      <c r="H21" s="672">
        <v>2035</v>
      </c>
      <c r="I21" s="672">
        <v>2040</v>
      </c>
      <c r="J21" s="672">
        <v>2045</v>
      </c>
      <c r="K21" s="673">
        <v>2050</v>
      </c>
      <c r="L21" s="224"/>
      <c r="M21" s="224"/>
      <c r="N21" s="224"/>
      <c r="O21" s="339"/>
      <c r="P21" s="665"/>
      <c r="Q21" s="665"/>
      <c r="R21" s="665"/>
      <c r="S21" s="665"/>
      <c r="T21" s="665"/>
      <c r="U21" s="665"/>
      <c r="V21" s="665"/>
      <c r="W21" s="665"/>
      <c r="X21" s="665"/>
      <c r="Y21" s="665"/>
      <c r="Z21" s="665"/>
      <c r="AA21" s="665"/>
      <c r="AB21" s="665"/>
      <c r="AC21" s="665"/>
      <c r="AD21" s="665"/>
      <c r="AE21" s="665"/>
      <c r="AF21" s="665"/>
      <c r="AG21" s="665"/>
      <c r="AH21" s="665"/>
      <c r="AI21" s="665"/>
      <c r="AJ21" s="665"/>
      <c r="AK21" s="665"/>
      <c r="AL21" s="665"/>
      <c r="AM21" s="665"/>
      <c r="AN21" s="665"/>
      <c r="AO21" s="665"/>
      <c r="AP21" s="665"/>
      <c r="AQ21" s="665"/>
      <c r="AR21" s="665"/>
      <c r="AS21" s="665"/>
      <c r="AT21" s="665"/>
      <c r="AU21" s="665"/>
      <c r="AV21" s="665"/>
      <c r="AW21" s="665"/>
      <c r="AX21" s="665"/>
      <c r="AY21" s="665"/>
      <c r="AZ21" s="665"/>
      <c r="BA21" s="665"/>
      <c r="BB21" s="665"/>
      <c r="BC21" s="665"/>
      <c r="BD21" s="665"/>
      <c r="BE21" s="665"/>
      <c r="BF21" s="665"/>
      <c r="BG21" s="665"/>
      <c r="BH21" s="665"/>
      <c r="BI21" s="665"/>
      <c r="BJ21" s="665"/>
      <c r="BK21" s="665"/>
      <c r="BL21" s="665"/>
      <c r="BM21" s="665"/>
      <c r="BN21" s="665"/>
      <c r="BO21" s="665"/>
      <c r="BP21" s="665"/>
      <c r="BQ21" s="665"/>
      <c r="BR21" s="665"/>
      <c r="BS21" s="665"/>
      <c r="BT21" s="665"/>
      <c r="BU21" s="665"/>
      <c r="BV21" s="665"/>
      <c r="BW21" s="665"/>
      <c r="BX21" s="665"/>
      <c r="BY21" s="665"/>
      <c r="BZ21" s="665"/>
      <c r="CA21" s="665"/>
      <c r="CB21" s="665"/>
      <c r="CC21" s="665"/>
      <c r="CD21" s="665"/>
      <c r="CE21" s="665"/>
      <c r="CF21" s="665"/>
      <c r="CG21" s="665"/>
      <c r="CH21" s="665"/>
      <c r="CI21" s="665"/>
      <c r="CJ21" s="665"/>
      <c r="CK21" s="665"/>
      <c r="CL21" s="665"/>
      <c r="CM21" s="665"/>
      <c r="CN21" s="665"/>
      <c r="CO21" s="665"/>
      <c r="CP21" s="665"/>
      <c r="CQ21" s="665"/>
      <c r="CR21" s="665"/>
      <c r="CS21" s="665"/>
      <c r="CT21" s="665"/>
      <c r="CU21" s="665"/>
      <c r="CV21" s="665"/>
      <c r="CW21" s="665"/>
      <c r="CX21" s="665"/>
      <c r="CY21" s="665"/>
      <c r="CZ21" s="665"/>
      <c r="DA21" s="665"/>
      <c r="DB21" s="665"/>
      <c r="DC21" s="665"/>
      <c r="DD21" s="665"/>
      <c r="DE21" s="665"/>
      <c r="DF21" s="665"/>
      <c r="DG21" s="665"/>
      <c r="DH21" s="665"/>
      <c r="DI21" s="665"/>
      <c r="DJ21" s="665"/>
      <c r="DK21" s="665"/>
      <c r="DL21" s="665"/>
      <c r="DM21" s="665"/>
      <c r="DN21" s="665"/>
      <c r="DO21" s="665"/>
      <c r="DP21" s="665"/>
      <c r="DQ21" s="665"/>
      <c r="DR21" s="665"/>
      <c r="DS21" s="665"/>
      <c r="DT21" s="665"/>
      <c r="DU21" s="665"/>
      <c r="DV21" s="665"/>
      <c r="DW21" s="665"/>
      <c r="DX21" s="665"/>
      <c r="DY21" s="665"/>
      <c r="DZ21" s="665"/>
      <c r="EA21" s="665"/>
      <c r="EB21" s="665"/>
      <c r="EC21" s="665"/>
      <c r="ED21" s="665"/>
      <c r="EE21" s="665"/>
      <c r="EF21" s="665"/>
      <c r="EG21" s="665"/>
      <c r="EH21" s="665"/>
      <c r="EI21" s="665"/>
      <c r="EJ21" s="665"/>
      <c r="EK21" s="665"/>
      <c r="EL21" s="665"/>
      <c r="EM21" s="665"/>
      <c r="EN21" s="665"/>
      <c r="EO21" s="665"/>
      <c r="EP21" s="665"/>
      <c r="EQ21" s="665"/>
      <c r="ER21" s="665"/>
      <c r="ES21" s="665"/>
      <c r="ET21" s="665"/>
      <c r="EU21" s="665"/>
      <c r="EV21" s="665"/>
      <c r="EW21" s="665"/>
      <c r="EX21" s="665"/>
      <c r="EY21" s="665"/>
      <c r="EZ21" s="665"/>
      <c r="FA21" s="665"/>
      <c r="FB21" s="665"/>
      <c r="FC21" s="665"/>
      <c r="FD21" s="665"/>
      <c r="FE21" s="665"/>
      <c r="FF21" s="665"/>
      <c r="FG21" s="665"/>
      <c r="FH21" s="665"/>
      <c r="FI21" s="665"/>
      <c r="FJ21" s="665"/>
      <c r="FK21" s="665"/>
      <c r="FL21" s="665"/>
      <c r="FM21" s="665"/>
      <c r="FN21" s="665"/>
      <c r="FO21" s="665"/>
      <c r="FP21" s="665"/>
      <c r="FQ21" s="665"/>
      <c r="FR21" s="665"/>
      <c r="FS21" s="665"/>
      <c r="FT21" s="665"/>
      <c r="FU21" s="665"/>
      <c r="FV21" s="665"/>
      <c r="FW21" s="665"/>
      <c r="FX21" s="665"/>
      <c r="FY21" s="665"/>
      <c r="FZ21" s="665"/>
      <c r="GA21" s="665"/>
      <c r="GB21" s="665"/>
      <c r="GC21" s="665"/>
      <c r="GD21" s="665"/>
      <c r="GE21" s="665"/>
      <c r="GF21" s="665"/>
      <c r="GG21" s="665"/>
      <c r="GH21" s="665"/>
      <c r="GI21" s="665"/>
      <c r="GJ21" s="665"/>
      <c r="GK21" s="665"/>
      <c r="GL21" s="665"/>
      <c r="GM21" s="665"/>
      <c r="GN21" s="665"/>
      <c r="GO21" s="665"/>
      <c r="GP21" s="665"/>
      <c r="GQ21" s="665"/>
      <c r="GR21" s="665"/>
      <c r="GS21" s="665"/>
      <c r="GT21" s="665"/>
      <c r="GU21" s="665"/>
      <c r="GV21" s="665"/>
      <c r="GW21" s="665"/>
      <c r="GX21" s="665"/>
      <c r="GY21" s="665"/>
      <c r="GZ21" s="665"/>
      <c r="HA21" s="665"/>
      <c r="HB21" s="665"/>
      <c r="HC21" s="665"/>
      <c r="HD21" s="665"/>
      <c r="HE21" s="665"/>
      <c r="HF21" s="665"/>
      <c r="HG21" s="665"/>
      <c r="HH21" s="665"/>
      <c r="HI21" s="665"/>
      <c r="HJ21" s="665"/>
      <c r="HK21" s="665"/>
      <c r="HL21" s="665"/>
      <c r="HM21" s="665"/>
      <c r="HN21" s="665"/>
      <c r="HO21" s="665"/>
      <c r="HP21" s="665"/>
      <c r="HQ21" s="665"/>
      <c r="HR21" s="665"/>
      <c r="HS21" s="665"/>
      <c r="HT21" s="665"/>
      <c r="HU21" s="665"/>
      <c r="HV21" s="665"/>
      <c r="HW21" s="665"/>
      <c r="HX21" s="665"/>
      <c r="HY21" s="665"/>
      <c r="HZ21" s="665"/>
      <c r="IA21" s="665"/>
      <c r="IB21" s="665"/>
      <c r="IC21" s="665"/>
      <c r="ID21" s="665"/>
      <c r="IE21" s="665"/>
      <c r="IF21" s="665"/>
      <c r="IG21" s="665"/>
      <c r="IH21" s="665"/>
      <c r="II21" s="665"/>
      <c r="IJ21" s="665"/>
      <c r="IK21" s="665"/>
      <c r="IL21" s="665"/>
      <c r="IM21" s="665"/>
      <c r="IN21" s="665"/>
      <c r="IO21" s="665"/>
      <c r="IP21" s="665"/>
      <c r="IQ21" s="665"/>
      <c r="IR21" s="665"/>
      <c r="IS21" s="665"/>
      <c r="IT21" s="665"/>
      <c r="IU21" s="665"/>
      <c r="IV21" s="665"/>
      <c r="IW21" s="665"/>
      <c r="IX21" s="665"/>
      <c r="IY21" s="665"/>
      <c r="IZ21" s="665"/>
      <c r="JA21" s="665"/>
      <c r="JB21" s="665"/>
      <c r="JC21" s="665"/>
      <c r="JD21" s="665"/>
      <c r="JE21" s="665"/>
      <c r="JF21" s="665"/>
      <c r="JG21" s="665"/>
      <c r="JH21" s="665"/>
      <c r="JI21" s="665"/>
      <c r="JJ21" s="665"/>
      <c r="JK21" s="665"/>
      <c r="JL21" s="665"/>
      <c r="JM21" s="665"/>
      <c r="JN21" s="665"/>
      <c r="JO21" s="665"/>
      <c r="JP21" s="665"/>
      <c r="JQ21" s="665"/>
      <c r="JR21" s="665"/>
      <c r="JS21" s="665"/>
      <c r="JT21" s="665"/>
      <c r="JU21" s="665"/>
      <c r="JV21" s="665"/>
      <c r="JW21" s="665"/>
      <c r="JX21" s="665"/>
      <c r="JY21" s="665"/>
      <c r="JZ21" s="665"/>
      <c r="KA21" s="665"/>
      <c r="KB21" s="665"/>
      <c r="KC21" s="665"/>
      <c r="KD21" s="665"/>
      <c r="KE21" s="665"/>
      <c r="KF21" s="665"/>
      <c r="KG21" s="665"/>
      <c r="KH21" s="665"/>
      <c r="KI21" s="665"/>
      <c r="KJ21" s="665"/>
      <c r="KK21" s="665"/>
      <c r="KL21" s="665"/>
      <c r="KM21" s="665"/>
      <c r="KN21" s="665"/>
      <c r="KO21" s="665"/>
      <c r="KP21" s="665"/>
      <c r="KQ21" s="665"/>
      <c r="KR21" s="665"/>
      <c r="KS21" s="665"/>
      <c r="KT21" s="665"/>
      <c r="KU21" s="665"/>
      <c r="KV21" s="665"/>
      <c r="KW21" s="665"/>
      <c r="KX21" s="665"/>
      <c r="KY21" s="665"/>
      <c r="KZ21" s="665"/>
      <c r="LA21" s="665"/>
      <c r="LB21" s="665"/>
      <c r="LC21" s="665"/>
      <c r="LD21" s="665"/>
      <c r="LE21" s="665"/>
      <c r="LF21" s="665"/>
      <c r="LG21" s="665"/>
      <c r="LH21" s="665"/>
      <c r="LI21" s="665"/>
      <c r="LJ21" s="665"/>
      <c r="LK21" s="665"/>
      <c r="LL21" s="665"/>
      <c r="LM21" s="665"/>
      <c r="LN21" s="665"/>
      <c r="LO21" s="665"/>
      <c r="LP21" s="665"/>
      <c r="LQ21" s="665"/>
      <c r="LR21" s="665"/>
      <c r="LS21" s="665"/>
      <c r="LT21" s="665"/>
      <c r="LU21" s="665"/>
      <c r="LV21" s="665"/>
      <c r="LW21" s="665"/>
      <c r="LX21" s="665"/>
      <c r="LY21" s="665"/>
      <c r="LZ21" s="665"/>
      <c r="MA21" s="665"/>
      <c r="MB21" s="665"/>
      <c r="MC21" s="665"/>
      <c r="MD21" s="665"/>
      <c r="ME21" s="665"/>
      <c r="MF21" s="665"/>
      <c r="MG21" s="665"/>
      <c r="MH21" s="665"/>
      <c r="MI21" s="665"/>
      <c r="MJ21" s="665"/>
      <c r="MK21" s="665"/>
      <c r="ML21" s="665"/>
      <c r="MM21" s="665"/>
      <c r="MN21" s="665"/>
      <c r="MO21" s="665"/>
      <c r="MP21" s="665"/>
      <c r="MQ21" s="665"/>
      <c r="MR21" s="665"/>
      <c r="MS21" s="665"/>
      <c r="MT21" s="665"/>
      <c r="MU21" s="665"/>
      <c r="MV21" s="665"/>
      <c r="MW21" s="665"/>
      <c r="MX21" s="665"/>
      <c r="MY21" s="665"/>
      <c r="MZ21" s="665"/>
      <c r="NA21" s="665"/>
      <c r="NB21" s="665"/>
      <c r="NC21" s="665"/>
      <c r="ND21" s="665"/>
      <c r="NE21" s="665"/>
      <c r="NF21" s="665"/>
      <c r="NG21" s="665"/>
      <c r="NH21" s="665"/>
      <c r="NI21" s="665"/>
      <c r="NJ21" s="665"/>
      <c r="NK21" s="665"/>
      <c r="NL21" s="665"/>
      <c r="NM21" s="665"/>
      <c r="NN21" s="665"/>
      <c r="NO21" s="665"/>
      <c r="NP21" s="665"/>
      <c r="NQ21" s="665"/>
      <c r="NR21" s="665"/>
      <c r="NS21" s="665"/>
      <c r="NT21" s="665"/>
      <c r="NU21" s="665"/>
      <c r="NV21" s="665"/>
      <c r="NW21" s="665"/>
      <c r="NX21" s="665"/>
      <c r="NY21" s="665"/>
      <c r="NZ21" s="665"/>
      <c r="OA21" s="665"/>
      <c r="OB21" s="665"/>
      <c r="OC21" s="665"/>
      <c r="OD21" s="665"/>
      <c r="OE21" s="665"/>
      <c r="OF21" s="665"/>
      <c r="OG21" s="665"/>
      <c r="OH21" s="665"/>
      <c r="OI21" s="665"/>
      <c r="OJ21" s="665"/>
      <c r="OK21" s="665"/>
      <c r="OL21" s="665"/>
      <c r="OM21" s="665"/>
      <c r="ON21" s="665"/>
      <c r="OO21" s="665"/>
      <c r="OP21" s="665"/>
      <c r="OQ21" s="665"/>
      <c r="OR21" s="665"/>
      <c r="OS21" s="665"/>
      <c r="OT21" s="665"/>
      <c r="OU21" s="665"/>
      <c r="OV21" s="665"/>
      <c r="OW21" s="665"/>
      <c r="OX21" s="665"/>
      <c r="OY21" s="665"/>
      <c r="OZ21" s="665"/>
      <c r="PA21" s="665"/>
      <c r="PB21" s="665"/>
      <c r="PC21" s="665"/>
      <c r="PD21" s="665"/>
      <c r="PE21" s="665"/>
      <c r="PF21" s="665"/>
      <c r="PG21" s="665"/>
      <c r="PH21" s="665"/>
      <c r="PI21" s="665"/>
      <c r="PJ21" s="665"/>
      <c r="PK21" s="665"/>
      <c r="PL21" s="665"/>
      <c r="PM21" s="665"/>
      <c r="PN21" s="665"/>
      <c r="PO21" s="665"/>
      <c r="PP21" s="665"/>
      <c r="PQ21" s="665"/>
      <c r="PR21" s="665"/>
      <c r="PS21" s="665"/>
      <c r="PT21" s="665"/>
      <c r="PU21" s="665"/>
      <c r="PV21" s="665"/>
      <c r="PW21" s="665"/>
      <c r="PX21" s="665"/>
      <c r="PY21" s="665"/>
      <c r="PZ21" s="665"/>
      <c r="QA21" s="665"/>
      <c r="QB21" s="665"/>
      <c r="QC21" s="665"/>
      <c r="QD21" s="665"/>
      <c r="QE21" s="665"/>
      <c r="QF21" s="665"/>
      <c r="QG21" s="665"/>
      <c r="QH21" s="665"/>
      <c r="QI21" s="665"/>
      <c r="QJ21" s="665"/>
      <c r="QK21" s="665"/>
      <c r="QL21" s="665"/>
      <c r="QM21" s="665"/>
      <c r="QN21" s="665"/>
      <c r="QO21" s="665"/>
      <c r="QP21" s="665"/>
      <c r="QQ21" s="665"/>
      <c r="QR21" s="665"/>
      <c r="QS21" s="665"/>
      <c r="QT21" s="665"/>
      <c r="QU21" s="665"/>
      <c r="QV21" s="665"/>
      <c r="QW21" s="665"/>
      <c r="QX21" s="665"/>
      <c r="QY21" s="665"/>
      <c r="QZ21" s="665"/>
      <c r="RA21" s="665"/>
      <c r="RB21" s="665"/>
      <c r="RC21" s="665"/>
      <c r="RD21" s="665"/>
      <c r="RE21" s="665"/>
      <c r="RF21" s="665"/>
      <c r="RG21" s="665"/>
      <c r="RH21" s="665"/>
      <c r="RI21" s="665"/>
      <c r="RJ21" s="665"/>
      <c r="RK21" s="665"/>
      <c r="RL21" s="665"/>
      <c r="RM21" s="665"/>
      <c r="RN21" s="665"/>
      <c r="RO21" s="665"/>
      <c r="RP21" s="665"/>
      <c r="RQ21" s="665"/>
      <c r="RR21" s="665"/>
      <c r="RS21" s="665"/>
      <c r="RT21" s="665"/>
      <c r="RU21" s="665"/>
      <c r="RV21" s="665"/>
      <c r="RW21" s="665"/>
      <c r="RX21" s="665"/>
      <c r="RY21" s="665"/>
      <c r="RZ21" s="665"/>
      <c r="SA21" s="665"/>
      <c r="SB21" s="665"/>
      <c r="SC21" s="665"/>
      <c r="SD21" s="665"/>
      <c r="SE21" s="665"/>
      <c r="SF21" s="665"/>
      <c r="SG21" s="665"/>
      <c r="SH21" s="665"/>
      <c r="SI21" s="665"/>
      <c r="SJ21" s="665"/>
      <c r="SK21" s="665"/>
      <c r="SL21" s="665"/>
      <c r="SM21" s="665"/>
      <c r="SN21" s="665"/>
      <c r="SO21" s="665"/>
      <c r="SP21" s="665"/>
      <c r="SQ21" s="665"/>
      <c r="SR21" s="665"/>
      <c r="SS21" s="665"/>
      <c r="ST21" s="665"/>
      <c r="SU21" s="665"/>
      <c r="SV21" s="665"/>
      <c r="SW21" s="665"/>
      <c r="SX21" s="665"/>
      <c r="SY21" s="665"/>
      <c r="SZ21" s="665"/>
      <c r="TA21" s="665"/>
      <c r="TB21" s="665"/>
      <c r="TC21" s="665"/>
      <c r="TD21" s="665"/>
      <c r="TE21" s="665"/>
      <c r="TF21" s="665"/>
      <c r="TG21" s="665"/>
      <c r="TH21" s="665"/>
      <c r="TI21" s="665"/>
      <c r="TJ21" s="665"/>
      <c r="TK21" s="665"/>
      <c r="TL21" s="665"/>
      <c r="TM21" s="665"/>
      <c r="TN21" s="665"/>
      <c r="TO21" s="665"/>
      <c r="TP21" s="665"/>
      <c r="TQ21" s="665"/>
      <c r="TR21" s="665"/>
      <c r="TS21" s="665"/>
      <c r="TT21" s="665"/>
      <c r="TU21" s="665"/>
      <c r="TV21" s="665"/>
      <c r="TW21" s="665"/>
      <c r="TX21" s="665"/>
      <c r="TY21" s="665"/>
      <c r="TZ21" s="665"/>
      <c r="UA21" s="665"/>
      <c r="UB21" s="665"/>
      <c r="UC21" s="665"/>
      <c r="UD21" s="665"/>
      <c r="UE21" s="665"/>
      <c r="UF21" s="665"/>
      <c r="UG21" s="665"/>
      <c r="UH21" s="665"/>
      <c r="UI21" s="665"/>
      <c r="UJ21" s="665"/>
      <c r="UK21" s="665"/>
      <c r="UL21" s="665"/>
      <c r="UM21" s="665"/>
      <c r="UN21" s="665"/>
      <c r="UO21" s="665"/>
      <c r="UP21" s="665"/>
      <c r="UQ21" s="665"/>
      <c r="UR21" s="665"/>
      <c r="US21" s="665"/>
      <c r="UT21" s="665"/>
      <c r="UU21" s="665"/>
      <c r="UV21" s="665"/>
      <c r="UW21" s="665"/>
      <c r="UX21" s="665"/>
      <c r="UY21" s="665"/>
      <c r="UZ21" s="665"/>
      <c r="VA21" s="665"/>
      <c r="VB21" s="665"/>
      <c r="VC21" s="665"/>
      <c r="VD21" s="665"/>
      <c r="VE21" s="665"/>
      <c r="VF21" s="665"/>
      <c r="VG21" s="665"/>
      <c r="VH21" s="665"/>
      <c r="VI21" s="665"/>
      <c r="VJ21" s="665"/>
      <c r="VK21" s="665"/>
      <c r="VL21" s="665"/>
      <c r="VM21" s="665"/>
      <c r="VN21" s="665"/>
      <c r="VO21" s="665"/>
      <c r="VP21" s="665"/>
      <c r="VQ21" s="665"/>
      <c r="VR21" s="665"/>
      <c r="VS21" s="665"/>
      <c r="VT21" s="665"/>
      <c r="VU21" s="665"/>
      <c r="VV21" s="665"/>
      <c r="VW21" s="665"/>
      <c r="VX21" s="665"/>
      <c r="VY21" s="665"/>
      <c r="VZ21" s="665"/>
      <c r="WA21" s="665"/>
      <c r="WB21" s="665"/>
      <c r="WC21" s="665"/>
      <c r="WD21" s="665"/>
      <c r="WE21" s="665"/>
      <c r="WF21" s="665"/>
      <c r="WG21" s="665"/>
      <c r="WH21" s="665"/>
      <c r="WI21" s="665"/>
      <c r="WJ21" s="665"/>
      <c r="WK21" s="665"/>
      <c r="WL21" s="665"/>
      <c r="WM21" s="665"/>
      <c r="WN21" s="665"/>
      <c r="WO21" s="665"/>
      <c r="WP21" s="665"/>
      <c r="WQ21" s="665"/>
      <c r="WR21" s="665"/>
      <c r="WS21" s="665"/>
      <c r="WT21" s="665"/>
      <c r="WU21" s="665"/>
      <c r="WV21" s="665"/>
      <c r="WW21" s="665"/>
      <c r="WX21" s="665"/>
      <c r="WY21" s="665"/>
      <c r="WZ21" s="665"/>
      <c r="XA21" s="665"/>
      <c r="XB21" s="665"/>
      <c r="XC21" s="665"/>
      <c r="XD21" s="665"/>
      <c r="XE21" s="665"/>
      <c r="XF21" s="665"/>
      <c r="XG21" s="665"/>
      <c r="XH21" s="665"/>
      <c r="XI21" s="665"/>
      <c r="XJ21" s="665"/>
      <c r="XK21" s="665"/>
      <c r="XL21" s="665"/>
      <c r="XM21" s="665"/>
      <c r="XN21" s="665"/>
      <c r="XO21" s="665"/>
      <c r="XP21" s="665"/>
      <c r="XQ21" s="665"/>
      <c r="XR21" s="665"/>
      <c r="XS21" s="665"/>
      <c r="XT21" s="665"/>
      <c r="XU21" s="665"/>
      <c r="XV21" s="665"/>
      <c r="XW21" s="665"/>
      <c r="XX21" s="665"/>
      <c r="XY21" s="665"/>
      <c r="XZ21" s="665"/>
      <c r="YA21" s="665"/>
      <c r="YB21" s="665"/>
      <c r="YC21" s="665"/>
      <c r="YD21" s="665"/>
      <c r="YE21" s="665"/>
      <c r="YF21" s="665"/>
      <c r="YG21" s="665"/>
      <c r="YH21" s="665"/>
      <c r="YI21" s="665"/>
      <c r="YJ21" s="665"/>
      <c r="YK21" s="665"/>
      <c r="YL21" s="665"/>
      <c r="YM21" s="665"/>
      <c r="YN21" s="665"/>
      <c r="YO21" s="665"/>
      <c r="YP21" s="665"/>
      <c r="YQ21" s="665"/>
      <c r="YR21" s="665"/>
      <c r="YS21" s="665"/>
      <c r="YT21" s="665"/>
      <c r="YU21" s="665"/>
      <c r="YV21" s="665"/>
      <c r="YW21" s="665"/>
      <c r="YX21" s="665"/>
      <c r="YY21" s="665"/>
      <c r="YZ21" s="665"/>
      <c r="ZA21" s="665"/>
      <c r="ZB21" s="665"/>
      <c r="ZC21" s="665"/>
      <c r="ZD21" s="665"/>
      <c r="ZE21" s="665"/>
      <c r="ZF21" s="665"/>
      <c r="ZG21" s="665"/>
      <c r="ZH21" s="665"/>
      <c r="ZI21" s="665"/>
      <c r="ZJ21" s="665"/>
      <c r="ZK21" s="665"/>
      <c r="ZL21" s="665"/>
      <c r="ZM21" s="665"/>
      <c r="ZN21" s="665"/>
      <c r="ZO21" s="665"/>
      <c r="ZP21" s="665"/>
      <c r="ZQ21" s="665"/>
      <c r="ZR21" s="665"/>
      <c r="ZS21" s="665"/>
      <c r="ZT21" s="665"/>
      <c r="ZU21" s="665"/>
      <c r="ZV21" s="665"/>
      <c r="ZW21" s="665"/>
      <c r="ZX21" s="665"/>
      <c r="ZY21" s="665"/>
      <c r="ZZ21" s="665"/>
      <c r="AAA21" s="665"/>
      <c r="AAB21" s="665"/>
      <c r="AAC21" s="665"/>
      <c r="AAD21" s="665"/>
      <c r="AAE21" s="665"/>
      <c r="AAF21" s="665"/>
      <c r="AAG21" s="665"/>
      <c r="AAH21" s="665"/>
      <c r="AAI21" s="665"/>
      <c r="AAJ21" s="665"/>
      <c r="AAK21" s="665"/>
      <c r="AAL21" s="665"/>
      <c r="AAM21" s="665"/>
      <c r="AAN21" s="665"/>
      <c r="AAO21" s="665"/>
      <c r="AAP21" s="665"/>
      <c r="AAQ21" s="665"/>
      <c r="AAR21" s="665"/>
      <c r="AAS21" s="665"/>
      <c r="AAT21" s="665"/>
      <c r="AAU21" s="665"/>
      <c r="AAV21" s="665"/>
      <c r="AAW21" s="665"/>
      <c r="AAX21" s="665"/>
      <c r="AAY21" s="665"/>
      <c r="AAZ21" s="665"/>
      <c r="ABA21" s="665"/>
      <c r="ABB21" s="665"/>
      <c r="ABC21" s="665"/>
      <c r="ABD21" s="665"/>
      <c r="ABE21" s="665"/>
      <c r="ABF21" s="665"/>
      <c r="ABG21" s="665"/>
      <c r="ABH21" s="665"/>
      <c r="ABI21" s="665"/>
      <c r="ABJ21" s="665"/>
      <c r="ABK21" s="665"/>
      <c r="ABL21" s="665"/>
      <c r="ABM21" s="665"/>
      <c r="ABN21" s="665"/>
      <c r="ABO21" s="665"/>
      <c r="ABP21" s="665"/>
      <c r="ABQ21" s="665"/>
      <c r="ABR21" s="665"/>
      <c r="ABS21" s="665"/>
      <c r="ABT21" s="665"/>
      <c r="ABU21" s="665"/>
      <c r="ABV21" s="665"/>
      <c r="ABW21" s="665"/>
      <c r="ABX21" s="665"/>
      <c r="ABY21" s="665"/>
      <c r="ABZ21" s="665"/>
      <c r="ACA21" s="665"/>
      <c r="ACB21" s="665"/>
      <c r="ACC21" s="665"/>
      <c r="ACD21" s="665"/>
      <c r="ACE21" s="665"/>
      <c r="ACF21" s="665"/>
      <c r="ACG21" s="665"/>
      <c r="ACH21" s="665"/>
      <c r="ACI21" s="665"/>
      <c r="ACJ21" s="665"/>
      <c r="ACK21" s="665"/>
      <c r="ACL21" s="665"/>
      <c r="ACM21" s="665"/>
      <c r="ACN21" s="665"/>
      <c r="ACO21" s="665"/>
      <c r="ACP21" s="665"/>
      <c r="ACQ21" s="665"/>
      <c r="ACR21" s="665"/>
      <c r="ACS21" s="665"/>
      <c r="ACT21" s="665"/>
      <c r="ACU21" s="665"/>
      <c r="ACV21" s="665"/>
      <c r="ACW21" s="665"/>
      <c r="ACX21" s="665"/>
      <c r="ACY21" s="665"/>
      <c r="ACZ21" s="665"/>
      <c r="ADA21" s="665"/>
      <c r="ADB21" s="665"/>
      <c r="ADC21" s="665"/>
      <c r="ADD21" s="665"/>
      <c r="ADE21" s="665"/>
      <c r="ADF21" s="665"/>
      <c r="ADG21" s="665"/>
      <c r="ADH21" s="665"/>
      <c r="ADI21" s="665"/>
      <c r="ADJ21" s="665"/>
      <c r="ADK21" s="665"/>
      <c r="ADL21" s="665"/>
      <c r="ADM21" s="665"/>
      <c r="ADN21" s="665"/>
      <c r="ADO21" s="665"/>
      <c r="ADP21" s="665"/>
      <c r="ADQ21" s="665"/>
      <c r="ADR21" s="665"/>
      <c r="ADS21" s="665"/>
      <c r="ADT21" s="665"/>
      <c r="ADU21" s="665"/>
      <c r="ADV21" s="665"/>
      <c r="ADW21" s="665"/>
      <c r="ADX21" s="665"/>
      <c r="ADY21" s="665"/>
      <c r="ADZ21" s="665"/>
      <c r="AEA21" s="665"/>
      <c r="AEB21" s="665"/>
      <c r="AEC21" s="665"/>
      <c r="AED21" s="665"/>
      <c r="AEE21" s="665"/>
      <c r="AEF21" s="665"/>
      <c r="AEG21" s="665"/>
      <c r="AEH21" s="665"/>
      <c r="AEI21" s="665"/>
      <c r="AEJ21" s="665"/>
      <c r="AEK21" s="665"/>
      <c r="AEL21" s="665"/>
      <c r="AEM21" s="665"/>
      <c r="AEN21" s="665"/>
      <c r="AEO21" s="665"/>
      <c r="AEP21" s="665"/>
      <c r="AEQ21" s="665"/>
      <c r="AER21" s="665"/>
      <c r="AES21" s="665"/>
      <c r="AET21" s="665"/>
      <c r="AEU21" s="665"/>
      <c r="AEV21" s="665"/>
      <c r="AEW21" s="665"/>
      <c r="AEX21" s="665"/>
      <c r="AEY21" s="665"/>
      <c r="AEZ21" s="665"/>
      <c r="AFA21" s="665"/>
      <c r="AFB21" s="665"/>
      <c r="AFC21" s="665"/>
      <c r="AFD21" s="665"/>
      <c r="AFE21" s="665"/>
      <c r="AFF21" s="665"/>
      <c r="AFG21" s="665"/>
      <c r="AFH21" s="665"/>
      <c r="AFI21" s="665"/>
      <c r="AFJ21" s="665"/>
      <c r="AFK21" s="665"/>
      <c r="AFL21" s="665"/>
      <c r="AFM21" s="665"/>
      <c r="AFN21" s="665"/>
      <c r="AFO21" s="665"/>
      <c r="AFP21" s="665"/>
      <c r="AFQ21" s="665"/>
      <c r="AFR21" s="665"/>
      <c r="AFS21" s="665"/>
      <c r="AFT21" s="665"/>
      <c r="AFU21" s="665"/>
      <c r="AFV21" s="665"/>
      <c r="AFW21" s="665"/>
      <c r="AFX21" s="665"/>
      <c r="AFY21" s="665"/>
      <c r="AFZ21" s="665"/>
      <c r="AGA21" s="665"/>
      <c r="AGB21" s="665"/>
      <c r="AGC21" s="665"/>
      <c r="AGD21" s="665"/>
      <c r="AGE21" s="665"/>
      <c r="AGF21" s="665"/>
      <c r="AGG21" s="665"/>
      <c r="AGH21" s="665"/>
      <c r="AGI21" s="665"/>
      <c r="AGJ21" s="665"/>
      <c r="AGK21" s="665"/>
      <c r="AGL21" s="665"/>
      <c r="AGM21" s="665"/>
      <c r="AGN21" s="665"/>
      <c r="AGO21" s="665"/>
      <c r="AGP21" s="665"/>
      <c r="AGQ21" s="665"/>
      <c r="AGR21" s="665"/>
      <c r="AGS21" s="665"/>
      <c r="AGT21" s="665"/>
      <c r="AGU21" s="665"/>
      <c r="AGV21" s="665"/>
      <c r="AGW21" s="665"/>
      <c r="AGX21" s="665"/>
      <c r="AGY21" s="665"/>
      <c r="AGZ21" s="665"/>
      <c r="AHA21" s="665"/>
      <c r="AHB21" s="665"/>
      <c r="AHC21" s="665"/>
      <c r="AHD21" s="665"/>
      <c r="AHE21" s="665"/>
      <c r="AHF21" s="665"/>
      <c r="AHG21" s="665"/>
      <c r="AHH21" s="665"/>
      <c r="AHI21" s="665"/>
      <c r="AHJ21" s="665"/>
      <c r="AHK21" s="665"/>
      <c r="AHL21" s="665"/>
      <c r="AHM21" s="665"/>
      <c r="AHN21" s="665"/>
      <c r="AHO21" s="665"/>
      <c r="AHP21" s="665"/>
      <c r="AHQ21" s="665"/>
      <c r="AHR21" s="665"/>
      <c r="AHS21" s="665"/>
      <c r="AHT21" s="665"/>
      <c r="AHU21" s="665"/>
      <c r="AHV21" s="665"/>
      <c r="AHW21" s="665"/>
      <c r="AHX21" s="665"/>
      <c r="AHY21" s="665"/>
      <c r="AHZ21" s="665"/>
      <c r="AIA21" s="665"/>
      <c r="AIB21" s="665"/>
      <c r="AIC21" s="665"/>
      <c r="AID21" s="665"/>
      <c r="AIE21" s="665"/>
      <c r="AIF21" s="665"/>
      <c r="AIG21" s="665"/>
      <c r="AIH21" s="665"/>
      <c r="AII21" s="665"/>
      <c r="AIJ21" s="665"/>
      <c r="AIK21" s="665"/>
      <c r="AIL21" s="665"/>
      <c r="AIM21" s="665"/>
      <c r="AIN21" s="665"/>
      <c r="AIO21" s="665"/>
      <c r="AIP21" s="665"/>
      <c r="AIQ21" s="665"/>
      <c r="AIR21" s="665"/>
      <c r="AIS21" s="665"/>
      <c r="AIT21" s="665"/>
      <c r="AIU21" s="665"/>
      <c r="AIV21" s="665"/>
      <c r="AIW21" s="665"/>
      <c r="AIX21" s="665"/>
      <c r="AIY21" s="665"/>
      <c r="AIZ21" s="665"/>
      <c r="AJA21" s="665"/>
      <c r="AJB21" s="665"/>
      <c r="AJC21" s="665"/>
      <c r="AJD21" s="665"/>
      <c r="AJE21" s="665"/>
      <c r="AJF21" s="665"/>
      <c r="AJG21" s="665"/>
      <c r="AJH21" s="665"/>
      <c r="AJI21" s="665"/>
      <c r="AJJ21" s="665"/>
      <c r="AJK21" s="665"/>
      <c r="AJL21" s="665"/>
      <c r="AJM21" s="665"/>
      <c r="AJN21" s="665"/>
      <c r="AJO21" s="665"/>
      <c r="AJP21" s="665"/>
      <c r="AJQ21" s="665"/>
      <c r="AJR21" s="665"/>
      <c r="AJS21" s="665"/>
      <c r="AJT21" s="665"/>
      <c r="AJU21" s="665"/>
      <c r="AJV21" s="665"/>
      <c r="AJW21" s="665"/>
      <c r="AJX21" s="665"/>
      <c r="AJY21" s="665"/>
      <c r="AJZ21" s="665"/>
      <c r="AKA21" s="665"/>
      <c r="AKB21" s="665"/>
      <c r="AKC21" s="665"/>
      <c r="AKD21" s="665"/>
      <c r="AKE21" s="665"/>
      <c r="AKF21" s="665"/>
      <c r="AKG21" s="665"/>
      <c r="AKH21" s="665"/>
      <c r="AKI21" s="665"/>
      <c r="AKJ21" s="665"/>
      <c r="AKK21" s="665"/>
      <c r="AKL21" s="665"/>
      <c r="AKM21" s="665"/>
      <c r="AKN21" s="665"/>
      <c r="AKO21" s="665"/>
      <c r="AKP21" s="665"/>
      <c r="AKQ21" s="665"/>
      <c r="AKR21" s="665"/>
      <c r="AKS21" s="665"/>
      <c r="AKT21" s="665"/>
      <c r="AKU21" s="665"/>
      <c r="AKV21" s="665"/>
      <c r="AKW21" s="665"/>
      <c r="AKX21" s="665"/>
      <c r="AKY21" s="665"/>
      <c r="AKZ21" s="665"/>
      <c r="ALA21" s="665"/>
      <c r="ALB21" s="665"/>
      <c r="ALC21" s="665"/>
      <c r="ALD21" s="665"/>
      <c r="ALE21" s="665"/>
      <c r="ALF21" s="665"/>
      <c r="ALG21" s="665"/>
      <c r="ALH21" s="665"/>
      <c r="ALI21" s="665"/>
      <c r="ALJ21" s="665"/>
    </row>
    <row r="22" spans="2:998">
      <c r="B22" s="680" t="s">
        <v>583</v>
      </c>
      <c r="C22" s="681"/>
      <c r="D22" s="681">
        <v>1</v>
      </c>
      <c r="E22" s="681">
        <v>0.44563782003342767</v>
      </c>
      <c r="F22" s="681">
        <v>0.92502584156701761</v>
      </c>
      <c r="G22" s="681">
        <v>0.86266895022493251</v>
      </c>
      <c r="H22" s="681">
        <v>0.82737669847353668</v>
      </c>
      <c r="I22" s="681">
        <v>0.85581770289138537</v>
      </c>
      <c r="J22" s="681">
        <v>0.93323134667671326</v>
      </c>
      <c r="K22" s="681">
        <v>0.94934444996375433</v>
      </c>
      <c r="L22" s="676"/>
      <c r="M22" s="306"/>
      <c r="N22" s="676"/>
      <c r="O22" s="339"/>
      <c r="P22" s="665"/>
      <c r="Q22" s="665"/>
      <c r="R22" s="665"/>
      <c r="S22" s="665"/>
      <c r="T22" s="665"/>
      <c r="U22" s="665"/>
      <c r="V22" s="665"/>
      <c r="W22" s="665"/>
      <c r="X22" s="665"/>
      <c r="Y22" s="665"/>
      <c r="Z22" s="665"/>
      <c r="AA22" s="665"/>
      <c r="AB22" s="665"/>
      <c r="AC22" s="665"/>
      <c r="AD22" s="665"/>
      <c r="AE22" s="665"/>
      <c r="AF22" s="665"/>
      <c r="AG22" s="665"/>
      <c r="AH22" s="665"/>
      <c r="AI22" s="665"/>
      <c r="AJ22" s="665"/>
      <c r="AK22" s="665"/>
      <c r="AL22" s="665"/>
      <c r="AM22" s="665"/>
      <c r="AN22" s="665"/>
      <c r="AO22" s="665"/>
      <c r="AP22" s="665"/>
      <c r="AQ22" s="665"/>
      <c r="AR22" s="665"/>
      <c r="AS22" s="665"/>
      <c r="AT22" s="665"/>
      <c r="AU22" s="665"/>
      <c r="AV22" s="665"/>
      <c r="AW22" s="665"/>
      <c r="AX22" s="665"/>
      <c r="AY22" s="665"/>
      <c r="AZ22" s="665"/>
      <c r="BA22" s="665"/>
      <c r="BB22" s="665"/>
      <c r="BC22" s="665"/>
      <c r="BD22" s="665"/>
      <c r="BE22" s="665"/>
      <c r="BF22" s="665"/>
      <c r="BG22" s="665"/>
      <c r="BH22" s="665"/>
      <c r="BI22" s="665"/>
      <c r="BJ22" s="665"/>
      <c r="BK22" s="665"/>
      <c r="BL22" s="665"/>
      <c r="BM22" s="665"/>
      <c r="BN22" s="665"/>
      <c r="BO22" s="665"/>
      <c r="BP22" s="665"/>
      <c r="BQ22" s="665"/>
      <c r="BR22" s="665"/>
      <c r="BS22" s="665"/>
      <c r="BT22" s="665"/>
      <c r="BU22" s="665"/>
      <c r="BV22" s="665"/>
      <c r="BW22" s="665"/>
      <c r="BX22" s="665"/>
      <c r="BY22" s="665"/>
      <c r="BZ22" s="665"/>
      <c r="CA22" s="665"/>
      <c r="CB22" s="665"/>
      <c r="CC22" s="665"/>
      <c r="CD22" s="665"/>
      <c r="CE22" s="665"/>
      <c r="CF22" s="665"/>
      <c r="CG22" s="665"/>
      <c r="CH22" s="665"/>
      <c r="CI22" s="665"/>
      <c r="CJ22" s="665"/>
      <c r="CK22" s="665"/>
      <c r="CL22" s="665"/>
      <c r="CM22" s="665"/>
      <c r="CN22" s="665"/>
      <c r="CO22" s="665"/>
      <c r="CP22" s="665"/>
      <c r="CQ22" s="665"/>
      <c r="CR22" s="665"/>
      <c r="CS22" s="665"/>
      <c r="CT22" s="665"/>
      <c r="CU22" s="665"/>
      <c r="CV22" s="665"/>
      <c r="CW22" s="665"/>
      <c r="CX22" s="665"/>
      <c r="CY22" s="665"/>
      <c r="CZ22" s="665"/>
      <c r="DA22" s="665"/>
      <c r="DB22" s="665"/>
      <c r="DC22" s="665"/>
      <c r="DD22" s="665"/>
      <c r="DE22" s="665"/>
      <c r="DF22" s="665"/>
      <c r="DG22" s="665"/>
      <c r="DH22" s="665"/>
      <c r="DI22" s="665"/>
      <c r="DJ22" s="665"/>
      <c r="DK22" s="665"/>
      <c r="DL22" s="665"/>
      <c r="DM22" s="665"/>
      <c r="DN22" s="665"/>
      <c r="DO22" s="665"/>
      <c r="DP22" s="665"/>
      <c r="DQ22" s="665"/>
      <c r="DR22" s="665"/>
      <c r="DS22" s="665"/>
      <c r="DT22" s="665"/>
      <c r="DU22" s="665"/>
      <c r="DV22" s="665"/>
      <c r="DW22" s="665"/>
      <c r="DX22" s="665"/>
      <c r="DY22" s="665"/>
      <c r="DZ22" s="665"/>
      <c r="EA22" s="665"/>
      <c r="EB22" s="665"/>
      <c r="EC22" s="665"/>
      <c r="ED22" s="665"/>
      <c r="EE22" s="665"/>
      <c r="EF22" s="665"/>
      <c r="EG22" s="665"/>
      <c r="EH22" s="665"/>
      <c r="EI22" s="665"/>
      <c r="EJ22" s="665"/>
      <c r="EK22" s="665"/>
      <c r="EL22" s="665"/>
      <c r="EM22" s="665"/>
      <c r="EN22" s="665"/>
      <c r="EO22" s="665"/>
      <c r="EP22" s="665"/>
      <c r="EQ22" s="665"/>
      <c r="ER22" s="665"/>
      <c r="ES22" s="665"/>
      <c r="ET22" s="665"/>
      <c r="EU22" s="665"/>
      <c r="EV22" s="665"/>
      <c r="EW22" s="665"/>
      <c r="EX22" s="665"/>
      <c r="EY22" s="665"/>
      <c r="EZ22" s="665"/>
      <c r="FA22" s="665"/>
      <c r="FB22" s="665"/>
      <c r="FC22" s="665"/>
      <c r="FD22" s="665"/>
      <c r="FE22" s="665"/>
      <c r="FF22" s="665"/>
      <c r="FG22" s="665"/>
      <c r="FH22" s="665"/>
      <c r="FI22" s="665"/>
      <c r="FJ22" s="665"/>
      <c r="FK22" s="665"/>
      <c r="FL22" s="665"/>
      <c r="FM22" s="665"/>
      <c r="FN22" s="665"/>
      <c r="FO22" s="665"/>
      <c r="FP22" s="665"/>
      <c r="FQ22" s="665"/>
      <c r="FR22" s="665"/>
      <c r="FS22" s="665"/>
      <c r="FT22" s="665"/>
      <c r="FU22" s="665"/>
      <c r="FV22" s="665"/>
      <c r="FW22" s="665"/>
      <c r="FX22" s="665"/>
      <c r="FY22" s="665"/>
      <c r="FZ22" s="665"/>
      <c r="GA22" s="665"/>
      <c r="GB22" s="665"/>
      <c r="GC22" s="665"/>
      <c r="GD22" s="665"/>
      <c r="GE22" s="665"/>
      <c r="GF22" s="665"/>
      <c r="GG22" s="665"/>
      <c r="GH22" s="665"/>
      <c r="GI22" s="665"/>
      <c r="GJ22" s="665"/>
      <c r="GK22" s="665"/>
      <c r="GL22" s="665"/>
      <c r="GM22" s="665"/>
      <c r="GN22" s="665"/>
      <c r="GO22" s="665"/>
      <c r="GP22" s="665"/>
      <c r="GQ22" s="665"/>
      <c r="GR22" s="665"/>
      <c r="GS22" s="665"/>
      <c r="GT22" s="665"/>
      <c r="GU22" s="665"/>
      <c r="GV22" s="665"/>
      <c r="GW22" s="665"/>
      <c r="GX22" s="665"/>
      <c r="GY22" s="665"/>
      <c r="GZ22" s="665"/>
      <c r="HA22" s="665"/>
      <c r="HB22" s="665"/>
      <c r="HC22" s="665"/>
      <c r="HD22" s="665"/>
      <c r="HE22" s="665"/>
      <c r="HF22" s="665"/>
      <c r="HG22" s="665"/>
      <c r="HH22" s="665"/>
      <c r="HI22" s="665"/>
      <c r="HJ22" s="665"/>
      <c r="HK22" s="665"/>
      <c r="HL22" s="665"/>
      <c r="HM22" s="665"/>
      <c r="HN22" s="665"/>
      <c r="HO22" s="665"/>
      <c r="HP22" s="665"/>
      <c r="HQ22" s="665"/>
      <c r="HR22" s="665"/>
      <c r="HS22" s="665"/>
      <c r="HT22" s="665"/>
      <c r="HU22" s="665"/>
      <c r="HV22" s="665"/>
      <c r="HW22" s="665"/>
      <c r="HX22" s="665"/>
      <c r="HY22" s="665"/>
      <c r="HZ22" s="665"/>
      <c r="IA22" s="665"/>
      <c r="IB22" s="665"/>
      <c r="IC22" s="665"/>
      <c r="ID22" s="665"/>
      <c r="IE22" s="665"/>
      <c r="IF22" s="665"/>
      <c r="IG22" s="665"/>
      <c r="IH22" s="665"/>
      <c r="II22" s="665"/>
      <c r="IJ22" s="665"/>
      <c r="IK22" s="665"/>
      <c r="IL22" s="665"/>
      <c r="IM22" s="665"/>
      <c r="IN22" s="665"/>
      <c r="IO22" s="665"/>
      <c r="IP22" s="665"/>
      <c r="IQ22" s="665"/>
      <c r="IR22" s="665"/>
      <c r="IS22" s="665"/>
      <c r="IT22" s="665"/>
      <c r="IU22" s="665"/>
      <c r="IV22" s="665"/>
      <c r="IW22" s="665"/>
      <c r="IX22" s="665"/>
      <c r="IY22" s="665"/>
      <c r="IZ22" s="665"/>
      <c r="JA22" s="665"/>
      <c r="JB22" s="665"/>
      <c r="JC22" s="665"/>
      <c r="JD22" s="665"/>
      <c r="JE22" s="665"/>
      <c r="JF22" s="665"/>
      <c r="JG22" s="665"/>
      <c r="JH22" s="665"/>
      <c r="JI22" s="665"/>
      <c r="JJ22" s="665"/>
      <c r="JK22" s="665"/>
      <c r="JL22" s="665"/>
      <c r="JM22" s="665"/>
      <c r="JN22" s="665"/>
      <c r="JO22" s="665"/>
      <c r="JP22" s="665"/>
      <c r="JQ22" s="665"/>
      <c r="JR22" s="665"/>
      <c r="JS22" s="665"/>
      <c r="JT22" s="665"/>
      <c r="JU22" s="665"/>
      <c r="JV22" s="665"/>
      <c r="JW22" s="665"/>
      <c r="JX22" s="665"/>
      <c r="JY22" s="665"/>
      <c r="JZ22" s="665"/>
      <c r="KA22" s="665"/>
      <c r="KB22" s="665"/>
      <c r="KC22" s="665"/>
      <c r="KD22" s="665"/>
      <c r="KE22" s="665"/>
      <c r="KF22" s="665"/>
      <c r="KG22" s="665"/>
      <c r="KH22" s="665"/>
      <c r="KI22" s="665"/>
      <c r="KJ22" s="665"/>
      <c r="KK22" s="665"/>
      <c r="KL22" s="665"/>
      <c r="KM22" s="665"/>
      <c r="KN22" s="665"/>
      <c r="KO22" s="665"/>
      <c r="KP22" s="665"/>
      <c r="KQ22" s="665"/>
      <c r="KR22" s="665"/>
      <c r="KS22" s="665"/>
      <c r="KT22" s="665"/>
      <c r="KU22" s="665"/>
      <c r="KV22" s="665"/>
      <c r="KW22" s="665"/>
      <c r="KX22" s="665"/>
      <c r="KY22" s="665"/>
      <c r="KZ22" s="665"/>
      <c r="LA22" s="665"/>
      <c r="LB22" s="665"/>
      <c r="LC22" s="665"/>
      <c r="LD22" s="665"/>
      <c r="LE22" s="665"/>
      <c r="LF22" s="665"/>
      <c r="LG22" s="665"/>
      <c r="LH22" s="665"/>
      <c r="LI22" s="665"/>
      <c r="LJ22" s="665"/>
      <c r="LK22" s="665"/>
      <c r="LL22" s="665"/>
      <c r="LM22" s="665"/>
      <c r="LN22" s="665"/>
      <c r="LO22" s="665"/>
      <c r="LP22" s="665"/>
      <c r="LQ22" s="665"/>
      <c r="LR22" s="665"/>
      <c r="LS22" s="665"/>
      <c r="LT22" s="665"/>
      <c r="LU22" s="665"/>
      <c r="LV22" s="665"/>
      <c r="LW22" s="665"/>
      <c r="LX22" s="665"/>
      <c r="LY22" s="665"/>
      <c r="LZ22" s="665"/>
      <c r="MA22" s="665"/>
      <c r="MB22" s="665"/>
      <c r="MC22" s="665"/>
      <c r="MD22" s="665"/>
      <c r="ME22" s="665"/>
      <c r="MF22" s="665"/>
      <c r="MG22" s="665"/>
      <c r="MH22" s="665"/>
      <c r="MI22" s="665"/>
      <c r="MJ22" s="665"/>
      <c r="MK22" s="665"/>
      <c r="ML22" s="665"/>
      <c r="MM22" s="665"/>
      <c r="MN22" s="665"/>
      <c r="MO22" s="665"/>
      <c r="MP22" s="665"/>
      <c r="MQ22" s="665"/>
      <c r="MR22" s="665"/>
      <c r="MS22" s="665"/>
      <c r="MT22" s="665"/>
      <c r="MU22" s="665"/>
      <c r="MV22" s="665"/>
      <c r="MW22" s="665"/>
      <c r="MX22" s="665"/>
      <c r="MY22" s="665"/>
      <c r="MZ22" s="665"/>
      <c r="NA22" s="665"/>
      <c r="NB22" s="665"/>
      <c r="NC22" s="665"/>
      <c r="ND22" s="665"/>
      <c r="NE22" s="665"/>
      <c r="NF22" s="665"/>
      <c r="NG22" s="665"/>
      <c r="NH22" s="665"/>
      <c r="NI22" s="665"/>
      <c r="NJ22" s="665"/>
      <c r="NK22" s="665"/>
      <c r="NL22" s="665"/>
      <c r="NM22" s="665"/>
      <c r="NN22" s="665"/>
      <c r="NO22" s="665"/>
      <c r="NP22" s="665"/>
      <c r="NQ22" s="665"/>
      <c r="NR22" s="665"/>
      <c r="NS22" s="665"/>
      <c r="NT22" s="665"/>
      <c r="NU22" s="665"/>
      <c r="NV22" s="665"/>
      <c r="NW22" s="665"/>
      <c r="NX22" s="665"/>
      <c r="NY22" s="665"/>
      <c r="NZ22" s="665"/>
      <c r="OA22" s="665"/>
      <c r="OB22" s="665"/>
      <c r="OC22" s="665"/>
      <c r="OD22" s="665"/>
      <c r="OE22" s="665"/>
      <c r="OF22" s="665"/>
      <c r="OG22" s="665"/>
      <c r="OH22" s="665"/>
      <c r="OI22" s="665"/>
      <c r="OJ22" s="665"/>
      <c r="OK22" s="665"/>
      <c r="OL22" s="665"/>
      <c r="OM22" s="665"/>
      <c r="ON22" s="665"/>
      <c r="OO22" s="665"/>
      <c r="OP22" s="665"/>
      <c r="OQ22" s="665"/>
      <c r="OR22" s="665"/>
      <c r="OS22" s="665"/>
      <c r="OT22" s="665"/>
      <c r="OU22" s="665"/>
      <c r="OV22" s="665"/>
      <c r="OW22" s="665"/>
      <c r="OX22" s="665"/>
      <c r="OY22" s="665"/>
      <c r="OZ22" s="665"/>
      <c r="PA22" s="665"/>
      <c r="PB22" s="665"/>
      <c r="PC22" s="665"/>
      <c r="PD22" s="665"/>
      <c r="PE22" s="665"/>
      <c r="PF22" s="665"/>
      <c r="PG22" s="665"/>
      <c r="PH22" s="665"/>
      <c r="PI22" s="665"/>
      <c r="PJ22" s="665"/>
      <c r="PK22" s="665"/>
      <c r="PL22" s="665"/>
      <c r="PM22" s="665"/>
      <c r="PN22" s="665"/>
      <c r="PO22" s="665"/>
      <c r="PP22" s="665"/>
      <c r="PQ22" s="665"/>
      <c r="PR22" s="665"/>
      <c r="PS22" s="665"/>
      <c r="PT22" s="665"/>
      <c r="PU22" s="665"/>
      <c r="PV22" s="665"/>
      <c r="PW22" s="665"/>
      <c r="PX22" s="665"/>
      <c r="PY22" s="665"/>
      <c r="PZ22" s="665"/>
      <c r="QA22" s="665"/>
      <c r="QB22" s="665"/>
      <c r="QC22" s="665"/>
      <c r="QD22" s="665"/>
      <c r="QE22" s="665"/>
      <c r="QF22" s="665"/>
      <c r="QG22" s="665"/>
      <c r="QH22" s="665"/>
      <c r="QI22" s="665"/>
      <c r="QJ22" s="665"/>
      <c r="QK22" s="665"/>
      <c r="QL22" s="665"/>
      <c r="QM22" s="665"/>
      <c r="QN22" s="665"/>
      <c r="QO22" s="665"/>
      <c r="QP22" s="665"/>
      <c r="QQ22" s="665"/>
      <c r="QR22" s="665"/>
      <c r="QS22" s="665"/>
      <c r="QT22" s="665"/>
      <c r="QU22" s="665"/>
      <c r="QV22" s="665"/>
      <c r="QW22" s="665"/>
      <c r="QX22" s="665"/>
      <c r="QY22" s="665"/>
      <c r="QZ22" s="665"/>
      <c r="RA22" s="665"/>
      <c r="RB22" s="665"/>
      <c r="RC22" s="665"/>
      <c r="RD22" s="665"/>
      <c r="RE22" s="665"/>
      <c r="RF22" s="665"/>
      <c r="RG22" s="665"/>
      <c r="RH22" s="665"/>
      <c r="RI22" s="665"/>
      <c r="RJ22" s="665"/>
      <c r="RK22" s="665"/>
      <c r="RL22" s="665"/>
      <c r="RM22" s="665"/>
      <c r="RN22" s="665"/>
      <c r="RO22" s="665"/>
      <c r="RP22" s="665"/>
      <c r="RQ22" s="665"/>
      <c r="RR22" s="665"/>
      <c r="RS22" s="665"/>
      <c r="RT22" s="665"/>
      <c r="RU22" s="665"/>
      <c r="RV22" s="665"/>
      <c r="RW22" s="665"/>
      <c r="RX22" s="665"/>
      <c r="RY22" s="665"/>
      <c r="RZ22" s="665"/>
      <c r="SA22" s="665"/>
      <c r="SB22" s="665"/>
      <c r="SC22" s="665"/>
      <c r="SD22" s="665"/>
      <c r="SE22" s="665"/>
      <c r="SF22" s="665"/>
      <c r="SG22" s="665"/>
      <c r="SH22" s="665"/>
      <c r="SI22" s="665"/>
      <c r="SJ22" s="665"/>
      <c r="SK22" s="665"/>
      <c r="SL22" s="665"/>
      <c r="SM22" s="665"/>
      <c r="SN22" s="665"/>
      <c r="SO22" s="665"/>
      <c r="SP22" s="665"/>
      <c r="SQ22" s="665"/>
      <c r="SR22" s="665"/>
      <c r="SS22" s="665"/>
      <c r="ST22" s="665"/>
      <c r="SU22" s="665"/>
      <c r="SV22" s="665"/>
      <c r="SW22" s="665"/>
      <c r="SX22" s="665"/>
      <c r="SY22" s="665"/>
      <c r="SZ22" s="665"/>
      <c r="TA22" s="665"/>
      <c r="TB22" s="665"/>
      <c r="TC22" s="665"/>
      <c r="TD22" s="665"/>
      <c r="TE22" s="665"/>
      <c r="TF22" s="665"/>
      <c r="TG22" s="665"/>
      <c r="TH22" s="665"/>
      <c r="TI22" s="665"/>
      <c r="TJ22" s="665"/>
      <c r="TK22" s="665"/>
      <c r="TL22" s="665"/>
      <c r="TM22" s="665"/>
      <c r="TN22" s="665"/>
      <c r="TO22" s="665"/>
      <c r="TP22" s="665"/>
      <c r="TQ22" s="665"/>
      <c r="TR22" s="665"/>
      <c r="TS22" s="665"/>
      <c r="TT22" s="665"/>
      <c r="TU22" s="665"/>
      <c r="TV22" s="665"/>
      <c r="TW22" s="665"/>
      <c r="TX22" s="665"/>
      <c r="TY22" s="665"/>
      <c r="TZ22" s="665"/>
      <c r="UA22" s="665"/>
      <c r="UB22" s="665"/>
      <c r="UC22" s="665"/>
      <c r="UD22" s="665"/>
      <c r="UE22" s="665"/>
      <c r="UF22" s="665"/>
      <c r="UG22" s="665"/>
      <c r="UH22" s="665"/>
      <c r="UI22" s="665"/>
      <c r="UJ22" s="665"/>
      <c r="UK22" s="665"/>
      <c r="UL22" s="665"/>
      <c r="UM22" s="665"/>
      <c r="UN22" s="665"/>
      <c r="UO22" s="665"/>
      <c r="UP22" s="665"/>
      <c r="UQ22" s="665"/>
      <c r="UR22" s="665"/>
      <c r="US22" s="665"/>
      <c r="UT22" s="665"/>
      <c r="UU22" s="665"/>
      <c r="UV22" s="665"/>
      <c r="UW22" s="665"/>
      <c r="UX22" s="665"/>
      <c r="UY22" s="665"/>
      <c r="UZ22" s="665"/>
      <c r="VA22" s="665"/>
      <c r="VB22" s="665"/>
      <c r="VC22" s="665"/>
      <c r="VD22" s="665"/>
      <c r="VE22" s="665"/>
      <c r="VF22" s="665"/>
      <c r="VG22" s="665"/>
      <c r="VH22" s="665"/>
      <c r="VI22" s="665"/>
      <c r="VJ22" s="665"/>
      <c r="VK22" s="665"/>
      <c r="VL22" s="665"/>
      <c r="VM22" s="665"/>
      <c r="VN22" s="665"/>
      <c r="VO22" s="665"/>
      <c r="VP22" s="665"/>
      <c r="VQ22" s="665"/>
      <c r="VR22" s="665"/>
      <c r="VS22" s="665"/>
      <c r="VT22" s="665"/>
      <c r="VU22" s="665"/>
      <c r="VV22" s="665"/>
      <c r="VW22" s="665"/>
      <c r="VX22" s="665"/>
      <c r="VY22" s="665"/>
      <c r="VZ22" s="665"/>
      <c r="WA22" s="665"/>
      <c r="WB22" s="665"/>
      <c r="WC22" s="665"/>
      <c r="WD22" s="665"/>
      <c r="WE22" s="665"/>
      <c r="WF22" s="665"/>
      <c r="WG22" s="665"/>
      <c r="WH22" s="665"/>
      <c r="WI22" s="665"/>
      <c r="WJ22" s="665"/>
      <c r="WK22" s="665"/>
      <c r="WL22" s="665"/>
      <c r="WM22" s="665"/>
      <c r="WN22" s="665"/>
      <c r="WO22" s="665"/>
      <c r="WP22" s="665"/>
      <c r="WQ22" s="665"/>
      <c r="WR22" s="665"/>
      <c r="WS22" s="665"/>
      <c r="WT22" s="665"/>
      <c r="WU22" s="665"/>
      <c r="WV22" s="665"/>
      <c r="WW22" s="665"/>
      <c r="WX22" s="665"/>
      <c r="WY22" s="665"/>
      <c r="WZ22" s="665"/>
      <c r="XA22" s="665"/>
      <c r="XB22" s="665"/>
      <c r="XC22" s="665"/>
      <c r="XD22" s="665"/>
      <c r="XE22" s="665"/>
      <c r="XF22" s="665"/>
      <c r="XG22" s="665"/>
      <c r="XH22" s="665"/>
      <c r="XI22" s="665"/>
      <c r="XJ22" s="665"/>
      <c r="XK22" s="665"/>
      <c r="XL22" s="665"/>
      <c r="XM22" s="665"/>
      <c r="XN22" s="665"/>
      <c r="XO22" s="665"/>
      <c r="XP22" s="665"/>
      <c r="XQ22" s="665"/>
      <c r="XR22" s="665"/>
      <c r="XS22" s="665"/>
      <c r="XT22" s="665"/>
      <c r="XU22" s="665"/>
      <c r="XV22" s="665"/>
      <c r="XW22" s="665"/>
      <c r="XX22" s="665"/>
      <c r="XY22" s="665"/>
      <c r="XZ22" s="665"/>
      <c r="YA22" s="665"/>
      <c r="YB22" s="665"/>
      <c r="YC22" s="665"/>
      <c r="YD22" s="665"/>
      <c r="YE22" s="665"/>
      <c r="YF22" s="665"/>
      <c r="YG22" s="665"/>
      <c r="YH22" s="665"/>
      <c r="YI22" s="665"/>
      <c r="YJ22" s="665"/>
      <c r="YK22" s="665"/>
      <c r="YL22" s="665"/>
      <c r="YM22" s="665"/>
      <c r="YN22" s="665"/>
      <c r="YO22" s="665"/>
      <c r="YP22" s="665"/>
      <c r="YQ22" s="665"/>
      <c r="YR22" s="665"/>
      <c r="YS22" s="665"/>
      <c r="YT22" s="665"/>
      <c r="YU22" s="665"/>
      <c r="YV22" s="665"/>
      <c r="YW22" s="665"/>
      <c r="YX22" s="665"/>
      <c r="YY22" s="665"/>
      <c r="YZ22" s="665"/>
      <c r="ZA22" s="665"/>
      <c r="ZB22" s="665"/>
      <c r="ZC22" s="665"/>
      <c r="ZD22" s="665"/>
      <c r="ZE22" s="665"/>
      <c r="ZF22" s="665"/>
      <c r="ZG22" s="665"/>
      <c r="ZH22" s="665"/>
      <c r="ZI22" s="665"/>
      <c r="ZJ22" s="665"/>
      <c r="ZK22" s="665"/>
      <c r="ZL22" s="665"/>
      <c r="ZM22" s="665"/>
      <c r="ZN22" s="665"/>
      <c r="ZO22" s="665"/>
      <c r="ZP22" s="665"/>
      <c r="ZQ22" s="665"/>
      <c r="ZR22" s="665"/>
      <c r="ZS22" s="665"/>
      <c r="ZT22" s="665"/>
      <c r="ZU22" s="665"/>
      <c r="ZV22" s="665"/>
      <c r="ZW22" s="665"/>
      <c r="ZX22" s="665"/>
      <c r="ZY22" s="665"/>
      <c r="ZZ22" s="665"/>
      <c r="AAA22" s="665"/>
      <c r="AAB22" s="665"/>
      <c r="AAC22" s="665"/>
      <c r="AAD22" s="665"/>
      <c r="AAE22" s="665"/>
      <c r="AAF22" s="665"/>
      <c r="AAG22" s="665"/>
      <c r="AAH22" s="665"/>
      <c r="AAI22" s="665"/>
      <c r="AAJ22" s="665"/>
      <c r="AAK22" s="665"/>
      <c r="AAL22" s="665"/>
      <c r="AAM22" s="665"/>
      <c r="AAN22" s="665"/>
      <c r="AAO22" s="665"/>
      <c r="AAP22" s="665"/>
      <c r="AAQ22" s="665"/>
      <c r="AAR22" s="665"/>
      <c r="AAS22" s="665"/>
      <c r="AAT22" s="665"/>
      <c r="AAU22" s="665"/>
      <c r="AAV22" s="665"/>
      <c r="AAW22" s="665"/>
      <c r="AAX22" s="665"/>
      <c r="AAY22" s="665"/>
      <c r="AAZ22" s="665"/>
      <c r="ABA22" s="665"/>
      <c r="ABB22" s="665"/>
      <c r="ABC22" s="665"/>
      <c r="ABD22" s="665"/>
      <c r="ABE22" s="665"/>
      <c r="ABF22" s="665"/>
      <c r="ABG22" s="665"/>
      <c r="ABH22" s="665"/>
      <c r="ABI22" s="665"/>
      <c r="ABJ22" s="665"/>
      <c r="ABK22" s="665"/>
      <c r="ABL22" s="665"/>
      <c r="ABM22" s="665"/>
      <c r="ABN22" s="665"/>
      <c r="ABO22" s="665"/>
      <c r="ABP22" s="665"/>
      <c r="ABQ22" s="665"/>
      <c r="ABR22" s="665"/>
      <c r="ABS22" s="665"/>
      <c r="ABT22" s="665"/>
      <c r="ABU22" s="665"/>
      <c r="ABV22" s="665"/>
      <c r="ABW22" s="665"/>
      <c r="ABX22" s="665"/>
      <c r="ABY22" s="665"/>
      <c r="ABZ22" s="665"/>
      <c r="ACA22" s="665"/>
      <c r="ACB22" s="665"/>
      <c r="ACC22" s="665"/>
      <c r="ACD22" s="665"/>
      <c r="ACE22" s="665"/>
      <c r="ACF22" s="665"/>
      <c r="ACG22" s="665"/>
      <c r="ACH22" s="665"/>
      <c r="ACI22" s="665"/>
      <c r="ACJ22" s="665"/>
      <c r="ACK22" s="665"/>
      <c r="ACL22" s="665"/>
      <c r="ACM22" s="665"/>
      <c r="ACN22" s="665"/>
      <c r="ACO22" s="665"/>
      <c r="ACP22" s="665"/>
      <c r="ACQ22" s="665"/>
      <c r="ACR22" s="665"/>
      <c r="ACS22" s="665"/>
      <c r="ACT22" s="665"/>
      <c r="ACU22" s="665"/>
      <c r="ACV22" s="665"/>
      <c r="ACW22" s="665"/>
      <c r="ACX22" s="665"/>
      <c r="ACY22" s="665"/>
      <c r="ACZ22" s="665"/>
      <c r="ADA22" s="665"/>
      <c r="ADB22" s="665"/>
      <c r="ADC22" s="665"/>
      <c r="ADD22" s="665"/>
      <c r="ADE22" s="665"/>
      <c r="ADF22" s="665"/>
      <c r="ADG22" s="665"/>
      <c r="ADH22" s="665"/>
      <c r="ADI22" s="665"/>
      <c r="ADJ22" s="665"/>
      <c r="ADK22" s="665"/>
      <c r="ADL22" s="665"/>
      <c r="ADM22" s="665"/>
      <c r="ADN22" s="665"/>
      <c r="ADO22" s="665"/>
      <c r="ADP22" s="665"/>
      <c r="ADQ22" s="665"/>
      <c r="ADR22" s="665"/>
      <c r="ADS22" s="665"/>
      <c r="ADT22" s="665"/>
      <c r="ADU22" s="665"/>
      <c r="ADV22" s="665"/>
      <c r="ADW22" s="665"/>
      <c r="ADX22" s="665"/>
      <c r="ADY22" s="665"/>
      <c r="ADZ22" s="665"/>
      <c r="AEA22" s="665"/>
      <c r="AEB22" s="665"/>
      <c r="AEC22" s="665"/>
      <c r="AED22" s="665"/>
      <c r="AEE22" s="665"/>
      <c r="AEF22" s="665"/>
      <c r="AEG22" s="665"/>
      <c r="AEH22" s="665"/>
      <c r="AEI22" s="665"/>
      <c r="AEJ22" s="665"/>
      <c r="AEK22" s="665"/>
      <c r="AEL22" s="665"/>
      <c r="AEM22" s="665"/>
      <c r="AEN22" s="665"/>
      <c r="AEO22" s="665"/>
      <c r="AEP22" s="665"/>
      <c r="AEQ22" s="665"/>
      <c r="AER22" s="665"/>
      <c r="AES22" s="665"/>
      <c r="AET22" s="665"/>
      <c r="AEU22" s="665"/>
      <c r="AEV22" s="665"/>
      <c r="AEW22" s="665"/>
      <c r="AEX22" s="665"/>
      <c r="AEY22" s="665"/>
      <c r="AEZ22" s="665"/>
      <c r="AFA22" s="665"/>
      <c r="AFB22" s="665"/>
      <c r="AFC22" s="665"/>
      <c r="AFD22" s="665"/>
      <c r="AFE22" s="665"/>
      <c r="AFF22" s="665"/>
      <c r="AFG22" s="665"/>
      <c r="AFH22" s="665"/>
      <c r="AFI22" s="665"/>
      <c r="AFJ22" s="665"/>
      <c r="AFK22" s="665"/>
      <c r="AFL22" s="665"/>
      <c r="AFM22" s="665"/>
      <c r="AFN22" s="665"/>
      <c r="AFO22" s="665"/>
      <c r="AFP22" s="665"/>
      <c r="AFQ22" s="665"/>
      <c r="AFR22" s="665"/>
      <c r="AFS22" s="665"/>
      <c r="AFT22" s="665"/>
      <c r="AFU22" s="665"/>
      <c r="AFV22" s="665"/>
      <c r="AFW22" s="665"/>
      <c r="AFX22" s="665"/>
      <c r="AFY22" s="665"/>
      <c r="AFZ22" s="665"/>
      <c r="AGA22" s="665"/>
      <c r="AGB22" s="665"/>
      <c r="AGC22" s="665"/>
      <c r="AGD22" s="665"/>
      <c r="AGE22" s="665"/>
      <c r="AGF22" s="665"/>
      <c r="AGG22" s="665"/>
      <c r="AGH22" s="665"/>
      <c r="AGI22" s="665"/>
      <c r="AGJ22" s="665"/>
      <c r="AGK22" s="665"/>
      <c r="AGL22" s="665"/>
      <c r="AGM22" s="665"/>
      <c r="AGN22" s="665"/>
      <c r="AGO22" s="665"/>
      <c r="AGP22" s="665"/>
      <c r="AGQ22" s="665"/>
      <c r="AGR22" s="665"/>
      <c r="AGS22" s="665"/>
      <c r="AGT22" s="665"/>
      <c r="AGU22" s="665"/>
      <c r="AGV22" s="665"/>
      <c r="AGW22" s="665"/>
      <c r="AGX22" s="665"/>
      <c r="AGY22" s="665"/>
      <c r="AGZ22" s="665"/>
      <c r="AHA22" s="665"/>
      <c r="AHB22" s="665"/>
      <c r="AHC22" s="665"/>
      <c r="AHD22" s="665"/>
      <c r="AHE22" s="665"/>
      <c r="AHF22" s="665"/>
      <c r="AHG22" s="665"/>
      <c r="AHH22" s="665"/>
      <c r="AHI22" s="665"/>
      <c r="AHJ22" s="665"/>
      <c r="AHK22" s="665"/>
      <c r="AHL22" s="665"/>
      <c r="AHM22" s="665"/>
      <c r="AHN22" s="665"/>
      <c r="AHO22" s="665"/>
      <c r="AHP22" s="665"/>
      <c r="AHQ22" s="665"/>
      <c r="AHR22" s="665"/>
      <c r="AHS22" s="665"/>
      <c r="AHT22" s="665"/>
      <c r="AHU22" s="665"/>
      <c r="AHV22" s="665"/>
      <c r="AHW22" s="665"/>
      <c r="AHX22" s="665"/>
      <c r="AHY22" s="665"/>
      <c r="AHZ22" s="665"/>
      <c r="AIA22" s="665"/>
      <c r="AIB22" s="665"/>
      <c r="AIC22" s="665"/>
      <c r="AID22" s="665"/>
      <c r="AIE22" s="665"/>
      <c r="AIF22" s="665"/>
      <c r="AIG22" s="665"/>
      <c r="AIH22" s="665"/>
      <c r="AII22" s="665"/>
      <c r="AIJ22" s="665"/>
      <c r="AIK22" s="665"/>
      <c r="AIL22" s="665"/>
      <c r="AIM22" s="665"/>
      <c r="AIN22" s="665"/>
      <c r="AIO22" s="665"/>
      <c r="AIP22" s="665"/>
      <c r="AIQ22" s="665"/>
      <c r="AIR22" s="665"/>
      <c r="AIS22" s="665"/>
      <c r="AIT22" s="665"/>
      <c r="AIU22" s="665"/>
      <c r="AIV22" s="665"/>
      <c r="AIW22" s="665"/>
      <c r="AIX22" s="665"/>
      <c r="AIY22" s="665"/>
      <c r="AIZ22" s="665"/>
      <c r="AJA22" s="665"/>
      <c r="AJB22" s="665"/>
      <c r="AJC22" s="665"/>
      <c r="AJD22" s="665"/>
      <c r="AJE22" s="665"/>
      <c r="AJF22" s="665"/>
      <c r="AJG22" s="665"/>
      <c r="AJH22" s="665"/>
      <c r="AJI22" s="665"/>
      <c r="AJJ22" s="665"/>
      <c r="AJK22" s="665"/>
      <c r="AJL22" s="665"/>
      <c r="AJM22" s="665"/>
      <c r="AJN22" s="665"/>
      <c r="AJO22" s="665"/>
      <c r="AJP22" s="665"/>
      <c r="AJQ22" s="665"/>
      <c r="AJR22" s="665"/>
      <c r="AJS22" s="665"/>
      <c r="AJT22" s="665"/>
      <c r="AJU22" s="665"/>
      <c r="AJV22" s="665"/>
      <c r="AJW22" s="665"/>
      <c r="AJX22" s="665"/>
      <c r="AJY22" s="665"/>
      <c r="AJZ22" s="665"/>
      <c r="AKA22" s="665"/>
      <c r="AKB22" s="665"/>
      <c r="AKC22" s="665"/>
      <c r="AKD22" s="665"/>
      <c r="AKE22" s="665"/>
      <c r="AKF22" s="665"/>
      <c r="AKG22" s="665"/>
      <c r="AKH22" s="665"/>
      <c r="AKI22" s="665"/>
      <c r="AKJ22" s="665"/>
      <c r="AKK22" s="665"/>
      <c r="AKL22" s="665"/>
      <c r="AKM22" s="665"/>
      <c r="AKN22" s="665"/>
      <c r="AKO22" s="665"/>
      <c r="AKP22" s="665"/>
      <c r="AKQ22" s="665"/>
      <c r="AKR22" s="665"/>
      <c r="AKS22" s="665"/>
      <c r="AKT22" s="665"/>
      <c r="AKU22" s="665"/>
      <c r="AKV22" s="665"/>
      <c r="AKW22" s="665"/>
      <c r="AKX22" s="665"/>
      <c r="AKY22" s="665"/>
      <c r="AKZ22" s="665"/>
      <c r="ALA22" s="665"/>
      <c r="ALB22" s="665"/>
      <c r="ALC22" s="665"/>
      <c r="ALD22" s="665"/>
      <c r="ALE22" s="665"/>
      <c r="ALF22" s="665"/>
      <c r="ALG22" s="665"/>
      <c r="ALH22" s="665"/>
      <c r="ALI22" s="665"/>
      <c r="ALJ22" s="665"/>
    </row>
    <row r="23" spans="2:998">
      <c r="B23" s="682" t="s">
        <v>584</v>
      </c>
      <c r="C23" s="681"/>
      <c r="D23" s="681">
        <v>1</v>
      </c>
      <c r="E23" s="681">
        <v>0.53619199286752905</v>
      </c>
      <c r="F23" s="681">
        <v>1.1205514631334093</v>
      </c>
      <c r="G23" s="681">
        <v>1.2011364029665057</v>
      </c>
      <c r="H23" s="681">
        <v>1.2830902553383599</v>
      </c>
      <c r="I23" s="681">
        <v>1.4166809438596295</v>
      </c>
      <c r="J23" s="681">
        <v>1.6138253541868293</v>
      </c>
      <c r="K23" s="681">
        <v>1.7359777486040251</v>
      </c>
      <c r="L23" s="676"/>
      <c r="M23" s="306"/>
      <c r="N23" s="676"/>
      <c r="O23" s="339"/>
      <c r="P23" s="665"/>
      <c r="Q23" s="665"/>
      <c r="R23" s="665"/>
      <c r="S23" s="665"/>
      <c r="T23" s="665"/>
      <c r="U23" s="665"/>
      <c r="V23" s="665"/>
      <c r="W23" s="665"/>
      <c r="X23" s="665"/>
      <c r="Y23" s="665"/>
      <c r="Z23" s="665"/>
      <c r="AA23" s="665"/>
      <c r="AB23" s="665"/>
      <c r="AC23" s="665"/>
      <c r="AD23" s="665"/>
      <c r="AE23" s="665"/>
      <c r="AF23" s="665"/>
      <c r="AG23" s="665"/>
      <c r="AH23" s="665"/>
      <c r="AI23" s="665"/>
      <c r="AJ23" s="665"/>
      <c r="AK23" s="665"/>
      <c r="AL23" s="665"/>
      <c r="AM23" s="665"/>
      <c r="AN23" s="665"/>
      <c r="AO23" s="665"/>
      <c r="AP23" s="665"/>
      <c r="AQ23" s="665"/>
      <c r="AR23" s="665"/>
      <c r="AS23" s="665"/>
      <c r="AT23" s="665"/>
      <c r="AU23" s="665"/>
      <c r="AV23" s="665"/>
      <c r="AW23" s="665"/>
      <c r="AX23" s="665"/>
      <c r="AY23" s="665"/>
      <c r="AZ23" s="665"/>
      <c r="BA23" s="665"/>
      <c r="BB23" s="665"/>
      <c r="BC23" s="665"/>
      <c r="BD23" s="665"/>
      <c r="BE23" s="665"/>
      <c r="BF23" s="665"/>
      <c r="BG23" s="665"/>
      <c r="BH23" s="665"/>
      <c r="BI23" s="665"/>
      <c r="BJ23" s="665"/>
      <c r="BK23" s="665"/>
      <c r="BL23" s="665"/>
      <c r="BM23" s="665"/>
      <c r="BN23" s="665"/>
      <c r="BO23" s="665"/>
      <c r="BP23" s="665"/>
      <c r="BQ23" s="665"/>
      <c r="BR23" s="665"/>
      <c r="BS23" s="665"/>
      <c r="BT23" s="665"/>
      <c r="BU23" s="665"/>
      <c r="BV23" s="665"/>
      <c r="BW23" s="665"/>
      <c r="BX23" s="665"/>
      <c r="BY23" s="665"/>
      <c r="BZ23" s="665"/>
      <c r="CA23" s="665"/>
      <c r="CB23" s="665"/>
      <c r="CC23" s="665"/>
      <c r="CD23" s="665"/>
      <c r="CE23" s="665"/>
      <c r="CF23" s="665"/>
      <c r="CG23" s="665"/>
      <c r="CH23" s="665"/>
      <c r="CI23" s="665"/>
      <c r="CJ23" s="665"/>
      <c r="CK23" s="665"/>
      <c r="CL23" s="665"/>
      <c r="CM23" s="665"/>
      <c r="CN23" s="665"/>
      <c r="CO23" s="665"/>
      <c r="CP23" s="665"/>
      <c r="CQ23" s="665"/>
      <c r="CR23" s="665"/>
      <c r="CS23" s="665"/>
      <c r="CT23" s="665"/>
      <c r="CU23" s="665"/>
      <c r="CV23" s="665"/>
      <c r="CW23" s="665"/>
      <c r="CX23" s="665"/>
      <c r="CY23" s="665"/>
      <c r="CZ23" s="665"/>
      <c r="DA23" s="665"/>
      <c r="DB23" s="665"/>
      <c r="DC23" s="665"/>
      <c r="DD23" s="665"/>
      <c r="DE23" s="665"/>
      <c r="DF23" s="665"/>
      <c r="DG23" s="665"/>
      <c r="DH23" s="665"/>
      <c r="DI23" s="665"/>
      <c r="DJ23" s="665"/>
      <c r="DK23" s="665"/>
      <c r="DL23" s="665"/>
      <c r="DM23" s="665"/>
      <c r="DN23" s="665"/>
      <c r="DO23" s="665"/>
      <c r="DP23" s="665"/>
      <c r="DQ23" s="665"/>
      <c r="DR23" s="665"/>
      <c r="DS23" s="665"/>
      <c r="DT23" s="665"/>
      <c r="DU23" s="665"/>
      <c r="DV23" s="665"/>
      <c r="DW23" s="665"/>
      <c r="DX23" s="665"/>
      <c r="DY23" s="665"/>
      <c r="DZ23" s="665"/>
      <c r="EA23" s="665"/>
      <c r="EB23" s="665"/>
      <c r="EC23" s="665"/>
      <c r="ED23" s="665"/>
      <c r="EE23" s="665"/>
      <c r="EF23" s="665"/>
      <c r="EG23" s="665"/>
      <c r="EH23" s="665"/>
      <c r="EI23" s="665"/>
      <c r="EJ23" s="665"/>
      <c r="EK23" s="665"/>
      <c r="EL23" s="665"/>
      <c r="EM23" s="665"/>
      <c r="EN23" s="665"/>
      <c r="EO23" s="665"/>
      <c r="EP23" s="665"/>
      <c r="EQ23" s="665"/>
      <c r="ER23" s="665"/>
      <c r="ES23" s="665"/>
      <c r="ET23" s="665"/>
      <c r="EU23" s="665"/>
      <c r="EV23" s="665"/>
      <c r="EW23" s="665"/>
      <c r="EX23" s="665"/>
      <c r="EY23" s="665"/>
      <c r="EZ23" s="665"/>
      <c r="FA23" s="665"/>
      <c r="FB23" s="665"/>
      <c r="FC23" s="665"/>
      <c r="FD23" s="665"/>
      <c r="FE23" s="665"/>
      <c r="FF23" s="665"/>
      <c r="FG23" s="665"/>
      <c r="FH23" s="665"/>
      <c r="FI23" s="665"/>
      <c r="FJ23" s="665"/>
      <c r="FK23" s="665"/>
      <c r="FL23" s="665"/>
      <c r="FM23" s="665"/>
      <c r="FN23" s="665"/>
      <c r="FO23" s="665"/>
      <c r="FP23" s="665"/>
      <c r="FQ23" s="665"/>
      <c r="FR23" s="665"/>
      <c r="FS23" s="665"/>
      <c r="FT23" s="665"/>
      <c r="FU23" s="665"/>
      <c r="FV23" s="665"/>
      <c r="FW23" s="665"/>
      <c r="FX23" s="665"/>
      <c r="FY23" s="665"/>
      <c r="FZ23" s="665"/>
      <c r="GA23" s="665"/>
      <c r="GB23" s="665"/>
      <c r="GC23" s="665"/>
      <c r="GD23" s="665"/>
      <c r="GE23" s="665"/>
      <c r="GF23" s="665"/>
      <c r="GG23" s="665"/>
      <c r="GH23" s="665"/>
      <c r="GI23" s="665"/>
      <c r="GJ23" s="665"/>
      <c r="GK23" s="665"/>
      <c r="GL23" s="665"/>
      <c r="GM23" s="665"/>
      <c r="GN23" s="665"/>
      <c r="GO23" s="665"/>
      <c r="GP23" s="665"/>
      <c r="GQ23" s="665"/>
      <c r="GR23" s="665"/>
      <c r="GS23" s="665"/>
      <c r="GT23" s="665"/>
      <c r="GU23" s="665"/>
      <c r="GV23" s="665"/>
      <c r="GW23" s="665"/>
      <c r="GX23" s="665"/>
      <c r="GY23" s="665"/>
      <c r="GZ23" s="665"/>
      <c r="HA23" s="665"/>
      <c r="HB23" s="665"/>
      <c r="HC23" s="665"/>
      <c r="HD23" s="665"/>
      <c r="HE23" s="665"/>
      <c r="HF23" s="665"/>
      <c r="HG23" s="665"/>
      <c r="HH23" s="665"/>
      <c r="HI23" s="665"/>
      <c r="HJ23" s="665"/>
      <c r="HK23" s="665"/>
      <c r="HL23" s="665"/>
      <c r="HM23" s="665"/>
      <c r="HN23" s="665"/>
      <c r="HO23" s="665"/>
      <c r="HP23" s="665"/>
      <c r="HQ23" s="665"/>
      <c r="HR23" s="665"/>
      <c r="HS23" s="665"/>
      <c r="HT23" s="665"/>
      <c r="HU23" s="665"/>
      <c r="HV23" s="665"/>
      <c r="HW23" s="665"/>
      <c r="HX23" s="665"/>
      <c r="HY23" s="665"/>
      <c r="HZ23" s="665"/>
      <c r="IA23" s="665"/>
      <c r="IB23" s="665"/>
      <c r="IC23" s="665"/>
      <c r="ID23" s="665"/>
      <c r="IE23" s="665"/>
      <c r="IF23" s="665"/>
      <c r="IG23" s="665"/>
      <c r="IH23" s="665"/>
      <c r="II23" s="665"/>
      <c r="IJ23" s="665"/>
      <c r="IK23" s="665"/>
      <c r="IL23" s="665"/>
      <c r="IM23" s="665"/>
      <c r="IN23" s="665"/>
      <c r="IO23" s="665"/>
      <c r="IP23" s="665"/>
      <c r="IQ23" s="665"/>
      <c r="IR23" s="665"/>
      <c r="IS23" s="665"/>
      <c r="IT23" s="665"/>
      <c r="IU23" s="665"/>
      <c r="IV23" s="665"/>
      <c r="IW23" s="665"/>
      <c r="IX23" s="665"/>
      <c r="IY23" s="665"/>
      <c r="IZ23" s="665"/>
      <c r="JA23" s="665"/>
      <c r="JB23" s="665"/>
      <c r="JC23" s="665"/>
      <c r="JD23" s="665"/>
      <c r="JE23" s="665"/>
      <c r="JF23" s="665"/>
      <c r="JG23" s="665"/>
      <c r="JH23" s="665"/>
      <c r="JI23" s="665"/>
      <c r="JJ23" s="665"/>
      <c r="JK23" s="665"/>
      <c r="JL23" s="665"/>
      <c r="JM23" s="665"/>
      <c r="JN23" s="665"/>
      <c r="JO23" s="665"/>
      <c r="JP23" s="665"/>
      <c r="JQ23" s="665"/>
      <c r="JR23" s="665"/>
      <c r="JS23" s="665"/>
      <c r="JT23" s="665"/>
      <c r="JU23" s="665"/>
      <c r="JV23" s="665"/>
      <c r="JW23" s="665"/>
      <c r="JX23" s="665"/>
      <c r="JY23" s="665"/>
      <c r="JZ23" s="665"/>
      <c r="KA23" s="665"/>
      <c r="KB23" s="665"/>
      <c r="KC23" s="665"/>
      <c r="KD23" s="665"/>
      <c r="KE23" s="665"/>
      <c r="KF23" s="665"/>
      <c r="KG23" s="665"/>
      <c r="KH23" s="665"/>
      <c r="KI23" s="665"/>
      <c r="KJ23" s="665"/>
      <c r="KK23" s="665"/>
      <c r="KL23" s="665"/>
      <c r="KM23" s="665"/>
      <c r="KN23" s="665"/>
      <c r="KO23" s="665"/>
      <c r="KP23" s="665"/>
      <c r="KQ23" s="665"/>
      <c r="KR23" s="665"/>
      <c r="KS23" s="665"/>
      <c r="KT23" s="665"/>
      <c r="KU23" s="665"/>
      <c r="KV23" s="665"/>
      <c r="KW23" s="665"/>
      <c r="KX23" s="665"/>
      <c r="KY23" s="665"/>
      <c r="KZ23" s="665"/>
      <c r="LA23" s="665"/>
      <c r="LB23" s="665"/>
      <c r="LC23" s="665"/>
      <c r="LD23" s="665"/>
      <c r="LE23" s="665"/>
      <c r="LF23" s="665"/>
      <c r="LG23" s="665"/>
      <c r="LH23" s="665"/>
      <c r="LI23" s="665"/>
      <c r="LJ23" s="665"/>
      <c r="LK23" s="665"/>
      <c r="LL23" s="665"/>
      <c r="LM23" s="665"/>
      <c r="LN23" s="665"/>
      <c r="LO23" s="665"/>
      <c r="LP23" s="665"/>
      <c r="LQ23" s="665"/>
      <c r="LR23" s="665"/>
      <c r="LS23" s="665"/>
      <c r="LT23" s="665"/>
      <c r="LU23" s="665"/>
      <c r="LV23" s="665"/>
      <c r="LW23" s="665"/>
      <c r="LX23" s="665"/>
      <c r="LY23" s="665"/>
      <c r="LZ23" s="665"/>
      <c r="MA23" s="665"/>
      <c r="MB23" s="665"/>
      <c r="MC23" s="665"/>
      <c r="MD23" s="665"/>
      <c r="ME23" s="665"/>
      <c r="MF23" s="665"/>
      <c r="MG23" s="665"/>
      <c r="MH23" s="665"/>
      <c r="MI23" s="665"/>
      <c r="MJ23" s="665"/>
      <c r="MK23" s="665"/>
      <c r="ML23" s="665"/>
      <c r="MM23" s="665"/>
      <c r="MN23" s="665"/>
      <c r="MO23" s="665"/>
      <c r="MP23" s="665"/>
      <c r="MQ23" s="665"/>
      <c r="MR23" s="665"/>
      <c r="MS23" s="665"/>
      <c r="MT23" s="665"/>
      <c r="MU23" s="665"/>
      <c r="MV23" s="665"/>
      <c r="MW23" s="665"/>
      <c r="MX23" s="665"/>
      <c r="MY23" s="665"/>
      <c r="MZ23" s="665"/>
      <c r="NA23" s="665"/>
      <c r="NB23" s="665"/>
      <c r="NC23" s="665"/>
      <c r="ND23" s="665"/>
      <c r="NE23" s="665"/>
      <c r="NF23" s="665"/>
      <c r="NG23" s="665"/>
      <c r="NH23" s="665"/>
      <c r="NI23" s="665"/>
      <c r="NJ23" s="665"/>
      <c r="NK23" s="665"/>
      <c r="NL23" s="665"/>
      <c r="NM23" s="665"/>
      <c r="NN23" s="665"/>
      <c r="NO23" s="665"/>
      <c r="NP23" s="665"/>
      <c r="NQ23" s="665"/>
      <c r="NR23" s="665"/>
      <c r="NS23" s="665"/>
      <c r="NT23" s="665"/>
      <c r="NU23" s="665"/>
      <c r="NV23" s="665"/>
      <c r="NW23" s="665"/>
      <c r="NX23" s="665"/>
      <c r="NY23" s="665"/>
      <c r="NZ23" s="665"/>
      <c r="OA23" s="665"/>
      <c r="OB23" s="665"/>
      <c r="OC23" s="665"/>
      <c r="OD23" s="665"/>
      <c r="OE23" s="665"/>
      <c r="OF23" s="665"/>
      <c r="OG23" s="665"/>
      <c r="OH23" s="665"/>
      <c r="OI23" s="665"/>
      <c r="OJ23" s="665"/>
      <c r="OK23" s="665"/>
      <c r="OL23" s="665"/>
      <c r="OM23" s="665"/>
      <c r="ON23" s="665"/>
      <c r="OO23" s="665"/>
      <c r="OP23" s="665"/>
      <c r="OQ23" s="665"/>
      <c r="OR23" s="665"/>
      <c r="OS23" s="665"/>
      <c r="OT23" s="665"/>
      <c r="OU23" s="665"/>
      <c r="OV23" s="665"/>
      <c r="OW23" s="665"/>
      <c r="OX23" s="665"/>
      <c r="OY23" s="665"/>
      <c r="OZ23" s="665"/>
      <c r="PA23" s="665"/>
      <c r="PB23" s="665"/>
      <c r="PC23" s="665"/>
      <c r="PD23" s="665"/>
      <c r="PE23" s="665"/>
      <c r="PF23" s="665"/>
      <c r="PG23" s="665"/>
      <c r="PH23" s="665"/>
      <c r="PI23" s="665"/>
      <c r="PJ23" s="665"/>
      <c r="PK23" s="665"/>
      <c r="PL23" s="665"/>
      <c r="PM23" s="665"/>
      <c r="PN23" s="665"/>
      <c r="PO23" s="665"/>
      <c r="PP23" s="665"/>
      <c r="PQ23" s="665"/>
      <c r="PR23" s="665"/>
      <c r="PS23" s="665"/>
      <c r="PT23" s="665"/>
      <c r="PU23" s="665"/>
      <c r="PV23" s="665"/>
      <c r="PW23" s="665"/>
      <c r="PX23" s="665"/>
      <c r="PY23" s="665"/>
      <c r="PZ23" s="665"/>
      <c r="QA23" s="665"/>
      <c r="QB23" s="665"/>
      <c r="QC23" s="665"/>
      <c r="QD23" s="665"/>
      <c r="QE23" s="665"/>
      <c r="QF23" s="665"/>
      <c r="QG23" s="665"/>
      <c r="QH23" s="665"/>
      <c r="QI23" s="665"/>
      <c r="QJ23" s="665"/>
      <c r="QK23" s="665"/>
      <c r="QL23" s="665"/>
      <c r="QM23" s="665"/>
      <c r="QN23" s="665"/>
      <c r="QO23" s="665"/>
      <c r="QP23" s="665"/>
      <c r="QQ23" s="665"/>
      <c r="QR23" s="665"/>
      <c r="QS23" s="665"/>
      <c r="QT23" s="665"/>
      <c r="QU23" s="665"/>
      <c r="QV23" s="665"/>
      <c r="QW23" s="665"/>
      <c r="QX23" s="665"/>
      <c r="QY23" s="665"/>
      <c r="QZ23" s="665"/>
      <c r="RA23" s="665"/>
      <c r="RB23" s="665"/>
      <c r="RC23" s="665"/>
      <c r="RD23" s="665"/>
      <c r="RE23" s="665"/>
      <c r="RF23" s="665"/>
      <c r="RG23" s="665"/>
      <c r="RH23" s="665"/>
      <c r="RI23" s="665"/>
      <c r="RJ23" s="665"/>
      <c r="RK23" s="665"/>
      <c r="RL23" s="665"/>
      <c r="RM23" s="665"/>
      <c r="RN23" s="665"/>
      <c r="RO23" s="665"/>
      <c r="RP23" s="665"/>
      <c r="RQ23" s="665"/>
      <c r="RR23" s="665"/>
      <c r="RS23" s="665"/>
      <c r="RT23" s="665"/>
      <c r="RU23" s="665"/>
      <c r="RV23" s="665"/>
      <c r="RW23" s="665"/>
      <c r="RX23" s="665"/>
      <c r="RY23" s="665"/>
      <c r="RZ23" s="665"/>
      <c r="SA23" s="665"/>
      <c r="SB23" s="665"/>
      <c r="SC23" s="665"/>
      <c r="SD23" s="665"/>
      <c r="SE23" s="665"/>
      <c r="SF23" s="665"/>
      <c r="SG23" s="665"/>
      <c r="SH23" s="665"/>
      <c r="SI23" s="665"/>
      <c r="SJ23" s="665"/>
      <c r="SK23" s="665"/>
      <c r="SL23" s="665"/>
      <c r="SM23" s="665"/>
      <c r="SN23" s="665"/>
      <c r="SO23" s="665"/>
      <c r="SP23" s="665"/>
      <c r="SQ23" s="665"/>
      <c r="SR23" s="665"/>
      <c r="SS23" s="665"/>
      <c r="ST23" s="665"/>
      <c r="SU23" s="665"/>
      <c r="SV23" s="665"/>
      <c r="SW23" s="665"/>
      <c r="SX23" s="665"/>
      <c r="SY23" s="665"/>
      <c r="SZ23" s="665"/>
      <c r="TA23" s="665"/>
      <c r="TB23" s="665"/>
      <c r="TC23" s="665"/>
      <c r="TD23" s="665"/>
      <c r="TE23" s="665"/>
      <c r="TF23" s="665"/>
      <c r="TG23" s="665"/>
      <c r="TH23" s="665"/>
      <c r="TI23" s="665"/>
      <c r="TJ23" s="665"/>
      <c r="TK23" s="665"/>
      <c r="TL23" s="665"/>
      <c r="TM23" s="665"/>
      <c r="TN23" s="665"/>
      <c r="TO23" s="665"/>
      <c r="TP23" s="665"/>
      <c r="TQ23" s="665"/>
      <c r="TR23" s="665"/>
      <c r="TS23" s="665"/>
      <c r="TT23" s="665"/>
      <c r="TU23" s="665"/>
      <c r="TV23" s="665"/>
      <c r="TW23" s="665"/>
      <c r="TX23" s="665"/>
      <c r="TY23" s="665"/>
      <c r="TZ23" s="665"/>
      <c r="UA23" s="665"/>
      <c r="UB23" s="665"/>
      <c r="UC23" s="665"/>
      <c r="UD23" s="665"/>
      <c r="UE23" s="665"/>
      <c r="UF23" s="665"/>
      <c r="UG23" s="665"/>
      <c r="UH23" s="665"/>
      <c r="UI23" s="665"/>
      <c r="UJ23" s="665"/>
      <c r="UK23" s="665"/>
      <c r="UL23" s="665"/>
      <c r="UM23" s="665"/>
      <c r="UN23" s="665"/>
      <c r="UO23" s="665"/>
      <c r="UP23" s="665"/>
      <c r="UQ23" s="665"/>
      <c r="UR23" s="665"/>
      <c r="US23" s="665"/>
      <c r="UT23" s="665"/>
      <c r="UU23" s="665"/>
      <c r="UV23" s="665"/>
      <c r="UW23" s="665"/>
      <c r="UX23" s="665"/>
      <c r="UY23" s="665"/>
      <c r="UZ23" s="665"/>
      <c r="VA23" s="665"/>
      <c r="VB23" s="665"/>
      <c r="VC23" s="665"/>
      <c r="VD23" s="665"/>
      <c r="VE23" s="665"/>
      <c r="VF23" s="665"/>
      <c r="VG23" s="665"/>
      <c r="VH23" s="665"/>
      <c r="VI23" s="665"/>
      <c r="VJ23" s="665"/>
      <c r="VK23" s="665"/>
      <c r="VL23" s="665"/>
      <c r="VM23" s="665"/>
      <c r="VN23" s="665"/>
      <c r="VO23" s="665"/>
      <c r="VP23" s="665"/>
      <c r="VQ23" s="665"/>
      <c r="VR23" s="665"/>
      <c r="VS23" s="665"/>
      <c r="VT23" s="665"/>
      <c r="VU23" s="665"/>
      <c r="VV23" s="665"/>
      <c r="VW23" s="665"/>
      <c r="VX23" s="665"/>
      <c r="VY23" s="665"/>
      <c r="VZ23" s="665"/>
      <c r="WA23" s="665"/>
      <c r="WB23" s="665"/>
      <c r="WC23" s="665"/>
      <c r="WD23" s="665"/>
      <c r="WE23" s="665"/>
      <c r="WF23" s="665"/>
      <c r="WG23" s="665"/>
      <c r="WH23" s="665"/>
      <c r="WI23" s="665"/>
      <c r="WJ23" s="665"/>
      <c r="WK23" s="665"/>
      <c r="WL23" s="665"/>
      <c r="WM23" s="665"/>
      <c r="WN23" s="665"/>
      <c r="WO23" s="665"/>
      <c r="WP23" s="665"/>
      <c r="WQ23" s="665"/>
      <c r="WR23" s="665"/>
      <c r="WS23" s="665"/>
      <c r="WT23" s="665"/>
      <c r="WU23" s="665"/>
      <c r="WV23" s="665"/>
      <c r="WW23" s="665"/>
      <c r="WX23" s="665"/>
      <c r="WY23" s="665"/>
      <c r="WZ23" s="665"/>
      <c r="XA23" s="665"/>
      <c r="XB23" s="665"/>
      <c r="XC23" s="665"/>
      <c r="XD23" s="665"/>
      <c r="XE23" s="665"/>
      <c r="XF23" s="665"/>
      <c r="XG23" s="665"/>
      <c r="XH23" s="665"/>
      <c r="XI23" s="665"/>
      <c r="XJ23" s="665"/>
      <c r="XK23" s="665"/>
      <c r="XL23" s="665"/>
      <c r="XM23" s="665"/>
      <c r="XN23" s="665"/>
      <c r="XO23" s="665"/>
      <c r="XP23" s="665"/>
      <c r="XQ23" s="665"/>
      <c r="XR23" s="665"/>
      <c r="XS23" s="665"/>
      <c r="XT23" s="665"/>
      <c r="XU23" s="665"/>
      <c r="XV23" s="665"/>
      <c r="XW23" s="665"/>
      <c r="XX23" s="665"/>
      <c r="XY23" s="665"/>
      <c r="XZ23" s="665"/>
      <c r="YA23" s="665"/>
      <c r="YB23" s="665"/>
      <c r="YC23" s="665"/>
      <c r="YD23" s="665"/>
      <c r="YE23" s="665"/>
      <c r="YF23" s="665"/>
      <c r="YG23" s="665"/>
      <c r="YH23" s="665"/>
      <c r="YI23" s="665"/>
      <c r="YJ23" s="665"/>
      <c r="YK23" s="665"/>
      <c r="YL23" s="665"/>
      <c r="YM23" s="665"/>
      <c r="YN23" s="665"/>
      <c r="YO23" s="665"/>
      <c r="YP23" s="665"/>
      <c r="YQ23" s="665"/>
      <c r="YR23" s="665"/>
      <c r="YS23" s="665"/>
      <c r="YT23" s="665"/>
      <c r="YU23" s="665"/>
      <c r="YV23" s="665"/>
      <c r="YW23" s="665"/>
      <c r="YX23" s="665"/>
      <c r="YY23" s="665"/>
      <c r="YZ23" s="665"/>
      <c r="ZA23" s="665"/>
      <c r="ZB23" s="665"/>
      <c r="ZC23" s="665"/>
      <c r="ZD23" s="665"/>
      <c r="ZE23" s="665"/>
      <c r="ZF23" s="665"/>
      <c r="ZG23" s="665"/>
      <c r="ZH23" s="665"/>
      <c r="ZI23" s="665"/>
      <c r="ZJ23" s="665"/>
      <c r="ZK23" s="665"/>
      <c r="ZL23" s="665"/>
      <c r="ZM23" s="665"/>
      <c r="ZN23" s="665"/>
      <c r="ZO23" s="665"/>
      <c r="ZP23" s="665"/>
      <c r="ZQ23" s="665"/>
      <c r="ZR23" s="665"/>
      <c r="ZS23" s="665"/>
      <c r="ZT23" s="665"/>
      <c r="ZU23" s="665"/>
      <c r="ZV23" s="665"/>
      <c r="ZW23" s="665"/>
      <c r="ZX23" s="665"/>
      <c r="ZY23" s="665"/>
      <c r="ZZ23" s="665"/>
      <c r="AAA23" s="665"/>
      <c r="AAB23" s="665"/>
      <c r="AAC23" s="665"/>
      <c r="AAD23" s="665"/>
      <c r="AAE23" s="665"/>
      <c r="AAF23" s="665"/>
      <c r="AAG23" s="665"/>
      <c r="AAH23" s="665"/>
      <c r="AAI23" s="665"/>
      <c r="AAJ23" s="665"/>
      <c r="AAK23" s="665"/>
      <c r="AAL23" s="665"/>
      <c r="AAM23" s="665"/>
      <c r="AAN23" s="665"/>
      <c r="AAO23" s="665"/>
      <c r="AAP23" s="665"/>
      <c r="AAQ23" s="665"/>
      <c r="AAR23" s="665"/>
      <c r="AAS23" s="665"/>
      <c r="AAT23" s="665"/>
      <c r="AAU23" s="665"/>
      <c r="AAV23" s="665"/>
      <c r="AAW23" s="665"/>
      <c r="AAX23" s="665"/>
      <c r="AAY23" s="665"/>
      <c r="AAZ23" s="665"/>
      <c r="ABA23" s="665"/>
      <c r="ABB23" s="665"/>
      <c r="ABC23" s="665"/>
      <c r="ABD23" s="665"/>
      <c r="ABE23" s="665"/>
      <c r="ABF23" s="665"/>
      <c r="ABG23" s="665"/>
      <c r="ABH23" s="665"/>
      <c r="ABI23" s="665"/>
      <c r="ABJ23" s="665"/>
      <c r="ABK23" s="665"/>
      <c r="ABL23" s="665"/>
      <c r="ABM23" s="665"/>
      <c r="ABN23" s="665"/>
      <c r="ABO23" s="665"/>
      <c r="ABP23" s="665"/>
      <c r="ABQ23" s="665"/>
      <c r="ABR23" s="665"/>
      <c r="ABS23" s="665"/>
      <c r="ABT23" s="665"/>
      <c r="ABU23" s="665"/>
      <c r="ABV23" s="665"/>
      <c r="ABW23" s="665"/>
      <c r="ABX23" s="665"/>
      <c r="ABY23" s="665"/>
      <c r="ABZ23" s="665"/>
      <c r="ACA23" s="665"/>
      <c r="ACB23" s="665"/>
      <c r="ACC23" s="665"/>
      <c r="ACD23" s="665"/>
      <c r="ACE23" s="665"/>
      <c r="ACF23" s="665"/>
      <c r="ACG23" s="665"/>
      <c r="ACH23" s="665"/>
      <c r="ACI23" s="665"/>
      <c r="ACJ23" s="665"/>
      <c r="ACK23" s="665"/>
      <c r="ACL23" s="665"/>
      <c r="ACM23" s="665"/>
      <c r="ACN23" s="665"/>
      <c r="ACO23" s="665"/>
      <c r="ACP23" s="665"/>
      <c r="ACQ23" s="665"/>
      <c r="ACR23" s="665"/>
      <c r="ACS23" s="665"/>
      <c r="ACT23" s="665"/>
      <c r="ACU23" s="665"/>
      <c r="ACV23" s="665"/>
      <c r="ACW23" s="665"/>
      <c r="ACX23" s="665"/>
      <c r="ACY23" s="665"/>
      <c r="ACZ23" s="665"/>
      <c r="ADA23" s="665"/>
      <c r="ADB23" s="665"/>
      <c r="ADC23" s="665"/>
      <c r="ADD23" s="665"/>
      <c r="ADE23" s="665"/>
      <c r="ADF23" s="665"/>
      <c r="ADG23" s="665"/>
      <c r="ADH23" s="665"/>
      <c r="ADI23" s="665"/>
      <c r="ADJ23" s="665"/>
      <c r="ADK23" s="665"/>
      <c r="ADL23" s="665"/>
      <c r="ADM23" s="665"/>
      <c r="ADN23" s="665"/>
      <c r="ADO23" s="665"/>
      <c r="ADP23" s="665"/>
      <c r="ADQ23" s="665"/>
      <c r="ADR23" s="665"/>
      <c r="ADS23" s="665"/>
      <c r="ADT23" s="665"/>
      <c r="ADU23" s="665"/>
      <c r="ADV23" s="665"/>
      <c r="ADW23" s="665"/>
      <c r="ADX23" s="665"/>
      <c r="ADY23" s="665"/>
      <c r="ADZ23" s="665"/>
      <c r="AEA23" s="665"/>
      <c r="AEB23" s="665"/>
      <c r="AEC23" s="665"/>
      <c r="AED23" s="665"/>
      <c r="AEE23" s="665"/>
      <c r="AEF23" s="665"/>
      <c r="AEG23" s="665"/>
      <c r="AEH23" s="665"/>
      <c r="AEI23" s="665"/>
      <c r="AEJ23" s="665"/>
      <c r="AEK23" s="665"/>
      <c r="AEL23" s="665"/>
      <c r="AEM23" s="665"/>
      <c r="AEN23" s="665"/>
      <c r="AEO23" s="665"/>
      <c r="AEP23" s="665"/>
      <c r="AEQ23" s="665"/>
      <c r="AER23" s="665"/>
      <c r="AES23" s="665"/>
      <c r="AET23" s="665"/>
      <c r="AEU23" s="665"/>
      <c r="AEV23" s="665"/>
      <c r="AEW23" s="665"/>
      <c r="AEX23" s="665"/>
      <c r="AEY23" s="665"/>
      <c r="AEZ23" s="665"/>
      <c r="AFA23" s="665"/>
      <c r="AFB23" s="665"/>
      <c r="AFC23" s="665"/>
      <c r="AFD23" s="665"/>
      <c r="AFE23" s="665"/>
      <c r="AFF23" s="665"/>
      <c r="AFG23" s="665"/>
      <c r="AFH23" s="665"/>
      <c r="AFI23" s="665"/>
      <c r="AFJ23" s="665"/>
      <c r="AFK23" s="665"/>
      <c r="AFL23" s="665"/>
      <c r="AFM23" s="665"/>
      <c r="AFN23" s="665"/>
      <c r="AFO23" s="665"/>
      <c r="AFP23" s="665"/>
      <c r="AFQ23" s="665"/>
      <c r="AFR23" s="665"/>
      <c r="AFS23" s="665"/>
      <c r="AFT23" s="665"/>
      <c r="AFU23" s="665"/>
      <c r="AFV23" s="665"/>
      <c r="AFW23" s="665"/>
      <c r="AFX23" s="665"/>
      <c r="AFY23" s="665"/>
      <c r="AFZ23" s="665"/>
      <c r="AGA23" s="665"/>
      <c r="AGB23" s="665"/>
      <c r="AGC23" s="665"/>
      <c r="AGD23" s="665"/>
      <c r="AGE23" s="665"/>
      <c r="AGF23" s="665"/>
      <c r="AGG23" s="665"/>
      <c r="AGH23" s="665"/>
      <c r="AGI23" s="665"/>
      <c r="AGJ23" s="665"/>
      <c r="AGK23" s="665"/>
      <c r="AGL23" s="665"/>
      <c r="AGM23" s="665"/>
      <c r="AGN23" s="665"/>
      <c r="AGO23" s="665"/>
      <c r="AGP23" s="665"/>
      <c r="AGQ23" s="665"/>
      <c r="AGR23" s="665"/>
      <c r="AGS23" s="665"/>
      <c r="AGT23" s="665"/>
      <c r="AGU23" s="665"/>
      <c r="AGV23" s="665"/>
      <c r="AGW23" s="665"/>
      <c r="AGX23" s="665"/>
      <c r="AGY23" s="665"/>
      <c r="AGZ23" s="665"/>
      <c r="AHA23" s="665"/>
      <c r="AHB23" s="665"/>
      <c r="AHC23" s="665"/>
      <c r="AHD23" s="665"/>
      <c r="AHE23" s="665"/>
      <c r="AHF23" s="665"/>
      <c r="AHG23" s="665"/>
      <c r="AHH23" s="665"/>
      <c r="AHI23" s="665"/>
      <c r="AHJ23" s="665"/>
      <c r="AHK23" s="665"/>
      <c r="AHL23" s="665"/>
      <c r="AHM23" s="665"/>
      <c r="AHN23" s="665"/>
      <c r="AHO23" s="665"/>
      <c r="AHP23" s="665"/>
      <c r="AHQ23" s="665"/>
      <c r="AHR23" s="665"/>
      <c r="AHS23" s="665"/>
      <c r="AHT23" s="665"/>
      <c r="AHU23" s="665"/>
      <c r="AHV23" s="665"/>
      <c r="AHW23" s="665"/>
      <c r="AHX23" s="665"/>
      <c r="AHY23" s="665"/>
      <c r="AHZ23" s="665"/>
      <c r="AIA23" s="665"/>
      <c r="AIB23" s="665"/>
      <c r="AIC23" s="665"/>
      <c r="AID23" s="665"/>
      <c r="AIE23" s="665"/>
      <c r="AIF23" s="665"/>
      <c r="AIG23" s="665"/>
      <c r="AIH23" s="665"/>
      <c r="AII23" s="665"/>
      <c r="AIJ23" s="665"/>
      <c r="AIK23" s="665"/>
      <c r="AIL23" s="665"/>
      <c r="AIM23" s="665"/>
      <c r="AIN23" s="665"/>
      <c r="AIO23" s="665"/>
      <c r="AIP23" s="665"/>
      <c r="AIQ23" s="665"/>
      <c r="AIR23" s="665"/>
      <c r="AIS23" s="665"/>
      <c r="AIT23" s="665"/>
      <c r="AIU23" s="665"/>
      <c r="AIV23" s="665"/>
      <c r="AIW23" s="665"/>
      <c r="AIX23" s="665"/>
      <c r="AIY23" s="665"/>
      <c r="AIZ23" s="665"/>
      <c r="AJA23" s="665"/>
      <c r="AJB23" s="665"/>
      <c r="AJC23" s="665"/>
      <c r="AJD23" s="665"/>
      <c r="AJE23" s="665"/>
      <c r="AJF23" s="665"/>
      <c r="AJG23" s="665"/>
      <c r="AJH23" s="665"/>
      <c r="AJI23" s="665"/>
      <c r="AJJ23" s="665"/>
      <c r="AJK23" s="665"/>
      <c r="AJL23" s="665"/>
      <c r="AJM23" s="665"/>
      <c r="AJN23" s="665"/>
      <c r="AJO23" s="665"/>
      <c r="AJP23" s="665"/>
      <c r="AJQ23" s="665"/>
      <c r="AJR23" s="665"/>
      <c r="AJS23" s="665"/>
      <c r="AJT23" s="665"/>
      <c r="AJU23" s="665"/>
      <c r="AJV23" s="665"/>
      <c r="AJW23" s="665"/>
      <c r="AJX23" s="665"/>
      <c r="AJY23" s="665"/>
      <c r="AJZ23" s="665"/>
      <c r="AKA23" s="665"/>
      <c r="AKB23" s="665"/>
      <c r="AKC23" s="665"/>
      <c r="AKD23" s="665"/>
      <c r="AKE23" s="665"/>
      <c r="AKF23" s="665"/>
      <c r="AKG23" s="665"/>
      <c r="AKH23" s="665"/>
      <c r="AKI23" s="665"/>
      <c r="AKJ23" s="665"/>
      <c r="AKK23" s="665"/>
      <c r="AKL23" s="665"/>
      <c r="AKM23" s="665"/>
      <c r="AKN23" s="665"/>
      <c r="AKO23" s="665"/>
      <c r="AKP23" s="665"/>
      <c r="AKQ23" s="665"/>
      <c r="AKR23" s="665"/>
      <c r="AKS23" s="665"/>
      <c r="AKT23" s="665"/>
      <c r="AKU23" s="665"/>
      <c r="AKV23" s="665"/>
      <c r="AKW23" s="665"/>
      <c r="AKX23" s="665"/>
      <c r="AKY23" s="665"/>
      <c r="AKZ23" s="665"/>
      <c r="ALA23" s="665"/>
      <c r="ALB23" s="665"/>
      <c r="ALC23" s="665"/>
      <c r="ALD23" s="665"/>
      <c r="ALE23" s="665"/>
      <c r="ALF23" s="665"/>
      <c r="ALG23" s="665"/>
      <c r="ALH23" s="665"/>
      <c r="ALI23" s="665"/>
      <c r="ALJ23" s="665"/>
    </row>
    <row r="24" spans="2:998">
      <c r="B24" s="682" t="s">
        <v>585</v>
      </c>
      <c r="C24" s="681"/>
      <c r="D24" s="681">
        <v>1</v>
      </c>
      <c r="E24" s="681">
        <v>0.25653954252470179</v>
      </c>
      <c r="F24" s="681">
        <v>1.1289550985748806</v>
      </c>
      <c r="G24" s="681">
        <v>1.2093121833483269</v>
      </c>
      <c r="H24" s="681">
        <v>1.2673191125786336</v>
      </c>
      <c r="I24" s="681">
        <v>1.3796522178398569</v>
      </c>
      <c r="J24" s="681">
        <v>1.5594235801445901</v>
      </c>
      <c r="K24" s="681">
        <v>1.6539238172349704</v>
      </c>
      <c r="L24" s="676"/>
      <c r="M24" s="306"/>
      <c r="N24" s="676"/>
      <c r="O24" s="339"/>
      <c r="P24" s="665"/>
      <c r="Q24" s="665"/>
      <c r="R24" s="665"/>
      <c r="S24" s="665"/>
      <c r="T24" s="665"/>
      <c r="U24" s="665"/>
      <c r="V24" s="665"/>
      <c r="W24" s="665"/>
      <c r="X24" s="665"/>
      <c r="Y24" s="665"/>
      <c r="Z24" s="665"/>
      <c r="AA24" s="665"/>
      <c r="AB24" s="665"/>
      <c r="AC24" s="665"/>
      <c r="AD24" s="665"/>
      <c r="AE24" s="665"/>
      <c r="AF24" s="665"/>
      <c r="AG24" s="665"/>
      <c r="AH24" s="665"/>
      <c r="AI24" s="665"/>
      <c r="AJ24" s="665"/>
      <c r="AK24" s="665"/>
      <c r="AL24" s="665"/>
      <c r="AM24" s="665"/>
      <c r="AN24" s="665"/>
      <c r="AO24" s="665"/>
      <c r="AP24" s="665"/>
      <c r="AQ24" s="665"/>
      <c r="AR24" s="665"/>
      <c r="AS24" s="665"/>
      <c r="AT24" s="665"/>
      <c r="AU24" s="665"/>
      <c r="AV24" s="665"/>
      <c r="AW24" s="665"/>
      <c r="AX24" s="665"/>
      <c r="AY24" s="665"/>
      <c r="AZ24" s="665"/>
      <c r="BA24" s="665"/>
      <c r="BB24" s="665"/>
      <c r="BC24" s="665"/>
      <c r="BD24" s="665"/>
      <c r="BE24" s="665"/>
      <c r="BF24" s="665"/>
      <c r="BG24" s="665"/>
      <c r="BH24" s="665"/>
      <c r="BI24" s="665"/>
      <c r="BJ24" s="665"/>
      <c r="BK24" s="665"/>
      <c r="BL24" s="665"/>
      <c r="BM24" s="665"/>
      <c r="BN24" s="665"/>
      <c r="BO24" s="665"/>
      <c r="BP24" s="665"/>
      <c r="BQ24" s="665"/>
      <c r="BR24" s="665"/>
      <c r="BS24" s="665"/>
      <c r="BT24" s="665"/>
      <c r="BU24" s="665"/>
      <c r="BV24" s="665"/>
      <c r="BW24" s="665"/>
      <c r="BX24" s="665"/>
      <c r="BY24" s="665"/>
      <c r="BZ24" s="665"/>
      <c r="CA24" s="665"/>
      <c r="CB24" s="665"/>
      <c r="CC24" s="665"/>
      <c r="CD24" s="665"/>
      <c r="CE24" s="665"/>
      <c r="CF24" s="665"/>
      <c r="CG24" s="665"/>
      <c r="CH24" s="665"/>
      <c r="CI24" s="665"/>
      <c r="CJ24" s="665"/>
      <c r="CK24" s="665"/>
      <c r="CL24" s="665"/>
      <c r="CM24" s="665"/>
      <c r="CN24" s="665"/>
      <c r="CO24" s="665"/>
      <c r="CP24" s="665"/>
      <c r="CQ24" s="665"/>
      <c r="CR24" s="665"/>
      <c r="CS24" s="665"/>
      <c r="CT24" s="665"/>
      <c r="CU24" s="665"/>
      <c r="CV24" s="665"/>
      <c r="CW24" s="665"/>
      <c r="CX24" s="665"/>
      <c r="CY24" s="665"/>
      <c r="CZ24" s="665"/>
      <c r="DA24" s="665"/>
      <c r="DB24" s="665"/>
      <c r="DC24" s="665"/>
      <c r="DD24" s="665"/>
      <c r="DE24" s="665"/>
      <c r="DF24" s="665"/>
      <c r="DG24" s="665"/>
      <c r="DH24" s="665"/>
      <c r="DI24" s="665"/>
      <c r="DJ24" s="665"/>
      <c r="DK24" s="665"/>
      <c r="DL24" s="665"/>
      <c r="DM24" s="665"/>
      <c r="DN24" s="665"/>
      <c r="DO24" s="665"/>
      <c r="DP24" s="665"/>
      <c r="DQ24" s="665"/>
      <c r="DR24" s="665"/>
      <c r="DS24" s="665"/>
      <c r="DT24" s="665"/>
      <c r="DU24" s="665"/>
      <c r="DV24" s="665"/>
      <c r="DW24" s="665"/>
      <c r="DX24" s="665"/>
      <c r="DY24" s="665"/>
      <c r="DZ24" s="665"/>
      <c r="EA24" s="665"/>
      <c r="EB24" s="665"/>
      <c r="EC24" s="665"/>
      <c r="ED24" s="665"/>
      <c r="EE24" s="665"/>
      <c r="EF24" s="665"/>
      <c r="EG24" s="665"/>
      <c r="EH24" s="665"/>
      <c r="EI24" s="665"/>
      <c r="EJ24" s="665"/>
      <c r="EK24" s="665"/>
      <c r="EL24" s="665"/>
      <c r="EM24" s="665"/>
      <c r="EN24" s="665"/>
      <c r="EO24" s="665"/>
      <c r="EP24" s="665"/>
      <c r="EQ24" s="665"/>
      <c r="ER24" s="665"/>
      <c r="ES24" s="665"/>
      <c r="ET24" s="665"/>
      <c r="EU24" s="665"/>
      <c r="EV24" s="665"/>
      <c r="EW24" s="665"/>
      <c r="EX24" s="665"/>
      <c r="EY24" s="665"/>
      <c r="EZ24" s="665"/>
      <c r="FA24" s="665"/>
      <c r="FB24" s="665"/>
      <c r="FC24" s="665"/>
      <c r="FD24" s="665"/>
      <c r="FE24" s="665"/>
      <c r="FF24" s="665"/>
      <c r="FG24" s="665"/>
      <c r="FH24" s="665"/>
      <c r="FI24" s="665"/>
      <c r="FJ24" s="665"/>
      <c r="FK24" s="665"/>
      <c r="FL24" s="665"/>
      <c r="FM24" s="665"/>
      <c r="FN24" s="665"/>
      <c r="FO24" s="665"/>
      <c r="FP24" s="665"/>
      <c r="FQ24" s="665"/>
      <c r="FR24" s="665"/>
      <c r="FS24" s="665"/>
      <c r="FT24" s="665"/>
      <c r="FU24" s="665"/>
      <c r="FV24" s="665"/>
      <c r="FW24" s="665"/>
      <c r="FX24" s="665"/>
      <c r="FY24" s="665"/>
      <c r="FZ24" s="665"/>
      <c r="GA24" s="665"/>
      <c r="GB24" s="665"/>
      <c r="GC24" s="665"/>
      <c r="GD24" s="665"/>
      <c r="GE24" s="665"/>
      <c r="GF24" s="665"/>
      <c r="GG24" s="665"/>
      <c r="GH24" s="665"/>
      <c r="GI24" s="665"/>
      <c r="GJ24" s="665"/>
      <c r="GK24" s="665"/>
      <c r="GL24" s="665"/>
      <c r="GM24" s="665"/>
      <c r="GN24" s="665"/>
      <c r="GO24" s="665"/>
      <c r="GP24" s="665"/>
      <c r="GQ24" s="665"/>
      <c r="GR24" s="665"/>
      <c r="GS24" s="665"/>
      <c r="GT24" s="665"/>
      <c r="GU24" s="665"/>
      <c r="GV24" s="665"/>
      <c r="GW24" s="665"/>
      <c r="GX24" s="665"/>
      <c r="GY24" s="665"/>
      <c r="GZ24" s="665"/>
      <c r="HA24" s="665"/>
      <c r="HB24" s="665"/>
      <c r="HC24" s="665"/>
      <c r="HD24" s="665"/>
      <c r="HE24" s="665"/>
      <c r="HF24" s="665"/>
      <c r="HG24" s="665"/>
      <c r="HH24" s="665"/>
      <c r="HI24" s="665"/>
      <c r="HJ24" s="665"/>
      <c r="HK24" s="665"/>
      <c r="HL24" s="665"/>
      <c r="HM24" s="665"/>
      <c r="HN24" s="665"/>
      <c r="HO24" s="665"/>
      <c r="HP24" s="665"/>
      <c r="HQ24" s="665"/>
      <c r="HR24" s="665"/>
      <c r="HS24" s="665"/>
      <c r="HT24" s="665"/>
      <c r="HU24" s="665"/>
      <c r="HV24" s="665"/>
      <c r="HW24" s="665"/>
      <c r="HX24" s="665"/>
      <c r="HY24" s="665"/>
      <c r="HZ24" s="665"/>
      <c r="IA24" s="665"/>
      <c r="IB24" s="665"/>
      <c r="IC24" s="665"/>
      <c r="ID24" s="665"/>
      <c r="IE24" s="665"/>
      <c r="IF24" s="665"/>
      <c r="IG24" s="665"/>
      <c r="IH24" s="665"/>
      <c r="II24" s="665"/>
      <c r="IJ24" s="665"/>
      <c r="IK24" s="665"/>
      <c r="IL24" s="665"/>
      <c r="IM24" s="665"/>
      <c r="IN24" s="665"/>
      <c r="IO24" s="665"/>
      <c r="IP24" s="665"/>
      <c r="IQ24" s="665"/>
      <c r="IR24" s="665"/>
      <c r="IS24" s="665"/>
      <c r="IT24" s="665"/>
      <c r="IU24" s="665"/>
      <c r="IV24" s="665"/>
      <c r="IW24" s="665"/>
      <c r="IX24" s="665"/>
      <c r="IY24" s="665"/>
      <c r="IZ24" s="665"/>
      <c r="JA24" s="665"/>
      <c r="JB24" s="665"/>
      <c r="JC24" s="665"/>
      <c r="JD24" s="665"/>
      <c r="JE24" s="665"/>
      <c r="JF24" s="665"/>
      <c r="JG24" s="665"/>
      <c r="JH24" s="665"/>
      <c r="JI24" s="665"/>
      <c r="JJ24" s="665"/>
      <c r="JK24" s="665"/>
      <c r="JL24" s="665"/>
      <c r="JM24" s="665"/>
      <c r="JN24" s="665"/>
      <c r="JO24" s="665"/>
      <c r="JP24" s="665"/>
      <c r="JQ24" s="665"/>
      <c r="JR24" s="665"/>
      <c r="JS24" s="665"/>
      <c r="JT24" s="665"/>
      <c r="JU24" s="665"/>
      <c r="JV24" s="665"/>
      <c r="JW24" s="665"/>
      <c r="JX24" s="665"/>
      <c r="JY24" s="665"/>
      <c r="JZ24" s="665"/>
      <c r="KA24" s="665"/>
      <c r="KB24" s="665"/>
      <c r="KC24" s="665"/>
      <c r="KD24" s="665"/>
      <c r="KE24" s="665"/>
      <c r="KF24" s="665"/>
      <c r="KG24" s="665"/>
      <c r="KH24" s="665"/>
      <c r="KI24" s="665"/>
      <c r="KJ24" s="665"/>
      <c r="KK24" s="665"/>
      <c r="KL24" s="665"/>
      <c r="KM24" s="665"/>
      <c r="KN24" s="665"/>
      <c r="KO24" s="665"/>
      <c r="KP24" s="665"/>
      <c r="KQ24" s="665"/>
      <c r="KR24" s="665"/>
      <c r="KS24" s="665"/>
      <c r="KT24" s="665"/>
      <c r="KU24" s="665"/>
      <c r="KV24" s="665"/>
      <c r="KW24" s="665"/>
      <c r="KX24" s="665"/>
      <c r="KY24" s="665"/>
      <c r="KZ24" s="665"/>
      <c r="LA24" s="665"/>
      <c r="LB24" s="665"/>
      <c r="LC24" s="665"/>
      <c r="LD24" s="665"/>
      <c r="LE24" s="665"/>
      <c r="LF24" s="665"/>
      <c r="LG24" s="665"/>
      <c r="LH24" s="665"/>
      <c r="LI24" s="665"/>
      <c r="LJ24" s="665"/>
      <c r="LK24" s="665"/>
      <c r="LL24" s="665"/>
      <c r="LM24" s="665"/>
      <c r="LN24" s="665"/>
      <c r="LO24" s="665"/>
      <c r="LP24" s="665"/>
      <c r="LQ24" s="665"/>
      <c r="LR24" s="665"/>
      <c r="LS24" s="665"/>
      <c r="LT24" s="665"/>
      <c r="LU24" s="665"/>
      <c r="LV24" s="665"/>
      <c r="LW24" s="665"/>
      <c r="LX24" s="665"/>
      <c r="LY24" s="665"/>
      <c r="LZ24" s="665"/>
      <c r="MA24" s="665"/>
      <c r="MB24" s="665"/>
      <c r="MC24" s="665"/>
      <c r="MD24" s="665"/>
      <c r="ME24" s="665"/>
      <c r="MF24" s="665"/>
      <c r="MG24" s="665"/>
      <c r="MH24" s="665"/>
      <c r="MI24" s="665"/>
      <c r="MJ24" s="665"/>
      <c r="MK24" s="665"/>
      <c r="ML24" s="665"/>
      <c r="MM24" s="665"/>
      <c r="MN24" s="665"/>
      <c r="MO24" s="665"/>
      <c r="MP24" s="665"/>
      <c r="MQ24" s="665"/>
      <c r="MR24" s="665"/>
      <c r="MS24" s="665"/>
      <c r="MT24" s="665"/>
      <c r="MU24" s="665"/>
      <c r="MV24" s="665"/>
      <c r="MW24" s="665"/>
      <c r="MX24" s="665"/>
      <c r="MY24" s="665"/>
      <c r="MZ24" s="665"/>
      <c r="NA24" s="665"/>
      <c r="NB24" s="665"/>
      <c r="NC24" s="665"/>
      <c r="ND24" s="665"/>
      <c r="NE24" s="665"/>
      <c r="NF24" s="665"/>
      <c r="NG24" s="665"/>
      <c r="NH24" s="665"/>
      <c r="NI24" s="665"/>
      <c r="NJ24" s="665"/>
      <c r="NK24" s="665"/>
      <c r="NL24" s="665"/>
      <c r="NM24" s="665"/>
      <c r="NN24" s="665"/>
      <c r="NO24" s="665"/>
      <c r="NP24" s="665"/>
      <c r="NQ24" s="665"/>
      <c r="NR24" s="665"/>
      <c r="NS24" s="665"/>
      <c r="NT24" s="665"/>
      <c r="NU24" s="665"/>
      <c r="NV24" s="665"/>
      <c r="NW24" s="665"/>
      <c r="NX24" s="665"/>
      <c r="NY24" s="665"/>
      <c r="NZ24" s="665"/>
      <c r="OA24" s="665"/>
      <c r="OB24" s="665"/>
      <c r="OC24" s="665"/>
      <c r="OD24" s="665"/>
      <c r="OE24" s="665"/>
      <c r="OF24" s="665"/>
      <c r="OG24" s="665"/>
      <c r="OH24" s="665"/>
      <c r="OI24" s="665"/>
      <c r="OJ24" s="665"/>
      <c r="OK24" s="665"/>
      <c r="OL24" s="665"/>
      <c r="OM24" s="665"/>
      <c r="ON24" s="665"/>
      <c r="OO24" s="665"/>
      <c r="OP24" s="665"/>
      <c r="OQ24" s="665"/>
      <c r="OR24" s="665"/>
      <c r="OS24" s="665"/>
      <c r="OT24" s="665"/>
      <c r="OU24" s="665"/>
      <c r="OV24" s="665"/>
      <c r="OW24" s="665"/>
      <c r="OX24" s="665"/>
      <c r="OY24" s="665"/>
      <c r="OZ24" s="665"/>
      <c r="PA24" s="665"/>
      <c r="PB24" s="665"/>
      <c r="PC24" s="665"/>
      <c r="PD24" s="665"/>
      <c r="PE24" s="665"/>
      <c r="PF24" s="665"/>
      <c r="PG24" s="665"/>
      <c r="PH24" s="665"/>
      <c r="PI24" s="665"/>
      <c r="PJ24" s="665"/>
      <c r="PK24" s="665"/>
      <c r="PL24" s="665"/>
      <c r="PM24" s="665"/>
      <c r="PN24" s="665"/>
      <c r="PO24" s="665"/>
      <c r="PP24" s="665"/>
      <c r="PQ24" s="665"/>
      <c r="PR24" s="665"/>
      <c r="PS24" s="665"/>
      <c r="PT24" s="665"/>
      <c r="PU24" s="665"/>
      <c r="PV24" s="665"/>
      <c r="PW24" s="665"/>
      <c r="PX24" s="665"/>
      <c r="PY24" s="665"/>
      <c r="PZ24" s="665"/>
      <c r="QA24" s="665"/>
      <c r="QB24" s="665"/>
      <c r="QC24" s="665"/>
      <c r="QD24" s="665"/>
      <c r="QE24" s="665"/>
      <c r="QF24" s="665"/>
      <c r="QG24" s="665"/>
      <c r="QH24" s="665"/>
      <c r="QI24" s="665"/>
      <c r="QJ24" s="665"/>
      <c r="QK24" s="665"/>
      <c r="QL24" s="665"/>
      <c r="QM24" s="665"/>
      <c r="QN24" s="665"/>
      <c r="QO24" s="665"/>
      <c r="QP24" s="665"/>
      <c r="QQ24" s="665"/>
      <c r="QR24" s="665"/>
      <c r="QS24" s="665"/>
      <c r="QT24" s="665"/>
      <c r="QU24" s="665"/>
      <c r="QV24" s="665"/>
      <c r="QW24" s="665"/>
      <c r="QX24" s="665"/>
      <c r="QY24" s="665"/>
      <c r="QZ24" s="665"/>
      <c r="RA24" s="665"/>
      <c r="RB24" s="665"/>
      <c r="RC24" s="665"/>
      <c r="RD24" s="665"/>
      <c r="RE24" s="665"/>
      <c r="RF24" s="665"/>
      <c r="RG24" s="665"/>
      <c r="RH24" s="665"/>
      <c r="RI24" s="665"/>
      <c r="RJ24" s="665"/>
      <c r="RK24" s="665"/>
      <c r="RL24" s="665"/>
      <c r="RM24" s="665"/>
      <c r="RN24" s="665"/>
      <c r="RO24" s="665"/>
      <c r="RP24" s="665"/>
      <c r="RQ24" s="665"/>
      <c r="RR24" s="665"/>
      <c r="RS24" s="665"/>
      <c r="RT24" s="665"/>
      <c r="RU24" s="665"/>
      <c r="RV24" s="665"/>
      <c r="RW24" s="665"/>
      <c r="RX24" s="665"/>
      <c r="RY24" s="665"/>
      <c r="RZ24" s="665"/>
      <c r="SA24" s="665"/>
      <c r="SB24" s="665"/>
      <c r="SC24" s="665"/>
      <c r="SD24" s="665"/>
      <c r="SE24" s="665"/>
      <c r="SF24" s="665"/>
      <c r="SG24" s="665"/>
      <c r="SH24" s="665"/>
      <c r="SI24" s="665"/>
      <c r="SJ24" s="665"/>
      <c r="SK24" s="665"/>
      <c r="SL24" s="665"/>
      <c r="SM24" s="665"/>
      <c r="SN24" s="665"/>
      <c r="SO24" s="665"/>
      <c r="SP24" s="665"/>
      <c r="SQ24" s="665"/>
      <c r="SR24" s="665"/>
      <c r="SS24" s="665"/>
      <c r="ST24" s="665"/>
      <c r="SU24" s="665"/>
      <c r="SV24" s="665"/>
      <c r="SW24" s="665"/>
      <c r="SX24" s="665"/>
      <c r="SY24" s="665"/>
      <c r="SZ24" s="665"/>
      <c r="TA24" s="665"/>
      <c r="TB24" s="665"/>
      <c r="TC24" s="665"/>
      <c r="TD24" s="665"/>
      <c r="TE24" s="665"/>
      <c r="TF24" s="665"/>
      <c r="TG24" s="665"/>
      <c r="TH24" s="665"/>
      <c r="TI24" s="665"/>
      <c r="TJ24" s="665"/>
      <c r="TK24" s="665"/>
      <c r="TL24" s="665"/>
      <c r="TM24" s="665"/>
      <c r="TN24" s="665"/>
      <c r="TO24" s="665"/>
      <c r="TP24" s="665"/>
      <c r="TQ24" s="665"/>
      <c r="TR24" s="665"/>
      <c r="TS24" s="665"/>
      <c r="TT24" s="665"/>
      <c r="TU24" s="665"/>
      <c r="TV24" s="665"/>
      <c r="TW24" s="665"/>
      <c r="TX24" s="665"/>
      <c r="TY24" s="665"/>
      <c r="TZ24" s="665"/>
      <c r="UA24" s="665"/>
      <c r="UB24" s="665"/>
      <c r="UC24" s="665"/>
      <c r="UD24" s="665"/>
      <c r="UE24" s="665"/>
      <c r="UF24" s="665"/>
      <c r="UG24" s="665"/>
      <c r="UH24" s="665"/>
      <c r="UI24" s="665"/>
      <c r="UJ24" s="665"/>
      <c r="UK24" s="665"/>
      <c r="UL24" s="665"/>
      <c r="UM24" s="665"/>
      <c r="UN24" s="665"/>
      <c r="UO24" s="665"/>
      <c r="UP24" s="665"/>
      <c r="UQ24" s="665"/>
      <c r="UR24" s="665"/>
      <c r="US24" s="665"/>
      <c r="UT24" s="665"/>
      <c r="UU24" s="665"/>
      <c r="UV24" s="665"/>
      <c r="UW24" s="665"/>
      <c r="UX24" s="665"/>
      <c r="UY24" s="665"/>
      <c r="UZ24" s="665"/>
      <c r="VA24" s="665"/>
      <c r="VB24" s="665"/>
      <c r="VC24" s="665"/>
      <c r="VD24" s="665"/>
      <c r="VE24" s="665"/>
      <c r="VF24" s="665"/>
      <c r="VG24" s="665"/>
      <c r="VH24" s="665"/>
      <c r="VI24" s="665"/>
      <c r="VJ24" s="665"/>
      <c r="VK24" s="665"/>
      <c r="VL24" s="665"/>
      <c r="VM24" s="665"/>
      <c r="VN24" s="665"/>
      <c r="VO24" s="665"/>
      <c r="VP24" s="665"/>
      <c r="VQ24" s="665"/>
      <c r="VR24" s="665"/>
      <c r="VS24" s="665"/>
      <c r="VT24" s="665"/>
      <c r="VU24" s="665"/>
      <c r="VV24" s="665"/>
      <c r="VW24" s="665"/>
      <c r="VX24" s="665"/>
      <c r="VY24" s="665"/>
      <c r="VZ24" s="665"/>
      <c r="WA24" s="665"/>
      <c r="WB24" s="665"/>
      <c r="WC24" s="665"/>
      <c r="WD24" s="665"/>
      <c r="WE24" s="665"/>
      <c r="WF24" s="665"/>
      <c r="WG24" s="665"/>
      <c r="WH24" s="665"/>
      <c r="WI24" s="665"/>
      <c r="WJ24" s="665"/>
      <c r="WK24" s="665"/>
      <c r="WL24" s="665"/>
      <c r="WM24" s="665"/>
      <c r="WN24" s="665"/>
      <c r="WO24" s="665"/>
      <c r="WP24" s="665"/>
      <c r="WQ24" s="665"/>
      <c r="WR24" s="665"/>
      <c r="WS24" s="665"/>
      <c r="WT24" s="665"/>
      <c r="WU24" s="665"/>
      <c r="WV24" s="665"/>
      <c r="WW24" s="665"/>
      <c r="WX24" s="665"/>
      <c r="WY24" s="665"/>
      <c r="WZ24" s="665"/>
      <c r="XA24" s="665"/>
      <c r="XB24" s="665"/>
      <c r="XC24" s="665"/>
      <c r="XD24" s="665"/>
      <c r="XE24" s="665"/>
      <c r="XF24" s="665"/>
      <c r="XG24" s="665"/>
      <c r="XH24" s="665"/>
      <c r="XI24" s="665"/>
      <c r="XJ24" s="665"/>
      <c r="XK24" s="665"/>
      <c r="XL24" s="665"/>
      <c r="XM24" s="665"/>
      <c r="XN24" s="665"/>
      <c r="XO24" s="665"/>
      <c r="XP24" s="665"/>
      <c r="XQ24" s="665"/>
      <c r="XR24" s="665"/>
      <c r="XS24" s="665"/>
      <c r="XT24" s="665"/>
      <c r="XU24" s="665"/>
      <c r="XV24" s="665"/>
      <c r="XW24" s="665"/>
      <c r="XX24" s="665"/>
      <c r="XY24" s="665"/>
      <c r="XZ24" s="665"/>
      <c r="YA24" s="665"/>
      <c r="YB24" s="665"/>
      <c r="YC24" s="665"/>
      <c r="YD24" s="665"/>
      <c r="YE24" s="665"/>
      <c r="YF24" s="665"/>
      <c r="YG24" s="665"/>
      <c r="YH24" s="665"/>
      <c r="YI24" s="665"/>
      <c r="YJ24" s="665"/>
      <c r="YK24" s="665"/>
      <c r="YL24" s="665"/>
      <c r="YM24" s="665"/>
      <c r="YN24" s="665"/>
      <c r="YO24" s="665"/>
      <c r="YP24" s="665"/>
      <c r="YQ24" s="665"/>
      <c r="YR24" s="665"/>
      <c r="YS24" s="665"/>
      <c r="YT24" s="665"/>
      <c r="YU24" s="665"/>
      <c r="YV24" s="665"/>
      <c r="YW24" s="665"/>
      <c r="YX24" s="665"/>
      <c r="YY24" s="665"/>
      <c r="YZ24" s="665"/>
      <c r="ZA24" s="665"/>
      <c r="ZB24" s="665"/>
      <c r="ZC24" s="665"/>
      <c r="ZD24" s="665"/>
      <c r="ZE24" s="665"/>
      <c r="ZF24" s="665"/>
      <c r="ZG24" s="665"/>
      <c r="ZH24" s="665"/>
      <c r="ZI24" s="665"/>
      <c r="ZJ24" s="665"/>
      <c r="ZK24" s="665"/>
      <c r="ZL24" s="665"/>
      <c r="ZM24" s="665"/>
      <c r="ZN24" s="665"/>
      <c r="ZO24" s="665"/>
      <c r="ZP24" s="665"/>
      <c r="ZQ24" s="665"/>
      <c r="ZR24" s="665"/>
      <c r="ZS24" s="665"/>
      <c r="ZT24" s="665"/>
      <c r="ZU24" s="665"/>
      <c r="ZV24" s="665"/>
      <c r="ZW24" s="665"/>
      <c r="ZX24" s="665"/>
      <c r="ZY24" s="665"/>
      <c r="ZZ24" s="665"/>
      <c r="AAA24" s="665"/>
      <c r="AAB24" s="665"/>
      <c r="AAC24" s="665"/>
      <c r="AAD24" s="665"/>
      <c r="AAE24" s="665"/>
      <c r="AAF24" s="665"/>
      <c r="AAG24" s="665"/>
      <c r="AAH24" s="665"/>
      <c r="AAI24" s="665"/>
      <c r="AAJ24" s="665"/>
      <c r="AAK24" s="665"/>
      <c r="AAL24" s="665"/>
      <c r="AAM24" s="665"/>
      <c r="AAN24" s="665"/>
      <c r="AAO24" s="665"/>
      <c r="AAP24" s="665"/>
      <c r="AAQ24" s="665"/>
      <c r="AAR24" s="665"/>
      <c r="AAS24" s="665"/>
      <c r="AAT24" s="665"/>
      <c r="AAU24" s="665"/>
      <c r="AAV24" s="665"/>
      <c r="AAW24" s="665"/>
      <c r="AAX24" s="665"/>
      <c r="AAY24" s="665"/>
      <c r="AAZ24" s="665"/>
      <c r="ABA24" s="665"/>
      <c r="ABB24" s="665"/>
      <c r="ABC24" s="665"/>
      <c r="ABD24" s="665"/>
      <c r="ABE24" s="665"/>
      <c r="ABF24" s="665"/>
      <c r="ABG24" s="665"/>
      <c r="ABH24" s="665"/>
      <c r="ABI24" s="665"/>
      <c r="ABJ24" s="665"/>
      <c r="ABK24" s="665"/>
      <c r="ABL24" s="665"/>
      <c r="ABM24" s="665"/>
      <c r="ABN24" s="665"/>
      <c r="ABO24" s="665"/>
      <c r="ABP24" s="665"/>
      <c r="ABQ24" s="665"/>
      <c r="ABR24" s="665"/>
      <c r="ABS24" s="665"/>
      <c r="ABT24" s="665"/>
      <c r="ABU24" s="665"/>
      <c r="ABV24" s="665"/>
      <c r="ABW24" s="665"/>
      <c r="ABX24" s="665"/>
      <c r="ABY24" s="665"/>
      <c r="ABZ24" s="665"/>
      <c r="ACA24" s="665"/>
      <c r="ACB24" s="665"/>
      <c r="ACC24" s="665"/>
      <c r="ACD24" s="665"/>
      <c r="ACE24" s="665"/>
      <c r="ACF24" s="665"/>
      <c r="ACG24" s="665"/>
      <c r="ACH24" s="665"/>
      <c r="ACI24" s="665"/>
      <c r="ACJ24" s="665"/>
      <c r="ACK24" s="665"/>
      <c r="ACL24" s="665"/>
      <c r="ACM24" s="665"/>
      <c r="ACN24" s="665"/>
      <c r="ACO24" s="665"/>
      <c r="ACP24" s="665"/>
      <c r="ACQ24" s="665"/>
      <c r="ACR24" s="665"/>
      <c r="ACS24" s="665"/>
      <c r="ACT24" s="665"/>
      <c r="ACU24" s="665"/>
      <c r="ACV24" s="665"/>
      <c r="ACW24" s="665"/>
      <c r="ACX24" s="665"/>
      <c r="ACY24" s="665"/>
      <c r="ACZ24" s="665"/>
      <c r="ADA24" s="665"/>
      <c r="ADB24" s="665"/>
      <c r="ADC24" s="665"/>
      <c r="ADD24" s="665"/>
      <c r="ADE24" s="665"/>
      <c r="ADF24" s="665"/>
      <c r="ADG24" s="665"/>
      <c r="ADH24" s="665"/>
      <c r="ADI24" s="665"/>
      <c r="ADJ24" s="665"/>
      <c r="ADK24" s="665"/>
      <c r="ADL24" s="665"/>
      <c r="ADM24" s="665"/>
      <c r="ADN24" s="665"/>
      <c r="ADO24" s="665"/>
      <c r="ADP24" s="665"/>
      <c r="ADQ24" s="665"/>
      <c r="ADR24" s="665"/>
      <c r="ADS24" s="665"/>
      <c r="ADT24" s="665"/>
      <c r="ADU24" s="665"/>
      <c r="ADV24" s="665"/>
      <c r="ADW24" s="665"/>
      <c r="ADX24" s="665"/>
      <c r="ADY24" s="665"/>
      <c r="ADZ24" s="665"/>
      <c r="AEA24" s="665"/>
      <c r="AEB24" s="665"/>
      <c r="AEC24" s="665"/>
      <c r="AED24" s="665"/>
      <c r="AEE24" s="665"/>
      <c r="AEF24" s="665"/>
      <c r="AEG24" s="665"/>
      <c r="AEH24" s="665"/>
      <c r="AEI24" s="665"/>
      <c r="AEJ24" s="665"/>
      <c r="AEK24" s="665"/>
      <c r="AEL24" s="665"/>
      <c r="AEM24" s="665"/>
      <c r="AEN24" s="665"/>
      <c r="AEO24" s="665"/>
      <c r="AEP24" s="665"/>
      <c r="AEQ24" s="665"/>
      <c r="AER24" s="665"/>
      <c r="AES24" s="665"/>
      <c r="AET24" s="665"/>
      <c r="AEU24" s="665"/>
      <c r="AEV24" s="665"/>
      <c r="AEW24" s="665"/>
      <c r="AEX24" s="665"/>
      <c r="AEY24" s="665"/>
      <c r="AEZ24" s="665"/>
      <c r="AFA24" s="665"/>
      <c r="AFB24" s="665"/>
      <c r="AFC24" s="665"/>
      <c r="AFD24" s="665"/>
      <c r="AFE24" s="665"/>
      <c r="AFF24" s="665"/>
      <c r="AFG24" s="665"/>
      <c r="AFH24" s="665"/>
      <c r="AFI24" s="665"/>
      <c r="AFJ24" s="665"/>
      <c r="AFK24" s="665"/>
      <c r="AFL24" s="665"/>
      <c r="AFM24" s="665"/>
      <c r="AFN24" s="665"/>
      <c r="AFO24" s="665"/>
      <c r="AFP24" s="665"/>
      <c r="AFQ24" s="665"/>
      <c r="AFR24" s="665"/>
      <c r="AFS24" s="665"/>
      <c r="AFT24" s="665"/>
      <c r="AFU24" s="665"/>
      <c r="AFV24" s="665"/>
      <c r="AFW24" s="665"/>
      <c r="AFX24" s="665"/>
      <c r="AFY24" s="665"/>
      <c r="AFZ24" s="665"/>
      <c r="AGA24" s="665"/>
      <c r="AGB24" s="665"/>
      <c r="AGC24" s="665"/>
      <c r="AGD24" s="665"/>
      <c r="AGE24" s="665"/>
      <c r="AGF24" s="665"/>
      <c r="AGG24" s="665"/>
      <c r="AGH24" s="665"/>
      <c r="AGI24" s="665"/>
      <c r="AGJ24" s="665"/>
      <c r="AGK24" s="665"/>
      <c r="AGL24" s="665"/>
      <c r="AGM24" s="665"/>
      <c r="AGN24" s="665"/>
      <c r="AGO24" s="665"/>
      <c r="AGP24" s="665"/>
      <c r="AGQ24" s="665"/>
      <c r="AGR24" s="665"/>
      <c r="AGS24" s="665"/>
      <c r="AGT24" s="665"/>
      <c r="AGU24" s="665"/>
      <c r="AGV24" s="665"/>
      <c r="AGW24" s="665"/>
      <c r="AGX24" s="665"/>
      <c r="AGY24" s="665"/>
      <c r="AGZ24" s="665"/>
      <c r="AHA24" s="665"/>
      <c r="AHB24" s="665"/>
      <c r="AHC24" s="665"/>
      <c r="AHD24" s="665"/>
      <c r="AHE24" s="665"/>
      <c r="AHF24" s="665"/>
      <c r="AHG24" s="665"/>
      <c r="AHH24" s="665"/>
      <c r="AHI24" s="665"/>
      <c r="AHJ24" s="665"/>
      <c r="AHK24" s="665"/>
      <c r="AHL24" s="665"/>
      <c r="AHM24" s="665"/>
      <c r="AHN24" s="665"/>
      <c r="AHO24" s="665"/>
      <c r="AHP24" s="665"/>
      <c r="AHQ24" s="665"/>
      <c r="AHR24" s="665"/>
      <c r="AHS24" s="665"/>
      <c r="AHT24" s="665"/>
      <c r="AHU24" s="665"/>
      <c r="AHV24" s="665"/>
      <c r="AHW24" s="665"/>
      <c r="AHX24" s="665"/>
      <c r="AHY24" s="665"/>
      <c r="AHZ24" s="665"/>
      <c r="AIA24" s="665"/>
      <c r="AIB24" s="665"/>
      <c r="AIC24" s="665"/>
      <c r="AID24" s="665"/>
      <c r="AIE24" s="665"/>
      <c r="AIF24" s="665"/>
      <c r="AIG24" s="665"/>
      <c r="AIH24" s="665"/>
      <c r="AII24" s="665"/>
      <c r="AIJ24" s="665"/>
      <c r="AIK24" s="665"/>
      <c r="AIL24" s="665"/>
      <c r="AIM24" s="665"/>
      <c r="AIN24" s="665"/>
      <c r="AIO24" s="665"/>
      <c r="AIP24" s="665"/>
      <c r="AIQ24" s="665"/>
      <c r="AIR24" s="665"/>
      <c r="AIS24" s="665"/>
      <c r="AIT24" s="665"/>
      <c r="AIU24" s="665"/>
      <c r="AIV24" s="665"/>
      <c r="AIW24" s="665"/>
      <c r="AIX24" s="665"/>
      <c r="AIY24" s="665"/>
      <c r="AIZ24" s="665"/>
      <c r="AJA24" s="665"/>
      <c r="AJB24" s="665"/>
      <c r="AJC24" s="665"/>
      <c r="AJD24" s="665"/>
      <c r="AJE24" s="665"/>
      <c r="AJF24" s="665"/>
      <c r="AJG24" s="665"/>
      <c r="AJH24" s="665"/>
      <c r="AJI24" s="665"/>
      <c r="AJJ24" s="665"/>
      <c r="AJK24" s="665"/>
      <c r="AJL24" s="665"/>
      <c r="AJM24" s="665"/>
      <c r="AJN24" s="665"/>
      <c r="AJO24" s="665"/>
      <c r="AJP24" s="665"/>
      <c r="AJQ24" s="665"/>
      <c r="AJR24" s="665"/>
      <c r="AJS24" s="665"/>
      <c r="AJT24" s="665"/>
      <c r="AJU24" s="665"/>
      <c r="AJV24" s="665"/>
      <c r="AJW24" s="665"/>
      <c r="AJX24" s="665"/>
      <c r="AJY24" s="665"/>
      <c r="AJZ24" s="665"/>
      <c r="AKA24" s="665"/>
      <c r="AKB24" s="665"/>
      <c r="AKC24" s="665"/>
      <c r="AKD24" s="665"/>
      <c r="AKE24" s="665"/>
      <c r="AKF24" s="665"/>
      <c r="AKG24" s="665"/>
      <c r="AKH24" s="665"/>
      <c r="AKI24" s="665"/>
      <c r="AKJ24" s="665"/>
      <c r="AKK24" s="665"/>
      <c r="AKL24" s="665"/>
      <c r="AKM24" s="665"/>
      <c r="AKN24" s="665"/>
      <c r="AKO24" s="665"/>
      <c r="AKP24" s="665"/>
      <c r="AKQ24" s="665"/>
      <c r="AKR24" s="665"/>
      <c r="AKS24" s="665"/>
      <c r="AKT24" s="665"/>
      <c r="AKU24" s="665"/>
      <c r="AKV24" s="665"/>
      <c r="AKW24" s="665"/>
      <c r="AKX24" s="665"/>
      <c r="AKY24" s="665"/>
      <c r="AKZ24" s="665"/>
      <c r="ALA24" s="665"/>
      <c r="ALB24" s="665"/>
      <c r="ALC24" s="665"/>
      <c r="ALD24" s="665"/>
      <c r="ALE24" s="665"/>
      <c r="ALF24" s="665"/>
      <c r="ALG24" s="665"/>
      <c r="ALH24" s="665"/>
      <c r="ALI24" s="665"/>
      <c r="ALJ24" s="665"/>
    </row>
    <row r="25" spans="2:998">
      <c r="B25" s="224"/>
      <c r="C25" s="224"/>
      <c r="D25" s="224"/>
      <c r="E25" s="224"/>
      <c r="F25" s="224"/>
      <c r="G25" s="224"/>
      <c r="H25" s="224"/>
      <c r="I25" s="224"/>
      <c r="J25" s="224"/>
      <c r="K25" s="224"/>
      <c r="L25" s="224"/>
      <c r="M25" s="224"/>
      <c r="N25" s="224"/>
      <c r="O25" s="224"/>
      <c r="P25" s="665"/>
      <c r="Q25" s="665"/>
      <c r="R25" s="665"/>
      <c r="S25" s="665"/>
      <c r="T25" s="665"/>
      <c r="U25" s="665"/>
      <c r="V25" s="665"/>
      <c r="W25" s="665"/>
      <c r="X25" s="665"/>
      <c r="Y25" s="665"/>
      <c r="Z25" s="665"/>
      <c r="AA25" s="665"/>
      <c r="AB25" s="665"/>
      <c r="AC25" s="665"/>
      <c r="AD25" s="665"/>
      <c r="AE25" s="665"/>
      <c r="AF25" s="665"/>
      <c r="AG25" s="665"/>
      <c r="AH25" s="665"/>
      <c r="AI25" s="665"/>
      <c r="AJ25" s="665"/>
      <c r="AK25" s="665"/>
      <c r="AL25" s="665"/>
      <c r="AM25" s="665"/>
      <c r="AN25" s="665"/>
      <c r="AO25" s="665"/>
      <c r="AP25" s="665"/>
      <c r="AQ25" s="665"/>
      <c r="AR25" s="665"/>
      <c r="AS25" s="665"/>
      <c r="AT25" s="665"/>
      <c r="AU25" s="665"/>
      <c r="AV25" s="665"/>
      <c r="AW25" s="665"/>
      <c r="AX25" s="665"/>
      <c r="AY25" s="665"/>
      <c r="AZ25" s="665"/>
      <c r="BA25" s="665"/>
      <c r="BB25" s="665"/>
      <c r="BC25" s="665"/>
      <c r="BD25" s="665"/>
      <c r="BE25" s="665"/>
      <c r="BF25" s="665"/>
      <c r="BG25" s="665"/>
      <c r="BH25" s="665"/>
      <c r="BI25" s="665"/>
      <c r="BJ25" s="665"/>
      <c r="BK25" s="665"/>
      <c r="BL25" s="665"/>
      <c r="BM25" s="665"/>
      <c r="BN25" s="665"/>
      <c r="BO25" s="665"/>
      <c r="BP25" s="665"/>
      <c r="BQ25" s="665"/>
      <c r="BR25" s="665"/>
      <c r="BS25" s="665"/>
      <c r="BT25" s="665"/>
      <c r="BU25" s="665"/>
      <c r="BV25" s="665"/>
      <c r="BW25" s="665"/>
      <c r="BX25" s="665"/>
      <c r="BY25" s="665"/>
      <c r="BZ25" s="665"/>
      <c r="CA25" s="665"/>
      <c r="CB25" s="665"/>
      <c r="CC25" s="665"/>
      <c r="CD25" s="665"/>
      <c r="CE25" s="665"/>
      <c r="CF25" s="665"/>
      <c r="CG25" s="665"/>
      <c r="CH25" s="665"/>
      <c r="CI25" s="665"/>
      <c r="CJ25" s="665"/>
      <c r="CK25" s="665"/>
      <c r="CL25" s="665"/>
      <c r="CM25" s="665"/>
      <c r="CN25" s="665"/>
      <c r="CO25" s="665"/>
      <c r="CP25" s="665"/>
      <c r="CQ25" s="665"/>
      <c r="CR25" s="665"/>
      <c r="CS25" s="665"/>
      <c r="CT25" s="665"/>
      <c r="CU25" s="665"/>
      <c r="CV25" s="665"/>
      <c r="CW25" s="665"/>
      <c r="CX25" s="665"/>
      <c r="CY25" s="665"/>
      <c r="CZ25" s="665"/>
      <c r="DA25" s="665"/>
      <c r="DB25" s="665"/>
      <c r="DC25" s="665"/>
      <c r="DD25" s="665"/>
      <c r="DE25" s="665"/>
      <c r="DF25" s="665"/>
      <c r="DG25" s="665"/>
      <c r="DH25" s="665"/>
      <c r="DI25" s="665"/>
      <c r="DJ25" s="665"/>
      <c r="DK25" s="665"/>
      <c r="DL25" s="665"/>
      <c r="DM25" s="665"/>
      <c r="DN25" s="665"/>
      <c r="DO25" s="665"/>
      <c r="DP25" s="665"/>
      <c r="DQ25" s="665"/>
      <c r="DR25" s="665"/>
      <c r="DS25" s="665"/>
      <c r="DT25" s="665"/>
      <c r="DU25" s="665"/>
      <c r="DV25" s="665"/>
      <c r="DW25" s="665"/>
      <c r="DX25" s="665"/>
      <c r="DY25" s="665"/>
      <c r="DZ25" s="665"/>
      <c r="EA25" s="665"/>
      <c r="EB25" s="665"/>
      <c r="EC25" s="665"/>
      <c r="ED25" s="665"/>
      <c r="EE25" s="665"/>
      <c r="EF25" s="665"/>
      <c r="EG25" s="665"/>
      <c r="EH25" s="665"/>
      <c r="EI25" s="665"/>
      <c r="EJ25" s="665"/>
      <c r="EK25" s="665"/>
      <c r="EL25" s="665"/>
      <c r="EM25" s="665"/>
      <c r="EN25" s="665"/>
      <c r="EO25" s="665"/>
      <c r="EP25" s="665"/>
      <c r="EQ25" s="665"/>
      <c r="ER25" s="665"/>
      <c r="ES25" s="665"/>
      <c r="ET25" s="665"/>
      <c r="EU25" s="665"/>
      <c r="EV25" s="665"/>
      <c r="EW25" s="665"/>
      <c r="EX25" s="665"/>
      <c r="EY25" s="665"/>
      <c r="EZ25" s="665"/>
      <c r="FA25" s="665"/>
      <c r="FB25" s="665"/>
      <c r="FC25" s="665"/>
      <c r="FD25" s="665"/>
      <c r="FE25" s="665"/>
      <c r="FF25" s="665"/>
      <c r="FG25" s="665"/>
      <c r="FH25" s="665"/>
      <c r="FI25" s="665"/>
      <c r="FJ25" s="665"/>
      <c r="FK25" s="665"/>
      <c r="FL25" s="665"/>
      <c r="FM25" s="665"/>
      <c r="FN25" s="665"/>
      <c r="FO25" s="665"/>
      <c r="FP25" s="665"/>
      <c r="FQ25" s="665"/>
      <c r="FR25" s="665"/>
      <c r="FS25" s="665"/>
      <c r="FT25" s="665"/>
      <c r="FU25" s="665"/>
      <c r="FV25" s="665"/>
      <c r="FW25" s="665"/>
      <c r="FX25" s="665"/>
      <c r="FY25" s="665"/>
      <c r="FZ25" s="665"/>
      <c r="GA25" s="665"/>
      <c r="GB25" s="665"/>
      <c r="GC25" s="665"/>
      <c r="GD25" s="665"/>
      <c r="GE25" s="665"/>
      <c r="GF25" s="665"/>
      <c r="GG25" s="665"/>
      <c r="GH25" s="665"/>
      <c r="GI25" s="665"/>
      <c r="GJ25" s="665"/>
      <c r="GK25" s="665"/>
      <c r="GL25" s="665"/>
      <c r="GM25" s="665"/>
      <c r="GN25" s="665"/>
      <c r="GO25" s="665"/>
      <c r="GP25" s="665"/>
      <c r="GQ25" s="665"/>
      <c r="GR25" s="665"/>
      <c r="GS25" s="665"/>
      <c r="GT25" s="665"/>
      <c r="GU25" s="665"/>
      <c r="GV25" s="665"/>
      <c r="GW25" s="665"/>
      <c r="GX25" s="665"/>
      <c r="GY25" s="665"/>
      <c r="GZ25" s="665"/>
      <c r="HA25" s="665"/>
      <c r="HB25" s="665"/>
      <c r="HC25" s="665"/>
      <c r="HD25" s="665"/>
      <c r="HE25" s="665"/>
      <c r="HF25" s="665"/>
      <c r="HG25" s="665"/>
      <c r="HH25" s="665"/>
      <c r="HI25" s="665"/>
      <c r="HJ25" s="665"/>
      <c r="HK25" s="665"/>
      <c r="HL25" s="665"/>
      <c r="HM25" s="665"/>
      <c r="HN25" s="665"/>
      <c r="HO25" s="665"/>
      <c r="HP25" s="665"/>
      <c r="HQ25" s="665"/>
      <c r="HR25" s="665"/>
      <c r="HS25" s="665"/>
      <c r="HT25" s="665"/>
      <c r="HU25" s="665"/>
      <c r="HV25" s="665"/>
      <c r="HW25" s="665"/>
      <c r="HX25" s="665"/>
      <c r="HY25" s="665"/>
      <c r="HZ25" s="665"/>
      <c r="IA25" s="665"/>
      <c r="IB25" s="665"/>
      <c r="IC25" s="665"/>
      <c r="ID25" s="665"/>
      <c r="IE25" s="665"/>
      <c r="IF25" s="665"/>
      <c r="IG25" s="665"/>
      <c r="IH25" s="665"/>
      <c r="II25" s="665"/>
      <c r="IJ25" s="665"/>
      <c r="IK25" s="665"/>
      <c r="IL25" s="665"/>
      <c r="IM25" s="665"/>
      <c r="IN25" s="665"/>
      <c r="IO25" s="665"/>
      <c r="IP25" s="665"/>
      <c r="IQ25" s="665"/>
      <c r="IR25" s="665"/>
      <c r="IS25" s="665"/>
      <c r="IT25" s="665"/>
      <c r="IU25" s="665"/>
      <c r="IV25" s="665"/>
      <c r="IW25" s="665"/>
      <c r="IX25" s="665"/>
      <c r="IY25" s="665"/>
      <c r="IZ25" s="665"/>
      <c r="JA25" s="665"/>
      <c r="JB25" s="665"/>
      <c r="JC25" s="665"/>
      <c r="JD25" s="665"/>
      <c r="JE25" s="665"/>
      <c r="JF25" s="665"/>
      <c r="JG25" s="665"/>
      <c r="JH25" s="665"/>
      <c r="JI25" s="665"/>
      <c r="JJ25" s="665"/>
      <c r="JK25" s="665"/>
      <c r="JL25" s="665"/>
      <c r="JM25" s="665"/>
      <c r="JN25" s="665"/>
      <c r="JO25" s="665"/>
      <c r="JP25" s="665"/>
      <c r="JQ25" s="665"/>
      <c r="JR25" s="665"/>
      <c r="JS25" s="665"/>
      <c r="JT25" s="665"/>
      <c r="JU25" s="665"/>
      <c r="JV25" s="665"/>
      <c r="JW25" s="665"/>
      <c r="JX25" s="665"/>
      <c r="JY25" s="665"/>
      <c r="JZ25" s="665"/>
      <c r="KA25" s="665"/>
      <c r="KB25" s="665"/>
      <c r="KC25" s="665"/>
      <c r="KD25" s="665"/>
      <c r="KE25" s="665"/>
      <c r="KF25" s="665"/>
      <c r="KG25" s="665"/>
      <c r="KH25" s="665"/>
      <c r="KI25" s="665"/>
      <c r="KJ25" s="665"/>
      <c r="KK25" s="665"/>
      <c r="KL25" s="665"/>
      <c r="KM25" s="665"/>
      <c r="KN25" s="665"/>
      <c r="KO25" s="665"/>
      <c r="KP25" s="665"/>
      <c r="KQ25" s="665"/>
      <c r="KR25" s="665"/>
      <c r="KS25" s="665"/>
      <c r="KT25" s="665"/>
      <c r="KU25" s="665"/>
      <c r="KV25" s="665"/>
      <c r="KW25" s="665"/>
      <c r="KX25" s="665"/>
      <c r="KY25" s="665"/>
      <c r="KZ25" s="665"/>
      <c r="LA25" s="665"/>
      <c r="LB25" s="665"/>
      <c r="LC25" s="665"/>
      <c r="LD25" s="665"/>
      <c r="LE25" s="665"/>
      <c r="LF25" s="665"/>
      <c r="LG25" s="665"/>
      <c r="LH25" s="665"/>
      <c r="LI25" s="665"/>
      <c r="LJ25" s="665"/>
      <c r="LK25" s="665"/>
      <c r="LL25" s="665"/>
      <c r="LM25" s="665"/>
      <c r="LN25" s="665"/>
      <c r="LO25" s="665"/>
      <c r="LP25" s="665"/>
      <c r="LQ25" s="665"/>
      <c r="LR25" s="665"/>
      <c r="LS25" s="665"/>
      <c r="LT25" s="665"/>
      <c r="LU25" s="665"/>
      <c r="LV25" s="665"/>
      <c r="LW25" s="665"/>
      <c r="LX25" s="665"/>
      <c r="LY25" s="665"/>
      <c r="LZ25" s="665"/>
      <c r="MA25" s="665"/>
      <c r="MB25" s="665"/>
      <c r="MC25" s="665"/>
      <c r="MD25" s="665"/>
      <c r="ME25" s="665"/>
      <c r="MF25" s="665"/>
      <c r="MG25" s="665"/>
      <c r="MH25" s="665"/>
      <c r="MI25" s="665"/>
      <c r="MJ25" s="665"/>
      <c r="MK25" s="665"/>
      <c r="ML25" s="665"/>
      <c r="MM25" s="665"/>
      <c r="MN25" s="665"/>
      <c r="MO25" s="665"/>
      <c r="MP25" s="665"/>
      <c r="MQ25" s="665"/>
      <c r="MR25" s="665"/>
      <c r="MS25" s="665"/>
      <c r="MT25" s="665"/>
      <c r="MU25" s="665"/>
      <c r="MV25" s="665"/>
      <c r="MW25" s="665"/>
      <c r="MX25" s="665"/>
      <c r="MY25" s="665"/>
      <c r="MZ25" s="665"/>
      <c r="NA25" s="665"/>
      <c r="NB25" s="665"/>
      <c r="NC25" s="665"/>
      <c r="ND25" s="665"/>
      <c r="NE25" s="665"/>
      <c r="NF25" s="665"/>
      <c r="NG25" s="665"/>
      <c r="NH25" s="665"/>
      <c r="NI25" s="665"/>
      <c r="NJ25" s="665"/>
      <c r="NK25" s="665"/>
      <c r="NL25" s="665"/>
      <c r="NM25" s="665"/>
      <c r="NN25" s="665"/>
      <c r="NO25" s="665"/>
      <c r="NP25" s="665"/>
      <c r="NQ25" s="665"/>
      <c r="NR25" s="665"/>
      <c r="NS25" s="665"/>
      <c r="NT25" s="665"/>
      <c r="NU25" s="665"/>
      <c r="NV25" s="665"/>
      <c r="NW25" s="665"/>
      <c r="NX25" s="665"/>
      <c r="NY25" s="665"/>
      <c r="NZ25" s="665"/>
      <c r="OA25" s="665"/>
      <c r="OB25" s="665"/>
      <c r="OC25" s="665"/>
      <c r="OD25" s="665"/>
      <c r="OE25" s="665"/>
      <c r="OF25" s="665"/>
      <c r="OG25" s="665"/>
      <c r="OH25" s="665"/>
      <c r="OI25" s="665"/>
      <c r="OJ25" s="665"/>
      <c r="OK25" s="665"/>
      <c r="OL25" s="665"/>
      <c r="OM25" s="665"/>
      <c r="ON25" s="665"/>
      <c r="OO25" s="665"/>
      <c r="OP25" s="665"/>
      <c r="OQ25" s="665"/>
      <c r="OR25" s="665"/>
      <c r="OS25" s="665"/>
      <c r="OT25" s="665"/>
      <c r="OU25" s="665"/>
      <c r="OV25" s="665"/>
      <c r="OW25" s="665"/>
      <c r="OX25" s="665"/>
      <c r="OY25" s="665"/>
      <c r="OZ25" s="665"/>
      <c r="PA25" s="665"/>
      <c r="PB25" s="665"/>
      <c r="PC25" s="665"/>
      <c r="PD25" s="665"/>
      <c r="PE25" s="665"/>
      <c r="PF25" s="665"/>
      <c r="PG25" s="665"/>
      <c r="PH25" s="665"/>
      <c r="PI25" s="665"/>
      <c r="PJ25" s="665"/>
      <c r="PK25" s="665"/>
      <c r="PL25" s="665"/>
      <c r="PM25" s="665"/>
      <c r="PN25" s="665"/>
      <c r="PO25" s="665"/>
      <c r="PP25" s="665"/>
      <c r="PQ25" s="665"/>
      <c r="PR25" s="665"/>
      <c r="PS25" s="665"/>
      <c r="PT25" s="665"/>
      <c r="PU25" s="665"/>
      <c r="PV25" s="665"/>
      <c r="PW25" s="665"/>
      <c r="PX25" s="665"/>
      <c r="PY25" s="665"/>
      <c r="PZ25" s="665"/>
      <c r="QA25" s="665"/>
      <c r="QB25" s="665"/>
      <c r="QC25" s="665"/>
      <c r="QD25" s="665"/>
      <c r="QE25" s="665"/>
      <c r="QF25" s="665"/>
      <c r="QG25" s="665"/>
      <c r="QH25" s="665"/>
      <c r="QI25" s="665"/>
      <c r="QJ25" s="665"/>
      <c r="QK25" s="665"/>
      <c r="QL25" s="665"/>
      <c r="QM25" s="665"/>
      <c r="QN25" s="665"/>
      <c r="QO25" s="665"/>
      <c r="QP25" s="665"/>
      <c r="QQ25" s="665"/>
      <c r="QR25" s="665"/>
      <c r="QS25" s="665"/>
      <c r="QT25" s="665"/>
      <c r="QU25" s="665"/>
      <c r="QV25" s="665"/>
      <c r="QW25" s="665"/>
      <c r="QX25" s="665"/>
      <c r="QY25" s="665"/>
      <c r="QZ25" s="665"/>
      <c r="RA25" s="665"/>
      <c r="RB25" s="665"/>
      <c r="RC25" s="665"/>
      <c r="RD25" s="665"/>
      <c r="RE25" s="665"/>
      <c r="RF25" s="665"/>
      <c r="RG25" s="665"/>
      <c r="RH25" s="665"/>
      <c r="RI25" s="665"/>
      <c r="RJ25" s="665"/>
      <c r="RK25" s="665"/>
      <c r="RL25" s="665"/>
      <c r="RM25" s="665"/>
      <c r="RN25" s="665"/>
      <c r="RO25" s="665"/>
      <c r="RP25" s="665"/>
      <c r="RQ25" s="665"/>
      <c r="RR25" s="665"/>
      <c r="RS25" s="665"/>
      <c r="RT25" s="665"/>
      <c r="RU25" s="665"/>
      <c r="RV25" s="665"/>
      <c r="RW25" s="665"/>
      <c r="RX25" s="665"/>
      <c r="RY25" s="665"/>
      <c r="RZ25" s="665"/>
      <c r="SA25" s="665"/>
      <c r="SB25" s="665"/>
      <c r="SC25" s="665"/>
      <c r="SD25" s="665"/>
      <c r="SE25" s="665"/>
      <c r="SF25" s="665"/>
      <c r="SG25" s="665"/>
      <c r="SH25" s="665"/>
      <c r="SI25" s="665"/>
      <c r="SJ25" s="665"/>
      <c r="SK25" s="665"/>
      <c r="SL25" s="665"/>
      <c r="SM25" s="665"/>
      <c r="SN25" s="665"/>
      <c r="SO25" s="665"/>
      <c r="SP25" s="665"/>
      <c r="SQ25" s="665"/>
      <c r="SR25" s="665"/>
      <c r="SS25" s="665"/>
      <c r="ST25" s="665"/>
      <c r="SU25" s="665"/>
      <c r="SV25" s="665"/>
      <c r="SW25" s="665"/>
      <c r="SX25" s="665"/>
      <c r="SY25" s="665"/>
      <c r="SZ25" s="665"/>
      <c r="TA25" s="665"/>
      <c r="TB25" s="665"/>
      <c r="TC25" s="665"/>
      <c r="TD25" s="665"/>
      <c r="TE25" s="665"/>
      <c r="TF25" s="665"/>
      <c r="TG25" s="665"/>
      <c r="TH25" s="665"/>
      <c r="TI25" s="665"/>
      <c r="TJ25" s="665"/>
      <c r="TK25" s="665"/>
      <c r="TL25" s="665"/>
      <c r="TM25" s="665"/>
      <c r="TN25" s="665"/>
      <c r="TO25" s="665"/>
      <c r="TP25" s="665"/>
      <c r="TQ25" s="665"/>
      <c r="TR25" s="665"/>
      <c r="TS25" s="665"/>
      <c r="TT25" s="665"/>
      <c r="TU25" s="665"/>
      <c r="TV25" s="665"/>
      <c r="TW25" s="665"/>
      <c r="TX25" s="665"/>
      <c r="TY25" s="665"/>
      <c r="TZ25" s="665"/>
      <c r="UA25" s="665"/>
      <c r="UB25" s="665"/>
      <c r="UC25" s="665"/>
      <c r="UD25" s="665"/>
      <c r="UE25" s="665"/>
      <c r="UF25" s="665"/>
      <c r="UG25" s="665"/>
      <c r="UH25" s="665"/>
      <c r="UI25" s="665"/>
      <c r="UJ25" s="665"/>
      <c r="UK25" s="665"/>
      <c r="UL25" s="665"/>
      <c r="UM25" s="665"/>
      <c r="UN25" s="665"/>
      <c r="UO25" s="665"/>
      <c r="UP25" s="665"/>
      <c r="UQ25" s="665"/>
      <c r="UR25" s="665"/>
      <c r="US25" s="665"/>
      <c r="UT25" s="665"/>
      <c r="UU25" s="665"/>
      <c r="UV25" s="665"/>
      <c r="UW25" s="665"/>
      <c r="UX25" s="665"/>
      <c r="UY25" s="665"/>
      <c r="UZ25" s="665"/>
      <c r="VA25" s="665"/>
      <c r="VB25" s="665"/>
      <c r="VC25" s="665"/>
      <c r="VD25" s="665"/>
      <c r="VE25" s="665"/>
      <c r="VF25" s="665"/>
      <c r="VG25" s="665"/>
      <c r="VH25" s="665"/>
      <c r="VI25" s="665"/>
      <c r="VJ25" s="665"/>
      <c r="VK25" s="665"/>
      <c r="VL25" s="665"/>
      <c r="VM25" s="665"/>
      <c r="VN25" s="665"/>
      <c r="VO25" s="665"/>
      <c r="VP25" s="665"/>
      <c r="VQ25" s="665"/>
      <c r="VR25" s="665"/>
      <c r="VS25" s="665"/>
      <c r="VT25" s="665"/>
      <c r="VU25" s="665"/>
      <c r="VV25" s="665"/>
      <c r="VW25" s="665"/>
      <c r="VX25" s="665"/>
      <c r="VY25" s="665"/>
      <c r="VZ25" s="665"/>
      <c r="WA25" s="665"/>
      <c r="WB25" s="665"/>
      <c r="WC25" s="665"/>
      <c r="WD25" s="665"/>
      <c r="WE25" s="665"/>
      <c r="WF25" s="665"/>
      <c r="WG25" s="665"/>
      <c r="WH25" s="665"/>
      <c r="WI25" s="665"/>
      <c r="WJ25" s="665"/>
      <c r="WK25" s="665"/>
      <c r="WL25" s="665"/>
      <c r="WM25" s="665"/>
      <c r="WN25" s="665"/>
      <c r="WO25" s="665"/>
      <c r="WP25" s="665"/>
      <c r="WQ25" s="665"/>
      <c r="WR25" s="665"/>
      <c r="WS25" s="665"/>
      <c r="WT25" s="665"/>
      <c r="WU25" s="665"/>
      <c r="WV25" s="665"/>
      <c r="WW25" s="665"/>
      <c r="WX25" s="665"/>
      <c r="WY25" s="665"/>
      <c r="WZ25" s="665"/>
      <c r="XA25" s="665"/>
      <c r="XB25" s="665"/>
      <c r="XC25" s="665"/>
      <c r="XD25" s="665"/>
      <c r="XE25" s="665"/>
      <c r="XF25" s="665"/>
      <c r="XG25" s="665"/>
      <c r="XH25" s="665"/>
      <c r="XI25" s="665"/>
      <c r="XJ25" s="665"/>
      <c r="XK25" s="665"/>
      <c r="XL25" s="665"/>
      <c r="XM25" s="665"/>
      <c r="XN25" s="665"/>
      <c r="XO25" s="665"/>
      <c r="XP25" s="665"/>
      <c r="XQ25" s="665"/>
      <c r="XR25" s="665"/>
      <c r="XS25" s="665"/>
      <c r="XT25" s="665"/>
      <c r="XU25" s="665"/>
      <c r="XV25" s="665"/>
      <c r="XW25" s="665"/>
      <c r="XX25" s="665"/>
      <c r="XY25" s="665"/>
      <c r="XZ25" s="665"/>
      <c r="YA25" s="665"/>
      <c r="YB25" s="665"/>
      <c r="YC25" s="665"/>
      <c r="YD25" s="665"/>
      <c r="YE25" s="665"/>
      <c r="YF25" s="665"/>
      <c r="YG25" s="665"/>
      <c r="YH25" s="665"/>
      <c r="YI25" s="665"/>
      <c r="YJ25" s="665"/>
      <c r="YK25" s="665"/>
      <c r="YL25" s="665"/>
      <c r="YM25" s="665"/>
      <c r="YN25" s="665"/>
      <c r="YO25" s="665"/>
      <c r="YP25" s="665"/>
      <c r="YQ25" s="665"/>
      <c r="YR25" s="665"/>
      <c r="YS25" s="665"/>
      <c r="YT25" s="665"/>
      <c r="YU25" s="665"/>
      <c r="YV25" s="665"/>
      <c r="YW25" s="665"/>
      <c r="YX25" s="665"/>
      <c r="YY25" s="665"/>
      <c r="YZ25" s="665"/>
      <c r="ZA25" s="665"/>
      <c r="ZB25" s="665"/>
      <c r="ZC25" s="665"/>
      <c r="ZD25" s="665"/>
      <c r="ZE25" s="665"/>
      <c r="ZF25" s="665"/>
      <c r="ZG25" s="665"/>
      <c r="ZH25" s="665"/>
      <c r="ZI25" s="665"/>
      <c r="ZJ25" s="665"/>
      <c r="ZK25" s="665"/>
      <c r="ZL25" s="665"/>
      <c r="ZM25" s="665"/>
      <c r="ZN25" s="665"/>
      <c r="ZO25" s="665"/>
      <c r="ZP25" s="665"/>
      <c r="ZQ25" s="665"/>
      <c r="ZR25" s="665"/>
      <c r="ZS25" s="665"/>
      <c r="ZT25" s="665"/>
      <c r="ZU25" s="665"/>
      <c r="ZV25" s="665"/>
      <c r="ZW25" s="665"/>
      <c r="ZX25" s="665"/>
      <c r="ZY25" s="665"/>
      <c r="ZZ25" s="665"/>
      <c r="AAA25" s="665"/>
      <c r="AAB25" s="665"/>
      <c r="AAC25" s="665"/>
      <c r="AAD25" s="665"/>
      <c r="AAE25" s="665"/>
      <c r="AAF25" s="665"/>
      <c r="AAG25" s="665"/>
      <c r="AAH25" s="665"/>
      <c r="AAI25" s="665"/>
      <c r="AAJ25" s="665"/>
      <c r="AAK25" s="665"/>
      <c r="AAL25" s="665"/>
      <c r="AAM25" s="665"/>
      <c r="AAN25" s="665"/>
      <c r="AAO25" s="665"/>
      <c r="AAP25" s="665"/>
      <c r="AAQ25" s="665"/>
      <c r="AAR25" s="665"/>
      <c r="AAS25" s="665"/>
      <c r="AAT25" s="665"/>
      <c r="AAU25" s="665"/>
      <c r="AAV25" s="665"/>
      <c r="AAW25" s="665"/>
      <c r="AAX25" s="665"/>
      <c r="AAY25" s="665"/>
      <c r="AAZ25" s="665"/>
      <c r="ABA25" s="665"/>
      <c r="ABB25" s="665"/>
      <c r="ABC25" s="665"/>
      <c r="ABD25" s="665"/>
      <c r="ABE25" s="665"/>
      <c r="ABF25" s="665"/>
      <c r="ABG25" s="665"/>
      <c r="ABH25" s="665"/>
      <c r="ABI25" s="665"/>
      <c r="ABJ25" s="665"/>
      <c r="ABK25" s="665"/>
      <c r="ABL25" s="665"/>
      <c r="ABM25" s="665"/>
      <c r="ABN25" s="665"/>
      <c r="ABO25" s="665"/>
      <c r="ABP25" s="665"/>
      <c r="ABQ25" s="665"/>
      <c r="ABR25" s="665"/>
      <c r="ABS25" s="665"/>
      <c r="ABT25" s="665"/>
      <c r="ABU25" s="665"/>
      <c r="ABV25" s="665"/>
      <c r="ABW25" s="665"/>
      <c r="ABX25" s="665"/>
      <c r="ABY25" s="665"/>
      <c r="ABZ25" s="665"/>
      <c r="ACA25" s="665"/>
      <c r="ACB25" s="665"/>
      <c r="ACC25" s="665"/>
      <c r="ACD25" s="665"/>
      <c r="ACE25" s="665"/>
      <c r="ACF25" s="665"/>
      <c r="ACG25" s="665"/>
      <c r="ACH25" s="665"/>
      <c r="ACI25" s="665"/>
      <c r="ACJ25" s="665"/>
      <c r="ACK25" s="665"/>
      <c r="ACL25" s="665"/>
      <c r="ACM25" s="665"/>
      <c r="ACN25" s="665"/>
      <c r="ACO25" s="665"/>
      <c r="ACP25" s="665"/>
      <c r="ACQ25" s="665"/>
      <c r="ACR25" s="665"/>
      <c r="ACS25" s="665"/>
      <c r="ACT25" s="665"/>
      <c r="ACU25" s="665"/>
      <c r="ACV25" s="665"/>
      <c r="ACW25" s="665"/>
      <c r="ACX25" s="665"/>
      <c r="ACY25" s="665"/>
      <c r="ACZ25" s="665"/>
      <c r="ADA25" s="665"/>
      <c r="ADB25" s="665"/>
      <c r="ADC25" s="665"/>
      <c r="ADD25" s="665"/>
      <c r="ADE25" s="665"/>
      <c r="ADF25" s="665"/>
      <c r="ADG25" s="665"/>
      <c r="ADH25" s="665"/>
      <c r="ADI25" s="665"/>
      <c r="ADJ25" s="665"/>
      <c r="ADK25" s="665"/>
      <c r="ADL25" s="665"/>
      <c r="ADM25" s="665"/>
      <c r="ADN25" s="665"/>
      <c r="ADO25" s="665"/>
      <c r="ADP25" s="665"/>
      <c r="ADQ25" s="665"/>
      <c r="ADR25" s="665"/>
      <c r="ADS25" s="665"/>
      <c r="ADT25" s="665"/>
      <c r="ADU25" s="665"/>
      <c r="ADV25" s="665"/>
      <c r="ADW25" s="665"/>
      <c r="ADX25" s="665"/>
      <c r="ADY25" s="665"/>
      <c r="ADZ25" s="665"/>
      <c r="AEA25" s="665"/>
      <c r="AEB25" s="665"/>
      <c r="AEC25" s="665"/>
      <c r="AED25" s="665"/>
      <c r="AEE25" s="665"/>
      <c r="AEF25" s="665"/>
      <c r="AEG25" s="665"/>
      <c r="AEH25" s="665"/>
      <c r="AEI25" s="665"/>
      <c r="AEJ25" s="665"/>
      <c r="AEK25" s="665"/>
      <c r="AEL25" s="665"/>
      <c r="AEM25" s="665"/>
      <c r="AEN25" s="665"/>
      <c r="AEO25" s="665"/>
      <c r="AEP25" s="665"/>
      <c r="AEQ25" s="665"/>
      <c r="AER25" s="665"/>
      <c r="AES25" s="665"/>
      <c r="AET25" s="665"/>
      <c r="AEU25" s="665"/>
      <c r="AEV25" s="665"/>
      <c r="AEW25" s="665"/>
      <c r="AEX25" s="665"/>
      <c r="AEY25" s="665"/>
      <c r="AEZ25" s="665"/>
      <c r="AFA25" s="665"/>
      <c r="AFB25" s="665"/>
      <c r="AFC25" s="665"/>
      <c r="AFD25" s="665"/>
      <c r="AFE25" s="665"/>
      <c r="AFF25" s="665"/>
      <c r="AFG25" s="665"/>
      <c r="AFH25" s="665"/>
      <c r="AFI25" s="665"/>
      <c r="AFJ25" s="665"/>
      <c r="AFK25" s="665"/>
      <c r="AFL25" s="665"/>
      <c r="AFM25" s="665"/>
      <c r="AFN25" s="665"/>
      <c r="AFO25" s="665"/>
      <c r="AFP25" s="665"/>
      <c r="AFQ25" s="665"/>
      <c r="AFR25" s="665"/>
      <c r="AFS25" s="665"/>
      <c r="AFT25" s="665"/>
      <c r="AFU25" s="665"/>
      <c r="AFV25" s="665"/>
      <c r="AFW25" s="665"/>
      <c r="AFX25" s="665"/>
      <c r="AFY25" s="665"/>
      <c r="AFZ25" s="665"/>
      <c r="AGA25" s="665"/>
      <c r="AGB25" s="665"/>
      <c r="AGC25" s="665"/>
      <c r="AGD25" s="665"/>
      <c r="AGE25" s="665"/>
      <c r="AGF25" s="665"/>
      <c r="AGG25" s="665"/>
      <c r="AGH25" s="665"/>
      <c r="AGI25" s="665"/>
      <c r="AGJ25" s="665"/>
      <c r="AGK25" s="665"/>
      <c r="AGL25" s="665"/>
      <c r="AGM25" s="665"/>
      <c r="AGN25" s="665"/>
      <c r="AGO25" s="665"/>
      <c r="AGP25" s="665"/>
      <c r="AGQ25" s="665"/>
      <c r="AGR25" s="665"/>
      <c r="AGS25" s="665"/>
      <c r="AGT25" s="665"/>
      <c r="AGU25" s="665"/>
      <c r="AGV25" s="665"/>
      <c r="AGW25" s="665"/>
      <c r="AGX25" s="665"/>
      <c r="AGY25" s="665"/>
      <c r="AGZ25" s="665"/>
      <c r="AHA25" s="665"/>
      <c r="AHB25" s="665"/>
      <c r="AHC25" s="665"/>
      <c r="AHD25" s="665"/>
      <c r="AHE25" s="665"/>
      <c r="AHF25" s="665"/>
      <c r="AHG25" s="665"/>
      <c r="AHH25" s="665"/>
      <c r="AHI25" s="665"/>
      <c r="AHJ25" s="665"/>
      <c r="AHK25" s="665"/>
      <c r="AHL25" s="665"/>
      <c r="AHM25" s="665"/>
      <c r="AHN25" s="665"/>
      <c r="AHO25" s="665"/>
      <c r="AHP25" s="665"/>
      <c r="AHQ25" s="665"/>
      <c r="AHR25" s="665"/>
      <c r="AHS25" s="665"/>
      <c r="AHT25" s="665"/>
      <c r="AHU25" s="665"/>
      <c r="AHV25" s="665"/>
      <c r="AHW25" s="665"/>
      <c r="AHX25" s="665"/>
      <c r="AHY25" s="665"/>
      <c r="AHZ25" s="665"/>
      <c r="AIA25" s="665"/>
      <c r="AIB25" s="665"/>
      <c r="AIC25" s="665"/>
      <c r="AID25" s="665"/>
      <c r="AIE25" s="665"/>
      <c r="AIF25" s="665"/>
      <c r="AIG25" s="665"/>
      <c r="AIH25" s="665"/>
      <c r="AII25" s="665"/>
      <c r="AIJ25" s="665"/>
      <c r="AIK25" s="665"/>
      <c r="AIL25" s="665"/>
      <c r="AIM25" s="665"/>
      <c r="AIN25" s="665"/>
      <c r="AIO25" s="665"/>
      <c r="AIP25" s="665"/>
      <c r="AIQ25" s="665"/>
      <c r="AIR25" s="665"/>
      <c r="AIS25" s="665"/>
      <c r="AIT25" s="665"/>
      <c r="AIU25" s="665"/>
      <c r="AIV25" s="665"/>
      <c r="AIW25" s="665"/>
      <c r="AIX25" s="665"/>
      <c r="AIY25" s="665"/>
      <c r="AIZ25" s="665"/>
      <c r="AJA25" s="665"/>
      <c r="AJB25" s="665"/>
      <c r="AJC25" s="665"/>
      <c r="AJD25" s="665"/>
      <c r="AJE25" s="665"/>
      <c r="AJF25" s="665"/>
      <c r="AJG25" s="665"/>
      <c r="AJH25" s="665"/>
      <c r="AJI25" s="665"/>
      <c r="AJJ25" s="665"/>
      <c r="AJK25" s="665"/>
      <c r="AJL25" s="665"/>
      <c r="AJM25" s="665"/>
      <c r="AJN25" s="665"/>
      <c r="AJO25" s="665"/>
      <c r="AJP25" s="665"/>
      <c r="AJQ25" s="665"/>
      <c r="AJR25" s="665"/>
      <c r="AJS25" s="665"/>
      <c r="AJT25" s="665"/>
      <c r="AJU25" s="665"/>
      <c r="AJV25" s="665"/>
      <c r="AJW25" s="665"/>
      <c r="AJX25" s="665"/>
      <c r="AJY25" s="665"/>
      <c r="AJZ25" s="665"/>
      <c r="AKA25" s="665"/>
      <c r="AKB25" s="665"/>
      <c r="AKC25" s="665"/>
      <c r="AKD25" s="665"/>
      <c r="AKE25" s="665"/>
      <c r="AKF25" s="665"/>
      <c r="AKG25" s="665"/>
      <c r="AKH25" s="665"/>
      <c r="AKI25" s="665"/>
      <c r="AKJ25" s="665"/>
      <c r="AKK25" s="665"/>
      <c r="AKL25" s="665"/>
      <c r="AKM25" s="665"/>
      <c r="AKN25" s="665"/>
      <c r="AKO25" s="665"/>
      <c r="AKP25" s="665"/>
      <c r="AKQ25" s="665"/>
      <c r="AKR25" s="665"/>
      <c r="AKS25" s="665"/>
      <c r="AKT25" s="665"/>
      <c r="AKU25" s="665"/>
      <c r="AKV25" s="665"/>
      <c r="AKW25" s="665"/>
      <c r="AKX25" s="665"/>
      <c r="AKY25" s="665"/>
      <c r="AKZ25" s="665"/>
      <c r="ALA25" s="665"/>
      <c r="ALB25" s="665"/>
      <c r="ALC25" s="665"/>
      <c r="ALD25" s="665"/>
      <c r="ALE25" s="665"/>
      <c r="ALF25" s="665"/>
      <c r="ALG25" s="665"/>
      <c r="ALH25" s="665"/>
      <c r="ALI25" s="665"/>
      <c r="ALJ25" s="665"/>
    </row>
    <row r="26" spans="2:998">
      <c r="B26" s="224"/>
      <c r="C26" s="224"/>
      <c r="D26" s="224"/>
      <c r="E26" s="224"/>
      <c r="F26" s="224"/>
      <c r="G26" s="224"/>
      <c r="H26" s="224"/>
      <c r="I26" s="224"/>
      <c r="J26" s="224"/>
      <c r="K26" s="224"/>
      <c r="L26" s="224"/>
      <c r="M26" s="224"/>
      <c r="N26" s="224"/>
      <c r="O26" s="224"/>
      <c r="P26" s="665"/>
      <c r="Q26" s="665"/>
      <c r="R26" s="665"/>
      <c r="S26" s="665"/>
      <c r="T26" s="665"/>
      <c r="U26" s="665"/>
      <c r="V26" s="665"/>
      <c r="W26" s="665"/>
      <c r="X26" s="665"/>
      <c r="Y26" s="665"/>
      <c r="Z26" s="665"/>
      <c r="AA26" s="665"/>
      <c r="AB26" s="665"/>
      <c r="AC26" s="665"/>
      <c r="AD26" s="665"/>
      <c r="AE26" s="665"/>
      <c r="AF26" s="665"/>
      <c r="AG26" s="665"/>
      <c r="AH26" s="665"/>
      <c r="AI26" s="665"/>
      <c r="AJ26" s="665"/>
      <c r="AK26" s="665"/>
      <c r="AL26" s="665"/>
      <c r="AM26" s="665"/>
      <c r="AN26" s="665"/>
      <c r="AO26" s="665"/>
      <c r="AP26" s="665"/>
      <c r="AQ26" s="665"/>
      <c r="AR26" s="665"/>
      <c r="AS26" s="665"/>
      <c r="AT26" s="665"/>
      <c r="AU26" s="665"/>
      <c r="AV26" s="665"/>
      <c r="AW26" s="665"/>
      <c r="AX26" s="665"/>
      <c r="AY26" s="665"/>
      <c r="AZ26" s="665"/>
      <c r="BA26" s="665"/>
      <c r="BB26" s="665"/>
      <c r="BC26" s="665"/>
      <c r="BD26" s="665"/>
      <c r="BE26" s="665"/>
      <c r="BF26" s="665"/>
      <c r="BG26" s="665"/>
      <c r="BH26" s="665"/>
      <c r="BI26" s="665"/>
      <c r="BJ26" s="665"/>
      <c r="BK26" s="665"/>
      <c r="BL26" s="665"/>
      <c r="BM26" s="665"/>
      <c r="BN26" s="665"/>
      <c r="BO26" s="665"/>
      <c r="BP26" s="665"/>
      <c r="BQ26" s="665"/>
      <c r="BR26" s="665"/>
      <c r="BS26" s="665"/>
      <c r="BT26" s="665"/>
      <c r="BU26" s="665"/>
      <c r="BV26" s="665"/>
      <c r="BW26" s="665"/>
      <c r="BX26" s="665"/>
      <c r="BY26" s="665"/>
      <c r="BZ26" s="665"/>
      <c r="CA26" s="665"/>
      <c r="CB26" s="665"/>
      <c r="CC26" s="665"/>
      <c r="CD26" s="665"/>
      <c r="CE26" s="665"/>
      <c r="CF26" s="665"/>
      <c r="CG26" s="665"/>
      <c r="CH26" s="665"/>
      <c r="CI26" s="665"/>
      <c r="CJ26" s="665"/>
      <c r="CK26" s="665"/>
      <c r="CL26" s="665"/>
      <c r="CM26" s="665"/>
      <c r="CN26" s="665"/>
      <c r="CO26" s="665"/>
      <c r="CP26" s="665"/>
      <c r="CQ26" s="665"/>
      <c r="CR26" s="665"/>
      <c r="CS26" s="665"/>
      <c r="CT26" s="665"/>
      <c r="CU26" s="665"/>
      <c r="CV26" s="665"/>
      <c r="CW26" s="665"/>
      <c r="CX26" s="665"/>
      <c r="CY26" s="665"/>
      <c r="CZ26" s="665"/>
      <c r="DA26" s="665"/>
      <c r="DB26" s="665"/>
      <c r="DC26" s="665"/>
      <c r="DD26" s="665"/>
      <c r="DE26" s="665"/>
      <c r="DF26" s="665"/>
      <c r="DG26" s="665"/>
      <c r="DH26" s="665"/>
      <c r="DI26" s="665"/>
      <c r="DJ26" s="665"/>
      <c r="DK26" s="665"/>
      <c r="DL26" s="665"/>
      <c r="DM26" s="665"/>
      <c r="DN26" s="665"/>
      <c r="DO26" s="665"/>
      <c r="DP26" s="665"/>
      <c r="DQ26" s="665"/>
      <c r="DR26" s="665"/>
      <c r="DS26" s="665"/>
      <c r="DT26" s="665"/>
      <c r="DU26" s="665"/>
      <c r="DV26" s="665"/>
      <c r="DW26" s="665"/>
      <c r="DX26" s="665"/>
      <c r="DY26" s="665"/>
      <c r="DZ26" s="665"/>
      <c r="EA26" s="665"/>
      <c r="EB26" s="665"/>
      <c r="EC26" s="665"/>
      <c r="ED26" s="665"/>
      <c r="EE26" s="665"/>
      <c r="EF26" s="665"/>
      <c r="EG26" s="665"/>
      <c r="EH26" s="665"/>
      <c r="EI26" s="665"/>
      <c r="EJ26" s="665"/>
      <c r="EK26" s="665"/>
      <c r="EL26" s="665"/>
      <c r="EM26" s="665"/>
      <c r="EN26" s="665"/>
      <c r="EO26" s="665"/>
      <c r="EP26" s="665"/>
      <c r="EQ26" s="665"/>
      <c r="ER26" s="665"/>
      <c r="ES26" s="665"/>
      <c r="ET26" s="665"/>
      <c r="EU26" s="665"/>
      <c r="EV26" s="665"/>
      <c r="EW26" s="665"/>
      <c r="EX26" s="665"/>
      <c r="EY26" s="665"/>
      <c r="EZ26" s="665"/>
      <c r="FA26" s="665"/>
      <c r="FB26" s="665"/>
      <c r="FC26" s="665"/>
      <c r="FD26" s="665"/>
      <c r="FE26" s="665"/>
      <c r="FF26" s="665"/>
      <c r="FG26" s="665"/>
      <c r="FH26" s="665"/>
      <c r="FI26" s="665"/>
      <c r="FJ26" s="665"/>
      <c r="FK26" s="665"/>
      <c r="FL26" s="665"/>
      <c r="FM26" s="665"/>
      <c r="FN26" s="665"/>
      <c r="FO26" s="665"/>
      <c r="FP26" s="665"/>
      <c r="FQ26" s="665"/>
      <c r="FR26" s="665"/>
      <c r="FS26" s="665"/>
      <c r="FT26" s="665"/>
      <c r="FU26" s="665"/>
      <c r="FV26" s="665"/>
      <c r="FW26" s="665"/>
      <c r="FX26" s="665"/>
      <c r="FY26" s="665"/>
      <c r="FZ26" s="665"/>
      <c r="GA26" s="665"/>
      <c r="GB26" s="665"/>
      <c r="GC26" s="665"/>
      <c r="GD26" s="665"/>
      <c r="GE26" s="665"/>
      <c r="GF26" s="665"/>
      <c r="GG26" s="665"/>
      <c r="GH26" s="665"/>
      <c r="GI26" s="665"/>
      <c r="GJ26" s="665"/>
      <c r="GK26" s="665"/>
      <c r="GL26" s="665"/>
      <c r="GM26" s="665"/>
      <c r="GN26" s="665"/>
      <c r="GO26" s="665"/>
      <c r="GP26" s="665"/>
      <c r="GQ26" s="665"/>
      <c r="GR26" s="665"/>
      <c r="GS26" s="665"/>
      <c r="GT26" s="665"/>
      <c r="GU26" s="665"/>
      <c r="GV26" s="665"/>
      <c r="GW26" s="665"/>
      <c r="GX26" s="665"/>
      <c r="GY26" s="665"/>
      <c r="GZ26" s="665"/>
      <c r="HA26" s="665"/>
      <c r="HB26" s="665"/>
      <c r="HC26" s="665"/>
      <c r="HD26" s="665"/>
      <c r="HE26" s="665"/>
      <c r="HF26" s="665"/>
      <c r="HG26" s="665"/>
      <c r="HH26" s="665"/>
      <c r="HI26" s="665"/>
      <c r="HJ26" s="665"/>
      <c r="HK26" s="665"/>
      <c r="HL26" s="665"/>
      <c r="HM26" s="665"/>
      <c r="HN26" s="665"/>
      <c r="HO26" s="665"/>
      <c r="HP26" s="665"/>
      <c r="HQ26" s="665"/>
      <c r="HR26" s="665"/>
      <c r="HS26" s="665"/>
      <c r="HT26" s="665"/>
      <c r="HU26" s="665"/>
      <c r="HV26" s="665"/>
      <c r="HW26" s="665"/>
      <c r="HX26" s="665"/>
      <c r="HY26" s="665"/>
      <c r="HZ26" s="665"/>
      <c r="IA26" s="665"/>
      <c r="IB26" s="665"/>
      <c r="IC26" s="665"/>
      <c r="ID26" s="665"/>
      <c r="IE26" s="665"/>
      <c r="IF26" s="665"/>
      <c r="IG26" s="665"/>
      <c r="IH26" s="665"/>
      <c r="II26" s="665"/>
      <c r="IJ26" s="665"/>
      <c r="IK26" s="665"/>
      <c r="IL26" s="665"/>
      <c r="IM26" s="665"/>
      <c r="IN26" s="665"/>
      <c r="IO26" s="665"/>
      <c r="IP26" s="665"/>
      <c r="IQ26" s="665"/>
      <c r="IR26" s="665"/>
      <c r="IS26" s="665"/>
      <c r="IT26" s="665"/>
      <c r="IU26" s="665"/>
      <c r="IV26" s="665"/>
      <c r="IW26" s="665"/>
      <c r="IX26" s="665"/>
      <c r="IY26" s="665"/>
      <c r="IZ26" s="665"/>
      <c r="JA26" s="665"/>
      <c r="JB26" s="665"/>
      <c r="JC26" s="665"/>
      <c r="JD26" s="665"/>
      <c r="JE26" s="665"/>
      <c r="JF26" s="665"/>
      <c r="JG26" s="665"/>
      <c r="JH26" s="665"/>
      <c r="JI26" s="665"/>
      <c r="JJ26" s="665"/>
      <c r="JK26" s="665"/>
      <c r="JL26" s="665"/>
      <c r="JM26" s="665"/>
      <c r="JN26" s="665"/>
      <c r="JO26" s="665"/>
      <c r="JP26" s="665"/>
      <c r="JQ26" s="665"/>
      <c r="JR26" s="665"/>
      <c r="JS26" s="665"/>
      <c r="JT26" s="665"/>
      <c r="JU26" s="665"/>
      <c r="JV26" s="665"/>
      <c r="JW26" s="665"/>
      <c r="JX26" s="665"/>
      <c r="JY26" s="665"/>
      <c r="JZ26" s="665"/>
      <c r="KA26" s="665"/>
      <c r="KB26" s="665"/>
      <c r="KC26" s="665"/>
      <c r="KD26" s="665"/>
      <c r="KE26" s="665"/>
      <c r="KF26" s="665"/>
      <c r="KG26" s="665"/>
      <c r="KH26" s="665"/>
      <c r="KI26" s="665"/>
      <c r="KJ26" s="665"/>
      <c r="KK26" s="665"/>
      <c r="KL26" s="665"/>
      <c r="KM26" s="665"/>
      <c r="KN26" s="665"/>
      <c r="KO26" s="665"/>
      <c r="KP26" s="665"/>
      <c r="KQ26" s="665"/>
      <c r="KR26" s="665"/>
      <c r="KS26" s="665"/>
      <c r="KT26" s="665"/>
      <c r="KU26" s="665"/>
      <c r="KV26" s="665"/>
      <c r="KW26" s="665"/>
      <c r="KX26" s="665"/>
      <c r="KY26" s="665"/>
      <c r="KZ26" s="665"/>
      <c r="LA26" s="665"/>
      <c r="LB26" s="665"/>
      <c r="LC26" s="665"/>
      <c r="LD26" s="665"/>
      <c r="LE26" s="665"/>
      <c r="LF26" s="665"/>
      <c r="LG26" s="665"/>
      <c r="LH26" s="665"/>
      <c r="LI26" s="665"/>
      <c r="LJ26" s="665"/>
      <c r="LK26" s="665"/>
      <c r="LL26" s="665"/>
      <c r="LM26" s="665"/>
      <c r="LN26" s="665"/>
      <c r="LO26" s="665"/>
      <c r="LP26" s="665"/>
      <c r="LQ26" s="665"/>
      <c r="LR26" s="665"/>
      <c r="LS26" s="665"/>
      <c r="LT26" s="665"/>
      <c r="LU26" s="665"/>
      <c r="LV26" s="665"/>
      <c r="LW26" s="665"/>
      <c r="LX26" s="665"/>
      <c r="LY26" s="665"/>
      <c r="LZ26" s="665"/>
      <c r="MA26" s="665"/>
      <c r="MB26" s="665"/>
      <c r="MC26" s="665"/>
      <c r="MD26" s="665"/>
      <c r="ME26" s="665"/>
      <c r="MF26" s="665"/>
      <c r="MG26" s="665"/>
      <c r="MH26" s="665"/>
      <c r="MI26" s="665"/>
      <c r="MJ26" s="665"/>
      <c r="MK26" s="665"/>
      <c r="ML26" s="665"/>
      <c r="MM26" s="665"/>
      <c r="MN26" s="665"/>
      <c r="MO26" s="665"/>
      <c r="MP26" s="665"/>
      <c r="MQ26" s="665"/>
      <c r="MR26" s="665"/>
      <c r="MS26" s="665"/>
      <c r="MT26" s="665"/>
      <c r="MU26" s="665"/>
      <c r="MV26" s="665"/>
      <c r="MW26" s="665"/>
      <c r="MX26" s="665"/>
      <c r="MY26" s="665"/>
      <c r="MZ26" s="665"/>
      <c r="NA26" s="665"/>
      <c r="NB26" s="665"/>
      <c r="NC26" s="665"/>
      <c r="ND26" s="665"/>
      <c r="NE26" s="665"/>
      <c r="NF26" s="665"/>
      <c r="NG26" s="665"/>
      <c r="NH26" s="665"/>
      <c r="NI26" s="665"/>
      <c r="NJ26" s="665"/>
      <c r="NK26" s="665"/>
      <c r="NL26" s="665"/>
      <c r="NM26" s="665"/>
      <c r="NN26" s="665"/>
      <c r="NO26" s="665"/>
      <c r="NP26" s="665"/>
      <c r="NQ26" s="665"/>
      <c r="NR26" s="665"/>
      <c r="NS26" s="665"/>
      <c r="NT26" s="665"/>
      <c r="NU26" s="665"/>
      <c r="NV26" s="665"/>
      <c r="NW26" s="665"/>
      <c r="NX26" s="665"/>
      <c r="NY26" s="665"/>
      <c r="NZ26" s="665"/>
      <c r="OA26" s="665"/>
      <c r="OB26" s="665"/>
      <c r="OC26" s="665"/>
      <c r="OD26" s="665"/>
      <c r="OE26" s="665"/>
      <c r="OF26" s="665"/>
      <c r="OG26" s="665"/>
      <c r="OH26" s="665"/>
      <c r="OI26" s="665"/>
      <c r="OJ26" s="665"/>
      <c r="OK26" s="665"/>
      <c r="OL26" s="665"/>
      <c r="OM26" s="665"/>
      <c r="ON26" s="665"/>
      <c r="OO26" s="665"/>
      <c r="OP26" s="665"/>
      <c r="OQ26" s="665"/>
      <c r="OR26" s="665"/>
      <c r="OS26" s="665"/>
      <c r="OT26" s="665"/>
      <c r="OU26" s="665"/>
      <c r="OV26" s="665"/>
      <c r="OW26" s="665"/>
      <c r="OX26" s="665"/>
      <c r="OY26" s="665"/>
      <c r="OZ26" s="665"/>
      <c r="PA26" s="665"/>
      <c r="PB26" s="665"/>
      <c r="PC26" s="665"/>
      <c r="PD26" s="665"/>
      <c r="PE26" s="665"/>
      <c r="PF26" s="665"/>
      <c r="PG26" s="665"/>
      <c r="PH26" s="665"/>
      <c r="PI26" s="665"/>
      <c r="PJ26" s="665"/>
      <c r="PK26" s="665"/>
      <c r="PL26" s="665"/>
      <c r="PM26" s="665"/>
      <c r="PN26" s="665"/>
      <c r="PO26" s="665"/>
      <c r="PP26" s="665"/>
      <c r="PQ26" s="665"/>
      <c r="PR26" s="665"/>
      <c r="PS26" s="665"/>
      <c r="PT26" s="665"/>
      <c r="PU26" s="665"/>
      <c r="PV26" s="665"/>
      <c r="PW26" s="665"/>
      <c r="PX26" s="665"/>
      <c r="PY26" s="665"/>
      <c r="PZ26" s="665"/>
      <c r="QA26" s="665"/>
      <c r="QB26" s="665"/>
      <c r="QC26" s="665"/>
      <c r="QD26" s="665"/>
      <c r="QE26" s="665"/>
      <c r="QF26" s="665"/>
      <c r="QG26" s="665"/>
      <c r="QH26" s="665"/>
      <c r="QI26" s="665"/>
      <c r="QJ26" s="665"/>
      <c r="QK26" s="665"/>
      <c r="QL26" s="665"/>
      <c r="QM26" s="665"/>
      <c r="QN26" s="665"/>
      <c r="QO26" s="665"/>
      <c r="QP26" s="665"/>
      <c r="QQ26" s="665"/>
      <c r="QR26" s="665"/>
      <c r="QS26" s="665"/>
      <c r="QT26" s="665"/>
      <c r="QU26" s="665"/>
      <c r="QV26" s="665"/>
      <c r="QW26" s="665"/>
      <c r="QX26" s="665"/>
      <c r="QY26" s="665"/>
      <c r="QZ26" s="665"/>
      <c r="RA26" s="665"/>
      <c r="RB26" s="665"/>
      <c r="RC26" s="665"/>
      <c r="RD26" s="665"/>
      <c r="RE26" s="665"/>
      <c r="RF26" s="665"/>
      <c r="RG26" s="665"/>
      <c r="RH26" s="665"/>
      <c r="RI26" s="665"/>
      <c r="RJ26" s="665"/>
      <c r="RK26" s="665"/>
      <c r="RL26" s="665"/>
      <c r="RM26" s="665"/>
      <c r="RN26" s="665"/>
      <c r="RO26" s="665"/>
      <c r="RP26" s="665"/>
      <c r="RQ26" s="665"/>
      <c r="RR26" s="665"/>
      <c r="RS26" s="665"/>
      <c r="RT26" s="665"/>
      <c r="RU26" s="665"/>
      <c r="RV26" s="665"/>
      <c r="RW26" s="665"/>
      <c r="RX26" s="665"/>
      <c r="RY26" s="665"/>
      <c r="RZ26" s="665"/>
      <c r="SA26" s="665"/>
      <c r="SB26" s="665"/>
      <c r="SC26" s="665"/>
      <c r="SD26" s="665"/>
      <c r="SE26" s="665"/>
      <c r="SF26" s="665"/>
      <c r="SG26" s="665"/>
      <c r="SH26" s="665"/>
      <c r="SI26" s="665"/>
      <c r="SJ26" s="665"/>
      <c r="SK26" s="665"/>
      <c r="SL26" s="665"/>
      <c r="SM26" s="665"/>
      <c r="SN26" s="665"/>
      <c r="SO26" s="665"/>
      <c r="SP26" s="665"/>
      <c r="SQ26" s="665"/>
      <c r="SR26" s="665"/>
      <c r="SS26" s="665"/>
      <c r="ST26" s="665"/>
      <c r="SU26" s="665"/>
      <c r="SV26" s="665"/>
      <c r="SW26" s="665"/>
      <c r="SX26" s="665"/>
      <c r="SY26" s="665"/>
      <c r="SZ26" s="665"/>
      <c r="TA26" s="665"/>
      <c r="TB26" s="665"/>
      <c r="TC26" s="665"/>
      <c r="TD26" s="665"/>
      <c r="TE26" s="665"/>
      <c r="TF26" s="665"/>
      <c r="TG26" s="665"/>
      <c r="TH26" s="665"/>
      <c r="TI26" s="665"/>
      <c r="TJ26" s="665"/>
      <c r="TK26" s="665"/>
      <c r="TL26" s="665"/>
      <c r="TM26" s="665"/>
      <c r="TN26" s="665"/>
      <c r="TO26" s="665"/>
      <c r="TP26" s="665"/>
      <c r="TQ26" s="665"/>
      <c r="TR26" s="665"/>
      <c r="TS26" s="665"/>
      <c r="TT26" s="665"/>
      <c r="TU26" s="665"/>
      <c r="TV26" s="665"/>
      <c r="TW26" s="665"/>
      <c r="TX26" s="665"/>
      <c r="TY26" s="665"/>
      <c r="TZ26" s="665"/>
      <c r="UA26" s="665"/>
      <c r="UB26" s="665"/>
      <c r="UC26" s="665"/>
      <c r="UD26" s="665"/>
      <c r="UE26" s="665"/>
      <c r="UF26" s="665"/>
      <c r="UG26" s="665"/>
      <c r="UH26" s="665"/>
      <c r="UI26" s="665"/>
      <c r="UJ26" s="665"/>
      <c r="UK26" s="665"/>
      <c r="UL26" s="665"/>
      <c r="UM26" s="665"/>
      <c r="UN26" s="665"/>
      <c r="UO26" s="665"/>
      <c r="UP26" s="665"/>
      <c r="UQ26" s="665"/>
      <c r="UR26" s="665"/>
      <c r="US26" s="665"/>
      <c r="UT26" s="665"/>
      <c r="UU26" s="665"/>
      <c r="UV26" s="665"/>
      <c r="UW26" s="665"/>
      <c r="UX26" s="665"/>
      <c r="UY26" s="665"/>
      <c r="UZ26" s="665"/>
      <c r="VA26" s="665"/>
      <c r="VB26" s="665"/>
      <c r="VC26" s="665"/>
      <c r="VD26" s="665"/>
      <c r="VE26" s="665"/>
      <c r="VF26" s="665"/>
      <c r="VG26" s="665"/>
      <c r="VH26" s="665"/>
      <c r="VI26" s="665"/>
      <c r="VJ26" s="665"/>
      <c r="VK26" s="665"/>
      <c r="VL26" s="665"/>
      <c r="VM26" s="665"/>
      <c r="VN26" s="665"/>
      <c r="VO26" s="665"/>
      <c r="VP26" s="665"/>
      <c r="VQ26" s="665"/>
      <c r="VR26" s="665"/>
      <c r="VS26" s="665"/>
      <c r="VT26" s="665"/>
      <c r="VU26" s="665"/>
      <c r="VV26" s="665"/>
      <c r="VW26" s="665"/>
      <c r="VX26" s="665"/>
      <c r="VY26" s="665"/>
      <c r="VZ26" s="665"/>
      <c r="WA26" s="665"/>
      <c r="WB26" s="665"/>
      <c r="WC26" s="665"/>
      <c r="WD26" s="665"/>
      <c r="WE26" s="665"/>
      <c r="WF26" s="665"/>
      <c r="WG26" s="665"/>
      <c r="WH26" s="665"/>
      <c r="WI26" s="665"/>
      <c r="WJ26" s="665"/>
      <c r="WK26" s="665"/>
      <c r="WL26" s="665"/>
      <c r="WM26" s="665"/>
      <c r="WN26" s="665"/>
      <c r="WO26" s="665"/>
      <c r="WP26" s="665"/>
      <c r="WQ26" s="665"/>
      <c r="WR26" s="665"/>
      <c r="WS26" s="665"/>
      <c r="WT26" s="665"/>
      <c r="WU26" s="665"/>
      <c r="WV26" s="665"/>
      <c r="WW26" s="665"/>
      <c r="WX26" s="665"/>
      <c r="WY26" s="665"/>
      <c r="WZ26" s="665"/>
      <c r="XA26" s="665"/>
      <c r="XB26" s="665"/>
      <c r="XC26" s="665"/>
      <c r="XD26" s="665"/>
      <c r="XE26" s="665"/>
      <c r="XF26" s="665"/>
      <c r="XG26" s="665"/>
      <c r="XH26" s="665"/>
      <c r="XI26" s="665"/>
      <c r="XJ26" s="665"/>
      <c r="XK26" s="665"/>
      <c r="XL26" s="665"/>
      <c r="XM26" s="665"/>
      <c r="XN26" s="665"/>
      <c r="XO26" s="665"/>
      <c r="XP26" s="665"/>
      <c r="XQ26" s="665"/>
      <c r="XR26" s="665"/>
      <c r="XS26" s="665"/>
      <c r="XT26" s="665"/>
      <c r="XU26" s="665"/>
      <c r="XV26" s="665"/>
      <c r="XW26" s="665"/>
      <c r="XX26" s="665"/>
      <c r="XY26" s="665"/>
      <c r="XZ26" s="665"/>
      <c r="YA26" s="665"/>
      <c r="YB26" s="665"/>
      <c r="YC26" s="665"/>
      <c r="YD26" s="665"/>
      <c r="YE26" s="665"/>
      <c r="YF26" s="665"/>
      <c r="YG26" s="665"/>
      <c r="YH26" s="665"/>
      <c r="YI26" s="665"/>
      <c r="YJ26" s="665"/>
      <c r="YK26" s="665"/>
      <c r="YL26" s="665"/>
      <c r="YM26" s="665"/>
      <c r="YN26" s="665"/>
      <c r="YO26" s="665"/>
      <c r="YP26" s="665"/>
      <c r="YQ26" s="665"/>
      <c r="YR26" s="665"/>
      <c r="YS26" s="665"/>
      <c r="YT26" s="665"/>
      <c r="YU26" s="665"/>
      <c r="YV26" s="665"/>
      <c r="YW26" s="665"/>
      <c r="YX26" s="665"/>
      <c r="YY26" s="665"/>
      <c r="YZ26" s="665"/>
      <c r="ZA26" s="665"/>
      <c r="ZB26" s="665"/>
      <c r="ZC26" s="665"/>
      <c r="ZD26" s="665"/>
      <c r="ZE26" s="665"/>
      <c r="ZF26" s="665"/>
      <c r="ZG26" s="665"/>
      <c r="ZH26" s="665"/>
      <c r="ZI26" s="665"/>
      <c r="ZJ26" s="665"/>
      <c r="ZK26" s="665"/>
      <c r="ZL26" s="665"/>
      <c r="ZM26" s="665"/>
      <c r="ZN26" s="665"/>
      <c r="ZO26" s="665"/>
      <c r="ZP26" s="665"/>
      <c r="ZQ26" s="665"/>
      <c r="ZR26" s="665"/>
      <c r="ZS26" s="665"/>
      <c r="ZT26" s="665"/>
      <c r="ZU26" s="665"/>
      <c r="ZV26" s="665"/>
      <c r="ZW26" s="665"/>
      <c r="ZX26" s="665"/>
      <c r="ZY26" s="665"/>
      <c r="ZZ26" s="665"/>
      <c r="AAA26" s="665"/>
      <c r="AAB26" s="665"/>
      <c r="AAC26" s="665"/>
      <c r="AAD26" s="665"/>
      <c r="AAE26" s="665"/>
      <c r="AAF26" s="665"/>
      <c r="AAG26" s="665"/>
      <c r="AAH26" s="665"/>
      <c r="AAI26" s="665"/>
      <c r="AAJ26" s="665"/>
      <c r="AAK26" s="665"/>
      <c r="AAL26" s="665"/>
      <c r="AAM26" s="665"/>
      <c r="AAN26" s="665"/>
      <c r="AAO26" s="665"/>
      <c r="AAP26" s="665"/>
      <c r="AAQ26" s="665"/>
      <c r="AAR26" s="665"/>
      <c r="AAS26" s="665"/>
      <c r="AAT26" s="665"/>
      <c r="AAU26" s="665"/>
      <c r="AAV26" s="665"/>
      <c r="AAW26" s="665"/>
      <c r="AAX26" s="665"/>
      <c r="AAY26" s="665"/>
      <c r="AAZ26" s="665"/>
      <c r="ABA26" s="665"/>
      <c r="ABB26" s="665"/>
      <c r="ABC26" s="665"/>
      <c r="ABD26" s="665"/>
      <c r="ABE26" s="665"/>
      <c r="ABF26" s="665"/>
      <c r="ABG26" s="665"/>
      <c r="ABH26" s="665"/>
      <c r="ABI26" s="665"/>
      <c r="ABJ26" s="665"/>
      <c r="ABK26" s="665"/>
      <c r="ABL26" s="665"/>
      <c r="ABM26" s="665"/>
      <c r="ABN26" s="665"/>
      <c r="ABO26" s="665"/>
      <c r="ABP26" s="665"/>
      <c r="ABQ26" s="665"/>
      <c r="ABR26" s="665"/>
      <c r="ABS26" s="665"/>
      <c r="ABT26" s="665"/>
      <c r="ABU26" s="665"/>
      <c r="ABV26" s="665"/>
      <c r="ABW26" s="665"/>
      <c r="ABX26" s="665"/>
      <c r="ABY26" s="665"/>
      <c r="ABZ26" s="665"/>
      <c r="ACA26" s="665"/>
      <c r="ACB26" s="665"/>
      <c r="ACC26" s="665"/>
      <c r="ACD26" s="665"/>
      <c r="ACE26" s="665"/>
      <c r="ACF26" s="665"/>
      <c r="ACG26" s="665"/>
      <c r="ACH26" s="665"/>
      <c r="ACI26" s="665"/>
      <c r="ACJ26" s="665"/>
      <c r="ACK26" s="665"/>
      <c r="ACL26" s="665"/>
      <c r="ACM26" s="665"/>
      <c r="ACN26" s="665"/>
      <c r="ACO26" s="665"/>
      <c r="ACP26" s="665"/>
      <c r="ACQ26" s="665"/>
      <c r="ACR26" s="665"/>
      <c r="ACS26" s="665"/>
      <c r="ACT26" s="665"/>
      <c r="ACU26" s="665"/>
      <c r="ACV26" s="665"/>
      <c r="ACW26" s="665"/>
      <c r="ACX26" s="665"/>
      <c r="ACY26" s="665"/>
      <c r="ACZ26" s="665"/>
      <c r="ADA26" s="665"/>
      <c r="ADB26" s="665"/>
      <c r="ADC26" s="665"/>
      <c r="ADD26" s="665"/>
      <c r="ADE26" s="665"/>
      <c r="ADF26" s="665"/>
      <c r="ADG26" s="665"/>
      <c r="ADH26" s="665"/>
      <c r="ADI26" s="665"/>
      <c r="ADJ26" s="665"/>
      <c r="ADK26" s="665"/>
      <c r="ADL26" s="665"/>
      <c r="ADM26" s="665"/>
      <c r="ADN26" s="665"/>
      <c r="ADO26" s="665"/>
      <c r="ADP26" s="665"/>
      <c r="ADQ26" s="665"/>
      <c r="ADR26" s="665"/>
      <c r="ADS26" s="665"/>
      <c r="ADT26" s="665"/>
      <c r="ADU26" s="665"/>
      <c r="ADV26" s="665"/>
      <c r="ADW26" s="665"/>
      <c r="ADX26" s="665"/>
      <c r="ADY26" s="665"/>
      <c r="ADZ26" s="665"/>
      <c r="AEA26" s="665"/>
      <c r="AEB26" s="665"/>
      <c r="AEC26" s="665"/>
      <c r="AED26" s="665"/>
      <c r="AEE26" s="665"/>
      <c r="AEF26" s="665"/>
      <c r="AEG26" s="665"/>
      <c r="AEH26" s="665"/>
      <c r="AEI26" s="665"/>
      <c r="AEJ26" s="665"/>
      <c r="AEK26" s="665"/>
      <c r="AEL26" s="665"/>
      <c r="AEM26" s="665"/>
      <c r="AEN26" s="665"/>
      <c r="AEO26" s="665"/>
      <c r="AEP26" s="665"/>
      <c r="AEQ26" s="665"/>
      <c r="AER26" s="665"/>
      <c r="AES26" s="665"/>
      <c r="AET26" s="665"/>
      <c r="AEU26" s="665"/>
      <c r="AEV26" s="665"/>
      <c r="AEW26" s="665"/>
      <c r="AEX26" s="665"/>
      <c r="AEY26" s="665"/>
      <c r="AEZ26" s="665"/>
      <c r="AFA26" s="665"/>
      <c r="AFB26" s="665"/>
      <c r="AFC26" s="665"/>
      <c r="AFD26" s="665"/>
      <c r="AFE26" s="665"/>
      <c r="AFF26" s="665"/>
      <c r="AFG26" s="665"/>
      <c r="AFH26" s="665"/>
      <c r="AFI26" s="665"/>
      <c r="AFJ26" s="665"/>
      <c r="AFK26" s="665"/>
      <c r="AFL26" s="665"/>
      <c r="AFM26" s="665"/>
      <c r="AFN26" s="665"/>
      <c r="AFO26" s="665"/>
      <c r="AFP26" s="665"/>
      <c r="AFQ26" s="665"/>
      <c r="AFR26" s="665"/>
      <c r="AFS26" s="665"/>
      <c r="AFT26" s="665"/>
      <c r="AFU26" s="665"/>
      <c r="AFV26" s="665"/>
      <c r="AFW26" s="665"/>
      <c r="AFX26" s="665"/>
      <c r="AFY26" s="665"/>
      <c r="AFZ26" s="665"/>
      <c r="AGA26" s="665"/>
      <c r="AGB26" s="665"/>
      <c r="AGC26" s="665"/>
      <c r="AGD26" s="665"/>
      <c r="AGE26" s="665"/>
      <c r="AGF26" s="665"/>
      <c r="AGG26" s="665"/>
      <c r="AGH26" s="665"/>
      <c r="AGI26" s="665"/>
      <c r="AGJ26" s="665"/>
      <c r="AGK26" s="665"/>
      <c r="AGL26" s="665"/>
      <c r="AGM26" s="665"/>
      <c r="AGN26" s="665"/>
      <c r="AGO26" s="665"/>
      <c r="AGP26" s="665"/>
      <c r="AGQ26" s="665"/>
      <c r="AGR26" s="665"/>
      <c r="AGS26" s="665"/>
      <c r="AGT26" s="665"/>
      <c r="AGU26" s="665"/>
      <c r="AGV26" s="665"/>
      <c r="AGW26" s="665"/>
      <c r="AGX26" s="665"/>
      <c r="AGY26" s="665"/>
      <c r="AGZ26" s="665"/>
      <c r="AHA26" s="665"/>
      <c r="AHB26" s="665"/>
      <c r="AHC26" s="665"/>
      <c r="AHD26" s="665"/>
      <c r="AHE26" s="665"/>
      <c r="AHF26" s="665"/>
      <c r="AHG26" s="665"/>
      <c r="AHH26" s="665"/>
      <c r="AHI26" s="665"/>
      <c r="AHJ26" s="665"/>
      <c r="AHK26" s="665"/>
      <c r="AHL26" s="665"/>
      <c r="AHM26" s="665"/>
      <c r="AHN26" s="665"/>
      <c r="AHO26" s="665"/>
      <c r="AHP26" s="665"/>
      <c r="AHQ26" s="665"/>
      <c r="AHR26" s="665"/>
      <c r="AHS26" s="665"/>
      <c r="AHT26" s="665"/>
      <c r="AHU26" s="665"/>
      <c r="AHV26" s="665"/>
      <c r="AHW26" s="665"/>
      <c r="AHX26" s="665"/>
      <c r="AHY26" s="665"/>
      <c r="AHZ26" s="665"/>
      <c r="AIA26" s="665"/>
      <c r="AIB26" s="665"/>
      <c r="AIC26" s="665"/>
      <c r="AID26" s="665"/>
      <c r="AIE26" s="665"/>
      <c r="AIF26" s="665"/>
      <c r="AIG26" s="665"/>
      <c r="AIH26" s="665"/>
      <c r="AII26" s="665"/>
      <c r="AIJ26" s="665"/>
      <c r="AIK26" s="665"/>
      <c r="AIL26" s="665"/>
      <c r="AIM26" s="665"/>
      <c r="AIN26" s="665"/>
      <c r="AIO26" s="665"/>
      <c r="AIP26" s="665"/>
      <c r="AIQ26" s="665"/>
      <c r="AIR26" s="665"/>
      <c r="AIS26" s="665"/>
      <c r="AIT26" s="665"/>
      <c r="AIU26" s="665"/>
      <c r="AIV26" s="665"/>
      <c r="AIW26" s="665"/>
      <c r="AIX26" s="665"/>
      <c r="AIY26" s="665"/>
      <c r="AIZ26" s="665"/>
      <c r="AJA26" s="665"/>
      <c r="AJB26" s="665"/>
      <c r="AJC26" s="665"/>
      <c r="AJD26" s="665"/>
      <c r="AJE26" s="665"/>
      <c r="AJF26" s="665"/>
      <c r="AJG26" s="665"/>
      <c r="AJH26" s="665"/>
      <c r="AJI26" s="665"/>
      <c r="AJJ26" s="665"/>
      <c r="AJK26" s="665"/>
      <c r="AJL26" s="665"/>
      <c r="AJM26" s="665"/>
      <c r="AJN26" s="665"/>
      <c r="AJO26" s="665"/>
      <c r="AJP26" s="665"/>
      <c r="AJQ26" s="665"/>
      <c r="AJR26" s="665"/>
      <c r="AJS26" s="665"/>
      <c r="AJT26" s="665"/>
      <c r="AJU26" s="665"/>
      <c r="AJV26" s="665"/>
      <c r="AJW26" s="665"/>
      <c r="AJX26" s="665"/>
      <c r="AJY26" s="665"/>
      <c r="AJZ26" s="665"/>
      <c r="AKA26" s="665"/>
      <c r="AKB26" s="665"/>
      <c r="AKC26" s="665"/>
      <c r="AKD26" s="665"/>
      <c r="AKE26" s="665"/>
      <c r="AKF26" s="665"/>
      <c r="AKG26" s="665"/>
      <c r="AKH26" s="665"/>
      <c r="AKI26" s="665"/>
      <c r="AKJ26" s="665"/>
      <c r="AKK26" s="665"/>
      <c r="AKL26" s="665"/>
      <c r="AKM26" s="665"/>
      <c r="AKN26" s="665"/>
      <c r="AKO26" s="665"/>
      <c r="AKP26" s="665"/>
      <c r="AKQ26" s="665"/>
      <c r="AKR26" s="665"/>
      <c r="AKS26" s="665"/>
      <c r="AKT26" s="665"/>
      <c r="AKU26" s="665"/>
      <c r="AKV26" s="665"/>
      <c r="AKW26" s="665"/>
      <c r="AKX26" s="665"/>
      <c r="AKY26" s="665"/>
      <c r="AKZ26" s="665"/>
      <c r="ALA26" s="665"/>
      <c r="ALB26" s="665"/>
      <c r="ALC26" s="665"/>
      <c r="ALD26" s="665"/>
      <c r="ALE26" s="665"/>
      <c r="ALF26" s="665"/>
      <c r="ALG26" s="665"/>
      <c r="ALH26" s="665"/>
      <c r="ALI26" s="665"/>
      <c r="ALJ26" s="665"/>
    </row>
    <row r="27" spans="2:998">
      <c r="B27" s="665" t="s">
        <v>586</v>
      </c>
      <c r="C27" s="665"/>
      <c r="D27" s="665"/>
      <c r="E27" s="665"/>
      <c r="F27" s="665"/>
      <c r="G27" s="665"/>
      <c r="H27" s="665"/>
      <c r="I27" s="665"/>
      <c r="J27" s="665"/>
      <c r="K27" s="665"/>
      <c r="L27" s="665"/>
      <c r="M27" s="665"/>
      <c r="N27" s="665"/>
      <c r="O27" s="665"/>
      <c r="P27" s="665"/>
      <c r="Q27" s="665"/>
      <c r="R27" s="665"/>
      <c r="S27" s="665"/>
      <c r="T27" s="665"/>
      <c r="U27" s="665"/>
      <c r="V27" s="665"/>
      <c r="W27" s="665"/>
      <c r="X27" s="665"/>
      <c r="Y27" s="665"/>
      <c r="Z27" s="665"/>
      <c r="AA27" s="665"/>
      <c r="AB27" s="665"/>
      <c r="AC27" s="665"/>
      <c r="AD27" s="665"/>
      <c r="AE27" s="665"/>
      <c r="AF27" s="665"/>
      <c r="AG27" s="665"/>
      <c r="AH27" s="665"/>
      <c r="AI27" s="665"/>
      <c r="AJ27" s="665"/>
      <c r="AK27" s="665"/>
      <c r="AL27" s="665"/>
      <c r="AM27" s="665"/>
      <c r="AN27" s="665"/>
      <c r="AO27" s="665"/>
      <c r="AP27" s="665"/>
      <c r="AQ27" s="665"/>
      <c r="AR27" s="665"/>
      <c r="AS27" s="665"/>
      <c r="AT27" s="665"/>
      <c r="AU27" s="665"/>
      <c r="AV27" s="665"/>
      <c r="AW27" s="665"/>
      <c r="AX27" s="665"/>
      <c r="AY27" s="665"/>
      <c r="AZ27" s="665"/>
      <c r="BA27" s="665"/>
      <c r="BB27" s="665"/>
      <c r="BC27" s="665"/>
      <c r="BD27" s="665"/>
      <c r="BE27" s="665"/>
      <c r="BF27" s="665"/>
      <c r="BG27" s="665"/>
      <c r="BH27" s="665"/>
      <c r="BI27" s="665"/>
      <c r="BJ27" s="665"/>
      <c r="BK27" s="665"/>
      <c r="BL27" s="665"/>
      <c r="BM27" s="665"/>
      <c r="BN27" s="665"/>
      <c r="BO27" s="665"/>
      <c r="BP27" s="665"/>
      <c r="BQ27" s="665"/>
      <c r="BR27" s="665"/>
      <c r="BS27" s="665"/>
      <c r="BT27" s="665"/>
      <c r="BU27" s="665"/>
      <c r="BV27" s="665"/>
      <c r="BW27" s="665"/>
      <c r="BX27" s="665"/>
      <c r="BY27" s="665"/>
      <c r="BZ27" s="665"/>
      <c r="CA27" s="665"/>
      <c r="CB27" s="665"/>
      <c r="CC27" s="665"/>
      <c r="CD27" s="665"/>
      <c r="CE27" s="665"/>
      <c r="CF27" s="665"/>
      <c r="CG27" s="665"/>
      <c r="CH27" s="665"/>
      <c r="CI27" s="665"/>
      <c r="CJ27" s="665"/>
      <c r="CK27" s="665"/>
      <c r="CL27" s="665"/>
      <c r="CM27" s="665"/>
      <c r="CN27" s="665"/>
      <c r="CO27" s="665"/>
      <c r="CP27" s="665"/>
      <c r="CQ27" s="665"/>
      <c r="CR27" s="665"/>
      <c r="CS27" s="665"/>
      <c r="CT27" s="665"/>
      <c r="CU27" s="665"/>
      <c r="CV27" s="665"/>
      <c r="CW27" s="665"/>
      <c r="CX27" s="665"/>
      <c r="CY27" s="665"/>
      <c r="CZ27" s="665"/>
      <c r="DA27" s="665"/>
      <c r="DB27" s="665"/>
      <c r="DC27" s="665"/>
      <c r="DD27" s="665"/>
      <c r="DE27" s="665"/>
      <c r="DF27" s="665"/>
      <c r="DG27" s="665"/>
      <c r="DH27" s="665"/>
      <c r="DI27" s="665"/>
      <c r="DJ27" s="665"/>
      <c r="DK27" s="665"/>
      <c r="DL27" s="665"/>
      <c r="DM27" s="665"/>
      <c r="DN27" s="665"/>
      <c r="DO27" s="665"/>
      <c r="DP27" s="665"/>
      <c r="DQ27" s="665"/>
      <c r="DR27" s="665"/>
      <c r="DS27" s="665"/>
      <c r="DT27" s="665"/>
      <c r="DU27" s="665"/>
      <c r="DV27" s="665"/>
      <c r="DW27" s="665"/>
      <c r="DX27" s="665"/>
      <c r="DY27" s="665"/>
      <c r="DZ27" s="665"/>
      <c r="EA27" s="665"/>
      <c r="EB27" s="665"/>
      <c r="EC27" s="665"/>
      <c r="ED27" s="665"/>
      <c r="EE27" s="665"/>
      <c r="EF27" s="665"/>
      <c r="EG27" s="665"/>
      <c r="EH27" s="665"/>
      <c r="EI27" s="665"/>
      <c r="EJ27" s="665"/>
      <c r="EK27" s="665"/>
      <c r="EL27" s="665"/>
      <c r="EM27" s="665"/>
      <c r="EN27" s="665"/>
      <c r="EO27" s="665"/>
      <c r="EP27" s="665"/>
      <c r="EQ27" s="665"/>
      <c r="ER27" s="665"/>
      <c r="ES27" s="665"/>
      <c r="ET27" s="665"/>
      <c r="EU27" s="665"/>
      <c r="EV27" s="665"/>
      <c r="EW27" s="665"/>
      <c r="EX27" s="665"/>
      <c r="EY27" s="665"/>
      <c r="EZ27" s="665"/>
      <c r="FA27" s="665"/>
      <c r="FB27" s="665"/>
      <c r="FC27" s="665"/>
      <c r="FD27" s="665"/>
      <c r="FE27" s="665"/>
      <c r="FF27" s="665"/>
      <c r="FG27" s="665"/>
      <c r="FH27" s="665"/>
      <c r="FI27" s="665"/>
      <c r="FJ27" s="665"/>
      <c r="FK27" s="665"/>
      <c r="FL27" s="665"/>
      <c r="FM27" s="665"/>
      <c r="FN27" s="665"/>
      <c r="FO27" s="665"/>
      <c r="FP27" s="665"/>
      <c r="FQ27" s="665"/>
      <c r="FR27" s="665"/>
      <c r="FS27" s="665"/>
      <c r="FT27" s="665"/>
      <c r="FU27" s="665"/>
      <c r="FV27" s="665"/>
      <c r="FW27" s="665"/>
      <c r="FX27" s="665"/>
      <c r="FY27" s="665"/>
      <c r="FZ27" s="665"/>
      <c r="GA27" s="665"/>
      <c r="GB27" s="665"/>
      <c r="GC27" s="665"/>
      <c r="GD27" s="665"/>
      <c r="GE27" s="665"/>
      <c r="GF27" s="665"/>
      <c r="GG27" s="665"/>
      <c r="GH27" s="665"/>
      <c r="GI27" s="665"/>
      <c r="GJ27" s="665"/>
      <c r="GK27" s="665"/>
      <c r="GL27" s="665"/>
      <c r="GM27" s="665"/>
      <c r="GN27" s="665"/>
      <c r="GO27" s="665"/>
      <c r="GP27" s="665"/>
      <c r="GQ27" s="665"/>
      <c r="GR27" s="665"/>
      <c r="GS27" s="665"/>
      <c r="GT27" s="665"/>
      <c r="GU27" s="665"/>
      <c r="GV27" s="665"/>
      <c r="GW27" s="665"/>
      <c r="GX27" s="665"/>
      <c r="GY27" s="665"/>
      <c r="GZ27" s="665"/>
      <c r="HA27" s="665"/>
      <c r="HB27" s="665"/>
      <c r="HC27" s="665"/>
      <c r="HD27" s="665"/>
      <c r="HE27" s="665"/>
      <c r="HF27" s="665"/>
      <c r="HG27" s="665"/>
      <c r="HH27" s="665"/>
      <c r="HI27" s="665"/>
      <c r="HJ27" s="665"/>
      <c r="HK27" s="665"/>
      <c r="HL27" s="665"/>
      <c r="HM27" s="665"/>
      <c r="HN27" s="665"/>
      <c r="HO27" s="665"/>
      <c r="HP27" s="665"/>
      <c r="HQ27" s="665"/>
      <c r="HR27" s="665"/>
      <c r="HS27" s="665"/>
      <c r="HT27" s="665"/>
      <c r="HU27" s="665"/>
      <c r="HV27" s="665"/>
      <c r="HW27" s="665"/>
      <c r="HX27" s="665"/>
      <c r="HY27" s="665"/>
      <c r="HZ27" s="665"/>
      <c r="IA27" s="665"/>
      <c r="IB27" s="665"/>
      <c r="IC27" s="665"/>
      <c r="ID27" s="665"/>
      <c r="IE27" s="665"/>
      <c r="IF27" s="665"/>
      <c r="IG27" s="665"/>
      <c r="IH27" s="665"/>
      <c r="II27" s="665"/>
      <c r="IJ27" s="665"/>
      <c r="IK27" s="665"/>
      <c r="IL27" s="665"/>
      <c r="IM27" s="665"/>
      <c r="IN27" s="665"/>
      <c r="IO27" s="665"/>
      <c r="IP27" s="665"/>
      <c r="IQ27" s="665"/>
      <c r="IR27" s="665"/>
      <c r="IS27" s="665"/>
      <c r="IT27" s="665"/>
      <c r="IU27" s="665"/>
      <c r="IV27" s="665"/>
      <c r="IW27" s="665"/>
      <c r="IX27" s="665"/>
      <c r="IY27" s="665"/>
      <c r="IZ27" s="665"/>
      <c r="JA27" s="665"/>
      <c r="JB27" s="665"/>
      <c r="JC27" s="665"/>
      <c r="JD27" s="665"/>
      <c r="JE27" s="665"/>
      <c r="JF27" s="665"/>
      <c r="JG27" s="665"/>
      <c r="JH27" s="665"/>
      <c r="JI27" s="665"/>
      <c r="JJ27" s="665"/>
      <c r="JK27" s="665"/>
      <c r="JL27" s="665"/>
      <c r="JM27" s="665"/>
      <c r="JN27" s="665"/>
      <c r="JO27" s="665"/>
      <c r="JP27" s="665"/>
      <c r="JQ27" s="665"/>
      <c r="JR27" s="665"/>
      <c r="JS27" s="665"/>
      <c r="JT27" s="665"/>
      <c r="JU27" s="665"/>
      <c r="JV27" s="665"/>
      <c r="JW27" s="665"/>
      <c r="JX27" s="665"/>
      <c r="JY27" s="665"/>
      <c r="JZ27" s="665"/>
      <c r="KA27" s="665"/>
      <c r="KB27" s="665"/>
      <c r="KC27" s="665"/>
      <c r="KD27" s="665"/>
      <c r="KE27" s="665"/>
      <c r="KF27" s="665"/>
      <c r="KG27" s="665"/>
      <c r="KH27" s="665"/>
      <c r="KI27" s="665"/>
      <c r="KJ27" s="665"/>
      <c r="KK27" s="665"/>
      <c r="KL27" s="665"/>
      <c r="KM27" s="665"/>
      <c r="KN27" s="665"/>
      <c r="KO27" s="665"/>
      <c r="KP27" s="665"/>
      <c r="KQ27" s="665"/>
      <c r="KR27" s="665"/>
      <c r="KS27" s="665"/>
      <c r="KT27" s="665"/>
      <c r="KU27" s="665"/>
      <c r="KV27" s="665"/>
      <c r="KW27" s="665"/>
      <c r="KX27" s="665"/>
      <c r="KY27" s="665"/>
      <c r="KZ27" s="665"/>
      <c r="LA27" s="665"/>
      <c r="LB27" s="665"/>
      <c r="LC27" s="665"/>
      <c r="LD27" s="665"/>
      <c r="LE27" s="665"/>
      <c r="LF27" s="665"/>
      <c r="LG27" s="665"/>
      <c r="LH27" s="665"/>
      <c r="LI27" s="665"/>
      <c r="LJ27" s="665"/>
      <c r="LK27" s="665"/>
      <c r="LL27" s="665"/>
      <c r="LM27" s="665"/>
      <c r="LN27" s="665"/>
      <c r="LO27" s="665"/>
      <c r="LP27" s="665"/>
      <c r="LQ27" s="665"/>
      <c r="LR27" s="665"/>
      <c r="LS27" s="665"/>
      <c r="LT27" s="665"/>
      <c r="LU27" s="665"/>
      <c r="LV27" s="665"/>
      <c r="LW27" s="665"/>
      <c r="LX27" s="665"/>
      <c r="LY27" s="665"/>
      <c r="LZ27" s="665"/>
      <c r="MA27" s="665"/>
      <c r="MB27" s="665"/>
      <c r="MC27" s="665"/>
      <c r="MD27" s="665"/>
      <c r="ME27" s="665"/>
      <c r="MF27" s="665"/>
      <c r="MG27" s="665"/>
      <c r="MH27" s="665"/>
      <c r="MI27" s="665"/>
      <c r="MJ27" s="665"/>
      <c r="MK27" s="665"/>
      <c r="ML27" s="665"/>
      <c r="MM27" s="665"/>
      <c r="MN27" s="665"/>
      <c r="MO27" s="665"/>
      <c r="MP27" s="665"/>
      <c r="MQ27" s="665"/>
      <c r="MR27" s="665"/>
      <c r="MS27" s="665"/>
      <c r="MT27" s="665"/>
      <c r="MU27" s="665"/>
      <c r="MV27" s="665"/>
      <c r="MW27" s="665"/>
      <c r="MX27" s="665"/>
      <c r="MY27" s="665"/>
      <c r="MZ27" s="665"/>
      <c r="NA27" s="665"/>
      <c r="NB27" s="665"/>
      <c r="NC27" s="665"/>
      <c r="ND27" s="665"/>
      <c r="NE27" s="665"/>
      <c r="NF27" s="665"/>
      <c r="NG27" s="665"/>
      <c r="NH27" s="665"/>
      <c r="NI27" s="665"/>
      <c r="NJ27" s="665"/>
      <c r="NK27" s="665"/>
      <c r="NL27" s="665"/>
      <c r="NM27" s="665"/>
      <c r="NN27" s="665"/>
      <c r="NO27" s="665"/>
      <c r="NP27" s="665"/>
      <c r="NQ27" s="665"/>
      <c r="NR27" s="665"/>
      <c r="NS27" s="665"/>
      <c r="NT27" s="665"/>
      <c r="NU27" s="665"/>
      <c r="NV27" s="665"/>
      <c r="NW27" s="665"/>
      <c r="NX27" s="665"/>
      <c r="NY27" s="665"/>
      <c r="NZ27" s="665"/>
      <c r="OA27" s="665"/>
      <c r="OB27" s="665"/>
      <c r="OC27" s="665"/>
      <c r="OD27" s="665"/>
      <c r="OE27" s="665"/>
      <c r="OF27" s="665"/>
      <c r="OG27" s="665"/>
      <c r="OH27" s="665"/>
      <c r="OI27" s="665"/>
      <c r="OJ27" s="665"/>
      <c r="OK27" s="665"/>
      <c r="OL27" s="665"/>
      <c r="OM27" s="665"/>
      <c r="ON27" s="665"/>
      <c r="OO27" s="665"/>
      <c r="OP27" s="665"/>
      <c r="OQ27" s="665"/>
      <c r="OR27" s="665"/>
      <c r="OS27" s="665"/>
      <c r="OT27" s="665"/>
      <c r="OU27" s="665"/>
      <c r="OV27" s="665"/>
      <c r="OW27" s="665"/>
      <c r="OX27" s="665"/>
      <c r="OY27" s="665"/>
      <c r="OZ27" s="665"/>
      <c r="PA27" s="665"/>
      <c r="PB27" s="665"/>
      <c r="PC27" s="665"/>
      <c r="PD27" s="665"/>
      <c r="PE27" s="665"/>
      <c r="PF27" s="665"/>
      <c r="PG27" s="665"/>
      <c r="PH27" s="665"/>
      <c r="PI27" s="665"/>
      <c r="PJ27" s="665"/>
      <c r="PK27" s="665"/>
      <c r="PL27" s="665"/>
      <c r="PM27" s="665"/>
      <c r="PN27" s="665"/>
      <c r="PO27" s="665"/>
      <c r="PP27" s="665"/>
      <c r="PQ27" s="665"/>
      <c r="PR27" s="665"/>
      <c r="PS27" s="665"/>
      <c r="PT27" s="665"/>
      <c r="PU27" s="665"/>
      <c r="PV27" s="665"/>
      <c r="PW27" s="665"/>
      <c r="PX27" s="665"/>
      <c r="PY27" s="665"/>
      <c r="PZ27" s="665"/>
      <c r="QA27" s="665"/>
      <c r="QB27" s="665"/>
      <c r="QC27" s="665"/>
      <c r="QD27" s="665"/>
      <c r="QE27" s="665"/>
      <c r="QF27" s="665"/>
      <c r="QG27" s="665"/>
      <c r="QH27" s="665"/>
      <c r="QI27" s="665"/>
      <c r="QJ27" s="665"/>
      <c r="QK27" s="665"/>
      <c r="QL27" s="665"/>
      <c r="QM27" s="665"/>
      <c r="QN27" s="665"/>
      <c r="QO27" s="665"/>
      <c r="QP27" s="665"/>
      <c r="QQ27" s="665"/>
      <c r="QR27" s="665"/>
      <c r="QS27" s="665"/>
      <c r="QT27" s="665"/>
      <c r="QU27" s="665"/>
      <c r="QV27" s="665"/>
      <c r="QW27" s="665"/>
      <c r="QX27" s="665"/>
      <c r="QY27" s="665"/>
      <c r="QZ27" s="665"/>
      <c r="RA27" s="665"/>
      <c r="RB27" s="665"/>
      <c r="RC27" s="665"/>
      <c r="RD27" s="665"/>
      <c r="RE27" s="665"/>
      <c r="RF27" s="665"/>
      <c r="RG27" s="665"/>
      <c r="RH27" s="665"/>
      <c r="RI27" s="665"/>
      <c r="RJ27" s="665"/>
      <c r="RK27" s="665"/>
      <c r="RL27" s="665"/>
      <c r="RM27" s="665"/>
      <c r="RN27" s="665"/>
      <c r="RO27" s="665"/>
      <c r="RP27" s="665"/>
      <c r="RQ27" s="665"/>
      <c r="RR27" s="665"/>
      <c r="RS27" s="665"/>
      <c r="RT27" s="665"/>
      <c r="RU27" s="665"/>
      <c r="RV27" s="665"/>
      <c r="RW27" s="665"/>
      <c r="RX27" s="665"/>
      <c r="RY27" s="665"/>
      <c r="RZ27" s="665"/>
      <c r="SA27" s="665"/>
      <c r="SB27" s="665"/>
      <c r="SC27" s="665"/>
      <c r="SD27" s="665"/>
      <c r="SE27" s="665"/>
      <c r="SF27" s="665"/>
      <c r="SG27" s="665"/>
      <c r="SH27" s="665"/>
      <c r="SI27" s="665"/>
      <c r="SJ27" s="665"/>
      <c r="SK27" s="665"/>
      <c r="SL27" s="665"/>
      <c r="SM27" s="665"/>
      <c r="SN27" s="665"/>
      <c r="SO27" s="665"/>
      <c r="SP27" s="665"/>
      <c r="SQ27" s="665"/>
      <c r="SR27" s="665"/>
      <c r="SS27" s="665"/>
      <c r="ST27" s="665"/>
      <c r="SU27" s="665"/>
      <c r="SV27" s="665"/>
      <c r="SW27" s="665"/>
      <c r="SX27" s="665"/>
      <c r="SY27" s="665"/>
      <c r="SZ27" s="665"/>
      <c r="TA27" s="665"/>
      <c r="TB27" s="665"/>
      <c r="TC27" s="665"/>
      <c r="TD27" s="665"/>
      <c r="TE27" s="665"/>
      <c r="TF27" s="665"/>
      <c r="TG27" s="665"/>
      <c r="TH27" s="665"/>
      <c r="TI27" s="665"/>
      <c r="TJ27" s="665"/>
      <c r="TK27" s="665"/>
      <c r="TL27" s="665"/>
      <c r="TM27" s="665"/>
      <c r="TN27" s="665"/>
      <c r="TO27" s="665"/>
      <c r="TP27" s="665"/>
      <c r="TQ27" s="665"/>
      <c r="TR27" s="665"/>
      <c r="TS27" s="665"/>
      <c r="TT27" s="665"/>
      <c r="TU27" s="665"/>
      <c r="TV27" s="665"/>
      <c r="TW27" s="665"/>
      <c r="TX27" s="665"/>
      <c r="TY27" s="665"/>
      <c r="TZ27" s="665"/>
      <c r="UA27" s="665"/>
      <c r="UB27" s="665"/>
      <c r="UC27" s="665"/>
      <c r="UD27" s="665"/>
      <c r="UE27" s="665"/>
      <c r="UF27" s="665"/>
      <c r="UG27" s="665"/>
      <c r="UH27" s="665"/>
      <c r="UI27" s="665"/>
      <c r="UJ27" s="665"/>
      <c r="UK27" s="665"/>
      <c r="UL27" s="665"/>
      <c r="UM27" s="665"/>
      <c r="UN27" s="665"/>
      <c r="UO27" s="665"/>
      <c r="UP27" s="665"/>
      <c r="UQ27" s="665"/>
      <c r="UR27" s="665"/>
      <c r="US27" s="665"/>
      <c r="UT27" s="665"/>
      <c r="UU27" s="665"/>
      <c r="UV27" s="665"/>
      <c r="UW27" s="665"/>
      <c r="UX27" s="665"/>
      <c r="UY27" s="665"/>
      <c r="UZ27" s="665"/>
      <c r="VA27" s="665"/>
      <c r="VB27" s="665"/>
      <c r="VC27" s="665"/>
      <c r="VD27" s="665"/>
      <c r="VE27" s="665"/>
      <c r="VF27" s="665"/>
      <c r="VG27" s="665"/>
      <c r="VH27" s="665"/>
      <c r="VI27" s="665"/>
      <c r="VJ27" s="665"/>
      <c r="VK27" s="665"/>
      <c r="VL27" s="665"/>
      <c r="VM27" s="665"/>
      <c r="VN27" s="665"/>
      <c r="VO27" s="665"/>
      <c r="VP27" s="665"/>
      <c r="VQ27" s="665"/>
      <c r="VR27" s="665"/>
      <c r="VS27" s="665"/>
      <c r="VT27" s="665"/>
      <c r="VU27" s="665"/>
      <c r="VV27" s="665"/>
      <c r="VW27" s="665"/>
      <c r="VX27" s="665"/>
      <c r="VY27" s="665"/>
      <c r="VZ27" s="665"/>
      <c r="WA27" s="665"/>
      <c r="WB27" s="665"/>
      <c r="WC27" s="665"/>
      <c r="WD27" s="665"/>
      <c r="WE27" s="665"/>
      <c r="WF27" s="665"/>
      <c r="WG27" s="665"/>
      <c r="WH27" s="665"/>
      <c r="WI27" s="665"/>
      <c r="WJ27" s="665"/>
      <c r="WK27" s="665"/>
      <c r="WL27" s="665"/>
      <c r="WM27" s="665"/>
      <c r="WN27" s="665"/>
      <c r="WO27" s="665"/>
      <c r="WP27" s="665"/>
      <c r="WQ27" s="665"/>
      <c r="WR27" s="665"/>
      <c r="WS27" s="665"/>
      <c r="WT27" s="665"/>
      <c r="WU27" s="665"/>
      <c r="WV27" s="665"/>
      <c r="WW27" s="665"/>
      <c r="WX27" s="665"/>
      <c r="WY27" s="665"/>
      <c r="WZ27" s="665"/>
      <c r="XA27" s="665"/>
      <c r="XB27" s="665"/>
      <c r="XC27" s="665"/>
      <c r="XD27" s="665"/>
      <c r="XE27" s="665"/>
      <c r="XF27" s="665"/>
      <c r="XG27" s="665"/>
      <c r="XH27" s="665"/>
      <c r="XI27" s="665"/>
      <c r="XJ27" s="665"/>
      <c r="XK27" s="665"/>
      <c r="XL27" s="665"/>
      <c r="XM27" s="665"/>
      <c r="XN27" s="665"/>
      <c r="XO27" s="665"/>
      <c r="XP27" s="665"/>
      <c r="XQ27" s="665"/>
      <c r="XR27" s="665"/>
      <c r="XS27" s="665"/>
      <c r="XT27" s="665"/>
      <c r="XU27" s="665"/>
      <c r="XV27" s="665"/>
      <c r="XW27" s="665"/>
      <c r="XX27" s="665"/>
      <c r="XY27" s="665"/>
      <c r="XZ27" s="665"/>
      <c r="YA27" s="665"/>
      <c r="YB27" s="665"/>
      <c r="YC27" s="665"/>
      <c r="YD27" s="665"/>
      <c r="YE27" s="665"/>
      <c r="YF27" s="665"/>
      <c r="YG27" s="665"/>
      <c r="YH27" s="665"/>
      <c r="YI27" s="665"/>
      <c r="YJ27" s="665"/>
      <c r="YK27" s="665"/>
      <c r="YL27" s="665"/>
      <c r="YM27" s="665"/>
      <c r="YN27" s="665"/>
      <c r="YO27" s="665"/>
      <c r="YP27" s="665"/>
      <c r="YQ27" s="665"/>
      <c r="YR27" s="665"/>
      <c r="YS27" s="665"/>
      <c r="YT27" s="665"/>
      <c r="YU27" s="665"/>
      <c r="YV27" s="665"/>
      <c r="YW27" s="665"/>
      <c r="YX27" s="665"/>
      <c r="YY27" s="665"/>
      <c r="YZ27" s="665"/>
      <c r="ZA27" s="665"/>
      <c r="ZB27" s="665"/>
      <c r="ZC27" s="665"/>
      <c r="ZD27" s="665"/>
      <c r="ZE27" s="665"/>
      <c r="ZF27" s="665"/>
      <c r="ZG27" s="665"/>
      <c r="ZH27" s="665"/>
      <c r="ZI27" s="665"/>
      <c r="ZJ27" s="665"/>
      <c r="ZK27" s="665"/>
      <c r="ZL27" s="665"/>
      <c r="ZM27" s="665"/>
      <c r="ZN27" s="665"/>
      <c r="ZO27" s="665"/>
      <c r="ZP27" s="665"/>
      <c r="ZQ27" s="665"/>
      <c r="ZR27" s="665"/>
      <c r="ZS27" s="665"/>
      <c r="ZT27" s="665"/>
      <c r="ZU27" s="665"/>
      <c r="ZV27" s="665"/>
      <c r="ZW27" s="665"/>
      <c r="ZX27" s="665"/>
      <c r="ZY27" s="665"/>
      <c r="ZZ27" s="665"/>
      <c r="AAA27" s="665"/>
      <c r="AAB27" s="665"/>
      <c r="AAC27" s="665"/>
      <c r="AAD27" s="665"/>
      <c r="AAE27" s="665"/>
      <c r="AAF27" s="665"/>
      <c r="AAG27" s="665"/>
      <c r="AAH27" s="665"/>
      <c r="AAI27" s="665"/>
      <c r="AAJ27" s="665"/>
      <c r="AAK27" s="665"/>
      <c r="AAL27" s="665"/>
      <c r="AAM27" s="665"/>
      <c r="AAN27" s="665"/>
      <c r="AAO27" s="665"/>
      <c r="AAP27" s="665"/>
      <c r="AAQ27" s="665"/>
      <c r="AAR27" s="665"/>
      <c r="AAS27" s="665"/>
      <c r="AAT27" s="665"/>
      <c r="AAU27" s="665"/>
      <c r="AAV27" s="665"/>
      <c r="AAW27" s="665"/>
      <c r="AAX27" s="665"/>
      <c r="AAY27" s="665"/>
      <c r="AAZ27" s="665"/>
      <c r="ABA27" s="665"/>
      <c r="ABB27" s="665"/>
      <c r="ABC27" s="665"/>
      <c r="ABD27" s="665"/>
      <c r="ABE27" s="665"/>
      <c r="ABF27" s="665"/>
      <c r="ABG27" s="665"/>
      <c r="ABH27" s="665"/>
      <c r="ABI27" s="665"/>
      <c r="ABJ27" s="665"/>
      <c r="ABK27" s="665"/>
      <c r="ABL27" s="665"/>
      <c r="ABM27" s="665"/>
      <c r="ABN27" s="665"/>
      <c r="ABO27" s="665"/>
      <c r="ABP27" s="665"/>
      <c r="ABQ27" s="665"/>
      <c r="ABR27" s="665"/>
      <c r="ABS27" s="665"/>
      <c r="ABT27" s="665"/>
      <c r="ABU27" s="665"/>
      <c r="ABV27" s="665"/>
      <c r="ABW27" s="665"/>
      <c r="ABX27" s="665"/>
      <c r="ABY27" s="665"/>
      <c r="ABZ27" s="665"/>
      <c r="ACA27" s="665"/>
      <c r="ACB27" s="665"/>
      <c r="ACC27" s="665"/>
      <c r="ACD27" s="665"/>
      <c r="ACE27" s="665"/>
      <c r="ACF27" s="665"/>
      <c r="ACG27" s="665"/>
      <c r="ACH27" s="665"/>
      <c r="ACI27" s="665"/>
      <c r="ACJ27" s="665"/>
      <c r="ACK27" s="665"/>
      <c r="ACL27" s="665"/>
      <c r="ACM27" s="665"/>
      <c r="ACN27" s="665"/>
      <c r="ACO27" s="665"/>
      <c r="ACP27" s="665"/>
      <c r="ACQ27" s="665"/>
      <c r="ACR27" s="665"/>
      <c r="ACS27" s="665"/>
      <c r="ACT27" s="665"/>
      <c r="ACU27" s="665"/>
      <c r="ACV27" s="665"/>
      <c r="ACW27" s="665"/>
      <c r="ACX27" s="665"/>
      <c r="ACY27" s="665"/>
      <c r="ACZ27" s="665"/>
      <c r="ADA27" s="665"/>
      <c r="ADB27" s="665"/>
      <c r="ADC27" s="665"/>
      <c r="ADD27" s="665"/>
      <c r="ADE27" s="665"/>
      <c r="ADF27" s="665"/>
      <c r="ADG27" s="665"/>
      <c r="ADH27" s="665"/>
      <c r="ADI27" s="665"/>
      <c r="ADJ27" s="665"/>
      <c r="ADK27" s="665"/>
      <c r="ADL27" s="665"/>
      <c r="ADM27" s="665"/>
      <c r="ADN27" s="665"/>
      <c r="ADO27" s="665"/>
      <c r="ADP27" s="665"/>
      <c r="ADQ27" s="665"/>
      <c r="ADR27" s="665"/>
      <c r="ADS27" s="665"/>
      <c r="ADT27" s="665"/>
      <c r="ADU27" s="665"/>
      <c r="ADV27" s="665"/>
      <c r="ADW27" s="665"/>
      <c r="ADX27" s="665"/>
      <c r="ADY27" s="665"/>
      <c r="ADZ27" s="665"/>
      <c r="AEA27" s="665"/>
      <c r="AEB27" s="665"/>
      <c r="AEC27" s="665"/>
      <c r="AED27" s="665"/>
      <c r="AEE27" s="665"/>
      <c r="AEF27" s="665"/>
      <c r="AEG27" s="665"/>
      <c r="AEH27" s="665"/>
      <c r="AEI27" s="665"/>
      <c r="AEJ27" s="665"/>
      <c r="AEK27" s="665"/>
      <c r="AEL27" s="665"/>
      <c r="AEM27" s="665"/>
      <c r="AEN27" s="665"/>
      <c r="AEO27" s="665"/>
      <c r="AEP27" s="665"/>
      <c r="AEQ27" s="665"/>
      <c r="AER27" s="665"/>
      <c r="AES27" s="665"/>
      <c r="AET27" s="665"/>
      <c r="AEU27" s="665"/>
      <c r="AEV27" s="665"/>
      <c r="AEW27" s="665"/>
      <c r="AEX27" s="665"/>
      <c r="AEY27" s="665"/>
      <c r="AEZ27" s="665"/>
      <c r="AFA27" s="665"/>
      <c r="AFB27" s="665"/>
      <c r="AFC27" s="665"/>
      <c r="AFD27" s="665"/>
      <c r="AFE27" s="665"/>
      <c r="AFF27" s="665"/>
      <c r="AFG27" s="665"/>
      <c r="AFH27" s="665"/>
      <c r="AFI27" s="665"/>
      <c r="AFJ27" s="665"/>
      <c r="AFK27" s="665"/>
      <c r="AFL27" s="665"/>
      <c r="AFM27" s="665"/>
      <c r="AFN27" s="665"/>
      <c r="AFO27" s="665"/>
      <c r="AFP27" s="665"/>
      <c r="AFQ27" s="665"/>
      <c r="AFR27" s="665"/>
      <c r="AFS27" s="665"/>
      <c r="AFT27" s="665"/>
      <c r="AFU27" s="665"/>
      <c r="AFV27" s="665"/>
      <c r="AFW27" s="665"/>
      <c r="AFX27" s="665"/>
      <c r="AFY27" s="665"/>
      <c r="AFZ27" s="665"/>
      <c r="AGA27" s="665"/>
      <c r="AGB27" s="665"/>
      <c r="AGC27" s="665"/>
      <c r="AGD27" s="665"/>
      <c r="AGE27" s="665"/>
      <c r="AGF27" s="665"/>
      <c r="AGG27" s="665"/>
      <c r="AGH27" s="665"/>
      <c r="AGI27" s="665"/>
      <c r="AGJ27" s="665"/>
      <c r="AGK27" s="665"/>
      <c r="AGL27" s="665"/>
      <c r="AGM27" s="665"/>
      <c r="AGN27" s="665"/>
      <c r="AGO27" s="665"/>
      <c r="AGP27" s="665"/>
      <c r="AGQ27" s="665"/>
      <c r="AGR27" s="665"/>
      <c r="AGS27" s="665"/>
      <c r="AGT27" s="665"/>
      <c r="AGU27" s="665"/>
      <c r="AGV27" s="665"/>
      <c r="AGW27" s="665"/>
      <c r="AGX27" s="665"/>
      <c r="AGY27" s="665"/>
      <c r="AGZ27" s="665"/>
      <c r="AHA27" s="665"/>
      <c r="AHB27" s="665"/>
      <c r="AHC27" s="665"/>
      <c r="AHD27" s="665"/>
      <c r="AHE27" s="665"/>
      <c r="AHF27" s="665"/>
      <c r="AHG27" s="665"/>
      <c r="AHH27" s="665"/>
      <c r="AHI27" s="665"/>
      <c r="AHJ27" s="665"/>
      <c r="AHK27" s="665"/>
      <c r="AHL27" s="665"/>
      <c r="AHM27" s="665"/>
      <c r="AHN27" s="665"/>
      <c r="AHO27" s="665"/>
      <c r="AHP27" s="665"/>
      <c r="AHQ27" s="665"/>
      <c r="AHR27" s="665"/>
      <c r="AHS27" s="665"/>
      <c r="AHT27" s="665"/>
      <c r="AHU27" s="665"/>
      <c r="AHV27" s="665"/>
      <c r="AHW27" s="665"/>
      <c r="AHX27" s="665"/>
      <c r="AHY27" s="665"/>
      <c r="AHZ27" s="665"/>
      <c r="AIA27" s="665"/>
      <c r="AIB27" s="665"/>
      <c r="AIC27" s="665"/>
      <c r="AID27" s="665"/>
      <c r="AIE27" s="665"/>
      <c r="AIF27" s="665"/>
      <c r="AIG27" s="665"/>
      <c r="AIH27" s="665"/>
      <c r="AII27" s="665"/>
      <c r="AIJ27" s="665"/>
      <c r="AIK27" s="665"/>
      <c r="AIL27" s="665"/>
      <c r="AIM27" s="665"/>
      <c r="AIN27" s="665"/>
      <c r="AIO27" s="665"/>
      <c r="AIP27" s="665"/>
      <c r="AIQ27" s="665"/>
      <c r="AIR27" s="665"/>
      <c r="AIS27" s="665"/>
      <c r="AIT27" s="665"/>
      <c r="AIU27" s="665"/>
      <c r="AIV27" s="665"/>
      <c r="AIW27" s="665"/>
      <c r="AIX27" s="665"/>
      <c r="AIY27" s="665"/>
      <c r="AIZ27" s="665"/>
      <c r="AJA27" s="665"/>
      <c r="AJB27" s="665"/>
      <c r="AJC27" s="665"/>
      <c r="AJD27" s="665"/>
      <c r="AJE27" s="665"/>
      <c r="AJF27" s="665"/>
      <c r="AJG27" s="665"/>
      <c r="AJH27" s="665"/>
      <c r="AJI27" s="665"/>
      <c r="AJJ27" s="665"/>
      <c r="AJK27" s="665"/>
      <c r="AJL27" s="665"/>
      <c r="AJM27" s="665"/>
      <c r="AJN27" s="665"/>
      <c r="AJO27" s="665"/>
      <c r="AJP27" s="665"/>
      <c r="AJQ27" s="665"/>
      <c r="AJR27" s="665"/>
      <c r="AJS27" s="665"/>
      <c r="AJT27" s="665"/>
      <c r="AJU27" s="665"/>
      <c r="AJV27" s="665"/>
      <c r="AJW27" s="665"/>
      <c r="AJX27" s="665"/>
      <c r="AJY27" s="665"/>
      <c r="AJZ27" s="665"/>
      <c r="AKA27" s="665"/>
      <c r="AKB27" s="665"/>
      <c r="AKC27" s="665"/>
      <c r="AKD27" s="665"/>
      <c r="AKE27" s="665"/>
      <c r="AKF27" s="665"/>
      <c r="AKG27" s="665"/>
      <c r="AKH27" s="665"/>
      <c r="AKI27" s="665"/>
      <c r="AKJ27" s="665"/>
      <c r="AKK27" s="665"/>
      <c r="AKL27" s="665"/>
      <c r="AKM27" s="665"/>
      <c r="AKN27" s="665"/>
      <c r="AKO27" s="665"/>
      <c r="AKP27" s="665"/>
      <c r="AKQ27" s="665"/>
      <c r="AKR27" s="665"/>
      <c r="AKS27" s="665"/>
      <c r="AKT27" s="665"/>
      <c r="AKU27" s="665"/>
      <c r="AKV27" s="665"/>
      <c r="AKW27" s="665"/>
      <c r="AKX27" s="665"/>
      <c r="AKY27" s="665"/>
      <c r="AKZ27" s="665"/>
      <c r="ALA27" s="665"/>
      <c r="ALB27" s="665"/>
      <c r="ALC27" s="665"/>
      <c r="ALD27" s="665"/>
      <c r="ALE27" s="665"/>
      <c r="ALF27" s="665"/>
      <c r="ALG27" s="665"/>
      <c r="ALH27" s="665"/>
      <c r="ALI27" s="665"/>
    </row>
    <row r="28" spans="2:998" ht="30">
      <c r="B28" s="680"/>
      <c r="C28" s="683" t="s">
        <v>587</v>
      </c>
      <c r="D28" s="665"/>
      <c r="E28" s="665"/>
      <c r="F28" s="665"/>
      <c r="G28" s="665"/>
      <c r="H28" s="665"/>
      <c r="I28" s="665"/>
      <c r="J28" s="665"/>
      <c r="K28" s="665"/>
      <c r="L28" s="665"/>
      <c r="M28" s="665"/>
      <c r="N28" s="665"/>
      <c r="O28" s="665"/>
      <c r="P28" s="665"/>
      <c r="Q28" s="665"/>
      <c r="R28" s="665"/>
      <c r="S28" s="665"/>
      <c r="T28" s="665"/>
      <c r="U28" s="665"/>
      <c r="V28" s="665"/>
      <c r="W28" s="665"/>
      <c r="X28" s="665"/>
      <c r="Y28" s="665"/>
      <c r="Z28" s="665"/>
      <c r="AA28" s="665"/>
      <c r="AB28" s="665"/>
      <c r="AC28" s="665"/>
      <c r="AD28" s="665"/>
      <c r="AE28" s="665"/>
      <c r="AF28" s="665"/>
      <c r="AG28" s="665"/>
      <c r="AH28" s="665"/>
      <c r="AI28" s="665"/>
      <c r="AJ28" s="665"/>
      <c r="AK28" s="665"/>
      <c r="AL28" s="665"/>
      <c r="AM28" s="665"/>
      <c r="AN28" s="665"/>
      <c r="AO28" s="665"/>
      <c r="AP28" s="665"/>
      <c r="AQ28" s="665"/>
      <c r="AR28" s="665"/>
      <c r="AS28" s="665"/>
      <c r="AT28" s="665"/>
      <c r="AU28" s="665"/>
      <c r="AV28" s="665"/>
      <c r="AW28" s="665"/>
      <c r="AX28" s="665"/>
      <c r="AY28" s="665"/>
      <c r="AZ28" s="665"/>
      <c r="BA28" s="665"/>
      <c r="BB28" s="665"/>
      <c r="BC28" s="665"/>
      <c r="BD28" s="665"/>
      <c r="BE28" s="665"/>
      <c r="BF28" s="665"/>
      <c r="BG28" s="665"/>
      <c r="BH28" s="665"/>
      <c r="BI28" s="665"/>
      <c r="BJ28" s="665"/>
      <c r="BK28" s="665"/>
      <c r="BL28" s="665"/>
      <c r="BM28" s="665"/>
      <c r="BN28" s="665"/>
      <c r="BO28" s="665"/>
      <c r="BP28" s="665"/>
      <c r="BQ28" s="665"/>
      <c r="BR28" s="665"/>
      <c r="BS28" s="665"/>
      <c r="BT28" s="665"/>
      <c r="BU28" s="665"/>
      <c r="BV28" s="665"/>
      <c r="BW28" s="665"/>
      <c r="BX28" s="665"/>
      <c r="BY28" s="665"/>
      <c r="BZ28" s="665"/>
      <c r="CA28" s="665"/>
      <c r="CB28" s="665"/>
      <c r="CC28" s="665"/>
      <c r="CD28" s="665"/>
      <c r="CE28" s="665"/>
      <c r="CF28" s="665"/>
      <c r="CG28" s="665"/>
      <c r="CH28" s="665"/>
      <c r="CI28" s="665"/>
      <c r="CJ28" s="665"/>
      <c r="CK28" s="665"/>
      <c r="CL28" s="665"/>
      <c r="CM28" s="665"/>
      <c r="CN28" s="665"/>
      <c r="CO28" s="665"/>
      <c r="CP28" s="665"/>
      <c r="CQ28" s="665"/>
      <c r="CR28" s="665"/>
      <c r="CS28" s="665"/>
      <c r="CT28" s="665"/>
      <c r="CU28" s="665"/>
      <c r="CV28" s="665"/>
      <c r="CW28" s="665"/>
      <c r="CX28" s="665"/>
      <c r="CY28" s="665"/>
      <c r="CZ28" s="665"/>
      <c r="DA28" s="665"/>
      <c r="DB28" s="665"/>
      <c r="DC28" s="665"/>
      <c r="DD28" s="665"/>
      <c r="DE28" s="665"/>
      <c r="DF28" s="665"/>
      <c r="DG28" s="665"/>
      <c r="DH28" s="665"/>
      <c r="DI28" s="665"/>
      <c r="DJ28" s="665"/>
      <c r="DK28" s="665"/>
      <c r="DL28" s="665"/>
      <c r="DM28" s="665"/>
      <c r="DN28" s="665"/>
      <c r="DO28" s="665"/>
      <c r="DP28" s="665"/>
      <c r="DQ28" s="665"/>
      <c r="DR28" s="665"/>
      <c r="DS28" s="665"/>
      <c r="DT28" s="665"/>
      <c r="DU28" s="665"/>
      <c r="DV28" s="665"/>
      <c r="DW28" s="665"/>
      <c r="DX28" s="665"/>
      <c r="DY28" s="665"/>
      <c r="DZ28" s="665"/>
      <c r="EA28" s="665"/>
      <c r="EB28" s="665"/>
      <c r="EC28" s="665"/>
      <c r="ED28" s="665"/>
      <c r="EE28" s="665"/>
      <c r="EF28" s="665"/>
      <c r="EG28" s="665"/>
      <c r="EH28" s="665"/>
      <c r="EI28" s="665"/>
      <c r="EJ28" s="665"/>
      <c r="EK28" s="665"/>
      <c r="EL28" s="665"/>
      <c r="EM28" s="665"/>
      <c r="EN28" s="665"/>
      <c r="EO28" s="665"/>
      <c r="EP28" s="665"/>
      <c r="EQ28" s="665"/>
      <c r="ER28" s="665"/>
      <c r="ES28" s="665"/>
      <c r="ET28" s="665"/>
      <c r="EU28" s="665"/>
      <c r="EV28" s="665"/>
      <c r="EW28" s="665"/>
      <c r="EX28" s="665"/>
      <c r="EY28" s="665"/>
      <c r="EZ28" s="665"/>
      <c r="FA28" s="665"/>
      <c r="FB28" s="665"/>
      <c r="FC28" s="665"/>
      <c r="FD28" s="665"/>
      <c r="FE28" s="665"/>
      <c r="FF28" s="665"/>
      <c r="FG28" s="665"/>
      <c r="FH28" s="665"/>
      <c r="FI28" s="665"/>
      <c r="FJ28" s="665"/>
      <c r="FK28" s="665"/>
      <c r="FL28" s="665"/>
      <c r="FM28" s="665"/>
      <c r="FN28" s="665"/>
      <c r="FO28" s="665"/>
      <c r="FP28" s="665"/>
      <c r="FQ28" s="665"/>
      <c r="FR28" s="665"/>
      <c r="FS28" s="665"/>
      <c r="FT28" s="665"/>
      <c r="FU28" s="665"/>
      <c r="FV28" s="665"/>
      <c r="FW28" s="665"/>
      <c r="FX28" s="665"/>
      <c r="FY28" s="665"/>
      <c r="FZ28" s="665"/>
      <c r="GA28" s="665"/>
      <c r="GB28" s="665"/>
      <c r="GC28" s="665"/>
      <c r="GD28" s="665"/>
      <c r="GE28" s="665"/>
      <c r="GF28" s="665"/>
      <c r="GG28" s="665"/>
      <c r="GH28" s="665"/>
      <c r="GI28" s="665"/>
      <c r="GJ28" s="665"/>
      <c r="GK28" s="665"/>
      <c r="GL28" s="665"/>
      <c r="GM28" s="665"/>
      <c r="GN28" s="665"/>
      <c r="GO28" s="665"/>
      <c r="GP28" s="665"/>
      <c r="GQ28" s="665"/>
      <c r="GR28" s="665"/>
      <c r="GS28" s="665"/>
      <c r="GT28" s="665"/>
      <c r="GU28" s="665"/>
      <c r="GV28" s="665"/>
      <c r="GW28" s="665"/>
      <c r="GX28" s="665"/>
      <c r="GY28" s="665"/>
      <c r="GZ28" s="665"/>
      <c r="HA28" s="665"/>
      <c r="HB28" s="665"/>
      <c r="HC28" s="665"/>
      <c r="HD28" s="665"/>
      <c r="HE28" s="665"/>
      <c r="HF28" s="665"/>
      <c r="HG28" s="665"/>
      <c r="HH28" s="665"/>
      <c r="HI28" s="665"/>
      <c r="HJ28" s="665"/>
      <c r="HK28" s="665"/>
      <c r="HL28" s="665"/>
      <c r="HM28" s="665"/>
      <c r="HN28" s="665"/>
      <c r="HO28" s="665"/>
      <c r="HP28" s="665"/>
      <c r="HQ28" s="665"/>
      <c r="HR28" s="665"/>
      <c r="HS28" s="665"/>
      <c r="HT28" s="665"/>
      <c r="HU28" s="665"/>
      <c r="HV28" s="665"/>
      <c r="HW28" s="665"/>
      <c r="HX28" s="665"/>
      <c r="HY28" s="665"/>
      <c r="HZ28" s="665"/>
      <c r="IA28" s="665"/>
      <c r="IB28" s="665"/>
      <c r="IC28" s="665"/>
      <c r="ID28" s="665"/>
      <c r="IE28" s="665"/>
      <c r="IF28" s="665"/>
      <c r="IG28" s="665"/>
      <c r="IH28" s="665"/>
      <c r="II28" s="665"/>
      <c r="IJ28" s="665"/>
      <c r="IK28" s="665"/>
      <c r="IL28" s="665"/>
      <c r="IM28" s="665"/>
      <c r="IN28" s="665"/>
      <c r="IO28" s="665"/>
      <c r="IP28" s="665"/>
      <c r="IQ28" s="665"/>
      <c r="IR28" s="665"/>
      <c r="IS28" s="665"/>
      <c r="IT28" s="665"/>
      <c r="IU28" s="665"/>
      <c r="IV28" s="665"/>
      <c r="IW28" s="665"/>
      <c r="IX28" s="665"/>
      <c r="IY28" s="665"/>
      <c r="IZ28" s="665"/>
      <c r="JA28" s="665"/>
      <c r="JB28" s="665"/>
      <c r="JC28" s="665"/>
      <c r="JD28" s="665"/>
      <c r="JE28" s="665"/>
      <c r="JF28" s="665"/>
      <c r="JG28" s="665"/>
      <c r="JH28" s="665"/>
      <c r="JI28" s="665"/>
      <c r="JJ28" s="665"/>
      <c r="JK28" s="665"/>
      <c r="JL28" s="665"/>
      <c r="JM28" s="665"/>
      <c r="JN28" s="665"/>
      <c r="JO28" s="665"/>
      <c r="JP28" s="665"/>
      <c r="JQ28" s="665"/>
      <c r="JR28" s="665"/>
      <c r="JS28" s="665"/>
      <c r="JT28" s="665"/>
      <c r="JU28" s="665"/>
      <c r="JV28" s="665"/>
      <c r="JW28" s="665"/>
      <c r="JX28" s="665"/>
      <c r="JY28" s="665"/>
      <c r="JZ28" s="665"/>
      <c r="KA28" s="665"/>
      <c r="KB28" s="665"/>
      <c r="KC28" s="665"/>
      <c r="KD28" s="665"/>
      <c r="KE28" s="665"/>
      <c r="KF28" s="665"/>
      <c r="KG28" s="665"/>
      <c r="KH28" s="665"/>
      <c r="KI28" s="665"/>
      <c r="KJ28" s="665"/>
      <c r="KK28" s="665"/>
      <c r="KL28" s="665"/>
      <c r="KM28" s="665"/>
      <c r="KN28" s="665"/>
      <c r="KO28" s="665"/>
      <c r="KP28" s="665"/>
      <c r="KQ28" s="665"/>
      <c r="KR28" s="665"/>
      <c r="KS28" s="665"/>
      <c r="KT28" s="665"/>
      <c r="KU28" s="665"/>
      <c r="KV28" s="665"/>
      <c r="KW28" s="665"/>
      <c r="KX28" s="665"/>
      <c r="KY28" s="665"/>
      <c r="KZ28" s="665"/>
      <c r="LA28" s="665"/>
      <c r="LB28" s="665"/>
      <c r="LC28" s="665"/>
      <c r="LD28" s="665"/>
      <c r="LE28" s="665"/>
      <c r="LF28" s="665"/>
      <c r="LG28" s="665"/>
      <c r="LH28" s="665"/>
      <c r="LI28" s="665"/>
      <c r="LJ28" s="665"/>
      <c r="LK28" s="665"/>
      <c r="LL28" s="665"/>
      <c r="LM28" s="665"/>
      <c r="LN28" s="665"/>
      <c r="LO28" s="665"/>
      <c r="LP28" s="665"/>
      <c r="LQ28" s="665"/>
      <c r="LR28" s="665"/>
      <c r="LS28" s="665"/>
      <c r="LT28" s="665"/>
      <c r="LU28" s="665"/>
      <c r="LV28" s="665"/>
      <c r="LW28" s="665"/>
      <c r="LX28" s="665"/>
      <c r="LY28" s="665"/>
      <c r="LZ28" s="665"/>
      <c r="MA28" s="665"/>
      <c r="MB28" s="665"/>
      <c r="MC28" s="665"/>
      <c r="MD28" s="665"/>
      <c r="ME28" s="665"/>
      <c r="MF28" s="665"/>
      <c r="MG28" s="665"/>
      <c r="MH28" s="665"/>
      <c r="MI28" s="665"/>
      <c r="MJ28" s="665"/>
      <c r="MK28" s="665"/>
      <c r="ML28" s="665"/>
      <c r="MM28" s="665"/>
      <c r="MN28" s="665"/>
      <c r="MO28" s="665"/>
      <c r="MP28" s="665"/>
      <c r="MQ28" s="665"/>
      <c r="MR28" s="665"/>
      <c r="MS28" s="665"/>
      <c r="MT28" s="665"/>
      <c r="MU28" s="665"/>
      <c r="MV28" s="665"/>
      <c r="MW28" s="665"/>
      <c r="MX28" s="665"/>
      <c r="MY28" s="665"/>
      <c r="MZ28" s="665"/>
      <c r="NA28" s="665"/>
      <c r="NB28" s="665"/>
      <c r="NC28" s="665"/>
      <c r="ND28" s="665"/>
      <c r="NE28" s="665"/>
      <c r="NF28" s="665"/>
      <c r="NG28" s="665"/>
      <c r="NH28" s="665"/>
      <c r="NI28" s="665"/>
      <c r="NJ28" s="665"/>
      <c r="NK28" s="665"/>
      <c r="NL28" s="665"/>
      <c r="NM28" s="665"/>
      <c r="NN28" s="665"/>
      <c r="NO28" s="665"/>
      <c r="NP28" s="665"/>
      <c r="NQ28" s="665"/>
      <c r="NR28" s="665"/>
      <c r="NS28" s="665"/>
      <c r="NT28" s="665"/>
      <c r="NU28" s="665"/>
      <c r="NV28" s="665"/>
      <c r="NW28" s="665"/>
      <c r="NX28" s="665"/>
      <c r="NY28" s="665"/>
      <c r="NZ28" s="665"/>
      <c r="OA28" s="665"/>
      <c r="OB28" s="665"/>
      <c r="OC28" s="665"/>
      <c r="OD28" s="665"/>
      <c r="OE28" s="665"/>
      <c r="OF28" s="665"/>
      <c r="OG28" s="665"/>
      <c r="OH28" s="665"/>
      <c r="OI28" s="665"/>
      <c r="OJ28" s="665"/>
      <c r="OK28" s="665"/>
      <c r="OL28" s="665"/>
      <c r="OM28" s="665"/>
      <c r="ON28" s="665"/>
      <c r="OO28" s="665"/>
      <c r="OP28" s="665"/>
      <c r="OQ28" s="665"/>
      <c r="OR28" s="665"/>
      <c r="OS28" s="665"/>
      <c r="OT28" s="665"/>
      <c r="OU28" s="665"/>
      <c r="OV28" s="665"/>
      <c r="OW28" s="665"/>
      <c r="OX28" s="665"/>
      <c r="OY28" s="665"/>
      <c r="OZ28" s="665"/>
      <c r="PA28" s="665"/>
      <c r="PB28" s="665"/>
      <c r="PC28" s="665"/>
      <c r="PD28" s="665"/>
      <c r="PE28" s="665"/>
      <c r="PF28" s="665"/>
      <c r="PG28" s="665"/>
      <c r="PH28" s="665"/>
      <c r="PI28" s="665"/>
      <c r="PJ28" s="665"/>
      <c r="PK28" s="665"/>
      <c r="PL28" s="665"/>
      <c r="PM28" s="665"/>
      <c r="PN28" s="665"/>
      <c r="PO28" s="665"/>
      <c r="PP28" s="665"/>
      <c r="PQ28" s="665"/>
      <c r="PR28" s="665"/>
      <c r="PS28" s="665"/>
      <c r="PT28" s="665"/>
      <c r="PU28" s="665"/>
      <c r="PV28" s="665"/>
      <c r="PW28" s="665"/>
      <c r="PX28" s="665"/>
      <c r="PY28" s="665"/>
      <c r="PZ28" s="665"/>
      <c r="QA28" s="665"/>
      <c r="QB28" s="665"/>
      <c r="QC28" s="665"/>
      <c r="QD28" s="665"/>
      <c r="QE28" s="665"/>
      <c r="QF28" s="665"/>
      <c r="QG28" s="665"/>
      <c r="QH28" s="665"/>
      <c r="QI28" s="665"/>
      <c r="QJ28" s="665"/>
      <c r="QK28" s="665"/>
      <c r="QL28" s="665"/>
      <c r="QM28" s="665"/>
      <c r="QN28" s="665"/>
      <c r="QO28" s="665"/>
      <c r="QP28" s="665"/>
      <c r="QQ28" s="665"/>
      <c r="QR28" s="665"/>
      <c r="QS28" s="665"/>
      <c r="QT28" s="665"/>
      <c r="QU28" s="665"/>
      <c r="QV28" s="665"/>
      <c r="QW28" s="665"/>
      <c r="QX28" s="665"/>
      <c r="QY28" s="665"/>
      <c r="QZ28" s="665"/>
      <c r="RA28" s="665"/>
      <c r="RB28" s="665"/>
      <c r="RC28" s="665"/>
      <c r="RD28" s="665"/>
      <c r="RE28" s="665"/>
      <c r="RF28" s="665"/>
      <c r="RG28" s="665"/>
      <c r="RH28" s="665"/>
      <c r="RI28" s="665"/>
      <c r="RJ28" s="665"/>
      <c r="RK28" s="665"/>
      <c r="RL28" s="665"/>
      <c r="RM28" s="665"/>
      <c r="RN28" s="665"/>
      <c r="RO28" s="665"/>
      <c r="RP28" s="665"/>
      <c r="RQ28" s="665"/>
      <c r="RR28" s="665"/>
      <c r="RS28" s="665"/>
      <c r="RT28" s="665"/>
      <c r="RU28" s="665"/>
      <c r="RV28" s="665"/>
      <c r="RW28" s="665"/>
      <c r="RX28" s="665"/>
      <c r="RY28" s="665"/>
      <c r="RZ28" s="665"/>
      <c r="SA28" s="665"/>
      <c r="SB28" s="665"/>
      <c r="SC28" s="665"/>
      <c r="SD28" s="665"/>
      <c r="SE28" s="665"/>
      <c r="SF28" s="665"/>
      <c r="SG28" s="665"/>
      <c r="SH28" s="665"/>
      <c r="SI28" s="665"/>
      <c r="SJ28" s="665"/>
      <c r="SK28" s="665"/>
      <c r="SL28" s="665"/>
      <c r="SM28" s="665"/>
      <c r="SN28" s="665"/>
      <c r="SO28" s="665"/>
      <c r="SP28" s="665"/>
      <c r="SQ28" s="665"/>
      <c r="SR28" s="665"/>
      <c r="SS28" s="665"/>
      <c r="ST28" s="665"/>
      <c r="SU28" s="665"/>
      <c r="SV28" s="665"/>
      <c r="SW28" s="665"/>
      <c r="SX28" s="665"/>
      <c r="SY28" s="665"/>
      <c r="SZ28" s="665"/>
      <c r="TA28" s="665"/>
      <c r="TB28" s="665"/>
      <c r="TC28" s="665"/>
      <c r="TD28" s="665"/>
      <c r="TE28" s="665"/>
      <c r="TF28" s="665"/>
      <c r="TG28" s="665"/>
      <c r="TH28" s="665"/>
      <c r="TI28" s="665"/>
      <c r="TJ28" s="665"/>
      <c r="TK28" s="665"/>
      <c r="TL28" s="665"/>
      <c r="TM28" s="665"/>
      <c r="TN28" s="665"/>
      <c r="TO28" s="665"/>
      <c r="TP28" s="665"/>
      <c r="TQ28" s="665"/>
      <c r="TR28" s="665"/>
      <c r="TS28" s="665"/>
      <c r="TT28" s="665"/>
      <c r="TU28" s="665"/>
      <c r="TV28" s="665"/>
      <c r="TW28" s="665"/>
      <c r="TX28" s="665"/>
      <c r="TY28" s="665"/>
      <c r="TZ28" s="665"/>
      <c r="UA28" s="665"/>
      <c r="UB28" s="665"/>
      <c r="UC28" s="665"/>
      <c r="UD28" s="665"/>
      <c r="UE28" s="665"/>
      <c r="UF28" s="665"/>
      <c r="UG28" s="665"/>
      <c r="UH28" s="665"/>
      <c r="UI28" s="665"/>
      <c r="UJ28" s="665"/>
      <c r="UK28" s="665"/>
      <c r="UL28" s="665"/>
      <c r="UM28" s="665"/>
      <c r="UN28" s="665"/>
      <c r="UO28" s="665"/>
      <c r="UP28" s="665"/>
      <c r="UQ28" s="665"/>
      <c r="UR28" s="665"/>
      <c r="US28" s="665"/>
      <c r="UT28" s="665"/>
      <c r="UU28" s="665"/>
      <c r="UV28" s="665"/>
      <c r="UW28" s="665"/>
      <c r="UX28" s="665"/>
      <c r="UY28" s="665"/>
      <c r="UZ28" s="665"/>
      <c r="VA28" s="665"/>
      <c r="VB28" s="665"/>
      <c r="VC28" s="665"/>
      <c r="VD28" s="665"/>
      <c r="VE28" s="665"/>
      <c r="VF28" s="665"/>
      <c r="VG28" s="665"/>
      <c r="VH28" s="665"/>
      <c r="VI28" s="665"/>
      <c r="VJ28" s="665"/>
      <c r="VK28" s="665"/>
      <c r="VL28" s="665"/>
      <c r="VM28" s="665"/>
      <c r="VN28" s="665"/>
      <c r="VO28" s="665"/>
      <c r="VP28" s="665"/>
      <c r="VQ28" s="665"/>
      <c r="VR28" s="665"/>
      <c r="VS28" s="665"/>
      <c r="VT28" s="665"/>
      <c r="VU28" s="665"/>
      <c r="VV28" s="665"/>
      <c r="VW28" s="665"/>
      <c r="VX28" s="665"/>
      <c r="VY28" s="665"/>
      <c r="VZ28" s="665"/>
      <c r="WA28" s="665"/>
      <c r="WB28" s="665"/>
      <c r="WC28" s="665"/>
      <c r="WD28" s="665"/>
      <c r="WE28" s="665"/>
      <c r="WF28" s="665"/>
      <c r="WG28" s="665"/>
      <c r="WH28" s="665"/>
      <c r="WI28" s="665"/>
      <c r="WJ28" s="665"/>
      <c r="WK28" s="665"/>
      <c r="WL28" s="665"/>
      <c r="WM28" s="665"/>
      <c r="WN28" s="665"/>
      <c r="WO28" s="665"/>
      <c r="WP28" s="665"/>
      <c r="WQ28" s="665"/>
      <c r="WR28" s="665"/>
      <c r="WS28" s="665"/>
      <c r="WT28" s="665"/>
      <c r="WU28" s="665"/>
      <c r="WV28" s="665"/>
      <c r="WW28" s="665"/>
      <c r="WX28" s="665"/>
      <c r="WY28" s="665"/>
      <c r="WZ28" s="665"/>
      <c r="XA28" s="665"/>
      <c r="XB28" s="665"/>
      <c r="XC28" s="665"/>
      <c r="XD28" s="665"/>
      <c r="XE28" s="665"/>
      <c r="XF28" s="665"/>
      <c r="XG28" s="665"/>
      <c r="XH28" s="665"/>
      <c r="XI28" s="665"/>
      <c r="XJ28" s="665"/>
      <c r="XK28" s="665"/>
      <c r="XL28" s="665"/>
      <c r="XM28" s="665"/>
      <c r="XN28" s="665"/>
      <c r="XO28" s="665"/>
      <c r="XP28" s="665"/>
      <c r="XQ28" s="665"/>
      <c r="XR28" s="665"/>
      <c r="XS28" s="665"/>
      <c r="XT28" s="665"/>
      <c r="XU28" s="665"/>
      <c r="XV28" s="665"/>
      <c r="XW28" s="665"/>
      <c r="XX28" s="665"/>
      <c r="XY28" s="665"/>
      <c r="XZ28" s="665"/>
      <c r="YA28" s="665"/>
      <c r="YB28" s="665"/>
      <c r="YC28" s="665"/>
      <c r="YD28" s="665"/>
      <c r="YE28" s="665"/>
      <c r="YF28" s="665"/>
      <c r="YG28" s="665"/>
      <c r="YH28" s="665"/>
      <c r="YI28" s="665"/>
      <c r="YJ28" s="665"/>
      <c r="YK28" s="665"/>
      <c r="YL28" s="665"/>
      <c r="YM28" s="665"/>
      <c r="YN28" s="665"/>
      <c r="YO28" s="665"/>
      <c r="YP28" s="665"/>
      <c r="YQ28" s="665"/>
      <c r="YR28" s="665"/>
      <c r="YS28" s="665"/>
      <c r="YT28" s="665"/>
      <c r="YU28" s="665"/>
      <c r="YV28" s="665"/>
      <c r="YW28" s="665"/>
      <c r="YX28" s="665"/>
      <c r="YY28" s="665"/>
      <c r="YZ28" s="665"/>
      <c r="ZA28" s="665"/>
      <c r="ZB28" s="665"/>
      <c r="ZC28" s="665"/>
      <c r="ZD28" s="665"/>
      <c r="ZE28" s="665"/>
      <c r="ZF28" s="665"/>
      <c r="ZG28" s="665"/>
      <c r="ZH28" s="665"/>
      <c r="ZI28" s="665"/>
      <c r="ZJ28" s="665"/>
      <c r="ZK28" s="665"/>
      <c r="ZL28" s="665"/>
      <c r="ZM28" s="665"/>
      <c r="ZN28" s="665"/>
      <c r="ZO28" s="665"/>
      <c r="ZP28" s="665"/>
      <c r="ZQ28" s="665"/>
      <c r="ZR28" s="665"/>
      <c r="ZS28" s="665"/>
      <c r="ZT28" s="665"/>
      <c r="ZU28" s="665"/>
      <c r="ZV28" s="665"/>
      <c r="ZW28" s="665"/>
      <c r="ZX28" s="665"/>
      <c r="ZY28" s="665"/>
      <c r="ZZ28" s="665"/>
      <c r="AAA28" s="665"/>
      <c r="AAB28" s="665"/>
      <c r="AAC28" s="665"/>
      <c r="AAD28" s="665"/>
      <c r="AAE28" s="665"/>
      <c r="AAF28" s="665"/>
      <c r="AAG28" s="665"/>
      <c r="AAH28" s="665"/>
      <c r="AAI28" s="665"/>
      <c r="AAJ28" s="665"/>
      <c r="AAK28" s="665"/>
      <c r="AAL28" s="665"/>
      <c r="AAM28" s="665"/>
      <c r="AAN28" s="665"/>
      <c r="AAO28" s="665"/>
      <c r="AAP28" s="665"/>
      <c r="AAQ28" s="665"/>
      <c r="AAR28" s="665"/>
      <c r="AAS28" s="665"/>
      <c r="AAT28" s="665"/>
      <c r="AAU28" s="665"/>
      <c r="AAV28" s="665"/>
      <c r="AAW28" s="665"/>
      <c r="AAX28" s="665"/>
      <c r="AAY28" s="665"/>
      <c r="AAZ28" s="665"/>
      <c r="ABA28" s="665"/>
      <c r="ABB28" s="665"/>
      <c r="ABC28" s="665"/>
      <c r="ABD28" s="665"/>
      <c r="ABE28" s="665"/>
      <c r="ABF28" s="665"/>
      <c r="ABG28" s="665"/>
      <c r="ABH28" s="665"/>
      <c r="ABI28" s="665"/>
      <c r="ABJ28" s="665"/>
      <c r="ABK28" s="665"/>
      <c r="ABL28" s="665"/>
      <c r="ABM28" s="665"/>
      <c r="ABN28" s="665"/>
      <c r="ABO28" s="665"/>
      <c r="ABP28" s="665"/>
      <c r="ABQ28" s="665"/>
      <c r="ABR28" s="665"/>
      <c r="ABS28" s="665"/>
      <c r="ABT28" s="665"/>
      <c r="ABU28" s="665"/>
      <c r="ABV28" s="665"/>
      <c r="ABW28" s="665"/>
      <c r="ABX28" s="665"/>
      <c r="ABY28" s="665"/>
      <c r="ABZ28" s="665"/>
      <c r="ACA28" s="665"/>
      <c r="ACB28" s="665"/>
      <c r="ACC28" s="665"/>
      <c r="ACD28" s="665"/>
      <c r="ACE28" s="665"/>
      <c r="ACF28" s="665"/>
      <c r="ACG28" s="665"/>
      <c r="ACH28" s="665"/>
      <c r="ACI28" s="665"/>
      <c r="ACJ28" s="665"/>
      <c r="ACK28" s="665"/>
      <c r="ACL28" s="665"/>
      <c r="ACM28" s="665"/>
      <c r="ACN28" s="665"/>
      <c r="ACO28" s="665"/>
      <c r="ACP28" s="665"/>
      <c r="ACQ28" s="665"/>
      <c r="ACR28" s="665"/>
      <c r="ACS28" s="665"/>
      <c r="ACT28" s="665"/>
      <c r="ACU28" s="665"/>
      <c r="ACV28" s="665"/>
      <c r="ACW28" s="665"/>
      <c r="ACX28" s="665"/>
      <c r="ACY28" s="665"/>
      <c r="ACZ28" s="665"/>
      <c r="ADA28" s="665"/>
      <c r="ADB28" s="665"/>
      <c r="ADC28" s="665"/>
      <c r="ADD28" s="665"/>
      <c r="ADE28" s="665"/>
      <c r="ADF28" s="665"/>
      <c r="ADG28" s="665"/>
      <c r="ADH28" s="665"/>
      <c r="ADI28" s="665"/>
      <c r="ADJ28" s="665"/>
      <c r="ADK28" s="665"/>
      <c r="ADL28" s="665"/>
      <c r="ADM28" s="665"/>
      <c r="ADN28" s="665"/>
      <c r="ADO28" s="665"/>
      <c r="ADP28" s="665"/>
      <c r="ADQ28" s="665"/>
      <c r="ADR28" s="665"/>
      <c r="ADS28" s="665"/>
      <c r="ADT28" s="665"/>
      <c r="ADU28" s="665"/>
      <c r="ADV28" s="665"/>
      <c r="ADW28" s="665"/>
      <c r="ADX28" s="665"/>
      <c r="ADY28" s="665"/>
      <c r="ADZ28" s="665"/>
      <c r="AEA28" s="665"/>
      <c r="AEB28" s="665"/>
      <c r="AEC28" s="665"/>
      <c r="AED28" s="665"/>
      <c r="AEE28" s="665"/>
      <c r="AEF28" s="665"/>
      <c r="AEG28" s="665"/>
      <c r="AEH28" s="665"/>
      <c r="AEI28" s="665"/>
      <c r="AEJ28" s="665"/>
      <c r="AEK28" s="665"/>
      <c r="AEL28" s="665"/>
      <c r="AEM28" s="665"/>
      <c r="AEN28" s="665"/>
      <c r="AEO28" s="665"/>
      <c r="AEP28" s="665"/>
      <c r="AEQ28" s="665"/>
      <c r="AER28" s="665"/>
      <c r="AES28" s="665"/>
      <c r="AET28" s="665"/>
      <c r="AEU28" s="665"/>
      <c r="AEV28" s="665"/>
      <c r="AEW28" s="665"/>
      <c r="AEX28" s="665"/>
      <c r="AEY28" s="665"/>
      <c r="AEZ28" s="665"/>
      <c r="AFA28" s="665"/>
      <c r="AFB28" s="665"/>
      <c r="AFC28" s="665"/>
      <c r="AFD28" s="665"/>
      <c r="AFE28" s="665"/>
      <c r="AFF28" s="665"/>
      <c r="AFG28" s="665"/>
      <c r="AFH28" s="665"/>
      <c r="AFI28" s="665"/>
      <c r="AFJ28" s="665"/>
      <c r="AFK28" s="665"/>
      <c r="AFL28" s="665"/>
      <c r="AFM28" s="665"/>
      <c r="AFN28" s="665"/>
      <c r="AFO28" s="665"/>
      <c r="AFP28" s="665"/>
      <c r="AFQ28" s="665"/>
      <c r="AFR28" s="665"/>
      <c r="AFS28" s="665"/>
      <c r="AFT28" s="665"/>
      <c r="AFU28" s="665"/>
      <c r="AFV28" s="665"/>
      <c r="AFW28" s="665"/>
      <c r="AFX28" s="665"/>
      <c r="AFY28" s="665"/>
      <c r="AFZ28" s="665"/>
      <c r="AGA28" s="665"/>
      <c r="AGB28" s="665"/>
      <c r="AGC28" s="665"/>
      <c r="AGD28" s="665"/>
      <c r="AGE28" s="665"/>
      <c r="AGF28" s="665"/>
      <c r="AGG28" s="665"/>
      <c r="AGH28" s="665"/>
      <c r="AGI28" s="665"/>
      <c r="AGJ28" s="665"/>
      <c r="AGK28" s="665"/>
      <c r="AGL28" s="665"/>
      <c r="AGM28" s="665"/>
      <c r="AGN28" s="665"/>
      <c r="AGO28" s="665"/>
      <c r="AGP28" s="665"/>
      <c r="AGQ28" s="665"/>
      <c r="AGR28" s="665"/>
      <c r="AGS28" s="665"/>
      <c r="AGT28" s="665"/>
      <c r="AGU28" s="665"/>
      <c r="AGV28" s="665"/>
      <c r="AGW28" s="665"/>
      <c r="AGX28" s="665"/>
      <c r="AGY28" s="665"/>
      <c r="AGZ28" s="665"/>
      <c r="AHA28" s="665"/>
      <c r="AHB28" s="665"/>
      <c r="AHC28" s="665"/>
      <c r="AHD28" s="665"/>
      <c r="AHE28" s="665"/>
      <c r="AHF28" s="665"/>
      <c r="AHG28" s="665"/>
      <c r="AHH28" s="665"/>
      <c r="AHI28" s="665"/>
      <c r="AHJ28" s="665"/>
      <c r="AHK28" s="665"/>
      <c r="AHL28" s="665"/>
      <c r="AHM28" s="665"/>
      <c r="AHN28" s="665"/>
      <c r="AHO28" s="665"/>
      <c r="AHP28" s="665"/>
      <c r="AHQ28" s="665"/>
      <c r="AHR28" s="665"/>
      <c r="AHS28" s="665"/>
      <c r="AHT28" s="665"/>
      <c r="AHU28" s="665"/>
      <c r="AHV28" s="665"/>
      <c r="AHW28" s="665"/>
      <c r="AHX28" s="665"/>
      <c r="AHY28" s="665"/>
      <c r="AHZ28" s="665"/>
      <c r="AIA28" s="665"/>
      <c r="AIB28" s="665"/>
      <c r="AIC28" s="665"/>
      <c r="AID28" s="665"/>
      <c r="AIE28" s="665"/>
      <c r="AIF28" s="665"/>
      <c r="AIG28" s="665"/>
      <c r="AIH28" s="665"/>
      <c r="AII28" s="665"/>
      <c r="AIJ28" s="665"/>
      <c r="AIK28" s="665"/>
      <c r="AIL28" s="665"/>
      <c r="AIM28" s="665"/>
      <c r="AIN28" s="665"/>
      <c r="AIO28" s="665"/>
      <c r="AIP28" s="665"/>
      <c r="AIQ28" s="665"/>
      <c r="AIR28" s="665"/>
      <c r="AIS28" s="665"/>
      <c r="AIT28" s="665"/>
      <c r="AIU28" s="665"/>
      <c r="AIV28" s="665"/>
      <c r="AIW28" s="665"/>
      <c r="AIX28" s="665"/>
      <c r="AIY28" s="665"/>
      <c r="AIZ28" s="665"/>
      <c r="AJA28" s="665"/>
      <c r="AJB28" s="665"/>
      <c r="AJC28" s="665"/>
      <c r="AJD28" s="665"/>
      <c r="AJE28" s="665"/>
      <c r="AJF28" s="665"/>
      <c r="AJG28" s="665"/>
      <c r="AJH28" s="665"/>
      <c r="AJI28" s="665"/>
      <c r="AJJ28" s="665"/>
      <c r="AJK28" s="665"/>
      <c r="AJL28" s="665"/>
      <c r="AJM28" s="665"/>
      <c r="AJN28" s="665"/>
      <c r="AJO28" s="665"/>
      <c r="AJP28" s="665"/>
      <c r="AJQ28" s="665"/>
      <c r="AJR28" s="665"/>
      <c r="AJS28" s="665"/>
      <c r="AJT28" s="665"/>
      <c r="AJU28" s="665"/>
      <c r="AJV28" s="665"/>
      <c r="AJW28" s="665"/>
      <c r="AJX28" s="665"/>
      <c r="AJY28" s="665"/>
      <c r="AJZ28" s="665"/>
      <c r="AKA28" s="665"/>
      <c r="AKB28" s="665"/>
      <c r="AKC28" s="665"/>
      <c r="AKD28" s="665"/>
      <c r="AKE28" s="665"/>
      <c r="AKF28" s="665"/>
      <c r="AKG28" s="665"/>
      <c r="AKH28" s="665"/>
      <c r="AKI28" s="665"/>
      <c r="AKJ28" s="665"/>
      <c r="AKK28" s="665"/>
      <c r="AKL28" s="665"/>
      <c r="AKM28" s="665"/>
      <c r="AKN28" s="665"/>
      <c r="AKO28" s="665"/>
      <c r="AKP28" s="665"/>
      <c r="AKQ28" s="665"/>
      <c r="AKR28" s="665"/>
      <c r="AKS28" s="665"/>
      <c r="AKT28" s="665"/>
      <c r="AKU28" s="665"/>
      <c r="AKV28" s="665"/>
      <c r="AKW28" s="665"/>
      <c r="AKX28" s="665"/>
      <c r="AKY28" s="665"/>
      <c r="AKZ28" s="665"/>
      <c r="ALA28" s="665"/>
      <c r="ALB28" s="665"/>
      <c r="ALC28" s="665"/>
      <c r="ALD28" s="665"/>
      <c r="ALE28" s="665"/>
      <c r="ALF28" s="665"/>
      <c r="ALG28" s="665"/>
      <c r="ALH28" s="665"/>
      <c r="ALI28" s="665"/>
      <c r="ALJ28" s="665"/>
    </row>
    <row r="29" spans="2:998">
      <c r="B29" s="682" t="s">
        <v>588</v>
      </c>
      <c r="C29" s="684">
        <v>-1.4999999999999999E-2</v>
      </c>
      <c r="D29" s="665"/>
      <c r="E29" s="665"/>
      <c r="F29" s="665"/>
      <c r="G29" s="665"/>
      <c r="H29" s="665"/>
      <c r="I29" s="665"/>
      <c r="J29" s="665"/>
      <c r="K29" s="665"/>
      <c r="L29" s="665"/>
      <c r="M29" s="665"/>
      <c r="N29" s="665"/>
      <c r="O29" s="665"/>
      <c r="P29" s="665"/>
      <c r="Q29" s="665"/>
      <c r="R29" s="665"/>
      <c r="S29" s="665"/>
      <c r="T29" s="665"/>
      <c r="U29" s="665"/>
      <c r="V29" s="665"/>
      <c r="W29" s="665"/>
      <c r="X29" s="665"/>
      <c r="Y29" s="665"/>
      <c r="Z29" s="665"/>
      <c r="AA29" s="665"/>
      <c r="AB29" s="665"/>
      <c r="AC29" s="665"/>
      <c r="AD29" s="665"/>
      <c r="AE29" s="665"/>
      <c r="AF29" s="665"/>
      <c r="AG29" s="665"/>
      <c r="AH29" s="665"/>
      <c r="AI29" s="665"/>
      <c r="AJ29" s="665"/>
      <c r="AK29" s="665"/>
      <c r="AL29" s="665"/>
      <c r="AM29" s="665"/>
      <c r="AN29" s="665"/>
      <c r="AO29" s="665"/>
      <c r="AP29" s="665"/>
      <c r="AQ29" s="665"/>
      <c r="AR29" s="665"/>
      <c r="AS29" s="665"/>
      <c r="AT29" s="665"/>
      <c r="AU29" s="665"/>
      <c r="AV29" s="665"/>
      <c r="AW29" s="665"/>
      <c r="AX29" s="665"/>
      <c r="AY29" s="665"/>
      <c r="AZ29" s="665"/>
      <c r="BA29" s="665"/>
      <c r="BB29" s="665"/>
      <c r="BC29" s="665"/>
      <c r="BD29" s="665"/>
      <c r="BE29" s="665"/>
      <c r="BF29" s="665"/>
      <c r="BG29" s="665"/>
      <c r="BH29" s="665"/>
      <c r="BI29" s="665"/>
      <c r="BJ29" s="665"/>
      <c r="BK29" s="665"/>
      <c r="BL29" s="665"/>
      <c r="BM29" s="665"/>
      <c r="BN29" s="665"/>
      <c r="BO29" s="665"/>
      <c r="BP29" s="665"/>
      <c r="BQ29" s="665"/>
      <c r="BR29" s="665"/>
      <c r="BS29" s="665"/>
      <c r="BT29" s="665"/>
      <c r="BU29" s="665"/>
      <c r="BV29" s="665"/>
      <c r="BW29" s="665"/>
      <c r="BX29" s="665"/>
      <c r="BY29" s="665"/>
      <c r="BZ29" s="665"/>
      <c r="CA29" s="665"/>
      <c r="CB29" s="665"/>
      <c r="CC29" s="665"/>
      <c r="CD29" s="665"/>
      <c r="CE29" s="665"/>
      <c r="CF29" s="665"/>
      <c r="CG29" s="665"/>
      <c r="CH29" s="665"/>
      <c r="CI29" s="665"/>
      <c r="CJ29" s="665"/>
      <c r="CK29" s="665"/>
      <c r="CL29" s="665"/>
      <c r="CM29" s="665"/>
      <c r="CN29" s="665"/>
      <c r="CO29" s="665"/>
      <c r="CP29" s="665"/>
      <c r="CQ29" s="665"/>
      <c r="CR29" s="665"/>
      <c r="CS29" s="665"/>
      <c r="CT29" s="665"/>
      <c r="CU29" s="665"/>
      <c r="CV29" s="665"/>
      <c r="CW29" s="665"/>
      <c r="CX29" s="665"/>
      <c r="CY29" s="665"/>
      <c r="CZ29" s="665"/>
      <c r="DA29" s="665"/>
      <c r="DB29" s="665"/>
      <c r="DC29" s="665"/>
      <c r="DD29" s="665"/>
      <c r="DE29" s="665"/>
      <c r="DF29" s="665"/>
      <c r="DG29" s="665"/>
      <c r="DH29" s="665"/>
      <c r="DI29" s="665"/>
      <c r="DJ29" s="665"/>
      <c r="DK29" s="665"/>
      <c r="DL29" s="665"/>
      <c r="DM29" s="665"/>
      <c r="DN29" s="665"/>
      <c r="DO29" s="665"/>
      <c r="DP29" s="665"/>
      <c r="DQ29" s="665"/>
      <c r="DR29" s="665"/>
      <c r="DS29" s="665"/>
      <c r="DT29" s="665"/>
      <c r="DU29" s="665"/>
      <c r="DV29" s="665"/>
      <c r="DW29" s="665"/>
      <c r="DX29" s="665"/>
      <c r="DY29" s="665"/>
      <c r="DZ29" s="665"/>
      <c r="EA29" s="665"/>
      <c r="EB29" s="665"/>
      <c r="EC29" s="665"/>
      <c r="ED29" s="665"/>
      <c r="EE29" s="665"/>
      <c r="EF29" s="665"/>
      <c r="EG29" s="665"/>
      <c r="EH29" s="665"/>
      <c r="EI29" s="665"/>
      <c r="EJ29" s="665"/>
      <c r="EK29" s="665"/>
      <c r="EL29" s="665"/>
      <c r="EM29" s="665"/>
      <c r="EN29" s="665"/>
      <c r="EO29" s="665"/>
      <c r="EP29" s="665"/>
      <c r="EQ29" s="665"/>
      <c r="ER29" s="665"/>
      <c r="ES29" s="665"/>
      <c r="ET29" s="665"/>
      <c r="EU29" s="665"/>
      <c r="EV29" s="665"/>
      <c r="EW29" s="665"/>
      <c r="EX29" s="665"/>
      <c r="EY29" s="665"/>
      <c r="EZ29" s="665"/>
      <c r="FA29" s="665"/>
      <c r="FB29" s="665"/>
      <c r="FC29" s="665"/>
      <c r="FD29" s="665"/>
      <c r="FE29" s="665"/>
      <c r="FF29" s="665"/>
      <c r="FG29" s="665"/>
      <c r="FH29" s="665"/>
      <c r="FI29" s="665"/>
      <c r="FJ29" s="665"/>
      <c r="FK29" s="665"/>
      <c r="FL29" s="665"/>
      <c r="FM29" s="665"/>
      <c r="FN29" s="665"/>
      <c r="FO29" s="665"/>
      <c r="FP29" s="665"/>
      <c r="FQ29" s="665"/>
      <c r="FR29" s="665"/>
      <c r="FS29" s="665"/>
      <c r="FT29" s="665"/>
      <c r="FU29" s="665"/>
      <c r="FV29" s="665"/>
      <c r="FW29" s="665"/>
      <c r="FX29" s="665"/>
      <c r="FY29" s="665"/>
      <c r="FZ29" s="665"/>
      <c r="GA29" s="665"/>
      <c r="GB29" s="665"/>
      <c r="GC29" s="665"/>
      <c r="GD29" s="665"/>
      <c r="GE29" s="665"/>
      <c r="GF29" s="665"/>
      <c r="GG29" s="665"/>
      <c r="GH29" s="665"/>
      <c r="GI29" s="665"/>
      <c r="GJ29" s="665"/>
      <c r="GK29" s="665"/>
      <c r="GL29" s="665"/>
      <c r="GM29" s="665"/>
      <c r="GN29" s="665"/>
      <c r="GO29" s="665"/>
      <c r="GP29" s="665"/>
      <c r="GQ29" s="665"/>
      <c r="GR29" s="665"/>
      <c r="GS29" s="665"/>
      <c r="GT29" s="665"/>
      <c r="GU29" s="665"/>
      <c r="GV29" s="665"/>
      <c r="GW29" s="665"/>
      <c r="GX29" s="665"/>
      <c r="GY29" s="665"/>
      <c r="GZ29" s="665"/>
      <c r="HA29" s="665"/>
      <c r="HB29" s="665"/>
      <c r="HC29" s="665"/>
      <c r="HD29" s="665"/>
      <c r="HE29" s="665"/>
      <c r="HF29" s="665"/>
      <c r="HG29" s="665"/>
      <c r="HH29" s="665"/>
      <c r="HI29" s="665"/>
      <c r="HJ29" s="665"/>
      <c r="HK29" s="665"/>
      <c r="HL29" s="665"/>
      <c r="HM29" s="665"/>
      <c r="HN29" s="665"/>
      <c r="HO29" s="665"/>
      <c r="HP29" s="665"/>
      <c r="HQ29" s="665"/>
      <c r="HR29" s="665"/>
      <c r="HS29" s="665"/>
      <c r="HT29" s="665"/>
      <c r="HU29" s="665"/>
      <c r="HV29" s="665"/>
      <c r="HW29" s="665"/>
      <c r="HX29" s="665"/>
      <c r="HY29" s="665"/>
      <c r="HZ29" s="665"/>
      <c r="IA29" s="665"/>
      <c r="IB29" s="665"/>
      <c r="IC29" s="665"/>
      <c r="ID29" s="665"/>
      <c r="IE29" s="665"/>
      <c r="IF29" s="665"/>
      <c r="IG29" s="665"/>
      <c r="IH29" s="665"/>
      <c r="II29" s="665"/>
      <c r="IJ29" s="665"/>
      <c r="IK29" s="665"/>
      <c r="IL29" s="665"/>
      <c r="IM29" s="665"/>
      <c r="IN29" s="665"/>
      <c r="IO29" s="665"/>
      <c r="IP29" s="665"/>
      <c r="IQ29" s="665"/>
      <c r="IR29" s="665"/>
      <c r="IS29" s="665"/>
      <c r="IT29" s="665"/>
      <c r="IU29" s="665"/>
      <c r="IV29" s="665"/>
      <c r="IW29" s="665"/>
      <c r="IX29" s="665"/>
      <c r="IY29" s="665"/>
      <c r="IZ29" s="665"/>
      <c r="JA29" s="665"/>
      <c r="JB29" s="665"/>
      <c r="JC29" s="665"/>
      <c r="JD29" s="665"/>
      <c r="JE29" s="665"/>
      <c r="JF29" s="665"/>
      <c r="JG29" s="665"/>
      <c r="JH29" s="665"/>
      <c r="JI29" s="665"/>
      <c r="JJ29" s="665"/>
      <c r="JK29" s="665"/>
      <c r="JL29" s="665"/>
      <c r="JM29" s="665"/>
      <c r="JN29" s="665"/>
      <c r="JO29" s="665"/>
      <c r="JP29" s="665"/>
      <c r="JQ29" s="665"/>
      <c r="JR29" s="665"/>
      <c r="JS29" s="665"/>
      <c r="JT29" s="665"/>
      <c r="JU29" s="665"/>
      <c r="JV29" s="665"/>
      <c r="JW29" s="665"/>
      <c r="JX29" s="665"/>
      <c r="JY29" s="665"/>
      <c r="JZ29" s="665"/>
      <c r="KA29" s="665"/>
      <c r="KB29" s="665"/>
      <c r="KC29" s="665"/>
      <c r="KD29" s="665"/>
      <c r="KE29" s="665"/>
      <c r="KF29" s="665"/>
      <c r="KG29" s="665"/>
      <c r="KH29" s="665"/>
      <c r="KI29" s="665"/>
      <c r="KJ29" s="665"/>
      <c r="KK29" s="665"/>
      <c r="KL29" s="665"/>
      <c r="KM29" s="665"/>
      <c r="KN29" s="665"/>
      <c r="KO29" s="665"/>
      <c r="KP29" s="665"/>
      <c r="KQ29" s="665"/>
      <c r="KR29" s="665"/>
      <c r="KS29" s="665"/>
      <c r="KT29" s="665"/>
      <c r="KU29" s="665"/>
      <c r="KV29" s="665"/>
      <c r="KW29" s="665"/>
      <c r="KX29" s="665"/>
      <c r="KY29" s="665"/>
      <c r="KZ29" s="665"/>
      <c r="LA29" s="665"/>
      <c r="LB29" s="665"/>
      <c r="LC29" s="665"/>
      <c r="LD29" s="665"/>
      <c r="LE29" s="665"/>
      <c r="LF29" s="665"/>
      <c r="LG29" s="665"/>
      <c r="LH29" s="665"/>
      <c r="LI29" s="665"/>
      <c r="LJ29" s="665"/>
      <c r="LK29" s="665"/>
      <c r="LL29" s="665"/>
      <c r="LM29" s="665"/>
      <c r="LN29" s="665"/>
      <c r="LO29" s="665"/>
      <c r="LP29" s="665"/>
      <c r="LQ29" s="665"/>
      <c r="LR29" s="665"/>
      <c r="LS29" s="665"/>
      <c r="LT29" s="665"/>
      <c r="LU29" s="665"/>
      <c r="LV29" s="665"/>
      <c r="LW29" s="665"/>
      <c r="LX29" s="665"/>
      <c r="LY29" s="665"/>
      <c r="LZ29" s="665"/>
      <c r="MA29" s="665"/>
      <c r="MB29" s="665"/>
      <c r="MC29" s="665"/>
      <c r="MD29" s="665"/>
      <c r="ME29" s="665"/>
      <c r="MF29" s="665"/>
      <c r="MG29" s="665"/>
      <c r="MH29" s="665"/>
      <c r="MI29" s="665"/>
      <c r="MJ29" s="665"/>
      <c r="MK29" s="665"/>
      <c r="ML29" s="665"/>
      <c r="MM29" s="665"/>
      <c r="MN29" s="665"/>
      <c r="MO29" s="665"/>
      <c r="MP29" s="665"/>
      <c r="MQ29" s="665"/>
      <c r="MR29" s="665"/>
      <c r="MS29" s="665"/>
      <c r="MT29" s="665"/>
      <c r="MU29" s="665"/>
      <c r="MV29" s="665"/>
      <c r="MW29" s="665"/>
      <c r="MX29" s="665"/>
      <c r="MY29" s="665"/>
      <c r="MZ29" s="665"/>
      <c r="NA29" s="665"/>
      <c r="NB29" s="665"/>
      <c r="NC29" s="665"/>
      <c r="ND29" s="665"/>
      <c r="NE29" s="665"/>
      <c r="NF29" s="665"/>
      <c r="NG29" s="665"/>
      <c r="NH29" s="665"/>
      <c r="NI29" s="665"/>
      <c r="NJ29" s="665"/>
      <c r="NK29" s="665"/>
      <c r="NL29" s="665"/>
      <c r="NM29" s="665"/>
      <c r="NN29" s="665"/>
      <c r="NO29" s="665"/>
      <c r="NP29" s="665"/>
      <c r="NQ29" s="665"/>
      <c r="NR29" s="665"/>
      <c r="NS29" s="665"/>
      <c r="NT29" s="665"/>
      <c r="NU29" s="665"/>
      <c r="NV29" s="665"/>
      <c r="NW29" s="665"/>
      <c r="NX29" s="665"/>
      <c r="NY29" s="665"/>
      <c r="NZ29" s="665"/>
      <c r="OA29" s="665"/>
      <c r="OB29" s="665"/>
      <c r="OC29" s="665"/>
      <c r="OD29" s="665"/>
      <c r="OE29" s="665"/>
      <c r="OF29" s="665"/>
      <c r="OG29" s="665"/>
      <c r="OH29" s="665"/>
      <c r="OI29" s="665"/>
      <c r="OJ29" s="665"/>
      <c r="OK29" s="665"/>
      <c r="OL29" s="665"/>
      <c r="OM29" s="665"/>
      <c r="ON29" s="665"/>
      <c r="OO29" s="665"/>
      <c r="OP29" s="665"/>
      <c r="OQ29" s="665"/>
      <c r="OR29" s="665"/>
      <c r="OS29" s="665"/>
      <c r="OT29" s="665"/>
      <c r="OU29" s="665"/>
      <c r="OV29" s="665"/>
      <c r="OW29" s="665"/>
      <c r="OX29" s="665"/>
      <c r="OY29" s="665"/>
      <c r="OZ29" s="665"/>
      <c r="PA29" s="665"/>
      <c r="PB29" s="665"/>
      <c r="PC29" s="665"/>
      <c r="PD29" s="665"/>
      <c r="PE29" s="665"/>
      <c r="PF29" s="665"/>
      <c r="PG29" s="665"/>
      <c r="PH29" s="665"/>
      <c r="PI29" s="665"/>
      <c r="PJ29" s="665"/>
      <c r="PK29" s="665"/>
      <c r="PL29" s="665"/>
      <c r="PM29" s="665"/>
      <c r="PN29" s="665"/>
      <c r="PO29" s="665"/>
      <c r="PP29" s="665"/>
      <c r="PQ29" s="665"/>
      <c r="PR29" s="665"/>
      <c r="PS29" s="665"/>
      <c r="PT29" s="665"/>
      <c r="PU29" s="665"/>
      <c r="PV29" s="665"/>
      <c r="PW29" s="665"/>
      <c r="PX29" s="665"/>
      <c r="PY29" s="665"/>
      <c r="PZ29" s="665"/>
      <c r="QA29" s="665"/>
      <c r="QB29" s="665"/>
      <c r="QC29" s="665"/>
      <c r="QD29" s="665"/>
      <c r="QE29" s="665"/>
      <c r="QF29" s="665"/>
      <c r="QG29" s="665"/>
      <c r="QH29" s="665"/>
      <c r="QI29" s="665"/>
      <c r="QJ29" s="665"/>
      <c r="QK29" s="665"/>
      <c r="QL29" s="665"/>
      <c r="QM29" s="665"/>
      <c r="QN29" s="665"/>
      <c r="QO29" s="665"/>
      <c r="QP29" s="665"/>
      <c r="QQ29" s="665"/>
      <c r="QR29" s="665"/>
      <c r="QS29" s="665"/>
      <c r="QT29" s="665"/>
      <c r="QU29" s="665"/>
      <c r="QV29" s="665"/>
      <c r="QW29" s="665"/>
      <c r="QX29" s="665"/>
      <c r="QY29" s="665"/>
      <c r="QZ29" s="665"/>
      <c r="RA29" s="665"/>
      <c r="RB29" s="665"/>
      <c r="RC29" s="665"/>
      <c r="RD29" s="665"/>
      <c r="RE29" s="665"/>
      <c r="RF29" s="665"/>
      <c r="RG29" s="665"/>
      <c r="RH29" s="665"/>
      <c r="RI29" s="665"/>
      <c r="RJ29" s="665"/>
      <c r="RK29" s="665"/>
      <c r="RL29" s="665"/>
      <c r="RM29" s="665"/>
      <c r="RN29" s="665"/>
      <c r="RO29" s="665"/>
      <c r="RP29" s="665"/>
      <c r="RQ29" s="665"/>
      <c r="RR29" s="665"/>
      <c r="RS29" s="665"/>
      <c r="RT29" s="665"/>
      <c r="RU29" s="665"/>
      <c r="RV29" s="665"/>
      <c r="RW29" s="665"/>
      <c r="RX29" s="665"/>
      <c r="RY29" s="665"/>
      <c r="RZ29" s="665"/>
      <c r="SA29" s="665"/>
      <c r="SB29" s="665"/>
      <c r="SC29" s="665"/>
      <c r="SD29" s="665"/>
      <c r="SE29" s="665"/>
      <c r="SF29" s="665"/>
      <c r="SG29" s="665"/>
      <c r="SH29" s="665"/>
      <c r="SI29" s="665"/>
      <c r="SJ29" s="665"/>
      <c r="SK29" s="665"/>
      <c r="SL29" s="665"/>
      <c r="SM29" s="665"/>
      <c r="SN29" s="665"/>
      <c r="SO29" s="665"/>
      <c r="SP29" s="665"/>
      <c r="SQ29" s="665"/>
      <c r="SR29" s="665"/>
      <c r="SS29" s="665"/>
      <c r="ST29" s="665"/>
      <c r="SU29" s="665"/>
      <c r="SV29" s="665"/>
      <c r="SW29" s="665"/>
      <c r="SX29" s="665"/>
      <c r="SY29" s="665"/>
      <c r="SZ29" s="665"/>
      <c r="TA29" s="665"/>
      <c r="TB29" s="665"/>
      <c r="TC29" s="665"/>
      <c r="TD29" s="665"/>
      <c r="TE29" s="665"/>
      <c r="TF29" s="665"/>
      <c r="TG29" s="665"/>
      <c r="TH29" s="665"/>
      <c r="TI29" s="665"/>
      <c r="TJ29" s="665"/>
      <c r="TK29" s="665"/>
      <c r="TL29" s="665"/>
      <c r="TM29" s="665"/>
      <c r="TN29" s="665"/>
      <c r="TO29" s="665"/>
      <c r="TP29" s="665"/>
      <c r="TQ29" s="665"/>
      <c r="TR29" s="665"/>
      <c r="TS29" s="665"/>
      <c r="TT29" s="665"/>
      <c r="TU29" s="665"/>
      <c r="TV29" s="665"/>
      <c r="TW29" s="665"/>
      <c r="TX29" s="665"/>
      <c r="TY29" s="665"/>
      <c r="TZ29" s="665"/>
      <c r="UA29" s="665"/>
      <c r="UB29" s="665"/>
      <c r="UC29" s="665"/>
      <c r="UD29" s="665"/>
      <c r="UE29" s="665"/>
      <c r="UF29" s="665"/>
      <c r="UG29" s="665"/>
      <c r="UH29" s="665"/>
      <c r="UI29" s="665"/>
      <c r="UJ29" s="665"/>
      <c r="UK29" s="665"/>
      <c r="UL29" s="665"/>
      <c r="UM29" s="665"/>
      <c r="UN29" s="665"/>
      <c r="UO29" s="665"/>
      <c r="UP29" s="665"/>
      <c r="UQ29" s="665"/>
      <c r="UR29" s="665"/>
      <c r="US29" s="665"/>
      <c r="UT29" s="665"/>
      <c r="UU29" s="665"/>
      <c r="UV29" s="665"/>
      <c r="UW29" s="665"/>
      <c r="UX29" s="665"/>
      <c r="UY29" s="665"/>
      <c r="UZ29" s="665"/>
      <c r="VA29" s="665"/>
      <c r="VB29" s="665"/>
      <c r="VC29" s="665"/>
      <c r="VD29" s="665"/>
      <c r="VE29" s="665"/>
      <c r="VF29" s="665"/>
      <c r="VG29" s="665"/>
      <c r="VH29" s="665"/>
      <c r="VI29" s="665"/>
      <c r="VJ29" s="665"/>
      <c r="VK29" s="665"/>
      <c r="VL29" s="665"/>
      <c r="VM29" s="665"/>
      <c r="VN29" s="665"/>
      <c r="VO29" s="665"/>
      <c r="VP29" s="665"/>
      <c r="VQ29" s="665"/>
      <c r="VR29" s="665"/>
      <c r="VS29" s="665"/>
      <c r="VT29" s="665"/>
      <c r="VU29" s="665"/>
      <c r="VV29" s="665"/>
      <c r="VW29" s="665"/>
      <c r="VX29" s="665"/>
      <c r="VY29" s="665"/>
      <c r="VZ29" s="665"/>
      <c r="WA29" s="665"/>
      <c r="WB29" s="665"/>
      <c r="WC29" s="665"/>
      <c r="WD29" s="665"/>
      <c r="WE29" s="665"/>
      <c r="WF29" s="665"/>
      <c r="WG29" s="665"/>
      <c r="WH29" s="665"/>
      <c r="WI29" s="665"/>
      <c r="WJ29" s="665"/>
      <c r="WK29" s="665"/>
      <c r="WL29" s="665"/>
      <c r="WM29" s="665"/>
      <c r="WN29" s="665"/>
      <c r="WO29" s="665"/>
      <c r="WP29" s="665"/>
      <c r="WQ29" s="665"/>
      <c r="WR29" s="665"/>
      <c r="WS29" s="665"/>
      <c r="WT29" s="665"/>
      <c r="WU29" s="665"/>
      <c r="WV29" s="665"/>
      <c r="WW29" s="665"/>
      <c r="WX29" s="665"/>
      <c r="WY29" s="665"/>
      <c r="WZ29" s="665"/>
      <c r="XA29" s="665"/>
      <c r="XB29" s="665"/>
      <c r="XC29" s="665"/>
      <c r="XD29" s="665"/>
      <c r="XE29" s="665"/>
      <c r="XF29" s="665"/>
      <c r="XG29" s="665"/>
      <c r="XH29" s="665"/>
      <c r="XI29" s="665"/>
      <c r="XJ29" s="665"/>
      <c r="XK29" s="665"/>
      <c r="XL29" s="665"/>
      <c r="XM29" s="665"/>
      <c r="XN29" s="665"/>
      <c r="XO29" s="665"/>
      <c r="XP29" s="665"/>
      <c r="XQ29" s="665"/>
      <c r="XR29" s="665"/>
      <c r="XS29" s="665"/>
      <c r="XT29" s="665"/>
      <c r="XU29" s="665"/>
      <c r="XV29" s="665"/>
      <c r="XW29" s="665"/>
      <c r="XX29" s="665"/>
      <c r="XY29" s="665"/>
      <c r="XZ29" s="665"/>
      <c r="YA29" s="665"/>
      <c r="YB29" s="665"/>
      <c r="YC29" s="665"/>
      <c r="YD29" s="665"/>
      <c r="YE29" s="665"/>
      <c r="YF29" s="665"/>
      <c r="YG29" s="665"/>
      <c r="YH29" s="665"/>
      <c r="YI29" s="665"/>
      <c r="YJ29" s="665"/>
      <c r="YK29" s="665"/>
      <c r="YL29" s="665"/>
      <c r="YM29" s="665"/>
      <c r="YN29" s="665"/>
      <c r="YO29" s="665"/>
      <c r="YP29" s="665"/>
      <c r="YQ29" s="665"/>
      <c r="YR29" s="665"/>
      <c r="YS29" s="665"/>
      <c r="YT29" s="665"/>
      <c r="YU29" s="665"/>
      <c r="YV29" s="665"/>
      <c r="YW29" s="665"/>
      <c r="YX29" s="665"/>
      <c r="YY29" s="665"/>
      <c r="YZ29" s="665"/>
      <c r="ZA29" s="665"/>
      <c r="ZB29" s="665"/>
      <c r="ZC29" s="665"/>
      <c r="ZD29" s="665"/>
      <c r="ZE29" s="665"/>
      <c r="ZF29" s="665"/>
      <c r="ZG29" s="665"/>
      <c r="ZH29" s="665"/>
      <c r="ZI29" s="665"/>
      <c r="ZJ29" s="665"/>
      <c r="ZK29" s="665"/>
      <c r="ZL29" s="665"/>
      <c r="ZM29" s="665"/>
      <c r="ZN29" s="665"/>
      <c r="ZO29" s="665"/>
      <c r="ZP29" s="665"/>
      <c r="ZQ29" s="665"/>
      <c r="ZR29" s="665"/>
      <c r="ZS29" s="665"/>
      <c r="ZT29" s="665"/>
      <c r="ZU29" s="665"/>
      <c r="ZV29" s="665"/>
      <c r="ZW29" s="665"/>
      <c r="ZX29" s="665"/>
      <c r="ZY29" s="665"/>
      <c r="ZZ29" s="665"/>
      <c r="AAA29" s="665"/>
      <c r="AAB29" s="665"/>
      <c r="AAC29" s="665"/>
      <c r="AAD29" s="665"/>
      <c r="AAE29" s="665"/>
      <c r="AAF29" s="665"/>
      <c r="AAG29" s="665"/>
      <c r="AAH29" s="665"/>
      <c r="AAI29" s="665"/>
      <c r="AAJ29" s="665"/>
      <c r="AAK29" s="665"/>
      <c r="AAL29" s="665"/>
      <c r="AAM29" s="665"/>
      <c r="AAN29" s="665"/>
      <c r="AAO29" s="665"/>
      <c r="AAP29" s="665"/>
      <c r="AAQ29" s="665"/>
      <c r="AAR29" s="665"/>
      <c r="AAS29" s="665"/>
      <c r="AAT29" s="665"/>
      <c r="AAU29" s="665"/>
      <c r="AAV29" s="665"/>
      <c r="AAW29" s="665"/>
      <c r="AAX29" s="665"/>
      <c r="AAY29" s="665"/>
      <c r="AAZ29" s="665"/>
      <c r="ABA29" s="665"/>
      <c r="ABB29" s="665"/>
      <c r="ABC29" s="665"/>
      <c r="ABD29" s="665"/>
      <c r="ABE29" s="665"/>
      <c r="ABF29" s="665"/>
      <c r="ABG29" s="665"/>
      <c r="ABH29" s="665"/>
      <c r="ABI29" s="665"/>
      <c r="ABJ29" s="665"/>
      <c r="ABK29" s="665"/>
      <c r="ABL29" s="665"/>
      <c r="ABM29" s="665"/>
      <c r="ABN29" s="665"/>
      <c r="ABO29" s="665"/>
      <c r="ABP29" s="665"/>
      <c r="ABQ29" s="665"/>
      <c r="ABR29" s="665"/>
      <c r="ABS29" s="665"/>
      <c r="ABT29" s="665"/>
      <c r="ABU29" s="665"/>
      <c r="ABV29" s="665"/>
      <c r="ABW29" s="665"/>
      <c r="ABX29" s="665"/>
      <c r="ABY29" s="665"/>
      <c r="ABZ29" s="665"/>
      <c r="ACA29" s="665"/>
      <c r="ACB29" s="665"/>
      <c r="ACC29" s="665"/>
      <c r="ACD29" s="665"/>
      <c r="ACE29" s="665"/>
      <c r="ACF29" s="665"/>
      <c r="ACG29" s="665"/>
      <c r="ACH29" s="665"/>
      <c r="ACI29" s="665"/>
      <c r="ACJ29" s="665"/>
      <c r="ACK29" s="665"/>
      <c r="ACL29" s="665"/>
      <c r="ACM29" s="665"/>
      <c r="ACN29" s="665"/>
      <c r="ACO29" s="665"/>
      <c r="ACP29" s="665"/>
      <c r="ACQ29" s="665"/>
      <c r="ACR29" s="665"/>
      <c r="ACS29" s="665"/>
      <c r="ACT29" s="665"/>
      <c r="ACU29" s="665"/>
      <c r="ACV29" s="665"/>
      <c r="ACW29" s="665"/>
      <c r="ACX29" s="665"/>
      <c r="ACY29" s="665"/>
      <c r="ACZ29" s="665"/>
      <c r="ADA29" s="665"/>
      <c r="ADB29" s="665"/>
      <c r="ADC29" s="665"/>
      <c r="ADD29" s="665"/>
      <c r="ADE29" s="665"/>
      <c r="ADF29" s="665"/>
      <c r="ADG29" s="665"/>
      <c r="ADH29" s="665"/>
      <c r="ADI29" s="665"/>
      <c r="ADJ29" s="665"/>
      <c r="ADK29" s="665"/>
      <c r="ADL29" s="665"/>
      <c r="ADM29" s="665"/>
      <c r="ADN29" s="665"/>
      <c r="ADO29" s="665"/>
      <c r="ADP29" s="665"/>
      <c r="ADQ29" s="665"/>
      <c r="ADR29" s="665"/>
      <c r="ADS29" s="665"/>
      <c r="ADT29" s="665"/>
      <c r="ADU29" s="665"/>
      <c r="ADV29" s="665"/>
      <c r="ADW29" s="665"/>
      <c r="ADX29" s="665"/>
      <c r="ADY29" s="665"/>
      <c r="ADZ29" s="665"/>
      <c r="AEA29" s="665"/>
      <c r="AEB29" s="665"/>
      <c r="AEC29" s="665"/>
      <c r="AED29" s="665"/>
      <c r="AEE29" s="665"/>
      <c r="AEF29" s="665"/>
      <c r="AEG29" s="665"/>
      <c r="AEH29" s="665"/>
      <c r="AEI29" s="665"/>
      <c r="AEJ29" s="665"/>
      <c r="AEK29" s="665"/>
      <c r="AEL29" s="665"/>
      <c r="AEM29" s="665"/>
      <c r="AEN29" s="665"/>
      <c r="AEO29" s="665"/>
      <c r="AEP29" s="665"/>
      <c r="AEQ29" s="665"/>
      <c r="AER29" s="665"/>
      <c r="AES29" s="665"/>
      <c r="AET29" s="665"/>
      <c r="AEU29" s="665"/>
      <c r="AEV29" s="665"/>
      <c r="AEW29" s="665"/>
      <c r="AEX29" s="665"/>
      <c r="AEY29" s="665"/>
      <c r="AEZ29" s="665"/>
      <c r="AFA29" s="665"/>
      <c r="AFB29" s="665"/>
      <c r="AFC29" s="665"/>
      <c r="AFD29" s="665"/>
      <c r="AFE29" s="665"/>
      <c r="AFF29" s="665"/>
      <c r="AFG29" s="665"/>
      <c r="AFH29" s="665"/>
      <c r="AFI29" s="665"/>
      <c r="AFJ29" s="665"/>
      <c r="AFK29" s="665"/>
      <c r="AFL29" s="665"/>
      <c r="AFM29" s="665"/>
      <c r="AFN29" s="665"/>
      <c r="AFO29" s="665"/>
      <c r="AFP29" s="665"/>
      <c r="AFQ29" s="665"/>
      <c r="AFR29" s="665"/>
      <c r="AFS29" s="665"/>
      <c r="AFT29" s="665"/>
      <c r="AFU29" s="665"/>
      <c r="AFV29" s="665"/>
      <c r="AFW29" s="665"/>
      <c r="AFX29" s="665"/>
      <c r="AFY29" s="665"/>
      <c r="AFZ29" s="665"/>
      <c r="AGA29" s="665"/>
      <c r="AGB29" s="665"/>
      <c r="AGC29" s="665"/>
      <c r="AGD29" s="665"/>
      <c r="AGE29" s="665"/>
      <c r="AGF29" s="665"/>
      <c r="AGG29" s="665"/>
      <c r="AGH29" s="665"/>
      <c r="AGI29" s="665"/>
      <c r="AGJ29" s="665"/>
      <c r="AGK29" s="665"/>
      <c r="AGL29" s="665"/>
      <c r="AGM29" s="665"/>
      <c r="AGN29" s="665"/>
      <c r="AGO29" s="665"/>
      <c r="AGP29" s="665"/>
      <c r="AGQ29" s="665"/>
      <c r="AGR29" s="665"/>
      <c r="AGS29" s="665"/>
      <c r="AGT29" s="665"/>
      <c r="AGU29" s="665"/>
      <c r="AGV29" s="665"/>
      <c r="AGW29" s="665"/>
      <c r="AGX29" s="665"/>
      <c r="AGY29" s="665"/>
      <c r="AGZ29" s="665"/>
      <c r="AHA29" s="665"/>
      <c r="AHB29" s="665"/>
      <c r="AHC29" s="665"/>
      <c r="AHD29" s="665"/>
      <c r="AHE29" s="665"/>
      <c r="AHF29" s="665"/>
      <c r="AHG29" s="665"/>
      <c r="AHH29" s="665"/>
      <c r="AHI29" s="665"/>
      <c r="AHJ29" s="665"/>
      <c r="AHK29" s="665"/>
      <c r="AHL29" s="665"/>
      <c r="AHM29" s="665"/>
      <c r="AHN29" s="665"/>
      <c r="AHO29" s="665"/>
      <c r="AHP29" s="665"/>
      <c r="AHQ29" s="665"/>
      <c r="AHR29" s="665"/>
      <c r="AHS29" s="665"/>
      <c r="AHT29" s="665"/>
      <c r="AHU29" s="665"/>
      <c r="AHV29" s="665"/>
      <c r="AHW29" s="665"/>
      <c r="AHX29" s="665"/>
      <c r="AHY29" s="665"/>
      <c r="AHZ29" s="665"/>
      <c r="AIA29" s="665"/>
      <c r="AIB29" s="665"/>
      <c r="AIC29" s="665"/>
      <c r="AID29" s="665"/>
      <c r="AIE29" s="665"/>
      <c r="AIF29" s="665"/>
      <c r="AIG29" s="665"/>
      <c r="AIH29" s="665"/>
      <c r="AII29" s="665"/>
      <c r="AIJ29" s="665"/>
      <c r="AIK29" s="665"/>
      <c r="AIL29" s="665"/>
      <c r="AIM29" s="665"/>
      <c r="AIN29" s="665"/>
      <c r="AIO29" s="665"/>
      <c r="AIP29" s="665"/>
      <c r="AIQ29" s="665"/>
      <c r="AIR29" s="665"/>
      <c r="AIS29" s="665"/>
      <c r="AIT29" s="665"/>
      <c r="AIU29" s="665"/>
      <c r="AIV29" s="665"/>
      <c r="AIW29" s="665"/>
      <c r="AIX29" s="665"/>
      <c r="AIY29" s="665"/>
      <c r="AIZ29" s="665"/>
      <c r="AJA29" s="665"/>
      <c r="AJB29" s="665"/>
      <c r="AJC29" s="665"/>
      <c r="AJD29" s="665"/>
      <c r="AJE29" s="665"/>
      <c r="AJF29" s="665"/>
      <c r="AJG29" s="665"/>
      <c r="AJH29" s="665"/>
      <c r="AJI29" s="665"/>
      <c r="AJJ29" s="665"/>
      <c r="AJK29" s="665"/>
      <c r="AJL29" s="665"/>
      <c r="AJM29" s="665"/>
      <c r="AJN29" s="665"/>
      <c r="AJO29" s="665"/>
      <c r="AJP29" s="665"/>
      <c r="AJQ29" s="665"/>
      <c r="AJR29" s="665"/>
      <c r="AJS29" s="665"/>
      <c r="AJT29" s="665"/>
      <c r="AJU29" s="665"/>
      <c r="AJV29" s="665"/>
      <c r="AJW29" s="665"/>
      <c r="AJX29" s="665"/>
      <c r="AJY29" s="665"/>
      <c r="AJZ29" s="665"/>
      <c r="AKA29" s="665"/>
      <c r="AKB29" s="665"/>
      <c r="AKC29" s="665"/>
      <c r="AKD29" s="665"/>
      <c r="AKE29" s="665"/>
      <c r="AKF29" s="665"/>
      <c r="AKG29" s="665"/>
      <c r="AKH29" s="665"/>
      <c r="AKI29" s="665"/>
      <c r="AKJ29" s="665"/>
      <c r="AKK29" s="665"/>
      <c r="AKL29" s="665"/>
      <c r="AKM29" s="665"/>
      <c r="AKN29" s="665"/>
      <c r="AKO29" s="665"/>
      <c r="AKP29" s="665"/>
      <c r="AKQ29" s="665"/>
      <c r="AKR29" s="665"/>
      <c r="AKS29" s="665"/>
      <c r="AKT29" s="665"/>
      <c r="AKU29" s="665"/>
      <c r="AKV29" s="665"/>
      <c r="AKW29" s="665"/>
      <c r="AKX29" s="665"/>
      <c r="AKY29" s="665"/>
      <c r="AKZ29" s="665"/>
      <c r="ALA29" s="665"/>
      <c r="ALB29" s="665"/>
      <c r="ALC29" s="665"/>
      <c r="ALD29" s="665"/>
      <c r="ALE29" s="665"/>
      <c r="ALF29" s="665"/>
      <c r="ALG29" s="665"/>
      <c r="ALH29" s="665"/>
      <c r="ALI29" s="665"/>
      <c r="ALJ29" s="665"/>
    </row>
    <row r="30" spans="2:998">
      <c r="B30" s="665"/>
      <c r="C30" s="665"/>
      <c r="D30" s="665"/>
      <c r="E30" s="665"/>
      <c r="F30" s="665"/>
      <c r="G30" s="665"/>
      <c r="H30" s="665"/>
      <c r="I30" s="665"/>
      <c r="J30" s="665"/>
      <c r="K30" s="665"/>
      <c r="L30" s="665"/>
      <c r="M30" s="665"/>
      <c r="N30" s="665"/>
      <c r="O30" s="665"/>
      <c r="P30" s="665"/>
      <c r="Q30" s="665"/>
      <c r="R30" s="665"/>
      <c r="S30" s="665"/>
      <c r="T30" s="665"/>
      <c r="U30" s="665"/>
      <c r="V30" s="665"/>
      <c r="W30" s="665"/>
      <c r="X30" s="665"/>
      <c r="Y30" s="665"/>
      <c r="Z30" s="665"/>
      <c r="AA30" s="665"/>
      <c r="AB30" s="665"/>
      <c r="AC30" s="665"/>
      <c r="AD30" s="665"/>
      <c r="AE30" s="665"/>
      <c r="AF30" s="665"/>
      <c r="AG30" s="665"/>
      <c r="AH30" s="665"/>
      <c r="AI30" s="665"/>
      <c r="AJ30" s="665"/>
      <c r="AK30" s="665"/>
      <c r="AL30" s="665"/>
      <c r="AM30" s="665"/>
      <c r="AN30" s="665"/>
      <c r="AO30" s="665"/>
      <c r="AP30" s="665"/>
      <c r="AQ30" s="665"/>
      <c r="AR30" s="665"/>
      <c r="AS30" s="665"/>
      <c r="AT30" s="665"/>
      <c r="AU30" s="665"/>
      <c r="AV30" s="665"/>
      <c r="AW30" s="665"/>
      <c r="AX30" s="665"/>
      <c r="AY30" s="665"/>
      <c r="AZ30" s="665"/>
      <c r="BA30" s="665"/>
      <c r="BB30" s="665"/>
      <c r="BC30" s="665"/>
      <c r="BD30" s="665"/>
      <c r="BE30" s="665"/>
      <c r="BF30" s="665"/>
      <c r="BG30" s="665"/>
      <c r="BH30" s="665"/>
      <c r="BI30" s="665"/>
      <c r="BJ30" s="665"/>
      <c r="BK30" s="665"/>
      <c r="BL30" s="665"/>
      <c r="BM30" s="665"/>
      <c r="BN30" s="665"/>
      <c r="BO30" s="665"/>
      <c r="BP30" s="665"/>
      <c r="BQ30" s="665"/>
      <c r="BR30" s="665"/>
      <c r="BS30" s="665"/>
      <c r="BT30" s="665"/>
      <c r="BU30" s="665"/>
      <c r="BV30" s="665"/>
      <c r="BW30" s="665"/>
      <c r="BX30" s="665"/>
      <c r="BY30" s="665"/>
      <c r="BZ30" s="665"/>
      <c r="CA30" s="665"/>
      <c r="CB30" s="665"/>
      <c r="CC30" s="665"/>
      <c r="CD30" s="665"/>
      <c r="CE30" s="665"/>
      <c r="CF30" s="665"/>
      <c r="CG30" s="665"/>
      <c r="CH30" s="665"/>
      <c r="CI30" s="665"/>
      <c r="CJ30" s="665"/>
      <c r="CK30" s="665"/>
      <c r="CL30" s="665"/>
      <c r="CM30" s="665"/>
      <c r="CN30" s="665"/>
      <c r="CO30" s="665"/>
      <c r="CP30" s="665"/>
      <c r="CQ30" s="665"/>
      <c r="CR30" s="665"/>
      <c r="CS30" s="665"/>
      <c r="CT30" s="665"/>
      <c r="CU30" s="665"/>
      <c r="CV30" s="665"/>
      <c r="CW30" s="665"/>
      <c r="CX30" s="665"/>
      <c r="CY30" s="665"/>
      <c r="CZ30" s="665"/>
      <c r="DA30" s="665"/>
      <c r="DB30" s="665"/>
      <c r="DC30" s="665"/>
      <c r="DD30" s="665"/>
      <c r="DE30" s="665"/>
      <c r="DF30" s="665"/>
      <c r="DG30" s="665"/>
      <c r="DH30" s="665"/>
      <c r="DI30" s="665"/>
      <c r="DJ30" s="665"/>
      <c r="DK30" s="665"/>
      <c r="DL30" s="665"/>
      <c r="DM30" s="665"/>
      <c r="DN30" s="665"/>
      <c r="DO30" s="665"/>
      <c r="DP30" s="665"/>
      <c r="DQ30" s="665"/>
      <c r="DR30" s="665"/>
      <c r="DS30" s="665"/>
      <c r="DT30" s="665"/>
      <c r="DU30" s="665"/>
      <c r="DV30" s="665"/>
      <c r="DW30" s="665"/>
      <c r="DX30" s="665"/>
      <c r="DY30" s="665"/>
      <c r="DZ30" s="665"/>
      <c r="EA30" s="665"/>
      <c r="EB30" s="665"/>
      <c r="EC30" s="665"/>
      <c r="ED30" s="665"/>
      <c r="EE30" s="665"/>
      <c r="EF30" s="665"/>
      <c r="EG30" s="665"/>
      <c r="EH30" s="665"/>
      <c r="EI30" s="665"/>
      <c r="EJ30" s="665"/>
      <c r="EK30" s="665"/>
      <c r="EL30" s="665"/>
      <c r="EM30" s="665"/>
      <c r="EN30" s="665"/>
      <c r="EO30" s="665"/>
      <c r="EP30" s="665"/>
      <c r="EQ30" s="665"/>
      <c r="ER30" s="665"/>
      <c r="ES30" s="665"/>
      <c r="ET30" s="665"/>
      <c r="EU30" s="665"/>
      <c r="EV30" s="665"/>
      <c r="EW30" s="665"/>
      <c r="EX30" s="665"/>
      <c r="EY30" s="665"/>
      <c r="EZ30" s="665"/>
      <c r="FA30" s="665"/>
      <c r="FB30" s="665"/>
      <c r="FC30" s="665"/>
      <c r="FD30" s="665"/>
      <c r="FE30" s="665"/>
      <c r="FF30" s="665"/>
      <c r="FG30" s="665"/>
      <c r="FH30" s="665"/>
      <c r="FI30" s="665"/>
      <c r="FJ30" s="665"/>
      <c r="FK30" s="665"/>
      <c r="FL30" s="665"/>
      <c r="FM30" s="665"/>
      <c r="FN30" s="665"/>
      <c r="FO30" s="665"/>
      <c r="FP30" s="665"/>
      <c r="FQ30" s="665"/>
      <c r="FR30" s="665"/>
      <c r="FS30" s="665"/>
      <c r="FT30" s="665"/>
      <c r="FU30" s="665"/>
      <c r="FV30" s="665"/>
      <c r="FW30" s="665"/>
      <c r="FX30" s="665"/>
      <c r="FY30" s="665"/>
      <c r="FZ30" s="665"/>
      <c r="GA30" s="665"/>
      <c r="GB30" s="665"/>
      <c r="GC30" s="665"/>
      <c r="GD30" s="665"/>
      <c r="GE30" s="665"/>
      <c r="GF30" s="665"/>
      <c r="GG30" s="665"/>
      <c r="GH30" s="665"/>
      <c r="GI30" s="665"/>
      <c r="GJ30" s="665"/>
      <c r="GK30" s="665"/>
      <c r="GL30" s="665"/>
      <c r="GM30" s="665"/>
      <c r="GN30" s="665"/>
      <c r="GO30" s="665"/>
      <c r="GP30" s="665"/>
      <c r="GQ30" s="665"/>
      <c r="GR30" s="665"/>
      <c r="GS30" s="665"/>
      <c r="GT30" s="665"/>
      <c r="GU30" s="665"/>
      <c r="GV30" s="665"/>
      <c r="GW30" s="665"/>
      <c r="GX30" s="665"/>
      <c r="GY30" s="665"/>
      <c r="GZ30" s="665"/>
      <c r="HA30" s="665"/>
      <c r="HB30" s="665"/>
      <c r="HC30" s="665"/>
      <c r="HD30" s="665"/>
      <c r="HE30" s="665"/>
      <c r="HF30" s="665"/>
      <c r="HG30" s="665"/>
      <c r="HH30" s="665"/>
      <c r="HI30" s="665"/>
      <c r="HJ30" s="665"/>
      <c r="HK30" s="665"/>
      <c r="HL30" s="665"/>
      <c r="HM30" s="665"/>
      <c r="HN30" s="665"/>
      <c r="HO30" s="665"/>
      <c r="HP30" s="665"/>
      <c r="HQ30" s="665"/>
      <c r="HR30" s="665"/>
      <c r="HS30" s="665"/>
      <c r="HT30" s="665"/>
      <c r="HU30" s="665"/>
      <c r="HV30" s="665"/>
      <c r="HW30" s="665"/>
      <c r="HX30" s="665"/>
      <c r="HY30" s="665"/>
      <c r="HZ30" s="665"/>
      <c r="IA30" s="665"/>
      <c r="IB30" s="665"/>
      <c r="IC30" s="665"/>
      <c r="ID30" s="665"/>
      <c r="IE30" s="665"/>
      <c r="IF30" s="665"/>
      <c r="IG30" s="665"/>
      <c r="IH30" s="665"/>
      <c r="II30" s="665"/>
      <c r="IJ30" s="665"/>
      <c r="IK30" s="665"/>
      <c r="IL30" s="665"/>
      <c r="IM30" s="665"/>
      <c r="IN30" s="665"/>
      <c r="IO30" s="665"/>
      <c r="IP30" s="665"/>
      <c r="IQ30" s="665"/>
      <c r="IR30" s="665"/>
      <c r="IS30" s="665"/>
      <c r="IT30" s="665"/>
      <c r="IU30" s="665"/>
      <c r="IV30" s="665"/>
      <c r="IW30" s="665"/>
      <c r="IX30" s="665"/>
      <c r="IY30" s="665"/>
      <c r="IZ30" s="665"/>
      <c r="JA30" s="665"/>
      <c r="JB30" s="665"/>
      <c r="JC30" s="665"/>
      <c r="JD30" s="665"/>
      <c r="JE30" s="665"/>
      <c r="JF30" s="665"/>
      <c r="JG30" s="665"/>
      <c r="JH30" s="665"/>
      <c r="JI30" s="665"/>
      <c r="JJ30" s="665"/>
      <c r="JK30" s="665"/>
      <c r="JL30" s="665"/>
      <c r="JM30" s="665"/>
      <c r="JN30" s="665"/>
      <c r="JO30" s="665"/>
      <c r="JP30" s="665"/>
      <c r="JQ30" s="665"/>
      <c r="JR30" s="665"/>
      <c r="JS30" s="665"/>
      <c r="JT30" s="665"/>
      <c r="JU30" s="665"/>
      <c r="JV30" s="665"/>
      <c r="JW30" s="665"/>
      <c r="JX30" s="665"/>
      <c r="JY30" s="665"/>
      <c r="JZ30" s="665"/>
      <c r="KA30" s="665"/>
      <c r="KB30" s="665"/>
      <c r="KC30" s="665"/>
      <c r="KD30" s="665"/>
      <c r="KE30" s="665"/>
      <c r="KF30" s="665"/>
      <c r="KG30" s="665"/>
      <c r="KH30" s="665"/>
      <c r="KI30" s="665"/>
      <c r="KJ30" s="665"/>
      <c r="KK30" s="665"/>
      <c r="KL30" s="665"/>
      <c r="KM30" s="665"/>
      <c r="KN30" s="665"/>
      <c r="KO30" s="665"/>
      <c r="KP30" s="665"/>
      <c r="KQ30" s="665"/>
      <c r="KR30" s="665"/>
      <c r="KS30" s="665"/>
      <c r="KT30" s="665"/>
      <c r="KU30" s="665"/>
      <c r="KV30" s="665"/>
      <c r="KW30" s="665"/>
      <c r="KX30" s="665"/>
      <c r="KY30" s="665"/>
      <c r="KZ30" s="665"/>
      <c r="LA30" s="665"/>
      <c r="LB30" s="665"/>
      <c r="LC30" s="665"/>
      <c r="LD30" s="665"/>
      <c r="LE30" s="665"/>
      <c r="LF30" s="665"/>
      <c r="LG30" s="665"/>
      <c r="LH30" s="665"/>
      <c r="LI30" s="665"/>
      <c r="LJ30" s="665"/>
      <c r="LK30" s="665"/>
      <c r="LL30" s="665"/>
      <c r="LM30" s="665"/>
      <c r="LN30" s="665"/>
      <c r="LO30" s="665"/>
      <c r="LP30" s="665"/>
      <c r="LQ30" s="665"/>
      <c r="LR30" s="665"/>
      <c r="LS30" s="665"/>
      <c r="LT30" s="665"/>
      <c r="LU30" s="665"/>
      <c r="LV30" s="665"/>
      <c r="LW30" s="665"/>
      <c r="LX30" s="665"/>
      <c r="LY30" s="665"/>
      <c r="LZ30" s="665"/>
      <c r="MA30" s="665"/>
      <c r="MB30" s="665"/>
      <c r="MC30" s="665"/>
      <c r="MD30" s="665"/>
      <c r="ME30" s="665"/>
      <c r="MF30" s="665"/>
      <c r="MG30" s="665"/>
      <c r="MH30" s="665"/>
      <c r="MI30" s="665"/>
      <c r="MJ30" s="665"/>
      <c r="MK30" s="665"/>
      <c r="ML30" s="665"/>
      <c r="MM30" s="665"/>
      <c r="MN30" s="665"/>
      <c r="MO30" s="665"/>
      <c r="MP30" s="665"/>
      <c r="MQ30" s="665"/>
      <c r="MR30" s="665"/>
      <c r="MS30" s="665"/>
      <c r="MT30" s="665"/>
      <c r="MU30" s="665"/>
      <c r="MV30" s="665"/>
      <c r="MW30" s="665"/>
      <c r="MX30" s="665"/>
      <c r="MY30" s="665"/>
      <c r="MZ30" s="665"/>
      <c r="NA30" s="665"/>
      <c r="NB30" s="665"/>
      <c r="NC30" s="665"/>
      <c r="ND30" s="665"/>
      <c r="NE30" s="665"/>
      <c r="NF30" s="665"/>
      <c r="NG30" s="665"/>
      <c r="NH30" s="665"/>
      <c r="NI30" s="665"/>
      <c r="NJ30" s="665"/>
      <c r="NK30" s="665"/>
      <c r="NL30" s="665"/>
      <c r="NM30" s="665"/>
      <c r="NN30" s="665"/>
      <c r="NO30" s="665"/>
      <c r="NP30" s="665"/>
      <c r="NQ30" s="665"/>
      <c r="NR30" s="665"/>
      <c r="NS30" s="665"/>
      <c r="NT30" s="665"/>
      <c r="NU30" s="665"/>
      <c r="NV30" s="665"/>
      <c r="NW30" s="665"/>
      <c r="NX30" s="665"/>
      <c r="NY30" s="665"/>
      <c r="NZ30" s="665"/>
      <c r="OA30" s="665"/>
      <c r="OB30" s="665"/>
      <c r="OC30" s="665"/>
      <c r="OD30" s="665"/>
      <c r="OE30" s="665"/>
      <c r="OF30" s="665"/>
      <c r="OG30" s="665"/>
      <c r="OH30" s="665"/>
      <c r="OI30" s="665"/>
      <c r="OJ30" s="665"/>
      <c r="OK30" s="665"/>
      <c r="OL30" s="665"/>
      <c r="OM30" s="665"/>
      <c r="ON30" s="665"/>
      <c r="OO30" s="665"/>
      <c r="OP30" s="665"/>
      <c r="OQ30" s="665"/>
      <c r="OR30" s="665"/>
      <c r="OS30" s="665"/>
      <c r="OT30" s="665"/>
      <c r="OU30" s="665"/>
      <c r="OV30" s="665"/>
      <c r="OW30" s="665"/>
      <c r="OX30" s="665"/>
      <c r="OY30" s="665"/>
      <c r="OZ30" s="665"/>
      <c r="PA30" s="665"/>
      <c r="PB30" s="665"/>
      <c r="PC30" s="665"/>
      <c r="PD30" s="665"/>
      <c r="PE30" s="665"/>
      <c r="PF30" s="665"/>
      <c r="PG30" s="665"/>
      <c r="PH30" s="665"/>
      <c r="PI30" s="665"/>
      <c r="PJ30" s="665"/>
      <c r="PK30" s="665"/>
      <c r="PL30" s="665"/>
      <c r="PM30" s="665"/>
      <c r="PN30" s="665"/>
      <c r="PO30" s="665"/>
      <c r="PP30" s="665"/>
      <c r="PQ30" s="665"/>
      <c r="PR30" s="665"/>
      <c r="PS30" s="665"/>
      <c r="PT30" s="665"/>
      <c r="PU30" s="665"/>
      <c r="PV30" s="665"/>
      <c r="PW30" s="665"/>
      <c r="PX30" s="665"/>
      <c r="PY30" s="665"/>
      <c r="PZ30" s="665"/>
      <c r="QA30" s="665"/>
      <c r="QB30" s="665"/>
      <c r="QC30" s="665"/>
      <c r="QD30" s="665"/>
      <c r="QE30" s="665"/>
      <c r="QF30" s="665"/>
      <c r="QG30" s="665"/>
      <c r="QH30" s="665"/>
      <c r="QI30" s="665"/>
      <c r="QJ30" s="665"/>
      <c r="QK30" s="665"/>
      <c r="QL30" s="665"/>
      <c r="QM30" s="665"/>
      <c r="QN30" s="665"/>
      <c r="QO30" s="665"/>
      <c r="QP30" s="665"/>
      <c r="QQ30" s="665"/>
      <c r="QR30" s="665"/>
      <c r="QS30" s="665"/>
      <c r="QT30" s="665"/>
      <c r="QU30" s="665"/>
      <c r="QV30" s="665"/>
      <c r="QW30" s="665"/>
      <c r="QX30" s="665"/>
      <c r="QY30" s="665"/>
      <c r="QZ30" s="665"/>
      <c r="RA30" s="665"/>
      <c r="RB30" s="665"/>
      <c r="RC30" s="665"/>
      <c r="RD30" s="665"/>
      <c r="RE30" s="665"/>
      <c r="RF30" s="665"/>
      <c r="RG30" s="665"/>
      <c r="RH30" s="665"/>
      <c r="RI30" s="665"/>
      <c r="RJ30" s="665"/>
      <c r="RK30" s="665"/>
      <c r="RL30" s="665"/>
      <c r="RM30" s="665"/>
      <c r="RN30" s="665"/>
      <c r="RO30" s="665"/>
      <c r="RP30" s="665"/>
      <c r="RQ30" s="665"/>
      <c r="RR30" s="665"/>
      <c r="RS30" s="665"/>
      <c r="RT30" s="665"/>
      <c r="RU30" s="665"/>
      <c r="RV30" s="665"/>
      <c r="RW30" s="665"/>
      <c r="RX30" s="665"/>
      <c r="RY30" s="665"/>
      <c r="RZ30" s="665"/>
      <c r="SA30" s="665"/>
      <c r="SB30" s="665"/>
      <c r="SC30" s="665"/>
      <c r="SD30" s="665"/>
      <c r="SE30" s="665"/>
      <c r="SF30" s="665"/>
      <c r="SG30" s="665"/>
      <c r="SH30" s="665"/>
      <c r="SI30" s="665"/>
      <c r="SJ30" s="665"/>
      <c r="SK30" s="665"/>
      <c r="SL30" s="665"/>
      <c r="SM30" s="665"/>
      <c r="SN30" s="665"/>
      <c r="SO30" s="665"/>
      <c r="SP30" s="665"/>
      <c r="SQ30" s="665"/>
      <c r="SR30" s="665"/>
      <c r="SS30" s="665"/>
      <c r="ST30" s="665"/>
      <c r="SU30" s="665"/>
      <c r="SV30" s="665"/>
      <c r="SW30" s="665"/>
      <c r="SX30" s="665"/>
      <c r="SY30" s="665"/>
      <c r="SZ30" s="665"/>
      <c r="TA30" s="665"/>
      <c r="TB30" s="665"/>
      <c r="TC30" s="665"/>
      <c r="TD30" s="665"/>
      <c r="TE30" s="665"/>
      <c r="TF30" s="665"/>
      <c r="TG30" s="665"/>
      <c r="TH30" s="665"/>
      <c r="TI30" s="665"/>
      <c r="TJ30" s="665"/>
      <c r="TK30" s="665"/>
      <c r="TL30" s="665"/>
      <c r="TM30" s="665"/>
      <c r="TN30" s="665"/>
      <c r="TO30" s="665"/>
      <c r="TP30" s="665"/>
      <c r="TQ30" s="665"/>
      <c r="TR30" s="665"/>
      <c r="TS30" s="665"/>
      <c r="TT30" s="665"/>
      <c r="TU30" s="665"/>
      <c r="TV30" s="665"/>
      <c r="TW30" s="665"/>
      <c r="TX30" s="665"/>
      <c r="TY30" s="665"/>
      <c r="TZ30" s="665"/>
      <c r="UA30" s="665"/>
      <c r="UB30" s="665"/>
      <c r="UC30" s="665"/>
      <c r="UD30" s="665"/>
      <c r="UE30" s="665"/>
      <c r="UF30" s="665"/>
      <c r="UG30" s="665"/>
      <c r="UH30" s="665"/>
      <c r="UI30" s="665"/>
      <c r="UJ30" s="665"/>
      <c r="UK30" s="665"/>
      <c r="UL30" s="665"/>
      <c r="UM30" s="665"/>
      <c r="UN30" s="665"/>
      <c r="UO30" s="665"/>
      <c r="UP30" s="665"/>
      <c r="UQ30" s="665"/>
      <c r="UR30" s="665"/>
      <c r="US30" s="665"/>
      <c r="UT30" s="665"/>
      <c r="UU30" s="665"/>
      <c r="UV30" s="665"/>
      <c r="UW30" s="665"/>
      <c r="UX30" s="665"/>
      <c r="UY30" s="665"/>
      <c r="UZ30" s="665"/>
      <c r="VA30" s="665"/>
      <c r="VB30" s="665"/>
      <c r="VC30" s="665"/>
      <c r="VD30" s="665"/>
      <c r="VE30" s="665"/>
      <c r="VF30" s="665"/>
      <c r="VG30" s="665"/>
      <c r="VH30" s="665"/>
      <c r="VI30" s="665"/>
      <c r="VJ30" s="665"/>
      <c r="VK30" s="665"/>
      <c r="VL30" s="665"/>
      <c r="VM30" s="665"/>
      <c r="VN30" s="665"/>
      <c r="VO30" s="665"/>
      <c r="VP30" s="665"/>
      <c r="VQ30" s="665"/>
      <c r="VR30" s="665"/>
      <c r="VS30" s="665"/>
      <c r="VT30" s="665"/>
      <c r="VU30" s="665"/>
      <c r="VV30" s="665"/>
      <c r="VW30" s="665"/>
      <c r="VX30" s="665"/>
      <c r="VY30" s="665"/>
      <c r="VZ30" s="665"/>
      <c r="WA30" s="665"/>
      <c r="WB30" s="665"/>
      <c r="WC30" s="665"/>
      <c r="WD30" s="665"/>
      <c r="WE30" s="665"/>
      <c r="WF30" s="665"/>
      <c r="WG30" s="665"/>
      <c r="WH30" s="665"/>
      <c r="WI30" s="665"/>
      <c r="WJ30" s="665"/>
      <c r="WK30" s="665"/>
      <c r="WL30" s="665"/>
      <c r="WM30" s="665"/>
      <c r="WN30" s="665"/>
      <c r="WO30" s="665"/>
      <c r="WP30" s="665"/>
      <c r="WQ30" s="665"/>
      <c r="WR30" s="665"/>
      <c r="WS30" s="665"/>
      <c r="WT30" s="665"/>
      <c r="WU30" s="665"/>
      <c r="WV30" s="665"/>
      <c r="WW30" s="665"/>
      <c r="WX30" s="665"/>
      <c r="WY30" s="665"/>
      <c r="WZ30" s="665"/>
      <c r="XA30" s="665"/>
      <c r="XB30" s="665"/>
      <c r="XC30" s="665"/>
      <c r="XD30" s="665"/>
      <c r="XE30" s="665"/>
      <c r="XF30" s="665"/>
      <c r="XG30" s="665"/>
      <c r="XH30" s="665"/>
      <c r="XI30" s="665"/>
      <c r="XJ30" s="665"/>
      <c r="XK30" s="665"/>
      <c r="XL30" s="665"/>
      <c r="XM30" s="665"/>
      <c r="XN30" s="665"/>
      <c r="XO30" s="665"/>
      <c r="XP30" s="665"/>
      <c r="XQ30" s="665"/>
      <c r="XR30" s="665"/>
      <c r="XS30" s="665"/>
      <c r="XT30" s="665"/>
      <c r="XU30" s="665"/>
      <c r="XV30" s="665"/>
      <c r="XW30" s="665"/>
      <c r="XX30" s="665"/>
      <c r="XY30" s="665"/>
      <c r="XZ30" s="665"/>
      <c r="YA30" s="665"/>
      <c r="YB30" s="665"/>
      <c r="YC30" s="665"/>
      <c r="YD30" s="665"/>
      <c r="YE30" s="665"/>
      <c r="YF30" s="665"/>
      <c r="YG30" s="665"/>
      <c r="YH30" s="665"/>
      <c r="YI30" s="665"/>
      <c r="YJ30" s="665"/>
      <c r="YK30" s="665"/>
      <c r="YL30" s="665"/>
      <c r="YM30" s="665"/>
      <c r="YN30" s="665"/>
      <c r="YO30" s="665"/>
      <c r="YP30" s="665"/>
      <c r="YQ30" s="665"/>
      <c r="YR30" s="665"/>
      <c r="YS30" s="665"/>
      <c r="YT30" s="665"/>
      <c r="YU30" s="665"/>
      <c r="YV30" s="665"/>
      <c r="YW30" s="665"/>
      <c r="YX30" s="665"/>
      <c r="YY30" s="665"/>
      <c r="YZ30" s="665"/>
      <c r="ZA30" s="665"/>
      <c r="ZB30" s="665"/>
      <c r="ZC30" s="665"/>
      <c r="ZD30" s="665"/>
      <c r="ZE30" s="665"/>
      <c r="ZF30" s="665"/>
      <c r="ZG30" s="665"/>
      <c r="ZH30" s="665"/>
      <c r="ZI30" s="665"/>
      <c r="ZJ30" s="665"/>
      <c r="ZK30" s="665"/>
      <c r="ZL30" s="665"/>
      <c r="ZM30" s="665"/>
      <c r="ZN30" s="665"/>
      <c r="ZO30" s="665"/>
      <c r="ZP30" s="665"/>
      <c r="ZQ30" s="665"/>
      <c r="ZR30" s="665"/>
      <c r="ZS30" s="665"/>
      <c r="ZT30" s="665"/>
      <c r="ZU30" s="665"/>
      <c r="ZV30" s="665"/>
      <c r="ZW30" s="665"/>
      <c r="ZX30" s="665"/>
      <c r="ZY30" s="665"/>
      <c r="ZZ30" s="665"/>
      <c r="AAA30" s="665"/>
      <c r="AAB30" s="665"/>
      <c r="AAC30" s="665"/>
      <c r="AAD30" s="665"/>
      <c r="AAE30" s="665"/>
      <c r="AAF30" s="665"/>
      <c r="AAG30" s="665"/>
      <c r="AAH30" s="665"/>
      <c r="AAI30" s="665"/>
      <c r="AAJ30" s="665"/>
      <c r="AAK30" s="665"/>
      <c r="AAL30" s="665"/>
      <c r="AAM30" s="665"/>
      <c r="AAN30" s="665"/>
      <c r="AAO30" s="665"/>
      <c r="AAP30" s="665"/>
      <c r="AAQ30" s="665"/>
      <c r="AAR30" s="665"/>
      <c r="AAS30" s="665"/>
      <c r="AAT30" s="665"/>
      <c r="AAU30" s="665"/>
      <c r="AAV30" s="665"/>
      <c r="AAW30" s="665"/>
      <c r="AAX30" s="665"/>
      <c r="AAY30" s="665"/>
      <c r="AAZ30" s="665"/>
      <c r="ABA30" s="665"/>
      <c r="ABB30" s="665"/>
      <c r="ABC30" s="665"/>
      <c r="ABD30" s="665"/>
      <c r="ABE30" s="665"/>
      <c r="ABF30" s="665"/>
      <c r="ABG30" s="665"/>
      <c r="ABH30" s="665"/>
      <c r="ABI30" s="665"/>
      <c r="ABJ30" s="665"/>
      <c r="ABK30" s="665"/>
      <c r="ABL30" s="665"/>
      <c r="ABM30" s="665"/>
      <c r="ABN30" s="665"/>
      <c r="ABO30" s="665"/>
      <c r="ABP30" s="665"/>
      <c r="ABQ30" s="665"/>
      <c r="ABR30" s="665"/>
      <c r="ABS30" s="665"/>
      <c r="ABT30" s="665"/>
      <c r="ABU30" s="665"/>
      <c r="ABV30" s="665"/>
      <c r="ABW30" s="665"/>
      <c r="ABX30" s="665"/>
      <c r="ABY30" s="665"/>
      <c r="ABZ30" s="665"/>
      <c r="ACA30" s="665"/>
      <c r="ACB30" s="665"/>
      <c r="ACC30" s="665"/>
      <c r="ACD30" s="665"/>
      <c r="ACE30" s="665"/>
      <c r="ACF30" s="665"/>
      <c r="ACG30" s="665"/>
      <c r="ACH30" s="665"/>
      <c r="ACI30" s="665"/>
      <c r="ACJ30" s="665"/>
      <c r="ACK30" s="665"/>
      <c r="ACL30" s="665"/>
      <c r="ACM30" s="665"/>
      <c r="ACN30" s="665"/>
      <c r="ACO30" s="665"/>
      <c r="ACP30" s="665"/>
      <c r="ACQ30" s="665"/>
      <c r="ACR30" s="665"/>
      <c r="ACS30" s="665"/>
      <c r="ACT30" s="665"/>
      <c r="ACU30" s="665"/>
      <c r="ACV30" s="665"/>
      <c r="ACW30" s="665"/>
      <c r="ACX30" s="665"/>
      <c r="ACY30" s="665"/>
      <c r="ACZ30" s="665"/>
      <c r="ADA30" s="665"/>
      <c r="ADB30" s="665"/>
      <c r="ADC30" s="665"/>
      <c r="ADD30" s="665"/>
      <c r="ADE30" s="665"/>
      <c r="ADF30" s="665"/>
      <c r="ADG30" s="665"/>
      <c r="ADH30" s="665"/>
      <c r="ADI30" s="665"/>
      <c r="ADJ30" s="665"/>
      <c r="ADK30" s="665"/>
      <c r="ADL30" s="665"/>
      <c r="ADM30" s="665"/>
      <c r="ADN30" s="665"/>
      <c r="ADO30" s="665"/>
      <c r="ADP30" s="665"/>
      <c r="ADQ30" s="665"/>
      <c r="ADR30" s="665"/>
      <c r="ADS30" s="665"/>
      <c r="ADT30" s="665"/>
      <c r="ADU30" s="665"/>
      <c r="ADV30" s="665"/>
      <c r="ADW30" s="665"/>
      <c r="ADX30" s="665"/>
      <c r="ADY30" s="665"/>
      <c r="ADZ30" s="665"/>
      <c r="AEA30" s="665"/>
      <c r="AEB30" s="665"/>
      <c r="AEC30" s="665"/>
      <c r="AED30" s="665"/>
      <c r="AEE30" s="665"/>
      <c r="AEF30" s="665"/>
      <c r="AEG30" s="665"/>
      <c r="AEH30" s="665"/>
      <c r="AEI30" s="665"/>
      <c r="AEJ30" s="665"/>
      <c r="AEK30" s="665"/>
      <c r="AEL30" s="665"/>
      <c r="AEM30" s="665"/>
      <c r="AEN30" s="665"/>
      <c r="AEO30" s="665"/>
      <c r="AEP30" s="665"/>
      <c r="AEQ30" s="665"/>
      <c r="AER30" s="665"/>
      <c r="AES30" s="665"/>
      <c r="AET30" s="665"/>
      <c r="AEU30" s="665"/>
      <c r="AEV30" s="665"/>
      <c r="AEW30" s="665"/>
      <c r="AEX30" s="665"/>
      <c r="AEY30" s="665"/>
      <c r="AEZ30" s="665"/>
      <c r="AFA30" s="665"/>
      <c r="AFB30" s="665"/>
      <c r="AFC30" s="665"/>
      <c r="AFD30" s="665"/>
      <c r="AFE30" s="665"/>
      <c r="AFF30" s="665"/>
      <c r="AFG30" s="665"/>
      <c r="AFH30" s="665"/>
      <c r="AFI30" s="665"/>
      <c r="AFJ30" s="665"/>
      <c r="AFK30" s="665"/>
      <c r="AFL30" s="665"/>
      <c r="AFM30" s="665"/>
      <c r="AFN30" s="665"/>
      <c r="AFO30" s="665"/>
      <c r="AFP30" s="665"/>
      <c r="AFQ30" s="665"/>
      <c r="AFR30" s="665"/>
      <c r="AFS30" s="665"/>
      <c r="AFT30" s="665"/>
      <c r="AFU30" s="665"/>
      <c r="AFV30" s="665"/>
      <c r="AFW30" s="665"/>
      <c r="AFX30" s="665"/>
      <c r="AFY30" s="665"/>
      <c r="AFZ30" s="665"/>
      <c r="AGA30" s="665"/>
      <c r="AGB30" s="665"/>
      <c r="AGC30" s="665"/>
      <c r="AGD30" s="665"/>
      <c r="AGE30" s="665"/>
      <c r="AGF30" s="665"/>
      <c r="AGG30" s="665"/>
      <c r="AGH30" s="665"/>
      <c r="AGI30" s="665"/>
      <c r="AGJ30" s="665"/>
      <c r="AGK30" s="665"/>
      <c r="AGL30" s="665"/>
      <c r="AGM30" s="665"/>
      <c r="AGN30" s="665"/>
      <c r="AGO30" s="665"/>
      <c r="AGP30" s="665"/>
      <c r="AGQ30" s="665"/>
      <c r="AGR30" s="665"/>
      <c r="AGS30" s="665"/>
      <c r="AGT30" s="665"/>
      <c r="AGU30" s="665"/>
      <c r="AGV30" s="665"/>
      <c r="AGW30" s="665"/>
      <c r="AGX30" s="665"/>
      <c r="AGY30" s="665"/>
      <c r="AGZ30" s="665"/>
      <c r="AHA30" s="665"/>
      <c r="AHB30" s="665"/>
      <c r="AHC30" s="665"/>
      <c r="AHD30" s="665"/>
      <c r="AHE30" s="665"/>
      <c r="AHF30" s="665"/>
      <c r="AHG30" s="665"/>
      <c r="AHH30" s="665"/>
      <c r="AHI30" s="665"/>
      <c r="AHJ30" s="665"/>
      <c r="AHK30" s="665"/>
      <c r="AHL30" s="665"/>
      <c r="AHM30" s="665"/>
      <c r="AHN30" s="665"/>
      <c r="AHO30" s="665"/>
      <c r="AHP30" s="665"/>
      <c r="AHQ30" s="665"/>
      <c r="AHR30" s="665"/>
      <c r="AHS30" s="665"/>
      <c r="AHT30" s="665"/>
      <c r="AHU30" s="665"/>
      <c r="AHV30" s="665"/>
      <c r="AHW30" s="665"/>
      <c r="AHX30" s="665"/>
      <c r="AHY30" s="665"/>
      <c r="AHZ30" s="665"/>
      <c r="AIA30" s="665"/>
      <c r="AIB30" s="665"/>
      <c r="AIC30" s="665"/>
      <c r="AID30" s="665"/>
      <c r="AIE30" s="665"/>
      <c r="AIF30" s="665"/>
      <c r="AIG30" s="665"/>
      <c r="AIH30" s="665"/>
      <c r="AII30" s="665"/>
      <c r="AIJ30" s="665"/>
      <c r="AIK30" s="665"/>
      <c r="AIL30" s="665"/>
      <c r="AIM30" s="665"/>
      <c r="AIN30" s="665"/>
      <c r="AIO30" s="665"/>
      <c r="AIP30" s="665"/>
      <c r="AIQ30" s="665"/>
      <c r="AIR30" s="665"/>
      <c r="AIS30" s="665"/>
      <c r="AIT30" s="665"/>
      <c r="AIU30" s="665"/>
      <c r="AIV30" s="665"/>
      <c r="AIW30" s="665"/>
      <c r="AIX30" s="665"/>
      <c r="AIY30" s="665"/>
      <c r="AIZ30" s="665"/>
      <c r="AJA30" s="665"/>
      <c r="AJB30" s="665"/>
      <c r="AJC30" s="665"/>
      <c r="AJD30" s="665"/>
      <c r="AJE30" s="665"/>
      <c r="AJF30" s="665"/>
      <c r="AJG30" s="665"/>
      <c r="AJH30" s="665"/>
      <c r="AJI30" s="665"/>
      <c r="AJJ30" s="665"/>
      <c r="AJK30" s="665"/>
      <c r="AJL30" s="665"/>
      <c r="AJM30" s="665"/>
      <c r="AJN30" s="665"/>
      <c r="AJO30" s="665"/>
      <c r="AJP30" s="665"/>
      <c r="AJQ30" s="665"/>
      <c r="AJR30" s="665"/>
      <c r="AJS30" s="665"/>
      <c r="AJT30" s="665"/>
      <c r="AJU30" s="665"/>
      <c r="AJV30" s="665"/>
      <c r="AJW30" s="665"/>
      <c r="AJX30" s="665"/>
      <c r="AJY30" s="665"/>
      <c r="AJZ30" s="665"/>
      <c r="AKA30" s="665"/>
      <c r="AKB30" s="665"/>
      <c r="AKC30" s="665"/>
      <c r="AKD30" s="665"/>
      <c r="AKE30" s="665"/>
      <c r="AKF30" s="665"/>
      <c r="AKG30" s="665"/>
      <c r="AKH30" s="665"/>
      <c r="AKI30" s="665"/>
      <c r="AKJ30" s="665"/>
      <c r="AKK30" s="665"/>
      <c r="AKL30" s="665"/>
      <c r="AKM30" s="665"/>
      <c r="AKN30" s="665"/>
      <c r="AKO30" s="665"/>
      <c r="AKP30" s="665"/>
      <c r="AKQ30" s="665"/>
      <c r="AKR30" s="665"/>
      <c r="AKS30" s="665"/>
      <c r="AKT30" s="665"/>
      <c r="AKU30" s="665"/>
      <c r="AKV30" s="665"/>
      <c r="AKW30" s="665"/>
      <c r="AKX30" s="665"/>
      <c r="AKY30" s="665"/>
      <c r="AKZ30" s="665"/>
      <c r="ALA30" s="665"/>
      <c r="ALB30" s="665"/>
      <c r="ALC30" s="665"/>
      <c r="ALD30" s="665"/>
      <c r="ALE30" s="665"/>
      <c r="ALF30" s="665"/>
      <c r="ALG30" s="665"/>
      <c r="ALH30" s="665"/>
      <c r="ALI30" s="665"/>
      <c r="ALJ30" s="665"/>
    </row>
    <row r="31" spans="2:998">
      <c r="B31" s="665" t="s">
        <v>589</v>
      </c>
      <c r="C31" s="679"/>
      <c r="D31" s="679"/>
      <c r="E31" s="679"/>
      <c r="F31" s="679"/>
      <c r="G31" s="679"/>
      <c r="H31" s="679"/>
      <c r="I31" s="665"/>
      <c r="J31" s="665"/>
      <c r="K31" s="665"/>
      <c r="L31" s="665"/>
      <c r="M31" s="665"/>
      <c r="N31" s="665"/>
      <c r="O31" s="665"/>
      <c r="P31" s="665"/>
      <c r="Q31" s="665"/>
      <c r="R31" s="665"/>
      <c r="S31" s="665"/>
      <c r="T31" s="665"/>
      <c r="U31" s="665"/>
      <c r="V31" s="665"/>
      <c r="W31" s="665"/>
      <c r="X31" s="665"/>
      <c r="Y31" s="665"/>
      <c r="Z31" s="665"/>
      <c r="AA31" s="665"/>
      <c r="AB31" s="665"/>
      <c r="AC31" s="665"/>
      <c r="AD31" s="665"/>
      <c r="AE31" s="665"/>
      <c r="AF31" s="665"/>
      <c r="AG31" s="665"/>
      <c r="AH31" s="665"/>
      <c r="AI31" s="665"/>
      <c r="AJ31" s="665"/>
      <c r="AK31" s="665"/>
      <c r="AL31" s="665"/>
      <c r="AM31" s="665"/>
      <c r="AN31" s="665"/>
      <c r="AO31" s="665"/>
      <c r="AP31" s="665"/>
      <c r="AQ31" s="665"/>
      <c r="AR31" s="665"/>
      <c r="AS31" s="665"/>
      <c r="AT31" s="665"/>
      <c r="AU31" s="665"/>
      <c r="AV31" s="665"/>
      <c r="AW31" s="665"/>
      <c r="AX31" s="665"/>
      <c r="AY31" s="665"/>
      <c r="AZ31" s="665"/>
      <c r="BA31" s="665"/>
      <c r="BB31" s="665"/>
      <c r="BC31" s="665"/>
      <c r="BD31" s="665"/>
      <c r="BE31" s="665"/>
      <c r="BF31" s="665"/>
      <c r="BG31" s="665"/>
      <c r="BH31" s="665"/>
      <c r="BI31" s="665"/>
      <c r="BJ31" s="665"/>
      <c r="BK31" s="665"/>
      <c r="BL31" s="665"/>
      <c r="BM31" s="665"/>
      <c r="BN31" s="665"/>
      <c r="BO31" s="665"/>
      <c r="BP31" s="665"/>
      <c r="BQ31" s="665"/>
      <c r="BR31" s="665"/>
      <c r="BS31" s="665"/>
      <c r="BT31" s="665"/>
      <c r="BU31" s="665"/>
      <c r="BV31" s="665"/>
      <c r="BW31" s="665"/>
      <c r="BX31" s="665"/>
      <c r="BY31" s="665"/>
      <c r="BZ31" s="665"/>
      <c r="CA31" s="665"/>
      <c r="CB31" s="665"/>
      <c r="CC31" s="665"/>
      <c r="CD31" s="665"/>
      <c r="CE31" s="665"/>
      <c r="CF31" s="665"/>
      <c r="CG31" s="665"/>
      <c r="CH31" s="665"/>
      <c r="CI31" s="665"/>
      <c r="CJ31" s="665"/>
      <c r="CK31" s="665"/>
      <c r="CL31" s="665"/>
      <c r="CM31" s="665"/>
      <c r="CN31" s="665"/>
      <c r="CO31" s="665"/>
      <c r="CP31" s="665"/>
      <c r="CQ31" s="665"/>
      <c r="CR31" s="665"/>
      <c r="CS31" s="665"/>
      <c r="CT31" s="665"/>
      <c r="CU31" s="665"/>
      <c r="CV31" s="665"/>
      <c r="CW31" s="665"/>
      <c r="CX31" s="665"/>
      <c r="CY31" s="665"/>
      <c r="CZ31" s="665"/>
      <c r="DA31" s="665"/>
      <c r="DB31" s="665"/>
      <c r="DC31" s="665"/>
      <c r="DD31" s="665"/>
      <c r="DE31" s="665"/>
      <c r="DF31" s="665"/>
      <c r="DG31" s="665"/>
      <c r="DH31" s="665"/>
      <c r="DI31" s="665"/>
      <c r="DJ31" s="665"/>
      <c r="DK31" s="665"/>
      <c r="DL31" s="665"/>
      <c r="DM31" s="665"/>
      <c r="DN31" s="665"/>
      <c r="DO31" s="665"/>
      <c r="DP31" s="665"/>
      <c r="DQ31" s="665"/>
      <c r="DR31" s="665"/>
      <c r="DS31" s="665"/>
      <c r="DT31" s="665"/>
      <c r="DU31" s="665"/>
      <c r="DV31" s="665"/>
      <c r="DW31" s="665"/>
      <c r="DX31" s="665"/>
      <c r="DY31" s="665"/>
      <c r="DZ31" s="665"/>
      <c r="EA31" s="665"/>
      <c r="EB31" s="665"/>
      <c r="EC31" s="665"/>
      <c r="ED31" s="665"/>
      <c r="EE31" s="665"/>
      <c r="EF31" s="665"/>
      <c r="EG31" s="665"/>
      <c r="EH31" s="665"/>
      <c r="EI31" s="665"/>
      <c r="EJ31" s="665"/>
      <c r="EK31" s="665"/>
      <c r="EL31" s="665"/>
      <c r="EM31" s="665"/>
      <c r="EN31" s="665"/>
      <c r="EO31" s="665"/>
      <c r="EP31" s="665"/>
      <c r="EQ31" s="665"/>
      <c r="ER31" s="665"/>
      <c r="ES31" s="665"/>
      <c r="ET31" s="665"/>
      <c r="EU31" s="665"/>
      <c r="EV31" s="665"/>
      <c r="EW31" s="665"/>
      <c r="EX31" s="665"/>
      <c r="EY31" s="665"/>
      <c r="EZ31" s="665"/>
      <c r="FA31" s="665"/>
      <c r="FB31" s="665"/>
      <c r="FC31" s="665"/>
      <c r="FD31" s="665"/>
      <c r="FE31" s="665"/>
      <c r="FF31" s="665"/>
      <c r="FG31" s="665"/>
      <c r="FH31" s="665"/>
      <c r="FI31" s="665"/>
      <c r="FJ31" s="665"/>
      <c r="FK31" s="665"/>
      <c r="FL31" s="665"/>
      <c r="FM31" s="665"/>
      <c r="FN31" s="665"/>
      <c r="FO31" s="665"/>
      <c r="FP31" s="665"/>
      <c r="FQ31" s="665"/>
      <c r="FR31" s="665"/>
      <c r="FS31" s="665"/>
      <c r="FT31" s="665"/>
      <c r="FU31" s="665"/>
      <c r="FV31" s="665"/>
      <c r="FW31" s="665"/>
      <c r="FX31" s="665"/>
      <c r="FY31" s="665"/>
      <c r="FZ31" s="665"/>
      <c r="GA31" s="665"/>
      <c r="GB31" s="665"/>
      <c r="GC31" s="665"/>
      <c r="GD31" s="665"/>
      <c r="GE31" s="665"/>
      <c r="GF31" s="665"/>
      <c r="GG31" s="665"/>
      <c r="GH31" s="665"/>
      <c r="GI31" s="665"/>
      <c r="GJ31" s="665"/>
      <c r="GK31" s="665"/>
      <c r="GL31" s="665"/>
      <c r="GM31" s="665"/>
      <c r="GN31" s="665"/>
      <c r="GO31" s="665"/>
      <c r="GP31" s="665"/>
      <c r="GQ31" s="665"/>
      <c r="GR31" s="665"/>
      <c r="GS31" s="665"/>
      <c r="GT31" s="665"/>
      <c r="GU31" s="665"/>
      <c r="GV31" s="665"/>
      <c r="GW31" s="665"/>
      <c r="GX31" s="665"/>
      <c r="GY31" s="665"/>
      <c r="GZ31" s="665"/>
      <c r="HA31" s="665"/>
      <c r="HB31" s="665"/>
      <c r="HC31" s="665"/>
      <c r="HD31" s="665"/>
      <c r="HE31" s="665"/>
      <c r="HF31" s="665"/>
      <c r="HG31" s="665"/>
      <c r="HH31" s="665"/>
      <c r="HI31" s="665"/>
      <c r="HJ31" s="665"/>
      <c r="HK31" s="665"/>
      <c r="HL31" s="665"/>
      <c r="HM31" s="665"/>
      <c r="HN31" s="665"/>
      <c r="HO31" s="665"/>
      <c r="HP31" s="665"/>
      <c r="HQ31" s="665"/>
      <c r="HR31" s="665"/>
      <c r="HS31" s="665"/>
      <c r="HT31" s="665"/>
      <c r="HU31" s="665"/>
      <c r="HV31" s="665"/>
      <c r="HW31" s="665"/>
      <c r="HX31" s="665"/>
      <c r="HY31" s="665"/>
      <c r="HZ31" s="665"/>
      <c r="IA31" s="665"/>
      <c r="IB31" s="665"/>
      <c r="IC31" s="665"/>
      <c r="ID31" s="665"/>
      <c r="IE31" s="665"/>
      <c r="IF31" s="665"/>
      <c r="IG31" s="665"/>
      <c r="IH31" s="665"/>
      <c r="II31" s="665"/>
      <c r="IJ31" s="665"/>
      <c r="IK31" s="665"/>
      <c r="IL31" s="665"/>
      <c r="IM31" s="665"/>
      <c r="IN31" s="665"/>
      <c r="IO31" s="665"/>
      <c r="IP31" s="665"/>
      <c r="IQ31" s="665"/>
      <c r="IR31" s="665"/>
      <c r="IS31" s="665"/>
      <c r="IT31" s="665"/>
      <c r="IU31" s="665"/>
      <c r="IV31" s="665"/>
      <c r="IW31" s="665"/>
      <c r="IX31" s="665"/>
      <c r="IY31" s="665"/>
      <c r="IZ31" s="665"/>
      <c r="JA31" s="665"/>
      <c r="JB31" s="665"/>
      <c r="JC31" s="665"/>
      <c r="JD31" s="665"/>
      <c r="JE31" s="665"/>
      <c r="JF31" s="665"/>
      <c r="JG31" s="665"/>
      <c r="JH31" s="665"/>
      <c r="JI31" s="665"/>
      <c r="JJ31" s="665"/>
      <c r="JK31" s="665"/>
      <c r="JL31" s="665"/>
      <c r="JM31" s="665"/>
      <c r="JN31" s="665"/>
      <c r="JO31" s="665"/>
      <c r="JP31" s="665"/>
      <c r="JQ31" s="665"/>
      <c r="JR31" s="665"/>
      <c r="JS31" s="665"/>
      <c r="JT31" s="665"/>
      <c r="JU31" s="665"/>
      <c r="JV31" s="665"/>
      <c r="JW31" s="665"/>
      <c r="JX31" s="665"/>
      <c r="JY31" s="665"/>
      <c r="JZ31" s="665"/>
      <c r="KA31" s="665"/>
      <c r="KB31" s="665"/>
      <c r="KC31" s="665"/>
      <c r="KD31" s="665"/>
      <c r="KE31" s="665"/>
      <c r="KF31" s="665"/>
      <c r="KG31" s="665"/>
      <c r="KH31" s="665"/>
      <c r="KI31" s="665"/>
      <c r="KJ31" s="665"/>
      <c r="KK31" s="665"/>
      <c r="KL31" s="665"/>
      <c r="KM31" s="665"/>
      <c r="KN31" s="665"/>
      <c r="KO31" s="665"/>
      <c r="KP31" s="665"/>
      <c r="KQ31" s="665"/>
      <c r="KR31" s="665"/>
      <c r="KS31" s="665"/>
      <c r="KT31" s="665"/>
      <c r="KU31" s="665"/>
      <c r="KV31" s="665"/>
      <c r="KW31" s="665"/>
      <c r="KX31" s="665"/>
      <c r="KY31" s="665"/>
      <c r="KZ31" s="665"/>
      <c r="LA31" s="665"/>
      <c r="LB31" s="665"/>
      <c r="LC31" s="665"/>
      <c r="LD31" s="665"/>
      <c r="LE31" s="665"/>
      <c r="LF31" s="665"/>
      <c r="LG31" s="665"/>
      <c r="LH31" s="665"/>
      <c r="LI31" s="665"/>
      <c r="LJ31" s="665"/>
      <c r="LK31" s="665"/>
      <c r="LL31" s="665"/>
      <c r="LM31" s="665"/>
      <c r="LN31" s="665"/>
      <c r="LO31" s="665"/>
      <c r="LP31" s="665"/>
      <c r="LQ31" s="665"/>
      <c r="LR31" s="665"/>
      <c r="LS31" s="665"/>
      <c r="LT31" s="665"/>
      <c r="LU31" s="665"/>
      <c r="LV31" s="665"/>
      <c r="LW31" s="665"/>
      <c r="LX31" s="665"/>
      <c r="LY31" s="665"/>
      <c r="LZ31" s="665"/>
      <c r="MA31" s="665"/>
      <c r="MB31" s="665"/>
      <c r="MC31" s="665"/>
      <c r="MD31" s="665"/>
      <c r="ME31" s="665"/>
      <c r="MF31" s="665"/>
      <c r="MG31" s="665"/>
      <c r="MH31" s="665"/>
      <c r="MI31" s="665"/>
      <c r="MJ31" s="665"/>
      <c r="MK31" s="665"/>
      <c r="ML31" s="665"/>
      <c r="MM31" s="665"/>
      <c r="MN31" s="665"/>
      <c r="MO31" s="665"/>
      <c r="MP31" s="665"/>
      <c r="MQ31" s="665"/>
      <c r="MR31" s="665"/>
      <c r="MS31" s="665"/>
      <c r="MT31" s="665"/>
      <c r="MU31" s="665"/>
      <c r="MV31" s="665"/>
      <c r="MW31" s="665"/>
      <c r="MX31" s="665"/>
      <c r="MY31" s="665"/>
      <c r="MZ31" s="665"/>
      <c r="NA31" s="665"/>
      <c r="NB31" s="665"/>
      <c r="NC31" s="665"/>
      <c r="ND31" s="665"/>
      <c r="NE31" s="665"/>
      <c r="NF31" s="665"/>
      <c r="NG31" s="665"/>
      <c r="NH31" s="665"/>
      <c r="NI31" s="665"/>
      <c r="NJ31" s="665"/>
      <c r="NK31" s="665"/>
      <c r="NL31" s="665"/>
      <c r="NM31" s="665"/>
      <c r="NN31" s="665"/>
      <c r="NO31" s="665"/>
      <c r="NP31" s="665"/>
      <c r="NQ31" s="665"/>
      <c r="NR31" s="665"/>
      <c r="NS31" s="665"/>
      <c r="NT31" s="665"/>
      <c r="NU31" s="665"/>
      <c r="NV31" s="665"/>
      <c r="NW31" s="665"/>
      <c r="NX31" s="665"/>
      <c r="NY31" s="665"/>
      <c r="NZ31" s="665"/>
      <c r="OA31" s="665"/>
      <c r="OB31" s="665"/>
      <c r="OC31" s="665"/>
      <c r="OD31" s="665"/>
      <c r="OE31" s="665"/>
      <c r="OF31" s="665"/>
      <c r="OG31" s="665"/>
      <c r="OH31" s="665"/>
      <c r="OI31" s="665"/>
      <c r="OJ31" s="665"/>
      <c r="OK31" s="665"/>
      <c r="OL31" s="665"/>
      <c r="OM31" s="665"/>
      <c r="ON31" s="665"/>
      <c r="OO31" s="665"/>
      <c r="OP31" s="665"/>
      <c r="OQ31" s="665"/>
      <c r="OR31" s="665"/>
      <c r="OS31" s="665"/>
      <c r="OT31" s="665"/>
      <c r="OU31" s="665"/>
      <c r="OV31" s="665"/>
      <c r="OW31" s="665"/>
      <c r="OX31" s="665"/>
      <c r="OY31" s="665"/>
      <c r="OZ31" s="665"/>
      <c r="PA31" s="665"/>
      <c r="PB31" s="665"/>
      <c r="PC31" s="665"/>
      <c r="PD31" s="665"/>
      <c r="PE31" s="665"/>
      <c r="PF31" s="665"/>
      <c r="PG31" s="665"/>
      <c r="PH31" s="665"/>
      <c r="PI31" s="665"/>
      <c r="PJ31" s="665"/>
      <c r="PK31" s="665"/>
      <c r="PL31" s="665"/>
      <c r="PM31" s="665"/>
      <c r="PN31" s="665"/>
      <c r="PO31" s="665"/>
      <c r="PP31" s="665"/>
      <c r="PQ31" s="665"/>
      <c r="PR31" s="665"/>
      <c r="PS31" s="665"/>
      <c r="PT31" s="665"/>
      <c r="PU31" s="665"/>
      <c r="PV31" s="665"/>
      <c r="PW31" s="665"/>
      <c r="PX31" s="665"/>
      <c r="PY31" s="665"/>
      <c r="PZ31" s="665"/>
      <c r="QA31" s="665"/>
      <c r="QB31" s="665"/>
      <c r="QC31" s="665"/>
      <c r="QD31" s="665"/>
      <c r="QE31" s="665"/>
      <c r="QF31" s="665"/>
      <c r="QG31" s="665"/>
      <c r="QH31" s="665"/>
      <c r="QI31" s="665"/>
      <c r="QJ31" s="665"/>
      <c r="QK31" s="665"/>
      <c r="QL31" s="665"/>
      <c r="QM31" s="665"/>
      <c r="QN31" s="665"/>
      <c r="QO31" s="665"/>
      <c r="QP31" s="665"/>
      <c r="QQ31" s="665"/>
      <c r="QR31" s="665"/>
      <c r="QS31" s="665"/>
      <c r="QT31" s="665"/>
      <c r="QU31" s="665"/>
      <c r="QV31" s="665"/>
      <c r="QW31" s="665"/>
      <c r="QX31" s="665"/>
      <c r="QY31" s="665"/>
      <c r="QZ31" s="665"/>
      <c r="RA31" s="665"/>
      <c r="RB31" s="665"/>
      <c r="RC31" s="665"/>
      <c r="RD31" s="665"/>
      <c r="RE31" s="665"/>
      <c r="RF31" s="665"/>
      <c r="RG31" s="665"/>
      <c r="RH31" s="665"/>
      <c r="RI31" s="665"/>
      <c r="RJ31" s="665"/>
      <c r="RK31" s="665"/>
      <c r="RL31" s="665"/>
      <c r="RM31" s="665"/>
      <c r="RN31" s="665"/>
      <c r="RO31" s="665"/>
      <c r="RP31" s="665"/>
      <c r="RQ31" s="665"/>
      <c r="RR31" s="665"/>
      <c r="RS31" s="665"/>
      <c r="RT31" s="665"/>
      <c r="RU31" s="665"/>
      <c r="RV31" s="665"/>
      <c r="RW31" s="665"/>
      <c r="RX31" s="665"/>
      <c r="RY31" s="665"/>
      <c r="RZ31" s="665"/>
      <c r="SA31" s="665"/>
      <c r="SB31" s="665"/>
      <c r="SC31" s="665"/>
      <c r="SD31" s="665"/>
      <c r="SE31" s="665"/>
      <c r="SF31" s="665"/>
      <c r="SG31" s="665"/>
      <c r="SH31" s="665"/>
      <c r="SI31" s="665"/>
      <c r="SJ31" s="665"/>
      <c r="SK31" s="665"/>
      <c r="SL31" s="665"/>
      <c r="SM31" s="665"/>
      <c r="SN31" s="665"/>
      <c r="SO31" s="665"/>
      <c r="SP31" s="665"/>
      <c r="SQ31" s="665"/>
      <c r="SR31" s="665"/>
      <c r="SS31" s="665"/>
      <c r="ST31" s="665"/>
      <c r="SU31" s="665"/>
      <c r="SV31" s="665"/>
      <c r="SW31" s="665"/>
      <c r="SX31" s="665"/>
      <c r="SY31" s="665"/>
      <c r="SZ31" s="665"/>
      <c r="TA31" s="665"/>
      <c r="TB31" s="665"/>
      <c r="TC31" s="665"/>
      <c r="TD31" s="665"/>
      <c r="TE31" s="665"/>
      <c r="TF31" s="665"/>
      <c r="TG31" s="665"/>
      <c r="TH31" s="665"/>
      <c r="TI31" s="665"/>
      <c r="TJ31" s="665"/>
      <c r="TK31" s="665"/>
      <c r="TL31" s="665"/>
      <c r="TM31" s="665"/>
      <c r="TN31" s="665"/>
      <c r="TO31" s="665"/>
      <c r="TP31" s="665"/>
      <c r="TQ31" s="665"/>
      <c r="TR31" s="665"/>
      <c r="TS31" s="665"/>
      <c r="TT31" s="665"/>
      <c r="TU31" s="665"/>
      <c r="TV31" s="665"/>
      <c r="TW31" s="665"/>
      <c r="TX31" s="665"/>
      <c r="TY31" s="665"/>
      <c r="TZ31" s="665"/>
      <c r="UA31" s="665"/>
      <c r="UB31" s="665"/>
      <c r="UC31" s="665"/>
      <c r="UD31" s="665"/>
      <c r="UE31" s="665"/>
      <c r="UF31" s="665"/>
      <c r="UG31" s="665"/>
      <c r="UH31" s="665"/>
      <c r="UI31" s="665"/>
      <c r="UJ31" s="665"/>
      <c r="UK31" s="665"/>
      <c r="UL31" s="665"/>
      <c r="UM31" s="665"/>
      <c r="UN31" s="665"/>
      <c r="UO31" s="665"/>
      <c r="UP31" s="665"/>
      <c r="UQ31" s="665"/>
      <c r="UR31" s="665"/>
      <c r="US31" s="665"/>
      <c r="UT31" s="665"/>
      <c r="UU31" s="665"/>
      <c r="UV31" s="665"/>
      <c r="UW31" s="665"/>
      <c r="UX31" s="665"/>
      <c r="UY31" s="665"/>
      <c r="UZ31" s="665"/>
      <c r="VA31" s="665"/>
      <c r="VB31" s="665"/>
      <c r="VC31" s="665"/>
      <c r="VD31" s="665"/>
      <c r="VE31" s="665"/>
      <c r="VF31" s="665"/>
      <c r="VG31" s="665"/>
      <c r="VH31" s="665"/>
      <c r="VI31" s="665"/>
      <c r="VJ31" s="665"/>
      <c r="VK31" s="665"/>
      <c r="VL31" s="665"/>
      <c r="VM31" s="665"/>
      <c r="VN31" s="665"/>
      <c r="VO31" s="665"/>
      <c r="VP31" s="665"/>
      <c r="VQ31" s="665"/>
      <c r="VR31" s="665"/>
      <c r="VS31" s="665"/>
      <c r="VT31" s="665"/>
      <c r="VU31" s="665"/>
      <c r="VV31" s="665"/>
      <c r="VW31" s="665"/>
      <c r="VX31" s="665"/>
      <c r="VY31" s="665"/>
      <c r="VZ31" s="665"/>
      <c r="WA31" s="665"/>
      <c r="WB31" s="665"/>
      <c r="WC31" s="665"/>
      <c r="WD31" s="665"/>
      <c r="WE31" s="665"/>
      <c r="WF31" s="665"/>
      <c r="WG31" s="665"/>
      <c r="WH31" s="665"/>
      <c r="WI31" s="665"/>
      <c r="WJ31" s="665"/>
      <c r="WK31" s="665"/>
      <c r="WL31" s="665"/>
      <c r="WM31" s="665"/>
      <c r="WN31" s="665"/>
      <c r="WO31" s="665"/>
      <c r="WP31" s="665"/>
      <c r="WQ31" s="665"/>
      <c r="WR31" s="665"/>
      <c r="WS31" s="665"/>
      <c r="WT31" s="665"/>
      <c r="WU31" s="665"/>
      <c r="WV31" s="665"/>
      <c r="WW31" s="665"/>
      <c r="WX31" s="665"/>
      <c r="WY31" s="665"/>
      <c r="WZ31" s="665"/>
      <c r="XA31" s="665"/>
      <c r="XB31" s="665"/>
      <c r="XC31" s="665"/>
      <c r="XD31" s="665"/>
      <c r="XE31" s="665"/>
      <c r="XF31" s="665"/>
      <c r="XG31" s="665"/>
      <c r="XH31" s="665"/>
      <c r="XI31" s="665"/>
      <c r="XJ31" s="665"/>
      <c r="XK31" s="665"/>
      <c r="XL31" s="665"/>
      <c r="XM31" s="665"/>
      <c r="XN31" s="665"/>
      <c r="XO31" s="665"/>
      <c r="XP31" s="665"/>
      <c r="XQ31" s="665"/>
      <c r="XR31" s="665"/>
      <c r="XS31" s="665"/>
      <c r="XT31" s="665"/>
      <c r="XU31" s="665"/>
      <c r="XV31" s="665"/>
      <c r="XW31" s="665"/>
      <c r="XX31" s="665"/>
      <c r="XY31" s="665"/>
      <c r="XZ31" s="665"/>
      <c r="YA31" s="665"/>
      <c r="YB31" s="665"/>
      <c r="YC31" s="665"/>
      <c r="YD31" s="665"/>
      <c r="YE31" s="665"/>
      <c r="YF31" s="665"/>
      <c r="YG31" s="665"/>
      <c r="YH31" s="665"/>
      <c r="YI31" s="665"/>
      <c r="YJ31" s="665"/>
      <c r="YK31" s="665"/>
      <c r="YL31" s="665"/>
      <c r="YM31" s="665"/>
      <c r="YN31" s="665"/>
      <c r="YO31" s="665"/>
      <c r="YP31" s="665"/>
      <c r="YQ31" s="665"/>
      <c r="YR31" s="665"/>
      <c r="YS31" s="665"/>
      <c r="YT31" s="665"/>
      <c r="YU31" s="665"/>
      <c r="YV31" s="665"/>
      <c r="YW31" s="665"/>
      <c r="YX31" s="665"/>
      <c r="YY31" s="665"/>
      <c r="YZ31" s="665"/>
      <c r="ZA31" s="665"/>
      <c r="ZB31" s="665"/>
      <c r="ZC31" s="665"/>
      <c r="ZD31" s="665"/>
      <c r="ZE31" s="665"/>
      <c r="ZF31" s="665"/>
      <c r="ZG31" s="665"/>
      <c r="ZH31" s="665"/>
      <c r="ZI31" s="665"/>
      <c r="ZJ31" s="665"/>
      <c r="ZK31" s="665"/>
      <c r="ZL31" s="665"/>
      <c r="ZM31" s="665"/>
      <c r="ZN31" s="665"/>
      <c r="ZO31" s="665"/>
      <c r="ZP31" s="665"/>
      <c r="ZQ31" s="665"/>
      <c r="ZR31" s="665"/>
      <c r="ZS31" s="665"/>
      <c r="ZT31" s="665"/>
      <c r="ZU31" s="665"/>
      <c r="ZV31" s="665"/>
      <c r="ZW31" s="665"/>
      <c r="ZX31" s="665"/>
      <c r="ZY31" s="665"/>
      <c r="ZZ31" s="665"/>
      <c r="AAA31" s="665"/>
      <c r="AAB31" s="665"/>
      <c r="AAC31" s="665"/>
      <c r="AAD31" s="665"/>
      <c r="AAE31" s="665"/>
      <c r="AAF31" s="665"/>
      <c r="AAG31" s="665"/>
      <c r="AAH31" s="665"/>
      <c r="AAI31" s="665"/>
      <c r="AAJ31" s="665"/>
      <c r="AAK31" s="665"/>
      <c r="AAL31" s="665"/>
      <c r="AAM31" s="665"/>
      <c r="AAN31" s="665"/>
      <c r="AAO31" s="665"/>
      <c r="AAP31" s="665"/>
      <c r="AAQ31" s="665"/>
      <c r="AAR31" s="665"/>
      <c r="AAS31" s="665"/>
      <c r="AAT31" s="665"/>
      <c r="AAU31" s="665"/>
      <c r="AAV31" s="665"/>
      <c r="AAW31" s="665"/>
      <c r="AAX31" s="665"/>
      <c r="AAY31" s="665"/>
      <c r="AAZ31" s="665"/>
      <c r="ABA31" s="665"/>
      <c r="ABB31" s="665"/>
      <c r="ABC31" s="665"/>
      <c r="ABD31" s="665"/>
      <c r="ABE31" s="665"/>
      <c r="ABF31" s="665"/>
      <c r="ABG31" s="665"/>
      <c r="ABH31" s="665"/>
      <c r="ABI31" s="665"/>
      <c r="ABJ31" s="665"/>
      <c r="ABK31" s="665"/>
      <c r="ABL31" s="665"/>
      <c r="ABM31" s="665"/>
      <c r="ABN31" s="665"/>
      <c r="ABO31" s="665"/>
      <c r="ABP31" s="665"/>
      <c r="ABQ31" s="665"/>
      <c r="ABR31" s="665"/>
      <c r="ABS31" s="665"/>
      <c r="ABT31" s="665"/>
      <c r="ABU31" s="665"/>
      <c r="ABV31" s="665"/>
      <c r="ABW31" s="665"/>
      <c r="ABX31" s="665"/>
      <c r="ABY31" s="665"/>
      <c r="ABZ31" s="665"/>
      <c r="ACA31" s="665"/>
      <c r="ACB31" s="665"/>
      <c r="ACC31" s="665"/>
      <c r="ACD31" s="665"/>
      <c r="ACE31" s="665"/>
      <c r="ACF31" s="665"/>
      <c r="ACG31" s="665"/>
      <c r="ACH31" s="665"/>
      <c r="ACI31" s="665"/>
      <c r="ACJ31" s="665"/>
      <c r="ACK31" s="665"/>
      <c r="ACL31" s="665"/>
      <c r="ACM31" s="665"/>
      <c r="ACN31" s="665"/>
      <c r="ACO31" s="665"/>
      <c r="ACP31" s="665"/>
      <c r="ACQ31" s="665"/>
      <c r="ACR31" s="665"/>
      <c r="ACS31" s="665"/>
      <c r="ACT31" s="665"/>
      <c r="ACU31" s="665"/>
      <c r="ACV31" s="665"/>
      <c r="ACW31" s="665"/>
      <c r="ACX31" s="665"/>
      <c r="ACY31" s="665"/>
      <c r="ACZ31" s="665"/>
      <c r="ADA31" s="665"/>
      <c r="ADB31" s="665"/>
      <c r="ADC31" s="665"/>
      <c r="ADD31" s="665"/>
      <c r="ADE31" s="665"/>
      <c r="ADF31" s="665"/>
      <c r="ADG31" s="665"/>
      <c r="ADH31" s="665"/>
      <c r="ADI31" s="665"/>
      <c r="ADJ31" s="665"/>
      <c r="ADK31" s="665"/>
      <c r="ADL31" s="665"/>
      <c r="ADM31" s="665"/>
      <c r="ADN31" s="665"/>
      <c r="ADO31" s="665"/>
      <c r="ADP31" s="665"/>
      <c r="ADQ31" s="665"/>
      <c r="ADR31" s="665"/>
      <c r="ADS31" s="665"/>
      <c r="ADT31" s="665"/>
      <c r="ADU31" s="665"/>
      <c r="ADV31" s="665"/>
      <c r="ADW31" s="665"/>
      <c r="ADX31" s="665"/>
      <c r="ADY31" s="665"/>
      <c r="ADZ31" s="665"/>
      <c r="AEA31" s="665"/>
      <c r="AEB31" s="665"/>
      <c r="AEC31" s="665"/>
      <c r="AED31" s="665"/>
      <c r="AEE31" s="665"/>
      <c r="AEF31" s="665"/>
      <c r="AEG31" s="665"/>
      <c r="AEH31" s="665"/>
      <c r="AEI31" s="665"/>
      <c r="AEJ31" s="665"/>
      <c r="AEK31" s="665"/>
      <c r="AEL31" s="665"/>
      <c r="AEM31" s="665"/>
      <c r="AEN31" s="665"/>
      <c r="AEO31" s="665"/>
      <c r="AEP31" s="665"/>
      <c r="AEQ31" s="665"/>
      <c r="AER31" s="665"/>
      <c r="AES31" s="665"/>
      <c r="AET31" s="665"/>
      <c r="AEU31" s="665"/>
      <c r="AEV31" s="665"/>
      <c r="AEW31" s="665"/>
      <c r="AEX31" s="665"/>
      <c r="AEY31" s="665"/>
      <c r="AEZ31" s="665"/>
      <c r="AFA31" s="665"/>
      <c r="AFB31" s="665"/>
      <c r="AFC31" s="665"/>
      <c r="AFD31" s="665"/>
      <c r="AFE31" s="665"/>
      <c r="AFF31" s="665"/>
      <c r="AFG31" s="665"/>
      <c r="AFH31" s="665"/>
      <c r="AFI31" s="665"/>
      <c r="AFJ31" s="665"/>
      <c r="AFK31" s="665"/>
      <c r="AFL31" s="665"/>
      <c r="AFM31" s="665"/>
      <c r="AFN31" s="665"/>
      <c r="AFO31" s="665"/>
      <c r="AFP31" s="665"/>
      <c r="AFQ31" s="665"/>
      <c r="AFR31" s="665"/>
      <c r="AFS31" s="665"/>
      <c r="AFT31" s="665"/>
      <c r="AFU31" s="665"/>
      <c r="AFV31" s="665"/>
      <c r="AFW31" s="665"/>
      <c r="AFX31" s="665"/>
      <c r="AFY31" s="665"/>
      <c r="AFZ31" s="665"/>
      <c r="AGA31" s="665"/>
      <c r="AGB31" s="665"/>
      <c r="AGC31" s="665"/>
      <c r="AGD31" s="665"/>
      <c r="AGE31" s="665"/>
      <c r="AGF31" s="665"/>
      <c r="AGG31" s="665"/>
      <c r="AGH31" s="665"/>
      <c r="AGI31" s="665"/>
      <c r="AGJ31" s="665"/>
      <c r="AGK31" s="665"/>
      <c r="AGL31" s="665"/>
      <c r="AGM31" s="665"/>
      <c r="AGN31" s="665"/>
      <c r="AGO31" s="665"/>
      <c r="AGP31" s="665"/>
      <c r="AGQ31" s="665"/>
      <c r="AGR31" s="665"/>
      <c r="AGS31" s="665"/>
      <c r="AGT31" s="665"/>
      <c r="AGU31" s="665"/>
      <c r="AGV31" s="665"/>
      <c r="AGW31" s="665"/>
      <c r="AGX31" s="665"/>
      <c r="AGY31" s="665"/>
      <c r="AGZ31" s="665"/>
      <c r="AHA31" s="665"/>
      <c r="AHB31" s="665"/>
      <c r="AHC31" s="665"/>
      <c r="AHD31" s="665"/>
      <c r="AHE31" s="665"/>
      <c r="AHF31" s="665"/>
      <c r="AHG31" s="665"/>
      <c r="AHH31" s="665"/>
      <c r="AHI31" s="665"/>
      <c r="AHJ31" s="665"/>
      <c r="AHK31" s="665"/>
      <c r="AHL31" s="665"/>
      <c r="AHM31" s="665"/>
      <c r="AHN31" s="665"/>
      <c r="AHO31" s="665"/>
      <c r="AHP31" s="665"/>
      <c r="AHQ31" s="665"/>
      <c r="AHR31" s="665"/>
      <c r="AHS31" s="665"/>
      <c r="AHT31" s="665"/>
      <c r="AHU31" s="665"/>
      <c r="AHV31" s="665"/>
      <c r="AHW31" s="665"/>
      <c r="AHX31" s="665"/>
      <c r="AHY31" s="665"/>
      <c r="AHZ31" s="665"/>
      <c r="AIA31" s="665"/>
      <c r="AIB31" s="665"/>
      <c r="AIC31" s="665"/>
      <c r="AID31" s="665"/>
      <c r="AIE31" s="665"/>
      <c r="AIF31" s="665"/>
      <c r="AIG31" s="665"/>
      <c r="AIH31" s="665"/>
      <c r="AII31" s="665"/>
      <c r="AIJ31" s="665"/>
      <c r="AIK31" s="665"/>
      <c r="AIL31" s="665"/>
      <c r="AIM31" s="665"/>
      <c r="AIN31" s="665"/>
      <c r="AIO31" s="665"/>
      <c r="AIP31" s="665"/>
      <c r="AIQ31" s="665"/>
      <c r="AIR31" s="665"/>
      <c r="AIS31" s="665"/>
      <c r="AIT31" s="665"/>
      <c r="AIU31" s="665"/>
      <c r="AIV31" s="665"/>
      <c r="AIW31" s="665"/>
      <c r="AIX31" s="665"/>
      <c r="AIY31" s="665"/>
      <c r="AIZ31" s="665"/>
      <c r="AJA31" s="665"/>
      <c r="AJB31" s="665"/>
      <c r="AJC31" s="665"/>
      <c r="AJD31" s="665"/>
      <c r="AJE31" s="665"/>
      <c r="AJF31" s="665"/>
      <c r="AJG31" s="665"/>
      <c r="AJH31" s="665"/>
      <c r="AJI31" s="665"/>
      <c r="AJJ31" s="665"/>
      <c r="AJK31" s="665"/>
      <c r="AJL31" s="665"/>
      <c r="AJM31" s="665"/>
      <c r="AJN31" s="665"/>
      <c r="AJO31" s="665"/>
      <c r="AJP31" s="665"/>
      <c r="AJQ31" s="665"/>
      <c r="AJR31" s="665"/>
      <c r="AJS31" s="665"/>
      <c r="AJT31" s="665"/>
      <c r="AJU31" s="665"/>
      <c r="AJV31" s="665"/>
      <c r="AJW31" s="665"/>
      <c r="AJX31" s="665"/>
      <c r="AJY31" s="665"/>
      <c r="AJZ31" s="665"/>
      <c r="AKA31" s="665"/>
      <c r="AKB31" s="665"/>
      <c r="AKC31" s="665"/>
      <c r="AKD31" s="665"/>
      <c r="AKE31" s="665"/>
      <c r="AKF31" s="665"/>
      <c r="AKG31" s="665"/>
      <c r="AKH31" s="665"/>
      <c r="AKI31" s="665"/>
      <c r="AKJ31" s="665"/>
      <c r="AKK31" s="665"/>
      <c r="AKL31" s="665"/>
      <c r="AKM31" s="665"/>
      <c r="AKN31" s="665"/>
      <c r="AKO31" s="665"/>
      <c r="AKP31" s="665"/>
      <c r="AKQ31" s="665"/>
      <c r="AKR31" s="665"/>
      <c r="AKS31" s="665"/>
      <c r="AKT31" s="665"/>
      <c r="AKU31" s="665"/>
      <c r="AKV31" s="665"/>
      <c r="AKW31" s="665"/>
      <c r="AKX31" s="665"/>
      <c r="AKY31" s="665"/>
      <c r="AKZ31" s="665"/>
      <c r="ALA31" s="665"/>
      <c r="ALB31" s="665"/>
      <c r="ALC31" s="665"/>
      <c r="ALD31" s="665"/>
      <c r="ALE31" s="665"/>
      <c r="ALF31" s="665"/>
      <c r="ALG31" s="665"/>
      <c r="ALH31" s="665"/>
      <c r="ALI31" s="665"/>
      <c r="ALJ31" s="665"/>
    </row>
    <row r="32" spans="2:998">
      <c r="B32" s="685" t="s">
        <v>403</v>
      </c>
      <c r="C32" s="683">
        <v>2018</v>
      </c>
      <c r="D32" s="683">
        <v>2019</v>
      </c>
      <c r="E32" s="683">
        <v>2020</v>
      </c>
      <c r="F32" s="683">
        <v>2025</v>
      </c>
      <c r="G32" s="683">
        <v>2030</v>
      </c>
      <c r="H32" s="683">
        <v>2035</v>
      </c>
      <c r="I32" s="683">
        <v>2040</v>
      </c>
      <c r="J32" s="686">
        <v>2045</v>
      </c>
      <c r="K32" s="683">
        <v>2050</v>
      </c>
      <c r="L32" s="665"/>
      <c r="M32" s="665"/>
      <c r="N32" s="665"/>
      <c r="O32" s="665"/>
      <c r="P32" s="665"/>
      <c r="Q32" s="665"/>
      <c r="R32" s="665"/>
      <c r="S32" s="665"/>
      <c r="T32" s="665"/>
      <c r="U32" s="665"/>
      <c r="V32" s="665"/>
      <c r="W32" s="665"/>
      <c r="X32" s="665"/>
      <c r="Y32" s="665"/>
      <c r="Z32" s="665"/>
      <c r="AA32" s="665"/>
      <c r="AB32" s="665"/>
      <c r="AC32" s="665"/>
      <c r="AD32" s="665"/>
      <c r="AE32" s="665"/>
      <c r="AF32" s="665"/>
      <c r="AG32" s="665"/>
      <c r="AH32" s="665"/>
      <c r="AI32" s="665"/>
      <c r="AJ32" s="665"/>
      <c r="AK32" s="665"/>
      <c r="AL32" s="665"/>
      <c r="AM32" s="665"/>
      <c r="AN32" s="665"/>
      <c r="AO32" s="665"/>
      <c r="AP32" s="665"/>
      <c r="AQ32" s="665"/>
      <c r="AR32" s="665"/>
      <c r="AS32" s="665"/>
      <c r="AT32" s="665"/>
      <c r="AU32" s="665"/>
      <c r="AV32" s="665"/>
      <c r="AW32" s="665"/>
      <c r="AX32" s="665"/>
      <c r="AY32" s="665"/>
      <c r="AZ32" s="665"/>
      <c r="BA32" s="665"/>
      <c r="BB32" s="665"/>
      <c r="BC32" s="665"/>
      <c r="BD32" s="665"/>
      <c r="BE32" s="665"/>
      <c r="BF32" s="665"/>
      <c r="BG32" s="665"/>
      <c r="BH32" s="665"/>
      <c r="BI32" s="665"/>
      <c r="BJ32" s="665"/>
      <c r="BK32" s="665"/>
      <c r="BL32" s="665"/>
      <c r="BM32" s="665"/>
      <c r="BN32" s="665"/>
      <c r="BO32" s="665"/>
      <c r="BP32" s="665"/>
      <c r="BQ32" s="665"/>
      <c r="BR32" s="665"/>
      <c r="BS32" s="665"/>
      <c r="BT32" s="665"/>
      <c r="BU32" s="665"/>
      <c r="BV32" s="665"/>
      <c r="BW32" s="665"/>
      <c r="BX32" s="665"/>
      <c r="BY32" s="665"/>
      <c r="BZ32" s="665"/>
      <c r="CA32" s="665"/>
      <c r="CB32" s="665"/>
      <c r="CC32" s="665"/>
      <c r="CD32" s="665"/>
      <c r="CE32" s="665"/>
      <c r="CF32" s="665"/>
      <c r="CG32" s="665"/>
      <c r="CH32" s="665"/>
      <c r="CI32" s="665"/>
      <c r="CJ32" s="665"/>
      <c r="CK32" s="665"/>
      <c r="CL32" s="665"/>
      <c r="CM32" s="665"/>
      <c r="CN32" s="665"/>
      <c r="CO32" s="665"/>
      <c r="CP32" s="665"/>
      <c r="CQ32" s="665"/>
      <c r="CR32" s="665"/>
      <c r="CS32" s="665"/>
      <c r="CT32" s="665"/>
      <c r="CU32" s="665"/>
      <c r="CV32" s="665"/>
      <c r="CW32" s="665"/>
      <c r="CX32" s="665"/>
      <c r="CY32" s="665"/>
      <c r="CZ32" s="665"/>
      <c r="DA32" s="665"/>
      <c r="DB32" s="665"/>
      <c r="DC32" s="665"/>
      <c r="DD32" s="665"/>
      <c r="DE32" s="665"/>
      <c r="DF32" s="665"/>
      <c r="DG32" s="665"/>
      <c r="DH32" s="665"/>
      <c r="DI32" s="665"/>
      <c r="DJ32" s="665"/>
      <c r="DK32" s="665"/>
      <c r="DL32" s="665"/>
      <c r="DM32" s="665"/>
      <c r="DN32" s="665"/>
      <c r="DO32" s="665"/>
      <c r="DP32" s="665"/>
      <c r="DQ32" s="665"/>
      <c r="DR32" s="665"/>
      <c r="DS32" s="665"/>
      <c r="DT32" s="665"/>
      <c r="DU32" s="665"/>
      <c r="DV32" s="665"/>
      <c r="DW32" s="665"/>
      <c r="DX32" s="665"/>
      <c r="DY32" s="665"/>
      <c r="DZ32" s="665"/>
      <c r="EA32" s="665"/>
      <c r="EB32" s="665"/>
      <c r="EC32" s="665"/>
      <c r="ED32" s="665"/>
      <c r="EE32" s="665"/>
      <c r="EF32" s="665"/>
      <c r="EG32" s="665"/>
      <c r="EH32" s="665"/>
      <c r="EI32" s="665"/>
      <c r="EJ32" s="665"/>
      <c r="EK32" s="665"/>
      <c r="EL32" s="665"/>
      <c r="EM32" s="665"/>
      <c r="EN32" s="665"/>
      <c r="EO32" s="665"/>
      <c r="EP32" s="665"/>
      <c r="EQ32" s="665"/>
      <c r="ER32" s="665"/>
      <c r="ES32" s="665"/>
      <c r="ET32" s="665"/>
      <c r="EU32" s="665"/>
      <c r="EV32" s="665"/>
      <c r="EW32" s="665"/>
      <c r="EX32" s="665"/>
      <c r="EY32" s="665"/>
      <c r="EZ32" s="665"/>
      <c r="FA32" s="665"/>
      <c r="FB32" s="665"/>
      <c r="FC32" s="665"/>
      <c r="FD32" s="665"/>
      <c r="FE32" s="665"/>
      <c r="FF32" s="665"/>
      <c r="FG32" s="665"/>
      <c r="FH32" s="665"/>
      <c r="FI32" s="665"/>
      <c r="FJ32" s="665"/>
      <c r="FK32" s="665"/>
      <c r="FL32" s="665"/>
      <c r="FM32" s="665"/>
      <c r="FN32" s="665"/>
      <c r="FO32" s="665"/>
      <c r="FP32" s="665"/>
      <c r="FQ32" s="665"/>
      <c r="FR32" s="665"/>
      <c r="FS32" s="665"/>
      <c r="FT32" s="665"/>
      <c r="FU32" s="665"/>
      <c r="FV32" s="665"/>
      <c r="FW32" s="665"/>
      <c r="FX32" s="665"/>
      <c r="FY32" s="665"/>
      <c r="FZ32" s="665"/>
      <c r="GA32" s="665"/>
      <c r="GB32" s="665"/>
      <c r="GC32" s="665"/>
      <c r="GD32" s="665"/>
      <c r="GE32" s="665"/>
      <c r="GF32" s="665"/>
      <c r="GG32" s="665"/>
      <c r="GH32" s="665"/>
      <c r="GI32" s="665"/>
      <c r="GJ32" s="665"/>
      <c r="GK32" s="665"/>
      <c r="GL32" s="665"/>
      <c r="GM32" s="665"/>
      <c r="GN32" s="665"/>
      <c r="GO32" s="665"/>
      <c r="GP32" s="665"/>
      <c r="GQ32" s="665"/>
      <c r="GR32" s="665"/>
      <c r="GS32" s="665"/>
      <c r="GT32" s="665"/>
      <c r="GU32" s="665"/>
      <c r="GV32" s="665"/>
      <c r="GW32" s="665"/>
      <c r="GX32" s="665"/>
      <c r="GY32" s="665"/>
      <c r="GZ32" s="665"/>
      <c r="HA32" s="665"/>
      <c r="HB32" s="665"/>
      <c r="HC32" s="665"/>
      <c r="HD32" s="665"/>
      <c r="HE32" s="665"/>
      <c r="HF32" s="665"/>
      <c r="HG32" s="665"/>
      <c r="HH32" s="665"/>
      <c r="HI32" s="665"/>
      <c r="HJ32" s="665"/>
      <c r="HK32" s="665"/>
      <c r="HL32" s="665"/>
      <c r="HM32" s="665"/>
      <c r="HN32" s="665"/>
      <c r="HO32" s="665"/>
      <c r="HP32" s="665"/>
      <c r="HQ32" s="665"/>
      <c r="HR32" s="665"/>
      <c r="HS32" s="665"/>
      <c r="HT32" s="665"/>
      <c r="HU32" s="665"/>
      <c r="HV32" s="665"/>
      <c r="HW32" s="665"/>
      <c r="HX32" s="665"/>
      <c r="HY32" s="665"/>
      <c r="HZ32" s="665"/>
      <c r="IA32" s="665"/>
      <c r="IB32" s="665"/>
      <c r="IC32" s="665"/>
      <c r="ID32" s="665"/>
      <c r="IE32" s="665"/>
      <c r="IF32" s="665"/>
      <c r="IG32" s="665"/>
      <c r="IH32" s="665"/>
      <c r="II32" s="665"/>
      <c r="IJ32" s="665"/>
      <c r="IK32" s="665"/>
      <c r="IL32" s="665"/>
      <c r="IM32" s="665"/>
      <c r="IN32" s="665"/>
      <c r="IO32" s="665"/>
      <c r="IP32" s="665"/>
      <c r="IQ32" s="665"/>
      <c r="IR32" s="665"/>
      <c r="IS32" s="665"/>
      <c r="IT32" s="665"/>
      <c r="IU32" s="665"/>
      <c r="IV32" s="665"/>
      <c r="IW32" s="665"/>
      <c r="IX32" s="665"/>
      <c r="IY32" s="665"/>
      <c r="IZ32" s="665"/>
      <c r="JA32" s="665"/>
      <c r="JB32" s="665"/>
      <c r="JC32" s="665"/>
      <c r="JD32" s="665"/>
      <c r="JE32" s="665"/>
      <c r="JF32" s="665"/>
      <c r="JG32" s="665"/>
      <c r="JH32" s="665"/>
      <c r="JI32" s="665"/>
      <c r="JJ32" s="665"/>
      <c r="JK32" s="665"/>
      <c r="JL32" s="665"/>
      <c r="JM32" s="665"/>
      <c r="JN32" s="665"/>
      <c r="JO32" s="665"/>
      <c r="JP32" s="665"/>
      <c r="JQ32" s="665"/>
      <c r="JR32" s="665"/>
      <c r="JS32" s="665"/>
      <c r="JT32" s="665"/>
      <c r="JU32" s="665"/>
      <c r="JV32" s="665"/>
      <c r="JW32" s="665"/>
      <c r="JX32" s="665"/>
      <c r="JY32" s="665"/>
      <c r="JZ32" s="665"/>
      <c r="KA32" s="665"/>
      <c r="KB32" s="665"/>
      <c r="KC32" s="665"/>
      <c r="KD32" s="665"/>
      <c r="KE32" s="665"/>
      <c r="KF32" s="665"/>
      <c r="KG32" s="665"/>
      <c r="KH32" s="665"/>
      <c r="KI32" s="665"/>
      <c r="KJ32" s="665"/>
      <c r="KK32" s="665"/>
      <c r="KL32" s="665"/>
      <c r="KM32" s="665"/>
      <c r="KN32" s="665"/>
      <c r="KO32" s="665"/>
      <c r="KP32" s="665"/>
      <c r="KQ32" s="665"/>
      <c r="KR32" s="665"/>
      <c r="KS32" s="665"/>
      <c r="KT32" s="665"/>
      <c r="KU32" s="665"/>
      <c r="KV32" s="665"/>
      <c r="KW32" s="665"/>
      <c r="KX32" s="665"/>
      <c r="KY32" s="665"/>
      <c r="KZ32" s="665"/>
      <c r="LA32" s="665"/>
      <c r="LB32" s="665"/>
      <c r="LC32" s="665"/>
      <c r="LD32" s="665"/>
      <c r="LE32" s="665"/>
      <c r="LF32" s="665"/>
      <c r="LG32" s="665"/>
      <c r="LH32" s="665"/>
      <c r="LI32" s="665"/>
      <c r="LJ32" s="665"/>
      <c r="LK32" s="665"/>
      <c r="LL32" s="665"/>
      <c r="LM32" s="665"/>
      <c r="LN32" s="665"/>
      <c r="LO32" s="665"/>
      <c r="LP32" s="665"/>
      <c r="LQ32" s="665"/>
      <c r="LR32" s="665"/>
      <c r="LS32" s="665"/>
      <c r="LT32" s="665"/>
      <c r="LU32" s="665"/>
      <c r="LV32" s="665"/>
      <c r="LW32" s="665"/>
      <c r="LX32" s="665"/>
      <c r="LY32" s="665"/>
      <c r="LZ32" s="665"/>
      <c r="MA32" s="665"/>
      <c r="MB32" s="665"/>
      <c r="MC32" s="665"/>
      <c r="MD32" s="665"/>
      <c r="ME32" s="665"/>
      <c r="MF32" s="665"/>
      <c r="MG32" s="665"/>
      <c r="MH32" s="665"/>
      <c r="MI32" s="665"/>
      <c r="MJ32" s="665"/>
      <c r="MK32" s="665"/>
      <c r="ML32" s="665"/>
      <c r="MM32" s="665"/>
      <c r="MN32" s="665"/>
      <c r="MO32" s="665"/>
      <c r="MP32" s="665"/>
      <c r="MQ32" s="665"/>
      <c r="MR32" s="665"/>
      <c r="MS32" s="665"/>
      <c r="MT32" s="665"/>
      <c r="MU32" s="665"/>
      <c r="MV32" s="665"/>
      <c r="MW32" s="665"/>
      <c r="MX32" s="665"/>
      <c r="MY32" s="665"/>
      <c r="MZ32" s="665"/>
      <c r="NA32" s="665"/>
      <c r="NB32" s="665"/>
      <c r="NC32" s="665"/>
      <c r="ND32" s="665"/>
      <c r="NE32" s="665"/>
      <c r="NF32" s="665"/>
      <c r="NG32" s="665"/>
      <c r="NH32" s="665"/>
      <c r="NI32" s="665"/>
      <c r="NJ32" s="665"/>
      <c r="NK32" s="665"/>
      <c r="NL32" s="665"/>
      <c r="NM32" s="665"/>
      <c r="NN32" s="665"/>
      <c r="NO32" s="665"/>
      <c r="NP32" s="665"/>
      <c r="NQ32" s="665"/>
      <c r="NR32" s="665"/>
      <c r="NS32" s="665"/>
      <c r="NT32" s="665"/>
      <c r="NU32" s="665"/>
      <c r="NV32" s="665"/>
      <c r="NW32" s="665"/>
      <c r="NX32" s="665"/>
      <c r="NY32" s="665"/>
      <c r="NZ32" s="665"/>
      <c r="OA32" s="665"/>
      <c r="OB32" s="665"/>
      <c r="OC32" s="665"/>
      <c r="OD32" s="665"/>
      <c r="OE32" s="665"/>
      <c r="OF32" s="665"/>
      <c r="OG32" s="665"/>
      <c r="OH32" s="665"/>
      <c r="OI32" s="665"/>
      <c r="OJ32" s="665"/>
      <c r="OK32" s="665"/>
      <c r="OL32" s="665"/>
      <c r="OM32" s="665"/>
      <c r="ON32" s="665"/>
      <c r="OO32" s="665"/>
      <c r="OP32" s="665"/>
      <c r="OQ32" s="665"/>
      <c r="OR32" s="665"/>
      <c r="OS32" s="665"/>
      <c r="OT32" s="665"/>
      <c r="OU32" s="665"/>
      <c r="OV32" s="665"/>
      <c r="OW32" s="665"/>
      <c r="OX32" s="665"/>
      <c r="OY32" s="665"/>
      <c r="OZ32" s="665"/>
      <c r="PA32" s="665"/>
      <c r="PB32" s="665"/>
      <c r="PC32" s="665"/>
      <c r="PD32" s="665"/>
      <c r="PE32" s="665"/>
      <c r="PF32" s="665"/>
      <c r="PG32" s="665"/>
      <c r="PH32" s="665"/>
      <c r="PI32" s="665"/>
      <c r="PJ32" s="665"/>
      <c r="PK32" s="665"/>
      <c r="PL32" s="665"/>
      <c r="PM32" s="665"/>
      <c r="PN32" s="665"/>
      <c r="PO32" s="665"/>
      <c r="PP32" s="665"/>
      <c r="PQ32" s="665"/>
      <c r="PR32" s="665"/>
      <c r="PS32" s="665"/>
      <c r="PT32" s="665"/>
      <c r="PU32" s="665"/>
      <c r="PV32" s="665"/>
      <c r="PW32" s="665"/>
      <c r="PX32" s="665"/>
      <c r="PY32" s="665"/>
      <c r="PZ32" s="665"/>
      <c r="QA32" s="665"/>
      <c r="QB32" s="665"/>
      <c r="QC32" s="665"/>
      <c r="QD32" s="665"/>
      <c r="QE32" s="665"/>
      <c r="QF32" s="665"/>
      <c r="QG32" s="665"/>
      <c r="QH32" s="665"/>
      <c r="QI32" s="665"/>
      <c r="QJ32" s="665"/>
      <c r="QK32" s="665"/>
      <c r="QL32" s="665"/>
      <c r="QM32" s="665"/>
      <c r="QN32" s="665"/>
      <c r="QO32" s="665"/>
      <c r="QP32" s="665"/>
      <c r="QQ32" s="665"/>
      <c r="QR32" s="665"/>
      <c r="QS32" s="665"/>
      <c r="QT32" s="665"/>
      <c r="QU32" s="665"/>
      <c r="QV32" s="665"/>
      <c r="QW32" s="665"/>
      <c r="QX32" s="665"/>
      <c r="QY32" s="665"/>
      <c r="QZ32" s="665"/>
      <c r="RA32" s="665"/>
      <c r="RB32" s="665"/>
      <c r="RC32" s="665"/>
      <c r="RD32" s="665"/>
      <c r="RE32" s="665"/>
      <c r="RF32" s="665"/>
      <c r="RG32" s="665"/>
      <c r="RH32" s="665"/>
      <c r="RI32" s="665"/>
      <c r="RJ32" s="665"/>
      <c r="RK32" s="665"/>
      <c r="RL32" s="665"/>
      <c r="RM32" s="665"/>
      <c r="RN32" s="665"/>
      <c r="RO32" s="665"/>
      <c r="RP32" s="665"/>
      <c r="RQ32" s="665"/>
      <c r="RR32" s="665"/>
      <c r="RS32" s="665"/>
      <c r="RT32" s="665"/>
      <c r="RU32" s="665"/>
      <c r="RV32" s="665"/>
      <c r="RW32" s="665"/>
      <c r="RX32" s="665"/>
      <c r="RY32" s="665"/>
      <c r="RZ32" s="665"/>
      <c r="SA32" s="665"/>
      <c r="SB32" s="665"/>
      <c r="SC32" s="665"/>
      <c r="SD32" s="665"/>
      <c r="SE32" s="665"/>
      <c r="SF32" s="665"/>
      <c r="SG32" s="665"/>
      <c r="SH32" s="665"/>
      <c r="SI32" s="665"/>
      <c r="SJ32" s="665"/>
      <c r="SK32" s="665"/>
      <c r="SL32" s="665"/>
      <c r="SM32" s="665"/>
      <c r="SN32" s="665"/>
      <c r="SO32" s="665"/>
      <c r="SP32" s="665"/>
      <c r="SQ32" s="665"/>
      <c r="SR32" s="665"/>
      <c r="SS32" s="665"/>
      <c r="ST32" s="665"/>
      <c r="SU32" s="665"/>
      <c r="SV32" s="665"/>
      <c r="SW32" s="665"/>
      <c r="SX32" s="665"/>
      <c r="SY32" s="665"/>
      <c r="SZ32" s="665"/>
      <c r="TA32" s="665"/>
      <c r="TB32" s="665"/>
      <c r="TC32" s="665"/>
      <c r="TD32" s="665"/>
      <c r="TE32" s="665"/>
      <c r="TF32" s="665"/>
      <c r="TG32" s="665"/>
      <c r="TH32" s="665"/>
      <c r="TI32" s="665"/>
      <c r="TJ32" s="665"/>
      <c r="TK32" s="665"/>
      <c r="TL32" s="665"/>
      <c r="TM32" s="665"/>
      <c r="TN32" s="665"/>
      <c r="TO32" s="665"/>
      <c r="TP32" s="665"/>
      <c r="TQ32" s="665"/>
      <c r="TR32" s="665"/>
      <c r="TS32" s="665"/>
      <c r="TT32" s="665"/>
      <c r="TU32" s="665"/>
      <c r="TV32" s="665"/>
      <c r="TW32" s="665"/>
      <c r="TX32" s="665"/>
      <c r="TY32" s="665"/>
      <c r="TZ32" s="665"/>
      <c r="UA32" s="665"/>
      <c r="UB32" s="665"/>
      <c r="UC32" s="665"/>
      <c r="UD32" s="665"/>
      <c r="UE32" s="665"/>
      <c r="UF32" s="665"/>
      <c r="UG32" s="665"/>
      <c r="UH32" s="665"/>
      <c r="UI32" s="665"/>
      <c r="UJ32" s="665"/>
      <c r="UK32" s="665"/>
      <c r="UL32" s="665"/>
      <c r="UM32" s="665"/>
      <c r="UN32" s="665"/>
      <c r="UO32" s="665"/>
      <c r="UP32" s="665"/>
      <c r="UQ32" s="665"/>
      <c r="UR32" s="665"/>
      <c r="US32" s="665"/>
      <c r="UT32" s="665"/>
      <c r="UU32" s="665"/>
      <c r="UV32" s="665"/>
      <c r="UW32" s="665"/>
      <c r="UX32" s="665"/>
      <c r="UY32" s="665"/>
      <c r="UZ32" s="665"/>
      <c r="VA32" s="665"/>
      <c r="VB32" s="665"/>
      <c r="VC32" s="665"/>
      <c r="VD32" s="665"/>
      <c r="VE32" s="665"/>
      <c r="VF32" s="665"/>
      <c r="VG32" s="665"/>
      <c r="VH32" s="665"/>
      <c r="VI32" s="665"/>
      <c r="VJ32" s="665"/>
      <c r="VK32" s="665"/>
      <c r="VL32" s="665"/>
      <c r="VM32" s="665"/>
      <c r="VN32" s="665"/>
      <c r="VO32" s="665"/>
      <c r="VP32" s="665"/>
      <c r="VQ32" s="665"/>
      <c r="VR32" s="665"/>
      <c r="VS32" s="665"/>
      <c r="VT32" s="665"/>
      <c r="VU32" s="665"/>
      <c r="VV32" s="665"/>
      <c r="VW32" s="665"/>
      <c r="VX32" s="665"/>
      <c r="VY32" s="665"/>
      <c r="VZ32" s="665"/>
      <c r="WA32" s="665"/>
      <c r="WB32" s="665"/>
      <c r="WC32" s="665"/>
      <c r="WD32" s="665"/>
      <c r="WE32" s="665"/>
      <c r="WF32" s="665"/>
      <c r="WG32" s="665"/>
      <c r="WH32" s="665"/>
      <c r="WI32" s="665"/>
      <c r="WJ32" s="665"/>
      <c r="WK32" s="665"/>
      <c r="WL32" s="665"/>
      <c r="WM32" s="665"/>
      <c r="WN32" s="665"/>
      <c r="WO32" s="665"/>
      <c r="WP32" s="665"/>
      <c r="WQ32" s="665"/>
      <c r="WR32" s="665"/>
      <c r="WS32" s="665"/>
      <c r="WT32" s="665"/>
      <c r="WU32" s="665"/>
      <c r="WV32" s="665"/>
      <c r="WW32" s="665"/>
      <c r="WX32" s="665"/>
      <c r="WY32" s="665"/>
      <c r="WZ32" s="665"/>
      <c r="XA32" s="665"/>
      <c r="XB32" s="665"/>
      <c r="XC32" s="665"/>
      <c r="XD32" s="665"/>
      <c r="XE32" s="665"/>
      <c r="XF32" s="665"/>
      <c r="XG32" s="665"/>
      <c r="XH32" s="665"/>
      <c r="XI32" s="665"/>
      <c r="XJ32" s="665"/>
      <c r="XK32" s="665"/>
      <c r="XL32" s="665"/>
      <c r="XM32" s="665"/>
      <c r="XN32" s="665"/>
      <c r="XO32" s="665"/>
      <c r="XP32" s="665"/>
      <c r="XQ32" s="665"/>
      <c r="XR32" s="665"/>
      <c r="XS32" s="665"/>
      <c r="XT32" s="665"/>
      <c r="XU32" s="665"/>
      <c r="XV32" s="665"/>
      <c r="XW32" s="665"/>
      <c r="XX32" s="665"/>
      <c r="XY32" s="665"/>
      <c r="XZ32" s="665"/>
      <c r="YA32" s="665"/>
      <c r="YB32" s="665"/>
      <c r="YC32" s="665"/>
      <c r="YD32" s="665"/>
      <c r="YE32" s="665"/>
      <c r="YF32" s="665"/>
      <c r="YG32" s="665"/>
      <c r="YH32" s="665"/>
      <c r="YI32" s="665"/>
      <c r="YJ32" s="665"/>
      <c r="YK32" s="665"/>
      <c r="YL32" s="665"/>
      <c r="YM32" s="665"/>
      <c r="YN32" s="665"/>
      <c r="YO32" s="665"/>
      <c r="YP32" s="665"/>
      <c r="YQ32" s="665"/>
      <c r="YR32" s="665"/>
      <c r="YS32" s="665"/>
      <c r="YT32" s="665"/>
      <c r="YU32" s="665"/>
      <c r="YV32" s="665"/>
      <c r="YW32" s="665"/>
      <c r="YX32" s="665"/>
      <c r="YY32" s="665"/>
      <c r="YZ32" s="665"/>
      <c r="ZA32" s="665"/>
      <c r="ZB32" s="665"/>
      <c r="ZC32" s="665"/>
      <c r="ZD32" s="665"/>
      <c r="ZE32" s="665"/>
      <c r="ZF32" s="665"/>
      <c r="ZG32" s="665"/>
      <c r="ZH32" s="665"/>
      <c r="ZI32" s="665"/>
      <c r="ZJ32" s="665"/>
      <c r="ZK32" s="665"/>
      <c r="ZL32" s="665"/>
      <c r="ZM32" s="665"/>
      <c r="ZN32" s="665"/>
      <c r="ZO32" s="665"/>
      <c r="ZP32" s="665"/>
      <c r="ZQ32" s="665"/>
      <c r="ZR32" s="665"/>
      <c r="ZS32" s="665"/>
      <c r="ZT32" s="665"/>
      <c r="ZU32" s="665"/>
      <c r="ZV32" s="665"/>
      <c r="ZW32" s="665"/>
      <c r="ZX32" s="665"/>
      <c r="ZY32" s="665"/>
      <c r="ZZ32" s="665"/>
      <c r="AAA32" s="665"/>
      <c r="AAB32" s="665"/>
      <c r="AAC32" s="665"/>
      <c r="AAD32" s="665"/>
      <c r="AAE32" s="665"/>
      <c r="AAF32" s="665"/>
      <c r="AAG32" s="665"/>
      <c r="AAH32" s="665"/>
      <c r="AAI32" s="665"/>
      <c r="AAJ32" s="665"/>
      <c r="AAK32" s="665"/>
      <c r="AAL32" s="665"/>
      <c r="AAM32" s="665"/>
      <c r="AAN32" s="665"/>
      <c r="AAO32" s="665"/>
      <c r="AAP32" s="665"/>
      <c r="AAQ32" s="665"/>
      <c r="AAR32" s="665"/>
      <c r="AAS32" s="665"/>
      <c r="AAT32" s="665"/>
      <c r="AAU32" s="665"/>
      <c r="AAV32" s="665"/>
      <c r="AAW32" s="665"/>
      <c r="AAX32" s="665"/>
      <c r="AAY32" s="665"/>
      <c r="AAZ32" s="665"/>
      <c r="ABA32" s="665"/>
      <c r="ABB32" s="665"/>
      <c r="ABC32" s="665"/>
      <c r="ABD32" s="665"/>
      <c r="ABE32" s="665"/>
      <c r="ABF32" s="665"/>
      <c r="ABG32" s="665"/>
      <c r="ABH32" s="665"/>
      <c r="ABI32" s="665"/>
      <c r="ABJ32" s="665"/>
      <c r="ABK32" s="665"/>
      <c r="ABL32" s="665"/>
      <c r="ABM32" s="665"/>
      <c r="ABN32" s="665"/>
      <c r="ABO32" s="665"/>
      <c r="ABP32" s="665"/>
      <c r="ABQ32" s="665"/>
      <c r="ABR32" s="665"/>
      <c r="ABS32" s="665"/>
      <c r="ABT32" s="665"/>
      <c r="ABU32" s="665"/>
      <c r="ABV32" s="665"/>
      <c r="ABW32" s="665"/>
      <c r="ABX32" s="665"/>
      <c r="ABY32" s="665"/>
      <c r="ABZ32" s="665"/>
      <c r="ACA32" s="665"/>
      <c r="ACB32" s="665"/>
      <c r="ACC32" s="665"/>
      <c r="ACD32" s="665"/>
      <c r="ACE32" s="665"/>
      <c r="ACF32" s="665"/>
      <c r="ACG32" s="665"/>
      <c r="ACH32" s="665"/>
      <c r="ACI32" s="665"/>
      <c r="ACJ32" s="665"/>
      <c r="ACK32" s="665"/>
      <c r="ACL32" s="665"/>
      <c r="ACM32" s="665"/>
      <c r="ACN32" s="665"/>
      <c r="ACO32" s="665"/>
      <c r="ACP32" s="665"/>
      <c r="ACQ32" s="665"/>
      <c r="ACR32" s="665"/>
      <c r="ACS32" s="665"/>
      <c r="ACT32" s="665"/>
      <c r="ACU32" s="665"/>
      <c r="ACV32" s="665"/>
      <c r="ACW32" s="665"/>
      <c r="ACX32" s="665"/>
      <c r="ACY32" s="665"/>
      <c r="ACZ32" s="665"/>
      <c r="ADA32" s="665"/>
      <c r="ADB32" s="665"/>
      <c r="ADC32" s="665"/>
      <c r="ADD32" s="665"/>
      <c r="ADE32" s="665"/>
      <c r="ADF32" s="665"/>
      <c r="ADG32" s="665"/>
      <c r="ADH32" s="665"/>
      <c r="ADI32" s="665"/>
      <c r="ADJ32" s="665"/>
      <c r="ADK32" s="665"/>
      <c r="ADL32" s="665"/>
      <c r="ADM32" s="665"/>
      <c r="ADN32" s="665"/>
      <c r="ADO32" s="665"/>
      <c r="ADP32" s="665"/>
      <c r="ADQ32" s="665"/>
      <c r="ADR32" s="665"/>
      <c r="ADS32" s="665"/>
      <c r="ADT32" s="665"/>
      <c r="ADU32" s="665"/>
      <c r="ADV32" s="665"/>
      <c r="ADW32" s="665"/>
      <c r="ADX32" s="665"/>
      <c r="ADY32" s="665"/>
      <c r="ADZ32" s="665"/>
      <c r="AEA32" s="665"/>
      <c r="AEB32" s="665"/>
      <c r="AEC32" s="665"/>
      <c r="AED32" s="665"/>
      <c r="AEE32" s="665"/>
      <c r="AEF32" s="665"/>
      <c r="AEG32" s="665"/>
      <c r="AEH32" s="665"/>
      <c r="AEI32" s="665"/>
      <c r="AEJ32" s="665"/>
      <c r="AEK32" s="665"/>
      <c r="AEL32" s="665"/>
      <c r="AEM32" s="665"/>
      <c r="AEN32" s="665"/>
      <c r="AEO32" s="665"/>
      <c r="AEP32" s="665"/>
      <c r="AEQ32" s="665"/>
      <c r="AER32" s="665"/>
      <c r="AES32" s="665"/>
      <c r="AET32" s="665"/>
      <c r="AEU32" s="665"/>
      <c r="AEV32" s="665"/>
      <c r="AEW32" s="665"/>
      <c r="AEX32" s="665"/>
      <c r="AEY32" s="665"/>
      <c r="AEZ32" s="665"/>
      <c r="AFA32" s="665"/>
      <c r="AFB32" s="665"/>
      <c r="AFC32" s="665"/>
      <c r="AFD32" s="665"/>
      <c r="AFE32" s="665"/>
      <c r="AFF32" s="665"/>
      <c r="AFG32" s="665"/>
      <c r="AFH32" s="665"/>
      <c r="AFI32" s="665"/>
      <c r="AFJ32" s="665"/>
      <c r="AFK32" s="665"/>
      <c r="AFL32" s="665"/>
      <c r="AFM32" s="665"/>
      <c r="AFN32" s="665"/>
      <c r="AFO32" s="665"/>
      <c r="AFP32" s="665"/>
      <c r="AFQ32" s="665"/>
      <c r="AFR32" s="665"/>
      <c r="AFS32" s="665"/>
      <c r="AFT32" s="665"/>
      <c r="AFU32" s="665"/>
      <c r="AFV32" s="665"/>
      <c r="AFW32" s="665"/>
      <c r="AFX32" s="665"/>
      <c r="AFY32" s="665"/>
      <c r="AFZ32" s="665"/>
      <c r="AGA32" s="665"/>
      <c r="AGB32" s="665"/>
      <c r="AGC32" s="665"/>
      <c r="AGD32" s="665"/>
      <c r="AGE32" s="665"/>
      <c r="AGF32" s="665"/>
      <c r="AGG32" s="665"/>
      <c r="AGH32" s="665"/>
      <c r="AGI32" s="665"/>
      <c r="AGJ32" s="665"/>
      <c r="AGK32" s="665"/>
      <c r="AGL32" s="665"/>
      <c r="AGM32" s="665"/>
      <c r="AGN32" s="665"/>
      <c r="AGO32" s="665"/>
      <c r="AGP32" s="665"/>
      <c r="AGQ32" s="665"/>
      <c r="AGR32" s="665"/>
      <c r="AGS32" s="665"/>
      <c r="AGT32" s="665"/>
      <c r="AGU32" s="665"/>
      <c r="AGV32" s="665"/>
      <c r="AGW32" s="665"/>
      <c r="AGX32" s="665"/>
      <c r="AGY32" s="665"/>
      <c r="AGZ32" s="665"/>
      <c r="AHA32" s="665"/>
      <c r="AHB32" s="665"/>
      <c r="AHC32" s="665"/>
      <c r="AHD32" s="665"/>
      <c r="AHE32" s="665"/>
      <c r="AHF32" s="665"/>
      <c r="AHG32" s="665"/>
      <c r="AHH32" s="665"/>
      <c r="AHI32" s="665"/>
      <c r="AHJ32" s="665"/>
      <c r="AHK32" s="665"/>
      <c r="AHL32" s="665"/>
      <c r="AHM32" s="665"/>
      <c r="AHN32" s="665"/>
      <c r="AHO32" s="665"/>
      <c r="AHP32" s="665"/>
      <c r="AHQ32" s="665"/>
      <c r="AHR32" s="665"/>
      <c r="AHS32" s="665"/>
      <c r="AHT32" s="665"/>
      <c r="AHU32" s="665"/>
      <c r="AHV32" s="665"/>
      <c r="AHW32" s="665"/>
      <c r="AHX32" s="665"/>
      <c r="AHY32" s="665"/>
      <c r="AHZ32" s="665"/>
      <c r="AIA32" s="665"/>
      <c r="AIB32" s="665"/>
      <c r="AIC32" s="665"/>
      <c r="AID32" s="665"/>
      <c r="AIE32" s="665"/>
      <c r="AIF32" s="665"/>
      <c r="AIG32" s="665"/>
      <c r="AIH32" s="665"/>
      <c r="AII32" s="665"/>
      <c r="AIJ32" s="665"/>
      <c r="AIK32" s="665"/>
      <c r="AIL32" s="665"/>
      <c r="AIM32" s="665"/>
      <c r="AIN32" s="665"/>
      <c r="AIO32" s="665"/>
      <c r="AIP32" s="665"/>
      <c r="AIQ32" s="665"/>
      <c r="AIR32" s="665"/>
      <c r="AIS32" s="665"/>
      <c r="AIT32" s="665"/>
      <c r="AIU32" s="665"/>
      <c r="AIV32" s="665"/>
      <c r="AIW32" s="665"/>
      <c r="AIX32" s="665"/>
      <c r="AIY32" s="665"/>
      <c r="AIZ32" s="665"/>
      <c r="AJA32" s="665"/>
      <c r="AJB32" s="665"/>
      <c r="AJC32" s="665"/>
      <c r="AJD32" s="665"/>
      <c r="AJE32" s="665"/>
      <c r="AJF32" s="665"/>
      <c r="AJG32" s="665"/>
      <c r="AJH32" s="665"/>
      <c r="AJI32" s="665"/>
      <c r="AJJ32" s="665"/>
      <c r="AJK32" s="665"/>
      <c r="AJL32" s="665"/>
      <c r="AJM32" s="665"/>
      <c r="AJN32" s="665"/>
      <c r="AJO32" s="665"/>
      <c r="AJP32" s="665"/>
      <c r="AJQ32" s="665"/>
      <c r="AJR32" s="665"/>
      <c r="AJS32" s="665"/>
      <c r="AJT32" s="665"/>
      <c r="AJU32" s="665"/>
      <c r="AJV32" s="665"/>
      <c r="AJW32" s="665"/>
      <c r="AJX32" s="665"/>
      <c r="AJY32" s="665"/>
      <c r="AJZ32" s="665"/>
      <c r="AKA32" s="665"/>
      <c r="AKB32" s="665"/>
      <c r="AKC32" s="665"/>
      <c r="AKD32" s="665"/>
      <c r="AKE32" s="665"/>
      <c r="AKF32" s="665"/>
      <c r="AKG32" s="665"/>
      <c r="AKH32" s="665"/>
      <c r="AKI32" s="665"/>
      <c r="AKJ32" s="665"/>
      <c r="AKK32" s="665"/>
      <c r="AKL32" s="665"/>
      <c r="AKM32" s="665"/>
      <c r="AKN32" s="665"/>
      <c r="AKO32" s="665"/>
      <c r="AKP32" s="665"/>
      <c r="AKQ32" s="665"/>
      <c r="AKR32" s="665"/>
      <c r="AKS32" s="665"/>
      <c r="AKT32" s="665"/>
      <c r="AKU32" s="665"/>
      <c r="AKV32" s="665"/>
      <c r="AKW32" s="665"/>
      <c r="AKX32" s="665"/>
      <c r="AKY32" s="665"/>
      <c r="AKZ32" s="665"/>
      <c r="ALA32" s="665"/>
      <c r="ALB32" s="665"/>
      <c r="ALC32" s="665"/>
      <c r="ALD32" s="665"/>
      <c r="ALE32" s="665"/>
      <c r="ALF32" s="665"/>
      <c r="ALG32" s="665"/>
      <c r="ALH32" s="665"/>
      <c r="ALI32" s="665"/>
    </row>
    <row r="33" spans="2:1006">
      <c r="B33" s="687" t="s">
        <v>588</v>
      </c>
      <c r="C33" s="688"/>
      <c r="D33" s="688">
        <v>1</v>
      </c>
      <c r="E33" s="688">
        <v>0.98499999999999999</v>
      </c>
      <c r="F33" s="688">
        <v>0.91330825483014066</v>
      </c>
      <c r="G33" s="688">
        <v>0.84683448562525598</v>
      </c>
      <c r="H33" s="688">
        <v>0.78519890984404295</v>
      </c>
      <c r="I33" s="688">
        <v>0.72804938684689524</v>
      </c>
      <c r="J33" s="688">
        <v>0.67505940602161607</v>
      </c>
      <c r="K33" s="688">
        <v>0.62592622134037912</v>
      </c>
      <c r="L33" s="665"/>
      <c r="M33" s="850"/>
      <c r="N33" s="665"/>
      <c r="O33" s="665"/>
      <c r="P33" s="665"/>
      <c r="Q33" s="665"/>
      <c r="R33" s="665"/>
      <c r="S33" s="665"/>
      <c r="T33" s="665"/>
      <c r="U33" s="665"/>
      <c r="V33" s="665"/>
      <c r="W33" s="665"/>
      <c r="X33" s="665"/>
      <c r="Y33" s="665"/>
      <c r="Z33" s="665"/>
      <c r="AA33" s="665"/>
      <c r="AB33" s="665"/>
      <c r="AC33" s="665"/>
      <c r="AD33" s="665"/>
      <c r="AE33" s="665"/>
      <c r="AF33" s="665"/>
      <c r="AG33" s="665"/>
      <c r="AH33" s="665"/>
      <c r="AI33" s="665"/>
      <c r="AJ33" s="665"/>
      <c r="AK33" s="665"/>
      <c r="AL33" s="665"/>
      <c r="AM33" s="665"/>
      <c r="AN33" s="665"/>
      <c r="AO33" s="665"/>
      <c r="AP33" s="665"/>
      <c r="AQ33" s="665"/>
      <c r="AR33" s="665"/>
      <c r="AS33" s="665"/>
      <c r="AT33" s="665"/>
      <c r="AU33" s="665"/>
      <c r="AV33" s="665"/>
      <c r="AW33" s="665"/>
      <c r="AX33" s="665"/>
      <c r="AY33" s="665"/>
      <c r="AZ33" s="665"/>
      <c r="BA33" s="665"/>
      <c r="BB33" s="665"/>
      <c r="BC33" s="665"/>
      <c r="BD33" s="665"/>
      <c r="BE33" s="665"/>
      <c r="BF33" s="665"/>
      <c r="BG33" s="665"/>
      <c r="BH33" s="665"/>
      <c r="BI33" s="665"/>
      <c r="BJ33" s="665"/>
      <c r="BK33" s="665"/>
      <c r="BL33" s="665"/>
      <c r="BM33" s="665"/>
      <c r="BN33" s="665"/>
      <c r="BO33" s="665"/>
      <c r="BP33" s="665"/>
      <c r="BQ33" s="665"/>
      <c r="BR33" s="665"/>
      <c r="BS33" s="665"/>
      <c r="BT33" s="665"/>
      <c r="BU33" s="665"/>
      <c r="BV33" s="665"/>
      <c r="BW33" s="665"/>
      <c r="BX33" s="665"/>
      <c r="BY33" s="665"/>
      <c r="BZ33" s="665"/>
      <c r="CA33" s="665"/>
      <c r="CB33" s="665"/>
      <c r="CC33" s="665"/>
      <c r="CD33" s="665"/>
      <c r="CE33" s="665"/>
      <c r="CF33" s="665"/>
      <c r="CG33" s="665"/>
      <c r="CH33" s="665"/>
      <c r="CI33" s="665"/>
      <c r="CJ33" s="665"/>
      <c r="CK33" s="665"/>
      <c r="CL33" s="665"/>
      <c r="CM33" s="665"/>
      <c r="CN33" s="665"/>
      <c r="CO33" s="665"/>
      <c r="CP33" s="665"/>
      <c r="CQ33" s="665"/>
      <c r="CR33" s="665"/>
      <c r="CS33" s="665"/>
      <c r="CT33" s="665"/>
      <c r="CU33" s="665"/>
      <c r="CV33" s="665"/>
      <c r="CW33" s="665"/>
      <c r="CX33" s="665"/>
      <c r="CY33" s="665"/>
      <c r="CZ33" s="665"/>
      <c r="DA33" s="665"/>
      <c r="DB33" s="665"/>
      <c r="DC33" s="665"/>
      <c r="DD33" s="665"/>
      <c r="DE33" s="665"/>
      <c r="DF33" s="665"/>
      <c r="DG33" s="665"/>
      <c r="DH33" s="665"/>
      <c r="DI33" s="665"/>
      <c r="DJ33" s="665"/>
      <c r="DK33" s="665"/>
      <c r="DL33" s="665"/>
      <c r="DM33" s="665"/>
      <c r="DN33" s="665"/>
      <c r="DO33" s="665"/>
      <c r="DP33" s="665"/>
      <c r="DQ33" s="665"/>
      <c r="DR33" s="665"/>
      <c r="DS33" s="665"/>
      <c r="DT33" s="665"/>
      <c r="DU33" s="665"/>
      <c r="DV33" s="665"/>
      <c r="DW33" s="665"/>
      <c r="DX33" s="665"/>
      <c r="DY33" s="665"/>
      <c r="DZ33" s="665"/>
      <c r="EA33" s="665"/>
      <c r="EB33" s="665"/>
      <c r="EC33" s="665"/>
      <c r="ED33" s="665"/>
      <c r="EE33" s="665"/>
      <c r="EF33" s="665"/>
      <c r="EG33" s="665"/>
      <c r="EH33" s="665"/>
      <c r="EI33" s="665"/>
      <c r="EJ33" s="665"/>
      <c r="EK33" s="665"/>
      <c r="EL33" s="665"/>
      <c r="EM33" s="665"/>
      <c r="EN33" s="665"/>
      <c r="EO33" s="665"/>
      <c r="EP33" s="665"/>
      <c r="EQ33" s="665"/>
      <c r="ER33" s="665"/>
      <c r="ES33" s="665"/>
      <c r="ET33" s="665"/>
      <c r="EU33" s="665"/>
      <c r="EV33" s="665"/>
      <c r="EW33" s="665"/>
      <c r="EX33" s="665"/>
      <c r="EY33" s="665"/>
      <c r="EZ33" s="665"/>
      <c r="FA33" s="665"/>
      <c r="FB33" s="665"/>
      <c r="FC33" s="665"/>
      <c r="FD33" s="665"/>
      <c r="FE33" s="665"/>
      <c r="FF33" s="665"/>
      <c r="FG33" s="665"/>
      <c r="FH33" s="665"/>
      <c r="FI33" s="665"/>
      <c r="FJ33" s="665"/>
      <c r="FK33" s="665"/>
      <c r="FL33" s="665"/>
      <c r="FM33" s="665"/>
      <c r="FN33" s="665"/>
      <c r="FO33" s="665"/>
      <c r="FP33" s="665"/>
      <c r="FQ33" s="665"/>
      <c r="FR33" s="665"/>
      <c r="FS33" s="665"/>
      <c r="FT33" s="665"/>
      <c r="FU33" s="665"/>
      <c r="FV33" s="665"/>
      <c r="FW33" s="665"/>
      <c r="FX33" s="665"/>
      <c r="FY33" s="665"/>
      <c r="FZ33" s="665"/>
      <c r="GA33" s="665"/>
      <c r="GB33" s="665"/>
      <c r="GC33" s="665"/>
      <c r="GD33" s="665"/>
      <c r="GE33" s="665"/>
      <c r="GF33" s="665"/>
      <c r="GG33" s="665"/>
      <c r="GH33" s="665"/>
      <c r="GI33" s="665"/>
      <c r="GJ33" s="665"/>
      <c r="GK33" s="665"/>
      <c r="GL33" s="665"/>
      <c r="GM33" s="665"/>
      <c r="GN33" s="665"/>
      <c r="GO33" s="665"/>
      <c r="GP33" s="665"/>
      <c r="GQ33" s="665"/>
      <c r="GR33" s="665"/>
      <c r="GS33" s="665"/>
      <c r="GT33" s="665"/>
      <c r="GU33" s="665"/>
      <c r="GV33" s="665"/>
      <c r="GW33" s="665"/>
      <c r="GX33" s="665"/>
      <c r="GY33" s="665"/>
      <c r="GZ33" s="665"/>
      <c r="HA33" s="665"/>
      <c r="HB33" s="665"/>
      <c r="HC33" s="665"/>
      <c r="HD33" s="665"/>
      <c r="HE33" s="665"/>
      <c r="HF33" s="665"/>
      <c r="HG33" s="665"/>
      <c r="HH33" s="665"/>
      <c r="HI33" s="665"/>
      <c r="HJ33" s="665"/>
      <c r="HK33" s="665"/>
      <c r="HL33" s="665"/>
      <c r="HM33" s="665"/>
      <c r="HN33" s="665"/>
      <c r="HO33" s="665"/>
      <c r="HP33" s="665"/>
      <c r="HQ33" s="665"/>
      <c r="HR33" s="665"/>
      <c r="HS33" s="665"/>
      <c r="HT33" s="665"/>
      <c r="HU33" s="665"/>
      <c r="HV33" s="665"/>
      <c r="HW33" s="665"/>
      <c r="HX33" s="665"/>
      <c r="HY33" s="665"/>
      <c r="HZ33" s="665"/>
      <c r="IA33" s="665"/>
      <c r="IB33" s="665"/>
      <c r="IC33" s="665"/>
      <c r="ID33" s="665"/>
      <c r="IE33" s="665"/>
      <c r="IF33" s="665"/>
      <c r="IG33" s="665"/>
      <c r="IH33" s="665"/>
      <c r="II33" s="665"/>
      <c r="IJ33" s="665"/>
      <c r="IK33" s="665"/>
      <c r="IL33" s="665"/>
      <c r="IM33" s="665"/>
      <c r="IN33" s="665"/>
      <c r="IO33" s="665"/>
      <c r="IP33" s="665"/>
      <c r="IQ33" s="665"/>
      <c r="IR33" s="665"/>
      <c r="IS33" s="665"/>
      <c r="IT33" s="665"/>
      <c r="IU33" s="665"/>
      <c r="IV33" s="665"/>
      <c r="IW33" s="665"/>
      <c r="IX33" s="665"/>
      <c r="IY33" s="665"/>
      <c r="IZ33" s="665"/>
      <c r="JA33" s="665"/>
      <c r="JB33" s="665"/>
      <c r="JC33" s="665"/>
      <c r="JD33" s="665"/>
      <c r="JE33" s="665"/>
      <c r="JF33" s="665"/>
      <c r="JG33" s="665"/>
      <c r="JH33" s="665"/>
      <c r="JI33" s="665"/>
      <c r="JJ33" s="665"/>
      <c r="JK33" s="665"/>
      <c r="JL33" s="665"/>
      <c r="JM33" s="665"/>
      <c r="JN33" s="665"/>
      <c r="JO33" s="665"/>
      <c r="JP33" s="665"/>
      <c r="JQ33" s="665"/>
      <c r="JR33" s="665"/>
      <c r="JS33" s="665"/>
      <c r="JT33" s="665"/>
      <c r="JU33" s="665"/>
      <c r="JV33" s="665"/>
      <c r="JW33" s="665"/>
      <c r="JX33" s="665"/>
      <c r="JY33" s="665"/>
      <c r="JZ33" s="665"/>
      <c r="KA33" s="665"/>
      <c r="KB33" s="665"/>
      <c r="KC33" s="665"/>
      <c r="KD33" s="665"/>
      <c r="KE33" s="665"/>
      <c r="KF33" s="665"/>
      <c r="KG33" s="665"/>
      <c r="KH33" s="665"/>
      <c r="KI33" s="665"/>
      <c r="KJ33" s="665"/>
      <c r="KK33" s="665"/>
      <c r="KL33" s="665"/>
      <c r="KM33" s="665"/>
      <c r="KN33" s="665"/>
      <c r="KO33" s="665"/>
      <c r="KP33" s="665"/>
      <c r="KQ33" s="665"/>
      <c r="KR33" s="665"/>
      <c r="KS33" s="665"/>
      <c r="KT33" s="665"/>
      <c r="KU33" s="665"/>
      <c r="KV33" s="665"/>
      <c r="KW33" s="665"/>
      <c r="KX33" s="665"/>
      <c r="KY33" s="665"/>
      <c r="KZ33" s="665"/>
      <c r="LA33" s="665"/>
      <c r="LB33" s="665"/>
      <c r="LC33" s="665"/>
      <c r="LD33" s="665"/>
      <c r="LE33" s="665"/>
      <c r="LF33" s="665"/>
      <c r="LG33" s="665"/>
      <c r="LH33" s="665"/>
      <c r="LI33" s="665"/>
      <c r="LJ33" s="665"/>
      <c r="LK33" s="665"/>
      <c r="LL33" s="665"/>
      <c r="LM33" s="665"/>
      <c r="LN33" s="665"/>
      <c r="LO33" s="665"/>
      <c r="LP33" s="665"/>
      <c r="LQ33" s="665"/>
      <c r="LR33" s="665"/>
      <c r="LS33" s="665"/>
      <c r="LT33" s="665"/>
      <c r="LU33" s="665"/>
      <c r="LV33" s="665"/>
      <c r="LW33" s="665"/>
      <c r="LX33" s="665"/>
      <c r="LY33" s="665"/>
      <c r="LZ33" s="665"/>
      <c r="MA33" s="665"/>
      <c r="MB33" s="665"/>
      <c r="MC33" s="665"/>
      <c r="MD33" s="665"/>
      <c r="ME33" s="665"/>
      <c r="MF33" s="665"/>
      <c r="MG33" s="665"/>
      <c r="MH33" s="665"/>
      <c r="MI33" s="665"/>
      <c r="MJ33" s="665"/>
      <c r="MK33" s="665"/>
      <c r="ML33" s="665"/>
      <c r="MM33" s="665"/>
      <c r="MN33" s="665"/>
      <c r="MO33" s="665"/>
      <c r="MP33" s="665"/>
      <c r="MQ33" s="665"/>
      <c r="MR33" s="665"/>
      <c r="MS33" s="665"/>
      <c r="MT33" s="665"/>
      <c r="MU33" s="665"/>
      <c r="MV33" s="665"/>
      <c r="MW33" s="665"/>
      <c r="MX33" s="665"/>
      <c r="MY33" s="665"/>
      <c r="MZ33" s="665"/>
      <c r="NA33" s="665"/>
      <c r="NB33" s="665"/>
      <c r="NC33" s="665"/>
      <c r="ND33" s="665"/>
      <c r="NE33" s="665"/>
      <c r="NF33" s="665"/>
      <c r="NG33" s="665"/>
      <c r="NH33" s="665"/>
      <c r="NI33" s="665"/>
      <c r="NJ33" s="665"/>
      <c r="NK33" s="665"/>
      <c r="NL33" s="665"/>
      <c r="NM33" s="665"/>
      <c r="NN33" s="665"/>
      <c r="NO33" s="665"/>
      <c r="NP33" s="665"/>
      <c r="NQ33" s="665"/>
      <c r="NR33" s="665"/>
      <c r="NS33" s="665"/>
      <c r="NT33" s="665"/>
      <c r="NU33" s="665"/>
      <c r="NV33" s="665"/>
      <c r="NW33" s="665"/>
      <c r="NX33" s="665"/>
      <c r="NY33" s="665"/>
      <c r="NZ33" s="665"/>
      <c r="OA33" s="665"/>
      <c r="OB33" s="665"/>
      <c r="OC33" s="665"/>
      <c r="OD33" s="665"/>
      <c r="OE33" s="665"/>
      <c r="OF33" s="665"/>
      <c r="OG33" s="665"/>
      <c r="OH33" s="665"/>
      <c r="OI33" s="665"/>
      <c r="OJ33" s="665"/>
      <c r="OK33" s="665"/>
      <c r="OL33" s="665"/>
      <c r="OM33" s="665"/>
      <c r="ON33" s="665"/>
      <c r="OO33" s="665"/>
      <c r="OP33" s="665"/>
      <c r="OQ33" s="665"/>
      <c r="OR33" s="665"/>
      <c r="OS33" s="665"/>
      <c r="OT33" s="665"/>
      <c r="OU33" s="665"/>
      <c r="OV33" s="665"/>
      <c r="OW33" s="665"/>
      <c r="OX33" s="665"/>
      <c r="OY33" s="665"/>
      <c r="OZ33" s="665"/>
      <c r="PA33" s="665"/>
      <c r="PB33" s="665"/>
      <c r="PC33" s="665"/>
      <c r="PD33" s="665"/>
      <c r="PE33" s="665"/>
      <c r="PF33" s="665"/>
      <c r="PG33" s="665"/>
      <c r="PH33" s="665"/>
      <c r="PI33" s="665"/>
      <c r="PJ33" s="665"/>
      <c r="PK33" s="665"/>
      <c r="PL33" s="665"/>
      <c r="PM33" s="665"/>
      <c r="PN33" s="665"/>
      <c r="PO33" s="665"/>
      <c r="PP33" s="665"/>
      <c r="PQ33" s="665"/>
      <c r="PR33" s="665"/>
      <c r="PS33" s="665"/>
      <c r="PT33" s="665"/>
      <c r="PU33" s="665"/>
      <c r="PV33" s="665"/>
      <c r="PW33" s="665"/>
      <c r="PX33" s="665"/>
      <c r="PY33" s="665"/>
      <c r="PZ33" s="665"/>
      <c r="QA33" s="665"/>
      <c r="QB33" s="665"/>
      <c r="QC33" s="665"/>
      <c r="QD33" s="665"/>
      <c r="QE33" s="665"/>
      <c r="QF33" s="665"/>
      <c r="QG33" s="665"/>
      <c r="QH33" s="665"/>
      <c r="QI33" s="665"/>
      <c r="QJ33" s="665"/>
      <c r="QK33" s="665"/>
      <c r="QL33" s="665"/>
      <c r="QM33" s="665"/>
      <c r="QN33" s="665"/>
      <c r="QO33" s="665"/>
      <c r="QP33" s="665"/>
      <c r="QQ33" s="665"/>
      <c r="QR33" s="665"/>
      <c r="QS33" s="665"/>
      <c r="QT33" s="665"/>
      <c r="QU33" s="665"/>
      <c r="QV33" s="665"/>
      <c r="QW33" s="665"/>
      <c r="QX33" s="665"/>
      <c r="QY33" s="665"/>
      <c r="QZ33" s="665"/>
      <c r="RA33" s="665"/>
      <c r="RB33" s="665"/>
      <c r="RC33" s="665"/>
      <c r="RD33" s="665"/>
      <c r="RE33" s="665"/>
      <c r="RF33" s="665"/>
      <c r="RG33" s="665"/>
      <c r="RH33" s="665"/>
      <c r="RI33" s="665"/>
      <c r="RJ33" s="665"/>
      <c r="RK33" s="665"/>
      <c r="RL33" s="665"/>
      <c r="RM33" s="665"/>
      <c r="RN33" s="665"/>
      <c r="RO33" s="665"/>
      <c r="RP33" s="665"/>
      <c r="RQ33" s="665"/>
      <c r="RR33" s="665"/>
      <c r="RS33" s="665"/>
      <c r="RT33" s="665"/>
      <c r="RU33" s="665"/>
      <c r="RV33" s="665"/>
      <c r="RW33" s="665"/>
      <c r="RX33" s="665"/>
      <c r="RY33" s="665"/>
      <c r="RZ33" s="665"/>
      <c r="SA33" s="665"/>
      <c r="SB33" s="665"/>
      <c r="SC33" s="665"/>
      <c r="SD33" s="665"/>
      <c r="SE33" s="665"/>
      <c r="SF33" s="665"/>
      <c r="SG33" s="665"/>
      <c r="SH33" s="665"/>
      <c r="SI33" s="665"/>
      <c r="SJ33" s="665"/>
      <c r="SK33" s="665"/>
      <c r="SL33" s="665"/>
      <c r="SM33" s="665"/>
      <c r="SN33" s="665"/>
      <c r="SO33" s="665"/>
      <c r="SP33" s="665"/>
      <c r="SQ33" s="665"/>
      <c r="SR33" s="665"/>
      <c r="SS33" s="665"/>
      <c r="ST33" s="665"/>
      <c r="SU33" s="665"/>
      <c r="SV33" s="665"/>
      <c r="SW33" s="665"/>
      <c r="SX33" s="665"/>
      <c r="SY33" s="665"/>
      <c r="SZ33" s="665"/>
      <c r="TA33" s="665"/>
      <c r="TB33" s="665"/>
      <c r="TC33" s="665"/>
      <c r="TD33" s="665"/>
      <c r="TE33" s="665"/>
      <c r="TF33" s="665"/>
      <c r="TG33" s="665"/>
      <c r="TH33" s="665"/>
      <c r="TI33" s="665"/>
      <c r="TJ33" s="665"/>
      <c r="TK33" s="665"/>
      <c r="TL33" s="665"/>
      <c r="TM33" s="665"/>
      <c r="TN33" s="665"/>
      <c r="TO33" s="665"/>
      <c r="TP33" s="665"/>
      <c r="TQ33" s="665"/>
      <c r="TR33" s="665"/>
      <c r="TS33" s="665"/>
      <c r="TT33" s="665"/>
      <c r="TU33" s="665"/>
      <c r="TV33" s="665"/>
      <c r="TW33" s="665"/>
      <c r="TX33" s="665"/>
      <c r="TY33" s="665"/>
      <c r="TZ33" s="665"/>
      <c r="UA33" s="665"/>
      <c r="UB33" s="665"/>
      <c r="UC33" s="665"/>
      <c r="UD33" s="665"/>
      <c r="UE33" s="665"/>
      <c r="UF33" s="665"/>
      <c r="UG33" s="665"/>
      <c r="UH33" s="665"/>
      <c r="UI33" s="665"/>
      <c r="UJ33" s="665"/>
      <c r="UK33" s="665"/>
      <c r="UL33" s="665"/>
      <c r="UM33" s="665"/>
      <c r="UN33" s="665"/>
      <c r="UO33" s="665"/>
      <c r="UP33" s="665"/>
      <c r="UQ33" s="665"/>
      <c r="UR33" s="665"/>
      <c r="US33" s="665"/>
      <c r="UT33" s="665"/>
      <c r="UU33" s="665"/>
      <c r="UV33" s="665"/>
      <c r="UW33" s="665"/>
      <c r="UX33" s="665"/>
      <c r="UY33" s="665"/>
      <c r="UZ33" s="665"/>
      <c r="VA33" s="665"/>
      <c r="VB33" s="665"/>
      <c r="VC33" s="665"/>
      <c r="VD33" s="665"/>
      <c r="VE33" s="665"/>
      <c r="VF33" s="665"/>
      <c r="VG33" s="665"/>
      <c r="VH33" s="665"/>
      <c r="VI33" s="665"/>
      <c r="VJ33" s="665"/>
      <c r="VK33" s="665"/>
      <c r="VL33" s="665"/>
      <c r="VM33" s="665"/>
      <c r="VN33" s="665"/>
      <c r="VO33" s="665"/>
      <c r="VP33" s="665"/>
      <c r="VQ33" s="665"/>
      <c r="VR33" s="665"/>
      <c r="VS33" s="665"/>
      <c r="VT33" s="665"/>
      <c r="VU33" s="665"/>
      <c r="VV33" s="665"/>
      <c r="VW33" s="665"/>
      <c r="VX33" s="665"/>
      <c r="VY33" s="665"/>
      <c r="VZ33" s="665"/>
      <c r="WA33" s="665"/>
      <c r="WB33" s="665"/>
      <c r="WC33" s="665"/>
      <c r="WD33" s="665"/>
      <c r="WE33" s="665"/>
      <c r="WF33" s="665"/>
      <c r="WG33" s="665"/>
      <c r="WH33" s="665"/>
      <c r="WI33" s="665"/>
      <c r="WJ33" s="665"/>
      <c r="WK33" s="665"/>
      <c r="WL33" s="665"/>
      <c r="WM33" s="665"/>
      <c r="WN33" s="665"/>
      <c r="WO33" s="665"/>
      <c r="WP33" s="665"/>
      <c r="WQ33" s="665"/>
      <c r="WR33" s="665"/>
      <c r="WS33" s="665"/>
      <c r="WT33" s="665"/>
      <c r="WU33" s="665"/>
      <c r="WV33" s="665"/>
      <c r="WW33" s="665"/>
      <c r="WX33" s="665"/>
      <c r="WY33" s="665"/>
      <c r="WZ33" s="665"/>
      <c r="XA33" s="665"/>
      <c r="XB33" s="665"/>
      <c r="XC33" s="665"/>
      <c r="XD33" s="665"/>
      <c r="XE33" s="665"/>
      <c r="XF33" s="665"/>
      <c r="XG33" s="665"/>
      <c r="XH33" s="665"/>
      <c r="XI33" s="665"/>
      <c r="XJ33" s="665"/>
      <c r="XK33" s="665"/>
      <c r="XL33" s="665"/>
      <c r="XM33" s="665"/>
      <c r="XN33" s="665"/>
      <c r="XO33" s="665"/>
      <c r="XP33" s="665"/>
      <c r="XQ33" s="665"/>
      <c r="XR33" s="665"/>
      <c r="XS33" s="665"/>
      <c r="XT33" s="665"/>
      <c r="XU33" s="665"/>
      <c r="XV33" s="665"/>
      <c r="XW33" s="665"/>
      <c r="XX33" s="665"/>
      <c r="XY33" s="665"/>
      <c r="XZ33" s="665"/>
      <c r="YA33" s="665"/>
      <c r="YB33" s="665"/>
      <c r="YC33" s="665"/>
      <c r="YD33" s="665"/>
      <c r="YE33" s="665"/>
      <c r="YF33" s="665"/>
      <c r="YG33" s="665"/>
      <c r="YH33" s="665"/>
      <c r="YI33" s="665"/>
      <c r="YJ33" s="665"/>
      <c r="YK33" s="665"/>
      <c r="YL33" s="665"/>
      <c r="YM33" s="665"/>
      <c r="YN33" s="665"/>
      <c r="YO33" s="665"/>
      <c r="YP33" s="665"/>
      <c r="YQ33" s="665"/>
      <c r="YR33" s="665"/>
      <c r="YS33" s="665"/>
      <c r="YT33" s="665"/>
      <c r="YU33" s="665"/>
      <c r="YV33" s="665"/>
      <c r="YW33" s="665"/>
      <c r="YX33" s="665"/>
      <c r="YY33" s="665"/>
      <c r="YZ33" s="665"/>
      <c r="ZA33" s="665"/>
      <c r="ZB33" s="665"/>
      <c r="ZC33" s="665"/>
      <c r="ZD33" s="665"/>
      <c r="ZE33" s="665"/>
      <c r="ZF33" s="665"/>
      <c r="ZG33" s="665"/>
      <c r="ZH33" s="665"/>
      <c r="ZI33" s="665"/>
      <c r="ZJ33" s="665"/>
      <c r="ZK33" s="665"/>
      <c r="ZL33" s="665"/>
      <c r="ZM33" s="665"/>
      <c r="ZN33" s="665"/>
      <c r="ZO33" s="665"/>
      <c r="ZP33" s="665"/>
      <c r="ZQ33" s="665"/>
      <c r="ZR33" s="665"/>
      <c r="ZS33" s="665"/>
      <c r="ZT33" s="665"/>
      <c r="ZU33" s="665"/>
      <c r="ZV33" s="665"/>
      <c r="ZW33" s="665"/>
      <c r="ZX33" s="665"/>
      <c r="ZY33" s="665"/>
      <c r="ZZ33" s="665"/>
      <c r="AAA33" s="665"/>
      <c r="AAB33" s="665"/>
      <c r="AAC33" s="665"/>
      <c r="AAD33" s="665"/>
      <c r="AAE33" s="665"/>
      <c r="AAF33" s="665"/>
      <c r="AAG33" s="665"/>
      <c r="AAH33" s="665"/>
      <c r="AAI33" s="665"/>
      <c r="AAJ33" s="665"/>
      <c r="AAK33" s="665"/>
      <c r="AAL33" s="665"/>
      <c r="AAM33" s="665"/>
      <c r="AAN33" s="665"/>
      <c r="AAO33" s="665"/>
      <c r="AAP33" s="665"/>
      <c r="AAQ33" s="665"/>
      <c r="AAR33" s="665"/>
      <c r="AAS33" s="665"/>
      <c r="AAT33" s="665"/>
      <c r="AAU33" s="665"/>
      <c r="AAV33" s="665"/>
      <c r="AAW33" s="665"/>
      <c r="AAX33" s="665"/>
      <c r="AAY33" s="665"/>
      <c r="AAZ33" s="665"/>
      <c r="ABA33" s="665"/>
      <c r="ABB33" s="665"/>
      <c r="ABC33" s="665"/>
      <c r="ABD33" s="665"/>
      <c r="ABE33" s="665"/>
      <c r="ABF33" s="665"/>
      <c r="ABG33" s="665"/>
      <c r="ABH33" s="665"/>
      <c r="ABI33" s="665"/>
      <c r="ABJ33" s="665"/>
      <c r="ABK33" s="665"/>
      <c r="ABL33" s="665"/>
      <c r="ABM33" s="665"/>
      <c r="ABN33" s="665"/>
      <c r="ABO33" s="665"/>
      <c r="ABP33" s="665"/>
      <c r="ABQ33" s="665"/>
      <c r="ABR33" s="665"/>
      <c r="ABS33" s="665"/>
      <c r="ABT33" s="665"/>
      <c r="ABU33" s="665"/>
      <c r="ABV33" s="665"/>
      <c r="ABW33" s="665"/>
      <c r="ABX33" s="665"/>
      <c r="ABY33" s="665"/>
      <c r="ABZ33" s="665"/>
      <c r="ACA33" s="665"/>
      <c r="ACB33" s="665"/>
      <c r="ACC33" s="665"/>
      <c r="ACD33" s="665"/>
      <c r="ACE33" s="665"/>
      <c r="ACF33" s="665"/>
      <c r="ACG33" s="665"/>
      <c r="ACH33" s="665"/>
      <c r="ACI33" s="665"/>
      <c r="ACJ33" s="665"/>
      <c r="ACK33" s="665"/>
      <c r="ACL33" s="665"/>
      <c r="ACM33" s="665"/>
      <c r="ACN33" s="665"/>
      <c r="ACO33" s="665"/>
      <c r="ACP33" s="665"/>
      <c r="ACQ33" s="665"/>
      <c r="ACR33" s="665"/>
      <c r="ACS33" s="665"/>
      <c r="ACT33" s="665"/>
      <c r="ACU33" s="665"/>
      <c r="ACV33" s="665"/>
      <c r="ACW33" s="665"/>
      <c r="ACX33" s="665"/>
      <c r="ACY33" s="665"/>
      <c r="ACZ33" s="665"/>
      <c r="ADA33" s="665"/>
      <c r="ADB33" s="665"/>
      <c r="ADC33" s="665"/>
      <c r="ADD33" s="665"/>
      <c r="ADE33" s="665"/>
      <c r="ADF33" s="665"/>
      <c r="ADG33" s="665"/>
      <c r="ADH33" s="665"/>
      <c r="ADI33" s="665"/>
      <c r="ADJ33" s="665"/>
      <c r="ADK33" s="665"/>
      <c r="ADL33" s="665"/>
      <c r="ADM33" s="665"/>
      <c r="ADN33" s="665"/>
      <c r="ADO33" s="665"/>
      <c r="ADP33" s="665"/>
      <c r="ADQ33" s="665"/>
      <c r="ADR33" s="665"/>
      <c r="ADS33" s="665"/>
      <c r="ADT33" s="665"/>
      <c r="ADU33" s="665"/>
      <c r="ADV33" s="665"/>
      <c r="ADW33" s="665"/>
      <c r="ADX33" s="665"/>
      <c r="ADY33" s="665"/>
      <c r="ADZ33" s="665"/>
      <c r="AEA33" s="665"/>
      <c r="AEB33" s="665"/>
      <c r="AEC33" s="665"/>
      <c r="AED33" s="665"/>
      <c r="AEE33" s="665"/>
      <c r="AEF33" s="665"/>
      <c r="AEG33" s="665"/>
      <c r="AEH33" s="665"/>
      <c r="AEI33" s="665"/>
      <c r="AEJ33" s="665"/>
      <c r="AEK33" s="665"/>
      <c r="AEL33" s="665"/>
      <c r="AEM33" s="665"/>
      <c r="AEN33" s="665"/>
      <c r="AEO33" s="665"/>
      <c r="AEP33" s="665"/>
      <c r="AEQ33" s="665"/>
      <c r="AER33" s="665"/>
      <c r="AES33" s="665"/>
      <c r="AET33" s="665"/>
      <c r="AEU33" s="665"/>
      <c r="AEV33" s="665"/>
      <c r="AEW33" s="665"/>
      <c r="AEX33" s="665"/>
      <c r="AEY33" s="665"/>
      <c r="AEZ33" s="665"/>
      <c r="AFA33" s="665"/>
      <c r="AFB33" s="665"/>
      <c r="AFC33" s="665"/>
      <c r="AFD33" s="665"/>
      <c r="AFE33" s="665"/>
      <c r="AFF33" s="665"/>
      <c r="AFG33" s="665"/>
      <c r="AFH33" s="665"/>
      <c r="AFI33" s="665"/>
      <c r="AFJ33" s="665"/>
      <c r="AFK33" s="665"/>
      <c r="AFL33" s="665"/>
      <c r="AFM33" s="665"/>
      <c r="AFN33" s="665"/>
      <c r="AFO33" s="665"/>
      <c r="AFP33" s="665"/>
      <c r="AFQ33" s="665"/>
      <c r="AFR33" s="665"/>
      <c r="AFS33" s="665"/>
      <c r="AFT33" s="665"/>
      <c r="AFU33" s="665"/>
      <c r="AFV33" s="665"/>
      <c r="AFW33" s="665"/>
      <c r="AFX33" s="665"/>
      <c r="AFY33" s="665"/>
      <c r="AFZ33" s="665"/>
      <c r="AGA33" s="665"/>
      <c r="AGB33" s="665"/>
      <c r="AGC33" s="665"/>
      <c r="AGD33" s="665"/>
      <c r="AGE33" s="665"/>
      <c r="AGF33" s="665"/>
      <c r="AGG33" s="665"/>
      <c r="AGH33" s="665"/>
      <c r="AGI33" s="665"/>
      <c r="AGJ33" s="665"/>
      <c r="AGK33" s="665"/>
      <c r="AGL33" s="665"/>
      <c r="AGM33" s="665"/>
      <c r="AGN33" s="665"/>
      <c r="AGO33" s="665"/>
      <c r="AGP33" s="665"/>
      <c r="AGQ33" s="665"/>
      <c r="AGR33" s="665"/>
      <c r="AGS33" s="665"/>
      <c r="AGT33" s="665"/>
      <c r="AGU33" s="665"/>
      <c r="AGV33" s="665"/>
      <c r="AGW33" s="665"/>
      <c r="AGX33" s="665"/>
      <c r="AGY33" s="665"/>
      <c r="AGZ33" s="665"/>
      <c r="AHA33" s="665"/>
      <c r="AHB33" s="665"/>
      <c r="AHC33" s="665"/>
      <c r="AHD33" s="665"/>
      <c r="AHE33" s="665"/>
      <c r="AHF33" s="665"/>
      <c r="AHG33" s="665"/>
      <c r="AHH33" s="665"/>
      <c r="AHI33" s="665"/>
      <c r="AHJ33" s="665"/>
      <c r="AHK33" s="665"/>
      <c r="AHL33" s="665"/>
      <c r="AHM33" s="665"/>
      <c r="AHN33" s="665"/>
      <c r="AHO33" s="665"/>
      <c r="AHP33" s="665"/>
      <c r="AHQ33" s="665"/>
      <c r="AHR33" s="665"/>
      <c r="AHS33" s="665"/>
      <c r="AHT33" s="665"/>
      <c r="AHU33" s="665"/>
      <c r="AHV33" s="665"/>
      <c r="AHW33" s="665"/>
      <c r="AHX33" s="665"/>
      <c r="AHY33" s="665"/>
      <c r="AHZ33" s="665"/>
      <c r="AIA33" s="665"/>
      <c r="AIB33" s="665"/>
      <c r="AIC33" s="665"/>
      <c r="AID33" s="665"/>
      <c r="AIE33" s="665"/>
      <c r="AIF33" s="665"/>
      <c r="AIG33" s="665"/>
      <c r="AIH33" s="665"/>
      <c r="AII33" s="665"/>
      <c r="AIJ33" s="665"/>
      <c r="AIK33" s="665"/>
      <c r="AIL33" s="665"/>
      <c r="AIM33" s="665"/>
      <c r="AIN33" s="665"/>
      <c r="AIO33" s="665"/>
      <c r="AIP33" s="665"/>
      <c r="AIQ33" s="665"/>
      <c r="AIR33" s="665"/>
      <c r="AIS33" s="665"/>
      <c r="AIT33" s="665"/>
      <c r="AIU33" s="665"/>
      <c r="AIV33" s="665"/>
      <c r="AIW33" s="665"/>
      <c r="AIX33" s="665"/>
      <c r="AIY33" s="665"/>
      <c r="AIZ33" s="665"/>
      <c r="AJA33" s="665"/>
      <c r="AJB33" s="665"/>
      <c r="AJC33" s="665"/>
      <c r="AJD33" s="665"/>
      <c r="AJE33" s="665"/>
      <c r="AJF33" s="665"/>
      <c r="AJG33" s="665"/>
      <c r="AJH33" s="665"/>
      <c r="AJI33" s="665"/>
      <c r="AJJ33" s="665"/>
      <c r="AJK33" s="665"/>
      <c r="AJL33" s="665"/>
      <c r="AJM33" s="665"/>
      <c r="AJN33" s="665"/>
      <c r="AJO33" s="665"/>
      <c r="AJP33" s="665"/>
      <c r="AJQ33" s="665"/>
      <c r="AJR33" s="665"/>
      <c r="AJS33" s="665"/>
      <c r="AJT33" s="665"/>
      <c r="AJU33" s="665"/>
      <c r="AJV33" s="665"/>
      <c r="AJW33" s="665"/>
      <c r="AJX33" s="665"/>
      <c r="AJY33" s="665"/>
      <c r="AJZ33" s="665"/>
      <c r="AKA33" s="665"/>
      <c r="AKB33" s="665"/>
      <c r="AKC33" s="665"/>
      <c r="AKD33" s="665"/>
      <c r="AKE33" s="665"/>
      <c r="AKF33" s="665"/>
      <c r="AKG33" s="665"/>
      <c r="AKH33" s="665"/>
      <c r="AKI33" s="665"/>
      <c r="AKJ33" s="665"/>
      <c r="AKK33" s="665"/>
      <c r="AKL33" s="665"/>
      <c r="AKM33" s="665"/>
      <c r="AKN33" s="665"/>
      <c r="AKO33" s="665"/>
      <c r="AKP33" s="665"/>
      <c r="AKQ33" s="665"/>
      <c r="AKR33" s="665"/>
      <c r="AKS33" s="665"/>
      <c r="AKT33" s="665"/>
      <c r="AKU33" s="665"/>
      <c r="AKV33" s="665"/>
      <c r="AKW33" s="665"/>
      <c r="AKX33" s="665"/>
      <c r="AKY33" s="665"/>
      <c r="AKZ33" s="665"/>
      <c r="ALA33" s="665"/>
      <c r="ALB33" s="665"/>
      <c r="ALC33" s="665"/>
      <c r="ALD33" s="665"/>
      <c r="ALE33" s="665"/>
      <c r="ALF33" s="665"/>
      <c r="ALG33" s="665"/>
      <c r="ALH33" s="665"/>
      <c r="ALI33" s="665"/>
      <c r="ALJ33" s="665"/>
    </row>
    <row r="34" spans="2:1006">
      <c r="B34" s="665"/>
      <c r="C34" s="665"/>
      <c r="D34" s="665"/>
      <c r="E34" s="665"/>
      <c r="F34" s="665"/>
      <c r="G34" s="665"/>
      <c r="H34" s="665"/>
      <c r="I34" s="665"/>
      <c r="J34" s="665"/>
      <c r="K34" s="665"/>
      <c r="L34" s="665"/>
      <c r="M34" s="665"/>
      <c r="N34" s="665"/>
      <c r="O34" s="665"/>
      <c r="P34" s="665"/>
      <c r="Q34" s="665"/>
      <c r="R34" s="665"/>
      <c r="S34" s="665"/>
      <c r="T34" s="665"/>
      <c r="U34" s="665"/>
      <c r="V34" s="665"/>
      <c r="W34" s="665"/>
      <c r="X34" s="665"/>
      <c r="Y34" s="665"/>
      <c r="Z34" s="665"/>
      <c r="AA34" s="665"/>
      <c r="AB34" s="665"/>
      <c r="AC34" s="665"/>
      <c r="AD34" s="665"/>
      <c r="AE34" s="665"/>
      <c r="AF34" s="665"/>
      <c r="AG34" s="665"/>
      <c r="AH34" s="665"/>
      <c r="AI34" s="665"/>
      <c r="AJ34" s="665"/>
      <c r="AK34" s="665"/>
      <c r="AL34" s="665"/>
      <c r="AM34" s="665"/>
      <c r="AN34" s="665"/>
      <c r="AO34" s="665"/>
      <c r="AP34" s="665"/>
      <c r="AQ34" s="665"/>
      <c r="AR34" s="665"/>
      <c r="AS34" s="665"/>
      <c r="AT34" s="665"/>
      <c r="AU34" s="665"/>
      <c r="AV34" s="665"/>
      <c r="AW34" s="665"/>
      <c r="AX34" s="665"/>
      <c r="AY34" s="665"/>
      <c r="AZ34" s="665"/>
      <c r="BA34" s="665"/>
      <c r="BB34" s="665"/>
      <c r="BC34" s="665"/>
      <c r="BD34" s="665"/>
      <c r="BE34" s="665"/>
      <c r="BF34" s="665"/>
      <c r="BG34" s="665"/>
      <c r="BH34" s="665"/>
      <c r="BI34" s="665"/>
      <c r="BJ34" s="665"/>
      <c r="BK34" s="665"/>
      <c r="BL34" s="665"/>
      <c r="BM34" s="665"/>
      <c r="BN34" s="665"/>
      <c r="BO34" s="665"/>
      <c r="BP34" s="665"/>
      <c r="BQ34" s="665"/>
      <c r="BR34" s="665"/>
      <c r="BS34" s="665"/>
      <c r="BT34" s="665"/>
      <c r="BU34" s="665"/>
      <c r="BV34" s="665"/>
      <c r="BW34" s="665"/>
      <c r="BX34" s="665"/>
      <c r="BY34" s="665"/>
      <c r="BZ34" s="665"/>
      <c r="CA34" s="665"/>
      <c r="CB34" s="665"/>
      <c r="CC34" s="665"/>
      <c r="CD34" s="665"/>
      <c r="CE34" s="665"/>
      <c r="CF34" s="665"/>
      <c r="CG34" s="665"/>
      <c r="CH34" s="665"/>
      <c r="CI34" s="665"/>
      <c r="CJ34" s="665"/>
      <c r="CK34" s="665"/>
      <c r="CL34" s="665"/>
      <c r="CM34" s="665"/>
      <c r="CN34" s="665"/>
      <c r="CO34" s="665"/>
      <c r="CP34" s="665"/>
      <c r="CQ34" s="665"/>
      <c r="CR34" s="665"/>
      <c r="CS34" s="665"/>
      <c r="CT34" s="665"/>
      <c r="CU34" s="665"/>
      <c r="CV34" s="665"/>
      <c r="CW34" s="665"/>
      <c r="CX34" s="665"/>
      <c r="CY34" s="665"/>
      <c r="CZ34" s="665"/>
      <c r="DA34" s="665"/>
      <c r="DB34" s="665"/>
      <c r="DC34" s="665"/>
      <c r="DD34" s="665"/>
      <c r="DE34" s="665"/>
      <c r="DF34" s="665"/>
      <c r="DG34" s="665"/>
      <c r="DH34" s="665"/>
      <c r="DI34" s="665"/>
      <c r="DJ34" s="665"/>
      <c r="DK34" s="665"/>
      <c r="DL34" s="665"/>
      <c r="DM34" s="665"/>
      <c r="DN34" s="665"/>
      <c r="DO34" s="665"/>
      <c r="DP34" s="665"/>
      <c r="DQ34" s="665"/>
      <c r="DR34" s="665"/>
      <c r="DS34" s="665"/>
      <c r="DT34" s="665"/>
      <c r="DU34" s="665"/>
      <c r="DV34" s="665"/>
      <c r="DW34" s="665"/>
      <c r="DX34" s="665"/>
      <c r="DY34" s="665"/>
      <c r="DZ34" s="665"/>
      <c r="EA34" s="665"/>
      <c r="EB34" s="665"/>
      <c r="EC34" s="665"/>
      <c r="ED34" s="665"/>
      <c r="EE34" s="665"/>
      <c r="EF34" s="665"/>
      <c r="EG34" s="665"/>
      <c r="EH34" s="665"/>
      <c r="EI34" s="665"/>
      <c r="EJ34" s="665"/>
      <c r="EK34" s="665"/>
      <c r="EL34" s="665"/>
      <c r="EM34" s="665"/>
      <c r="EN34" s="665"/>
      <c r="EO34" s="665"/>
      <c r="EP34" s="665"/>
      <c r="EQ34" s="665"/>
      <c r="ER34" s="665"/>
      <c r="ES34" s="665"/>
      <c r="ET34" s="665"/>
      <c r="EU34" s="665"/>
      <c r="EV34" s="665"/>
      <c r="EW34" s="665"/>
      <c r="EX34" s="665"/>
      <c r="EY34" s="665"/>
      <c r="EZ34" s="665"/>
      <c r="FA34" s="665"/>
      <c r="FB34" s="665"/>
      <c r="FC34" s="665"/>
      <c r="FD34" s="665"/>
      <c r="FE34" s="665"/>
      <c r="FF34" s="665"/>
      <c r="FG34" s="665"/>
      <c r="FH34" s="665"/>
      <c r="FI34" s="665"/>
      <c r="FJ34" s="665"/>
      <c r="FK34" s="665"/>
      <c r="FL34" s="665"/>
      <c r="FM34" s="665"/>
      <c r="FN34" s="665"/>
      <c r="FO34" s="665"/>
      <c r="FP34" s="665"/>
      <c r="FQ34" s="665"/>
      <c r="FR34" s="665"/>
      <c r="FS34" s="665"/>
      <c r="FT34" s="665"/>
      <c r="FU34" s="665"/>
      <c r="FV34" s="665"/>
      <c r="FW34" s="665"/>
      <c r="FX34" s="665"/>
      <c r="FY34" s="665"/>
      <c r="FZ34" s="665"/>
      <c r="GA34" s="665"/>
      <c r="GB34" s="665"/>
      <c r="GC34" s="665"/>
      <c r="GD34" s="665"/>
      <c r="GE34" s="665"/>
      <c r="GF34" s="665"/>
      <c r="GG34" s="665"/>
      <c r="GH34" s="665"/>
      <c r="GI34" s="665"/>
      <c r="GJ34" s="665"/>
      <c r="GK34" s="665"/>
      <c r="GL34" s="665"/>
      <c r="GM34" s="665"/>
      <c r="GN34" s="665"/>
      <c r="GO34" s="665"/>
      <c r="GP34" s="665"/>
      <c r="GQ34" s="665"/>
      <c r="GR34" s="665"/>
      <c r="GS34" s="665"/>
      <c r="GT34" s="665"/>
      <c r="GU34" s="665"/>
      <c r="GV34" s="665"/>
      <c r="GW34" s="665"/>
      <c r="GX34" s="665"/>
      <c r="GY34" s="665"/>
      <c r="GZ34" s="665"/>
      <c r="HA34" s="665"/>
      <c r="HB34" s="665"/>
      <c r="HC34" s="665"/>
      <c r="HD34" s="665"/>
      <c r="HE34" s="665"/>
      <c r="HF34" s="665"/>
      <c r="HG34" s="665"/>
      <c r="HH34" s="665"/>
      <c r="HI34" s="665"/>
      <c r="HJ34" s="665"/>
      <c r="HK34" s="665"/>
      <c r="HL34" s="665"/>
      <c r="HM34" s="665"/>
      <c r="HN34" s="665"/>
      <c r="HO34" s="665"/>
      <c r="HP34" s="665"/>
      <c r="HQ34" s="665"/>
      <c r="HR34" s="665"/>
      <c r="HS34" s="665"/>
      <c r="HT34" s="665"/>
      <c r="HU34" s="665"/>
      <c r="HV34" s="665"/>
      <c r="HW34" s="665"/>
      <c r="HX34" s="665"/>
      <c r="HY34" s="665"/>
      <c r="HZ34" s="665"/>
      <c r="IA34" s="665"/>
      <c r="IB34" s="665"/>
      <c r="IC34" s="665"/>
      <c r="ID34" s="665"/>
      <c r="IE34" s="665"/>
      <c r="IF34" s="665"/>
      <c r="IG34" s="665"/>
      <c r="IH34" s="665"/>
      <c r="II34" s="665"/>
      <c r="IJ34" s="665"/>
      <c r="IK34" s="665"/>
      <c r="IL34" s="665"/>
      <c r="IM34" s="665"/>
      <c r="IN34" s="665"/>
      <c r="IO34" s="665"/>
      <c r="IP34" s="665"/>
      <c r="IQ34" s="665"/>
      <c r="IR34" s="665"/>
      <c r="IS34" s="665"/>
      <c r="IT34" s="665"/>
      <c r="IU34" s="665"/>
      <c r="IV34" s="665"/>
      <c r="IW34" s="665"/>
      <c r="IX34" s="665"/>
      <c r="IY34" s="665"/>
      <c r="IZ34" s="665"/>
      <c r="JA34" s="665"/>
      <c r="JB34" s="665"/>
      <c r="JC34" s="665"/>
      <c r="JD34" s="665"/>
      <c r="JE34" s="665"/>
      <c r="JF34" s="665"/>
      <c r="JG34" s="665"/>
      <c r="JH34" s="665"/>
      <c r="JI34" s="665"/>
      <c r="JJ34" s="665"/>
      <c r="JK34" s="665"/>
      <c r="JL34" s="665"/>
      <c r="JM34" s="665"/>
      <c r="JN34" s="665"/>
      <c r="JO34" s="665"/>
      <c r="JP34" s="665"/>
      <c r="JQ34" s="665"/>
      <c r="JR34" s="665"/>
      <c r="JS34" s="665"/>
      <c r="JT34" s="665"/>
      <c r="JU34" s="665"/>
      <c r="JV34" s="665"/>
      <c r="JW34" s="665"/>
      <c r="JX34" s="665"/>
      <c r="JY34" s="665"/>
      <c r="JZ34" s="665"/>
      <c r="KA34" s="665"/>
      <c r="KB34" s="665"/>
      <c r="KC34" s="665"/>
      <c r="KD34" s="665"/>
      <c r="KE34" s="665"/>
      <c r="KF34" s="665"/>
      <c r="KG34" s="665"/>
      <c r="KH34" s="665"/>
      <c r="KI34" s="665"/>
      <c r="KJ34" s="665"/>
      <c r="KK34" s="665"/>
      <c r="KL34" s="665"/>
      <c r="KM34" s="665"/>
      <c r="KN34" s="665"/>
      <c r="KO34" s="665"/>
      <c r="KP34" s="665"/>
      <c r="KQ34" s="665"/>
      <c r="KR34" s="665"/>
      <c r="KS34" s="665"/>
      <c r="KT34" s="665"/>
      <c r="KU34" s="665"/>
      <c r="KV34" s="665"/>
      <c r="KW34" s="665"/>
      <c r="KX34" s="665"/>
      <c r="KY34" s="665"/>
      <c r="KZ34" s="665"/>
      <c r="LA34" s="665"/>
      <c r="LB34" s="665"/>
      <c r="LC34" s="665"/>
      <c r="LD34" s="665"/>
      <c r="LE34" s="665"/>
      <c r="LF34" s="665"/>
      <c r="LG34" s="665"/>
      <c r="LH34" s="665"/>
      <c r="LI34" s="665"/>
      <c r="LJ34" s="665"/>
      <c r="LK34" s="665"/>
      <c r="LL34" s="665"/>
      <c r="LM34" s="665"/>
      <c r="LN34" s="665"/>
      <c r="LO34" s="665"/>
      <c r="LP34" s="665"/>
      <c r="LQ34" s="665"/>
      <c r="LR34" s="665"/>
      <c r="LS34" s="665"/>
      <c r="LT34" s="665"/>
      <c r="LU34" s="665"/>
      <c r="LV34" s="665"/>
      <c r="LW34" s="665"/>
      <c r="LX34" s="665"/>
      <c r="LY34" s="665"/>
      <c r="LZ34" s="665"/>
      <c r="MA34" s="665"/>
      <c r="MB34" s="665"/>
      <c r="MC34" s="665"/>
      <c r="MD34" s="665"/>
      <c r="ME34" s="665"/>
      <c r="MF34" s="665"/>
      <c r="MG34" s="665"/>
      <c r="MH34" s="665"/>
      <c r="MI34" s="665"/>
      <c r="MJ34" s="665"/>
      <c r="MK34" s="665"/>
      <c r="ML34" s="665"/>
      <c r="MM34" s="665"/>
      <c r="MN34" s="665"/>
      <c r="MO34" s="665"/>
      <c r="MP34" s="665"/>
      <c r="MQ34" s="665"/>
      <c r="MR34" s="665"/>
      <c r="MS34" s="665"/>
      <c r="MT34" s="665"/>
      <c r="MU34" s="665"/>
      <c r="MV34" s="665"/>
      <c r="MW34" s="665"/>
      <c r="MX34" s="665"/>
      <c r="MY34" s="665"/>
      <c r="MZ34" s="665"/>
      <c r="NA34" s="665"/>
      <c r="NB34" s="665"/>
      <c r="NC34" s="665"/>
      <c r="ND34" s="665"/>
      <c r="NE34" s="665"/>
      <c r="NF34" s="665"/>
      <c r="NG34" s="665"/>
      <c r="NH34" s="665"/>
      <c r="NI34" s="665"/>
      <c r="NJ34" s="665"/>
      <c r="NK34" s="665"/>
      <c r="NL34" s="665"/>
      <c r="NM34" s="665"/>
      <c r="NN34" s="665"/>
      <c r="NO34" s="665"/>
      <c r="NP34" s="665"/>
      <c r="NQ34" s="665"/>
      <c r="NR34" s="665"/>
      <c r="NS34" s="665"/>
      <c r="NT34" s="665"/>
      <c r="NU34" s="665"/>
      <c r="NV34" s="665"/>
      <c r="NW34" s="665"/>
      <c r="NX34" s="665"/>
      <c r="NY34" s="665"/>
      <c r="NZ34" s="665"/>
      <c r="OA34" s="665"/>
      <c r="OB34" s="665"/>
      <c r="OC34" s="665"/>
      <c r="OD34" s="665"/>
      <c r="OE34" s="665"/>
      <c r="OF34" s="665"/>
      <c r="OG34" s="665"/>
      <c r="OH34" s="665"/>
      <c r="OI34" s="665"/>
      <c r="OJ34" s="665"/>
      <c r="OK34" s="665"/>
      <c r="OL34" s="665"/>
      <c r="OM34" s="665"/>
      <c r="ON34" s="665"/>
      <c r="OO34" s="665"/>
      <c r="OP34" s="665"/>
      <c r="OQ34" s="665"/>
      <c r="OR34" s="665"/>
      <c r="OS34" s="665"/>
      <c r="OT34" s="665"/>
      <c r="OU34" s="665"/>
      <c r="OV34" s="665"/>
      <c r="OW34" s="665"/>
      <c r="OX34" s="665"/>
      <c r="OY34" s="665"/>
      <c r="OZ34" s="665"/>
      <c r="PA34" s="665"/>
      <c r="PB34" s="665"/>
      <c r="PC34" s="665"/>
      <c r="PD34" s="665"/>
      <c r="PE34" s="665"/>
      <c r="PF34" s="665"/>
      <c r="PG34" s="665"/>
      <c r="PH34" s="665"/>
      <c r="PI34" s="665"/>
      <c r="PJ34" s="665"/>
      <c r="PK34" s="665"/>
      <c r="PL34" s="665"/>
      <c r="PM34" s="665"/>
      <c r="PN34" s="665"/>
      <c r="PO34" s="665"/>
      <c r="PP34" s="665"/>
      <c r="PQ34" s="665"/>
      <c r="PR34" s="665"/>
      <c r="PS34" s="665"/>
      <c r="PT34" s="665"/>
      <c r="PU34" s="665"/>
      <c r="PV34" s="665"/>
      <c r="PW34" s="665"/>
      <c r="PX34" s="665"/>
      <c r="PY34" s="665"/>
      <c r="PZ34" s="665"/>
      <c r="QA34" s="665"/>
      <c r="QB34" s="665"/>
      <c r="QC34" s="665"/>
      <c r="QD34" s="665"/>
      <c r="QE34" s="665"/>
      <c r="QF34" s="665"/>
      <c r="QG34" s="665"/>
      <c r="QH34" s="665"/>
      <c r="QI34" s="665"/>
      <c r="QJ34" s="665"/>
      <c r="QK34" s="665"/>
      <c r="QL34" s="665"/>
      <c r="QM34" s="665"/>
      <c r="QN34" s="665"/>
      <c r="QO34" s="665"/>
      <c r="QP34" s="665"/>
      <c r="QQ34" s="665"/>
      <c r="QR34" s="665"/>
      <c r="QS34" s="665"/>
      <c r="QT34" s="665"/>
      <c r="QU34" s="665"/>
      <c r="QV34" s="665"/>
      <c r="QW34" s="665"/>
      <c r="QX34" s="665"/>
      <c r="QY34" s="665"/>
      <c r="QZ34" s="665"/>
      <c r="RA34" s="665"/>
      <c r="RB34" s="665"/>
      <c r="RC34" s="665"/>
      <c r="RD34" s="665"/>
      <c r="RE34" s="665"/>
      <c r="RF34" s="665"/>
      <c r="RG34" s="665"/>
      <c r="RH34" s="665"/>
      <c r="RI34" s="665"/>
      <c r="RJ34" s="665"/>
      <c r="RK34" s="665"/>
      <c r="RL34" s="665"/>
      <c r="RM34" s="665"/>
      <c r="RN34" s="665"/>
      <c r="RO34" s="665"/>
      <c r="RP34" s="665"/>
      <c r="RQ34" s="665"/>
      <c r="RR34" s="665"/>
      <c r="RS34" s="665"/>
      <c r="RT34" s="665"/>
      <c r="RU34" s="665"/>
      <c r="RV34" s="665"/>
      <c r="RW34" s="665"/>
      <c r="RX34" s="665"/>
      <c r="RY34" s="665"/>
      <c r="RZ34" s="665"/>
      <c r="SA34" s="665"/>
      <c r="SB34" s="665"/>
      <c r="SC34" s="665"/>
      <c r="SD34" s="665"/>
      <c r="SE34" s="665"/>
      <c r="SF34" s="665"/>
      <c r="SG34" s="665"/>
      <c r="SH34" s="665"/>
      <c r="SI34" s="665"/>
      <c r="SJ34" s="665"/>
      <c r="SK34" s="665"/>
      <c r="SL34" s="665"/>
      <c r="SM34" s="665"/>
      <c r="SN34" s="665"/>
      <c r="SO34" s="665"/>
      <c r="SP34" s="665"/>
      <c r="SQ34" s="665"/>
      <c r="SR34" s="665"/>
      <c r="SS34" s="665"/>
      <c r="ST34" s="665"/>
      <c r="SU34" s="665"/>
      <c r="SV34" s="665"/>
      <c r="SW34" s="665"/>
      <c r="SX34" s="665"/>
      <c r="SY34" s="665"/>
      <c r="SZ34" s="665"/>
      <c r="TA34" s="665"/>
      <c r="TB34" s="665"/>
      <c r="TC34" s="665"/>
      <c r="TD34" s="665"/>
      <c r="TE34" s="665"/>
      <c r="TF34" s="665"/>
      <c r="TG34" s="665"/>
      <c r="TH34" s="665"/>
      <c r="TI34" s="665"/>
      <c r="TJ34" s="665"/>
      <c r="TK34" s="665"/>
      <c r="TL34" s="665"/>
      <c r="TM34" s="665"/>
      <c r="TN34" s="665"/>
      <c r="TO34" s="665"/>
      <c r="TP34" s="665"/>
      <c r="TQ34" s="665"/>
      <c r="TR34" s="665"/>
      <c r="TS34" s="665"/>
      <c r="TT34" s="665"/>
      <c r="TU34" s="665"/>
      <c r="TV34" s="665"/>
      <c r="TW34" s="665"/>
      <c r="TX34" s="665"/>
      <c r="TY34" s="665"/>
      <c r="TZ34" s="665"/>
      <c r="UA34" s="665"/>
      <c r="UB34" s="665"/>
      <c r="UC34" s="665"/>
      <c r="UD34" s="665"/>
      <c r="UE34" s="665"/>
      <c r="UF34" s="665"/>
      <c r="UG34" s="665"/>
      <c r="UH34" s="665"/>
      <c r="UI34" s="665"/>
      <c r="UJ34" s="665"/>
      <c r="UK34" s="665"/>
      <c r="UL34" s="665"/>
      <c r="UM34" s="665"/>
      <c r="UN34" s="665"/>
      <c r="UO34" s="665"/>
      <c r="UP34" s="665"/>
      <c r="UQ34" s="665"/>
      <c r="UR34" s="665"/>
      <c r="US34" s="665"/>
      <c r="UT34" s="665"/>
      <c r="UU34" s="665"/>
      <c r="UV34" s="665"/>
      <c r="UW34" s="665"/>
      <c r="UX34" s="665"/>
      <c r="UY34" s="665"/>
      <c r="UZ34" s="665"/>
      <c r="VA34" s="665"/>
      <c r="VB34" s="665"/>
      <c r="VC34" s="665"/>
      <c r="VD34" s="665"/>
      <c r="VE34" s="665"/>
      <c r="VF34" s="665"/>
      <c r="VG34" s="665"/>
      <c r="VH34" s="665"/>
      <c r="VI34" s="665"/>
      <c r="VJ34" s="665"/>
      <c r="VK34" s="665"/>
      <c r="VL34" s="665"/>
      <c r="VM34" s="665"/>
      <c r="VN34" s="665"/>
      <c r="VO34" s="665"/>
      <c r="VP34" s="665"/>
      <c r="VQ34" s="665"/>
      <c r="VR34" s="665"/>
      <c r="VS34" s="665"/>
      <c r="VT34" s="665"/>
      <c r="VU34" s="665"/>
      <c r="VV34" s="665"/>
      <c r="VW34" s="665"/>
      <c r="VX34" s="665"/>
      <c r="VY34" s="665"/>
      <c r="VZ34" s="665"/>
      <c r="WA34" s="665"/>
      <c r="WB34" s="665"/>
      <c r="WC34" s="665"/>
      <c r="WD34" s="665"/>
      <c r="WE34" s="665"/>
      <c r="WF34" s="665"/>
      <c r="WG34" s="665"/>
      <c r="WH34" s="665"/>
      <c r="WI34" s="665"/>
      <c r="WJ34" s="665"/>
      <c r="WK34" s="665"/>
      <c r="WL34" s="665"/>
      <c r="WM34" s="665"/>
      <c r="WN34" s="665"/>
      <c r="WO34" s="665"/>
      <c r="WP34" s="665"/>
      <c r="WQ34" s="665"/>
      <c r="WR34" s="665"/>
      <c r="WS34" s="665"/>
      <c r="WT34" s="665"/>
      <c r="WU34" s="665"/>
      <c r="WV34" s="665"/>
      <c r="WW34" s="665"/>
      <c r="WX34" s="665"/>
      <c r="WY34" s="665"/>
      <c r="WZ34" s="665"/>
      <c r="XA34" s="665"/>
      <c r="XB34" s="665"/>
      <c r="XC34" s="665"/>
      <c r="XD34" s="665"/>
      <c r="XE34" s="665"/>
      <c r="XF34" s="665"/>
      <c r="XG34" s="665"/>
      <c r="XH34" s="665"/>
      <c r="XI34" s="665"/>
      <c r="XJ34" s="665"/>
      <c r="XK34" s="665"/>
      <c r="XL34" s="665"/>
      <c r="XM34" s="665"/>
      <c r="XN34" s="665"/>
      <c r="XO34" s="665"/>
      <c r="XP34" s="665"/>
      <c r="XQ34" s="665"/>
      <c r="XR34" s="665"/>
      <c r="XS34" s="665"/>
      <c r="XT34" s="665"/>
      <c r="XU34" s="665"/>
      <c r="XV34" s="665"/>
      <c r="XW34" s="665"/>
      <c r="XX34" s="665"/>
      <c r="XY34" s="665"/>
      <c r="XZ34" s="665"/>
      <c r="YA34" s="665"/>
      <c r="YB34" s="665"/>
      <c r="YC34" s="665"/>
      <c r="YD34" s="665"/>
      <c r="YE34" s="665"/>
      <c r="YF34" s="665"/>
      <c r="YG34" s="665"/>
      <c r="YH34" s="665"/>
      <c r="YI34" s="665"/>
      <c r="YJ34" s="665"/>
      <c r="YK34" s="665"/>
      <c r="YL34" s="665"/>
      <c r="YM34" s="665"/>
      <c r="YN34" s="665"/>
      <c r="YO34" s="665"/>
      <c r="YP34" s="665"/>
      <c r="YQ34" s="665"/>
      <c r="YR34" s="665"/>
      <c r="YS34" s="665"/>
      <c r="YT34" s="665"/>
      <c r="YU34" s="665"/>
      <c r="YV34" s="665"/>
      <c r="YW34" s="665"/>
      <c r="YX34" s="665"/>
      <c r="YY34" s="665"/>
      <c r="YZ34" s="665"/>
      <c r="ZA34" s="665"/>
      <c r="ZB34" s="665"/>
      <c r="ZC34" s="665"/>
      <c r="ZD34" s="665"/>
      <c r="ZE34" s="665"/>
      <c r="ZF34" s="665"/>
      <c r="ZG34" s="665"/>
      <c r="ZH34" s="665"/>
      <c r="ZI34" s="665"/>
      <c r="ZJ34" s="665"/>
      <c r="ZK34" s="665"/>
      <c r="ZL34" s="665"/>
      <c r="ZM34" s="665"/>
      <c r="ZN34" s="665"/>
      <c r="ZO34" s="665"/>
      <c r="ZP34" s="665"/>
      <c r="ZQ34" s="665"/>
      <c r="ZR34" s="665"/>
      <c r="ZS34" s="665"/>
      <c r="ZT34" s="665"/>
      <c r="ZU34" s="665"/>
      <c r="ZV34" s="665"/>
      <c r="ZW34" s="665"/>
      <c r="ZX34" s="665"/>
      <c r="ZY34" s="665"/>
      <c r="ZZ34" s="665"/>
      <c r="AAA34" s="665"/>
      <c r="AAB34" s="665"/>
      <c r="AAC34" s="665"/>
      <c r="AAD34" s="665"/>
      <c r="AAE34" s="665"/>
      <c r="AAF34" s="665"/>
      <c r="AAG34" s="665"/>
      <c r="AAH34" s="665"/>
      <c r="AAI34" s="665"/>
      <c r="AAJ34" s="665"/>
      <c r="AAK34" s="665"/>
      <c r="AAL34" s="665"/>
      <c r="AAM34" s="665"/>
      <c r="AAN34" s="665"/>
      <c r="AAO34" s="665"/>
      <c r="AAP34" s="665"/>
      <c r="AAQ34" s="665"/>
      <c r="AAR34" s="665"/>
      <c r="AAS34" s="665"/>
      <c r="AAT34" s="665"/>
      <c r="AAU34" s="665"/>
      <c r="AAV34" s="665"/>
      <c r="AAW34" s="665"/>
      <c r="AAX34" s="665"/>
      <c r="AAY34" s="665"/>
      <c r="AAZ34" s="665"/>
      <c r="ABA34" s="665"/>
      <c r="ABB34" s="665"/>
      <c r="ABC34" s="665"/>
      <c r="ABD34" s="665"/>
      <c r="ABE34" s="665"/>
      <c r="ABF34" s="665"/>
      <c r="ABG34" s="665"/>
      <c r="ABH34" s="665"/>
      <c r="ABI34" s="665"/>
      <c r="ABJ34" s="665"/>
      <c r="ABK34" s="665"/>
      <c r="ABL34" s="665"/>
      <c r="ABM34" s="665"/>
      <c r="ABN34" s="665"/>
      <c r="ABO34" s="665"/>
      <c r="ABP34" s="665"/>
      <c r="ABQ34" s="665"/>
      <c r="ABR34" s="665"/>
      <c r="ABS34" s="665"/>
      <c r="ABT34" s="665"/>
      <c r="ABU34" s="665"/>
      <c r="ABV34" s="665"/>
      <c r="ABW34" s="665"/>
      <c r="ABX34" s="665"/>
      <c r="ABY34" s="665"/>
      <c r="ABZ34" s="665"/>
      <c r="ACA34" s="665"/>
      <c r="ACB34" s="665"/>
      <c r="ACC34" s="665"/>
      <c r="ACD34" s="665"/>
      <c r="ACE34" s="665"/>
      <c r="ACF34" s="665"/>
      <c r="ACG34" s="665"/>
      <c r="ACH34" s="665"/>
      <c r="ACI34" s="665"/>
      <c r="ACJ34" s="665"/>
      <c r="ACK34" s="665"/>
      <c r="ACL34" s="665"/>
      <c r="ACM34" s="665"/>
      <c r="ACN34" s="665"/>
      <c r="ACO34" s="665"/>
      <c r="ACP34" s="665"/>
      <c r="ACQ34" s="665"/>
      <c r="ACR34" s="665"/>
      <c r="ACS34" s="665"/>
      <c r="ACT34" s="665"/>
      <c r="ACU34" s="665"/>
      <c r="ACV34" s="665"/>
      <c r="ACW34" s="665"/>
      <c r="ACX34" s="665"/>
      <c r="ACY34" s="665"/>
      <c r="ACZ34" s="665"/>
      <c r="ADA34" s="665"/>
      <c r="ADB34" s="665"/>
      <c r="ADC34" s="665"/>
      <c r="ADD34" s="665"/>
      <c r="ADE34" s="665"/>
      <c r="ADF34" s="665"/>
      <c r="ADG34" s="665"/>
      <c r="ADH34" s="665"/>
      <c r="ADI34" s="665"/>
      <c r="ADJ34" s="665"/>
      <c r="ADK34" s="665"/>
      <c r="ADL34" s="665"/>
      <c r="ADM34" s="665"/>
      <c r="ADN34" s="665"/>
      <c r="ADO34" s="665"/>
      <c r="ADP34" s="665"/>
      <c r="ADQ34" s="665"/>
      <c r="ADR34" s="665"/>
      <c r="ADS34" s="665"/>
      <c r="ADT34" s="665"/>
      <c r="ADU34" s="665"/>
      <c r="ADV34" s="665"/>
      <c r="ADW34" s="665"/>
      <c r="ADX34" s="665"/>
      <c r="ADY34" s="665"/>
      <c r="ADZ34" s="665"/>
      <c r="AEA34" s="665"/>
      <c r="AEB34" s="665"/>
      <c r="AEC34" s="665"/>
      <c r="AED34" s="665"/>
      <c r="AEE34" s="665"/>
      <c r="AEF34" s="665"/>
      <c r="AEG34" s="665"/>
      <c r="AEH34" s="665"/>
      <c r="AEI34" s="665"/>
      <c r="AEJ34" s="665"/>
      <c r="AEK34" s="665"/>
      <c r="AEL34" s="665"/>
      <c r="AEM34" s="665"/>
      <c r="AEN34" s="665"/>
      <c r="AEO34" s="665"/>
      <c r="AEP34" s="665"/>
      <c r="AEQ34" s="665"/>
      <c r="AER34" s="665"/>
      <c r="AES34" s="665"/>
      <c r="AET34" s="665"/>
      <c r="AEU34" s="665"/>
      <c r="AEV34" s="665"/>
      <c r="AEW34" s="665"/>
      <c r="AEX34" s="665"/>
      <c r="AEY34" s="665"/>
      <c r="AEZ34" s="665"/>
      <c r="AFA34" s="665"/>
      <c r="AFB34" s="665"/>
      <c r="AFC34" s="665"/>
      <c r="AFD34" s="665"/>
      <c r="AFE34" s="665"/>
      <c r="AFF34" s="665"/>
      <c r="AFG34" s="665"/>
      <c r="AFH34" s="665"/>
      <c r="AFI34" s="665"/>
      <c r="AFJ34" s="665"/>
      <c r="AFK34" s="665"/>
      <c r="AFL34" s="665"/>
      <c r="AFM34" s="665"/>
      <c r="AFN34" s="665"/>
      <c r="AFO34" s="665"/>
      <c r="AFP34" s="665"/>
      <c r="AFQ34" s="665"/>
      <c r="AFR34" s="665"/>
      <c r="AFS34" s="665"/>
      <c r="AFT34" s="665"/>
      <c r="AFU34" s="665"/>
      <c r="AFV34" s="665"/>
      <c r="AFW34" s="665"/>
      <c r="AFX34" s="665"/>
      <c r="AFY34" s="665"/>
      <c r="AFZ34" s="665"/>
      <c r="AGA34" s="665"/>
      <c r="AGB34" s="665"/>
      <c r="AGC34" s="665"/>
      <c r="AGD34" s="665"/>
      <c r="AGE34" s="665"/>
      <c r="AGF34" s="665"/>
      <c r="AGG34" s="665"/>
      <c r="AGH34" s="665"/>
      <c r="AGI34" s="665"/>
      <c r="AGJ34" s="665"/>
      <c r="AGK34" s="665"/>
      <c r="AGL34" s="665"/>
      <c r="AGM34" s="665"/>
      <c r="AGN34" s="665"/>
      <c r="AGO34" s="665"/>
      <c r="AGP34" s="665"/>
      <c r="AGQ34" s="665"/>
      <c r="AGR34" s="665"/>
      <c r="AGS34" s="665"/>
      <c r="AGT34" s="665"/>
      <c r="AGU34" s="665"/>
      <c r="AGV34" s="665"/>
      <c r="AGW34" s="665"/>
      <c r="AGX34" s="665"/>
      <c r="AGY34" s="665"/>
      <c r="AGZ34" s="665"/>
      <c r="AHA34" s="665"/>
      <c r="AHB34" s="665"/>
      <c r="AHC34" s="665"/>
      <c r="AHD34" s="665"/>
      <c r="AHE34" s="665"/>
      <c r="AHF34" s="665"/>
      <c r="AHG34" s="665"/>
      <c r="AHH34" s="665"/>
      <c r="AHI34" s="665"/>
      <c r="AHJ34" s="665"/>
      <c r="AHK34" s="665"/>
      <c r="AHL34" s="665"/>
      <c r="AHM34" s="665"/>
      <c r="AHN34" s="665"/>
      <c r="AHO34" s="665"/>
      <c r="AHP34" s="665"/>
      <c r="AHQ34" s="665"/>
      <c r="AHR34" s="665"/>
      <c r="AHS34" s="665"/>
      <c r="AHT34" s="665"/>
      <c r="AHU34" s="665"/>
      <c r="AHV34" s="665"/>
      <c r="AHW34" s="665"/>
      <c r="AHX34" s="665"/>
      <c r="AHY34" s="665"/>
      <c r="AHZ34" s="665"/>
      <c r="AIA34" s="665"/>
      <c r="AIB34" s="665"/>
      <c r="AIC34" s="665"/>
      <c r="AID34" s="665"/>
      <c r="AIE34" s="665"/>
      <c r="AIF34" s="665"/>
      <c r="AIG34" s="665"/>
      <c r="AIH34" s="665"/>
      <c r="AII34" s="665"/>
      <c r="AIJ34" s="665"/>
      <c r="AIK34" s="665"/>
      <c r="AIL34" s="665"/>
      <c r="AIM34" s="665"/>
      <c r="AIN34" s="665"/>
      <c r="AIO34" s="665"/>
      <c r="AIP34" s="665"/>
      <c r="AIQ34" s="665"/>
      <c r="AIR34" s="665"/>
      <c r="AIS34" s="665"/>
      <c r="AIT34" s="665"/>
      <c r="AIU34" s="665"/>
      <c r="AIV34" s="665"/>
      <c r="AIW34" s="665"/>
      <c r="AIX34" s="665"/>
      <c r="AIY34" s="665"/>
      <c r="AIZ34" s="665"/>
      <c r="AJA34" s="665"/>
      <c r="AJB34" s="665"/>
      <c r="AJC34" s="665"/>
      <c r="AJD34" s="665"/>
      <c r="AJE34" s="665"/>
      <c r="AJF34" s="665"/>
      <c r="AJG34" s="665"/>
      <c r="AJH34" s="665"/>
      <c r="AJI34" s="665"/>
      <c r="AJJ34" s="665"/>
      <c r="AJK34" s="665"/>
      <c r="AJL34" s="665"/>
      <c r="AJM34" s="665"/>
      <c r="AJN34" s="665"/>
      <c r="AJO34" s="665"/>
      <c r="AJP34" s="665"/>
      <c r="AJQ34" s="665"/>
      <c r="AJR34" s="665"/>
      <c r="AJS34" s="665"/>
      <c r="AJT34" s="665"/>
      <c r="AJU34" s="665"/>
      <c r="AJV34" s="665"/>
      <c r="AJW34" s="665"/>
      <c r="AJX34" s="665"/>
      <c r="AJY34" s="665"/>
      <c r="AJZ34" s="665"/>
      <c r="AKA34" s="665"/>
      <c r="AKB34" s="665"/>
      <c r="AKC34" s="665"/>
      <c r="AKD34" s="665"/>
      <c r="AKE34" s="665"/>
      <c r="AKF34" s="665"/>
      <c r="AKG34" s="665"/>
      <c r="AKH34" s="665"/>
      <c r="AKI34" s="665"/>
      <c r="AKJ34" s="665"/>
      <c r="AKK34" s="665"/>
      <c r="AKL34" s="665"/>
      <c r="AKM34" s="665"/>
      <c r="AKN34" s="665"/>
      <c r="AKO34" s="665"/>
      <c r="AKP34" s="665"/>
      <c r="AKQ34" s="665"/>
      <c r="AKR34" s="665"/>
      <c r="AKS34" s="665"/>
      <c r="AKT34" s="665"/>
      <c r="AKU34" s="665"/>
      <c r="AKV34" s="665"/>
      <c r="AKW34" s="665"/>
      <c r="AKX34" s="665"/>
      <c r="AKY34" s="665"/>
      <c r="AKZ34" s="665"/>
      <c r="ALA34" s="665"/>
      <c r="ALB34" s="665"/>
      <c r="ALC34" s="665"/>
      <c r="ALD34" s="665"/>
      <c r="ALE34" s="665"/>
      <c r="ALF34" s="665"/>
      <c r="ALG34" s="665"/>
      <c r="ALH34" s="665"/>
      <c r="ALI34" s="665"/>
      <c r="ALJ34" s="665"/>
    </row>
    <row r="35" spans="2:1006">
      <c r="B35" s="665" t="s">
        <v>590</v>
      </c>
      <c r="C35" s="679"/>
      <c r="D35" s="679"/>
      <c r="E35" s="679"/>
      <c r="F35" s="679"/>
      <c r="G35" s="679"/>
      <c r="H35" s="679"/>
      <c r="I35" s="665"/>
      <c r="J35" s="665"/>
      <c r="K35" s="665"/>
      <c r="L35" s="665"/>
      <c r="M35" s="665"/>
      <c r="N35" s="665"/>
      <c r="O35" s="689"/>
      <c r="P35" s="665"/>
      <c r="Q35" s="665"/>
      <c r="R35" s="665"/>
      <c r="S35" s="665"/>
      <c r="T35" s="665"/>
      <c r="U35" s="665"/>
      <c r="V35" s="665"/>
      <c r="W35" s="665"/>
      <c r="X35" s="665"/>
      <c r="Y35" s="665"/>
      <c r="Z35" s="665"/>
      <c r="AA35" s="665"/>
      <c r="AB35" s="665"/>
      <c r="AC35" s="665"/>
      <c r="AD35" s="665"/>
      <c r="AE35" s="665"/>
      <c r="AF35" s="665"/>
      <c r="AG35" s="665"/>
      <c r="AH35" s="665"/>
      <c r="AI35" s="665"/>
      <c r="AJ35" s="665"/>
      <c r="AK35" s="665"/>
      <c r="AL35" s="665"/>
      <c r="AM35" s="665"/>
      <c r="AN35" s="665"/>
      <c r="AO35" s="665"/>
      <c r="AP35" s="665"/>
      <c r="AQ35" s="665"/>
      <c r="AR35" s="665"/>
      <c r="AS35" s="665"/>
      <c r="AT35" s="665"/>
      <c r="AU35" s="665"/>
      <c r="AV35" s="665"/>
      <c r="AW35" s="665"/>
      <c r="AX35" s="665"/>
      <c r="AY35" s="665"/>
      <c r="AZ35" s="665"/>
      <c r="BA35" s="665"/>
      <c r="BB35" s="665"/>
      <c r="BC35" s="665"/>
      <c r="BD35" s="665"/>
      <c r="BE35" s="665"/>
      <c r="BF35" s="665"/>
      <c r="BG35" s="665"/>
      <c r="BH35" s="665"/>
      <c r="BI35" s="665"/>
      <c r="BJ35" s="665"/>
      <c r="BK35" s="665"/>
      <c r="BL35" s="665"/>
      <c r="BM35" s="665"/>
      <c r="BN35" s="665"/>
      <c r="BO35" s="665"/>
      <c r="BP35" s="665"/>
      <c r="BQ35" s="665"/>
      <c r="BR35" s="665"/>
      <c r="BS35" s="665"/>
      <c r="BT35" s="665"/>
      <c r="BU35" s="665"/>
      <c r="BV35" s="665"/>
      <c r="BW35" s="665"/>
      <c r="BX35" s="665"/>
      <c r="BY35" s="665"/>
      <c r="BZ35" s="665"/>
      <c r="CA35" s="665"/>
      <c r="CB35" s="665"/>
      <c r="CC35" s="665"/>
      <c r="CD35" s="665"/>
      <c r="CE35" s="665"/>
      <c r="CF35" s="665"/>
      <c r="CG35" s="665"/>
      <c r="CH35" s="665"/>
      <c r="CI35" s="665"/>
      <c r="CJ35" s="665"/>
      <c r="CK35" s="665"/>
      <c r="CL35" s="665"/>
      <c r="CM35" s="665"/>
      <c r="CN35" s="665"/>
      <c r="CO35" s="665"/>
      <c r="CP35" s="665"/>
      <c r="CQ35" s="665"/>
      <c r="CR35" s="665"/>
      <c r="CS35" s="665"/>
      <c r="CT35" s="665"/>
      <c r="CU35" s="665"/>
      <c r="CV35" s="665"/>
      <c r="CW35" s="665"/>
      <c r="CX35" s="665"/>
      <c r="CY35" s="665"/>
      <c r="CZ35" s="665"/>
      <c r="DA35" s="665"/>
      <c r="DB35" s="665"/>
      <c r="DC35" s="665"/>
      <c r="DD35" s="665"/>
      <c r="DE35" s="665"/>
      <c r="DF35" s="665"/>
      <c r="DG35" s="665"/>
      <c r="DH35" s="665"/>
      <c r="DI35" s="665"/>
      <c r="DJ35" s="665"/>
      <c r="DK35" s="665"/>
      <c r="DL35" s="665"/>
      <c r="DM35" s="665"/>
      <c r="DN35" s="665"/>
      <c r="DO35" s="665"/>
      <c r="DP35" s="665"/>
      <c r="DQ35" s="665"/>
      <c r="DR35" s="665"/>
      <c r="DS35" s="665"/>
      <c r="DT35" s="665"/>
      <c r="DU35" s="665"/>
      <c r="DV35" s="665"/>
      <c r="DW35" s="665"/>
      <c r="DX35" s="665"/>
      <c r="DY35" s="665"/>
      <c r="DZ35" s="665"/>
      <c r="EA35" s="665"/>
      <c r="EB35" s="665"/>
      <c r="EC35" s="665"/>
      <c r="ED35" s="665"/>
      <c r="EE35" s="665"/>
      <c r="EF35" s="665"/>
      <c r="EG35" s="665"/>
      <c r="EH35" s="665"/>
      <c r="EI35" s="665"/>
      <c r="EJ35" s="665"/>
      <c r="EK35" s="665"/>
      <c r="EL35" s="665"/>
      <c r="EM35" s="665"/>
      <c r="EN35" s="665"/>
      <c r="EO35" s="665"/>
      <c r="EP35" s="665"/>
      <c r="EQ35" s="665"/>
      <c r="ER35" s="665"/>
      <c r="ES35" s="665"/>
      <c r="ET35" s="665"/>
      <c r="EU35" s="665"/>
      <c r="EV35" s="665"/>
      <c r="EW35" s="665"/>
      <c r="EX35" s="665"/>
      <c r="EY35" s="665"/>
      <c r="EZ35" s="665"/>
      <c r="FA35" s="665"/>
      <c r="FB35" s="665"/>
      <c r="FC35" s="665"/>
      <c r="FD35" s="665"/>
      <c r="FE35" s="665"/>
      <c r="FF35" s="665"/>
      <c r="FG35" s="665"/>
      <c r="FH35" s="665"/>
      <c r="FI35" s="665"/>
      <c r="FJ35" s="665"/>
      <c r="FK35" s="665"/>
      <c r="FL35" s="665"/>
      <c r="FM35" s="665"/>
      <c r="FN35" s="665"/>
      <c r="FO35" s="665"/>
      <c r="FP35" s="665"/>
      <c r="FQ35" s="665"/>
      <c r="FR35" s="665"/>
      <c r="FS35" s="665"/>
      <c r="FT35" s="665"/>
      <c r="FU35" s="665"/>
      <c r="FV35" s="665"/>
      <c r="FW35" s="665"/>
      <c r="FX35" s="665"/>
      <c r="FY35" s="665"/>
      <c r="FZ35" s="665"/>
      <c r="GA35" s="665"/>
      <c r="GB35" s="665"/>
      <c r="GC35" s="665"/>
      <c r="GD35" s="665"/>
      <c r="GE35" s="665"/>
      <c r="GF35" s="665"/>
      <c r="GG35" s="665"/>
      <c r="GH35" s="665"/>
      <c r="GI35" s="665"/>
      <c r="GJ35" s="665"/>
      <c r="GK35" s="665"/>
      <c r="GL35" s="665"/>
      <c r="GM35" s="665"/>
      <c r="GN35" s="665"/>
      <c r="GO35" s="665"/>
      <c r="GP35" s="665"/>
      <c r="GQ35" s="665"/>
      <c r="GR35" s="665"/>
      <c r="GS35" s="665"/>
      <c r="GT35" s="665"/>
      <c r="GU35" s="665"/>
      <c r="GV35" s="665"/>
      <c r="GW35" s="665"/>
      <c r="GX35" s="665"/>
      <c r="GY35" s="665"/>
      <c r="GZ35" s="665"/>
      <c r="HA35" s="665"/>
      <c r="HB35" s="665"/>
      <c r="HC35" s="665"/>
      <c r="HD35" s="665"/>
      <c r="HE35" s="665"/>
      <c r="HF35" s="665"/>
      <c r="HG35" s="665"/>
      <c r="HH35" s="665"/>
      <c r="HI35" s="665"/>
      <c r="HJ35" s="665"/>
      <c r="HK35" s="665"/>
      <c r="HL35" s="665"/>
      <c r="HM35" s="665"/>
      <c r="HN35" s="665"/>
      <c r="HO35" s="665"/>
      <c r="HP35" s="665"/>
      <c r="HQ35" s="665"/>
      <c r="HR35" s="665"/>
      <c r="HS35" s="665"/>
      <c r="HT35" s="665"/>
      <c r="HU35" s="665"/>
      <c r="HV35" s="665"/>
      <c r="HW35" s="665"/>
      <c r="HX35" s="665"/>
      <c r="HY35" s="665"/>
      <c r="HZ35" s="665"/>
      <c r="IA35" s="665"/>
      <c r="IB35" s="665"/>
      <c r="IC35" s="665"/>
      <c r="ID35" s="665"/>
      <c r="IE35" s="665"/>
      <c r="IF35" s="665"/>
      <c r="IG35" s="665"/>
      <c r="IH35" s="665"/>
      <c r="II35" s="665"/>
      <c r="IJ35" s="665"/>
      <c r="IK35" s="665"/>
      <c r="IL35" s="665"/>
      <c r="IM35" s="665"/>
      <c r="IN35" s="665"/>
      <c r="IO35" s="665"/>
      <c r="IP35" s="665"/>
      <c r="IQ35" s="665"/>
      <c r="IR35" s="665"/>
      <c r="IS35" s="665"/>
      <c r="IT35" s="665"/>
      <c r="IU35" s="665"/>
      <c r="IV35" s="665"/>
      <c r="IW35" s="665"/>
      <c r="IX35" s="665"/>
      <c r="IY35" s="665"/>
      <c r="IZ35" s="665"/>
      <c r="JA35" s="665"/>
      <c r="JB35" s="665"/>
      <c r="JC35" s="665"/>
      <c r="JD35" s="665"/>
      <c r="JE35" s="665"/>
      <c r="JF35" s="665"/>
      <c r="JG35" s="665"/>
      <c r="JH35" s="665"/>
      <c r="JI35" s="665"/>
      <c r="JJ35" s="665"/>
      <c r="JK35" s="665"/>
      <c r="JL35" s="665"/>
      <c r="JM35" s="665"/>
      <c r="JN35" s="665"/>
      <c r="JO35" s="665"/>
      <c r="JP35" s="665"/>
      <c r="JQ35" s="665"/>
      <c r="JR35" s="665"/>
      <c r="JS35" s="665"/>
      <c r="JT35" s="665"/>
      <c r="JU35" s="665"/>
      <c r="JV35" s="665"/>
      <c r="JW35" s="665"/>
      <c r="JX35" s="665"/>
      <c r="JY35" s="665"/>
      <c r="JZ35" s="665"/>
      <c r="KA35" s="665"/>
      <c r="KB35" s="665"/>
      <c r="KC35" s="665"/>
      <c r="KD35" s="665"/>
      <c r="KE35" s="665"/>
      <c r="KF35" s="665"/>
      <c r="KG35" s="665"/>
      <c r="KH35" s="665"/>
      <c r="KI35" s="665"/>
      <c r="KJ35" s="665"/>
      <c r="KK35" s="665"/>
      <c r="KL35" s="665"/>
      <c r="KM35" s="665"/>
      <c r="KN35" s="665"/>
      <c r="KO35" s="665"/>
      <c r="KP35" s="665"/>
      <c r="KQ35" s="665"/>
      <c r="KR35" s="665"/>
      <c r="KS35" s="665"/>
      <c r="KT35" s="665"/>
      <c r="KU35" s="665"/>
      <c r="KV35" s="665"/>
      <c r="KW35" s="665"/>
      <c r="KX35" s="665"/>
      <c r="KY35" s="665"/>
      <c r="KZ35" s="665"/>
      <c r="LA35" s="665"/>
      <c r="LB35" s="665"/>
      <c r="LC35" s="665"/>
      <c r="LD35" s="665"/>
      <c r="LE35" s="665"/>
      <c r="LF35" s="665"/>
      <c r="LG35" s="665"/>
      <c r="LH35" s="665"/>
      <c r="LI35" s="665"/>
      <c r="LJ35" s="665"/>
      <c r="LK35" s="665"/>
      <c r="LL35" s="665"/>
      <c r="LM35" s="665"/>
      <c r="LN35" s="665"/>
      <c r="LO35" s="665"/>
      <c r="LP35" s="665"/>
      <c r="LQ35" s="665"/>
      <c r="LR35" s="665"/>
      <c r="LS35" s="665"/>
      <c r="LT35" s="665"/>
      <c r="LU35" s="665"/>
      <c r="LV35" s="665"/>
      <c r="LW35" s="665"/>
      <c r="LX35" s="665"/>
      <c r="LY35" s="665"/>
      <c r="LZ35" s="665"/>
      <c r="MA35" s="665"/>
      <c r="MB35" s="665"/>
      <c r="MC35" s="665"/>
      <c r="MD35" s="665"/>
      <c r="ME35" s="665"/>
      <c r="MF35" s="665"/>
      <c r="MG35" s="665"/>
      <c r="MH35" s="665"/>
      <c r="MI35" s="665"/>
      <c r="MJ35" s="665"/>
      <c r="MK35" s="665"/>
      <c r="ML35" s="665"/>
      <c r="MM35" s="665"/>
      <c r="MN35" s="665"/>
      <c r="MO35" s="665"/>
      <c r="MP35" s="665"/>
      <c r="MQ35" s="665"/>
      <c r="MR35" s="665"/>
      <c r="MS35" s="665"/>
      <c r="MT35" s="665"/>
      <c r="MU35" s="665"/>
      <c r="MV35" s="665"/>
      <c r="MW35" s="665"/>
      <c r="MX35" s="665"/>
      <c r="MY35" s="665"/>
      <c r="MZ35" s="665"/>
      <c r="NA35" s="665"/>
      <c r="NB35" s="665"/>
      <c r="NC35" s="665"/>
      <c r="ND35" s="665"/>
      <c r="NE35" s="665"/>
      <c r="NF35" s="665"/>
      <c r="NG35" s="665"/>
      <c r="NH35" s="665"/>
      <c r="NI35" s="665"/>
      <c r="NJ35" s="665"/>
      <c r="NK35" s="665"/>
      <c r="NL35" s="665"/>
      <c r="NM35" s="665"/>
      <c r="NN35" s="665"/>
      <c r="NO35" s="665"/>
      <c r="NP35" s="665"/>
      <c r="NQ35" s="665"/>
      <c r="NR35" s="665"/>
      <c r="NS35" s="665"/>
      <c r="NT35" s="665"/>
      <c r="NU35" s="665"/>
      <c r="NV35" s="665"/>
      <c r="NW35" s="665"/>
      <c r="NX35" s="665"/>
      <c r="NY35" s="665"/>
      <c r="NZ35" s="665"/>
      <c r="OA35" s="665"/>
      <c r="OB35" s="665"/>
      <c r="OC35" s="665"/>
      <c r="OD35" s="665"/>
      <c r="OE35" s="665"/>
      <c r="OF35" s="665"/>
      <c r="OG35" s="665"/>
      <c r="OH35" s="665"/>
      <c r="OI35" s="665"/>
      <c r="OJ35" s="665"/>
      <c r="OK35" s="665"/>
      <c r="OL35" s="665"/>
      <c r="OM35" s="665"/>
      <c r="ON35" s="665"/>
      <c r="OO35" s="665"/>
      <c r="OP35" s="665"/>
      <c r="OQ35" s="665"/>
      <c r="OR35" s="665"/>
      <c r="OS35" s="665"/>
      <c r="OT35" s="665"/>
      <c r="OU35" s="665"/>
      <c r="OV35" s="665"/>
      <c r="OW35" s="665"/>
      <c r="OX35" s="665"/>
      <c r="OY35" s="665"/>
      <c r="OZ35" s="665"/>
      <c r="PA35" s="665"/>
      <c r="PB35" s="665"/>
      <c r="PC35" s="665"/>
      <c r="PD35" s="665"/>
      <c r="PE35" s="665"/>
      <c r="PF35" s="665"/>
      <c r="PG35" s="665"/>
      <c r="PH35" s="665"/>
      <c r="PI35" s="665"/>
      <c r="PJ35" s="665"/>
      <c r="PK35" s="665"/>
      <c r="PL35" s="665"/>
      <c r="PM35" s="665"/>
      <c r="PN35" s="665"/>
      <c r="PO35" s="665"/>
      <c r="PP35" s="665"/>
      <c r="PQ35" s="665"/>
      <c r="PR35" s="665"/>
      <c r="PS35" s="665"/>
      <c r="PT35" s="665"/>
      <c r="PU35" s="665"/>
      <c r="PV35" s="665"/>
      <c r="PW35" s="665"/>
      <c r="PX35" s="665"/>
      <c r="PY35" s="665"/>
      <c r="PZ35" s="665"/>
      <c r="QA35" s="665"/>
      <c r="QB35" s="665"/>
      <c r="QC35" s="665"/>
      <c r="QD35" s="665"/>
      <c r="QE35" s="665"/>
      <c r="QF35" s="665"/>
      <c r="QG35" s="665"/>
      <c r="QH35" s="665"/>
      <c r="QI35" s="665"/>
      <c r="QJ35" s="665"/>
      <c r="QK35" s="665"/>
      <c r="QL35" s="665"/>
      <c r="QM35" s="665"/>
      <c r="QN35" s="665"/>
      <c r="QO35" s="665"/>
      <c r="QP35" s="665"/>
      <c r="QQ35" s="665"/>
      <c r="QR35" s="665"/>
      <c r="QS35" s="665"/>
      <c r="QT35" s="665"/>
      <c r="QU35" s="665"/>
      <c r="QV35" s="665"/>
      <c r="QW35" s="665"/>
      <c r="QX35" s="665"/>
      <c r="QY35" s="665"/>
      <c r="QZ35" s="665"/>
      <c r="RA35" s="665"/>
      <c r="RB35" s="665"/>
      <c r="RC35" s="665"/>
      <c r="RD35" s="665"/>
      <c r="RE35" s="665"/>
      <c r="RF35" s="665"/>
      <c r="RG35" s="665"/>
      <c r="RH35" s="665"/>
      <c r="RI35" s="665"/>
      <c r="RJ35" s="665"/>
      <c r="RK35" s="665"/>
      <c r="RL35" s="665"/>
      <c r="RM35" s="665"/>
      <c r="RN35" s="665"/>
      <c r="RO35" s="665"/>
      <c r="RP35" s="665"/>
      <c r="RQ35" s="665"/>
      <c r="RR35" s="665"/>
      <c r="RS35" s="665"/>
      <c r="RT35" s="665"/>
      <c r="RU35" s="665"/>
      <c r="RV35" s="665"/>
      <c r="RW35" s="665"/>
      <c r="RX35" s="665"/>
      <c r="RY35" s="665"/>
      <c r="RZ35" s="665"/>
      <c r="SA35" s="665"/>
      <c r="SB35" s="665"/>
      <c r="SC35" s="665"/>
      <c r="SD35" s="665"/>
      <c r="SE35" s="665"/>
      <c r="SF35" s="665"/>
      <c r="SG35" s="665"/>
      <c r="SH35" s="665"/>
      <c r="SI35" s="665"/>
      <c r="SJ35" s="665"/>
      <c r="SK35" s="665"/>
      <c r="SL35" s="665"/>
      <c r="SM35" s="665"/>
      <c r="SN35" s="665"/>
      <c r="SO35" s="665"/>
      <c r="SP35" s="665"/>
      <c r="SQ35" s="665"/>
      <c r="SR35" s="665"/>
      <c r="SS35" s="665"/>
      <c r="ST35" s="665"/>
      <c r="SU35" s="665"/>
      <c r="SV35" s="665"/>
      <c r="SW35" s="665"/>
      <c r="SX35" s="665"/>
      <c r="SY35" s="665"/>
      <c r="SZ35" s="665"/>
      <c r="TA35" s="665"/>
      <c r="TB35" s="665"/>
      <c r="TC35" s="665"/>
      <c r="TD35" s="665"/>
      <c r="TE35" s="665"/>
      <c r="TF35" s="665"/>
      <c r="TG35" s="665"/>
      <c r="TH35" s="665"/>
      <c r="TI35" s="665"/>
      <c r="TJ35" s="665"/>
      <c r="TK35" s="665"/>
      <c r="TL35" s="665"/>
      <c r="TM35" s="665"/>
      <c r="TN35" s="665"/>
      <c r="TO35" s="665"/>
      <c r="TP35" s="665"/>
      <c r="TQ35" s="665"/>
      <c r="TR35" s="665"/>
      <c r="TS35" s="665"/>
      <c r="TT35" s="665"/>
      <c r="TU35" s="665"/>
      <c r="TV35" s="665"/>
      <c r="TW35" s="665"/>
      <c r="TX35" s="665"/>
      <c r="TY35" s="665"/>
      <c r="TZ35" s="665"/>
      <c r="UA35" s="665"/>
      <c r="UB35" s="665"/>
      <c r="UC35" s="665"/>
      <c r="UD35" s="665"/>
      <c r="UE35" s="665"/>
      <c r="UF35" s="665"/>
      <c r="UG35" s="665"/>
      <c r="UH35" s="665"/>
      <c r="UI35" s="665"/>
      <c r="UJ35" s="665"/>
      <c r="UK35" s="665"/>
      <c r="UL35" s="665"/>
      <c r="UM35" s="665"/>
      <c r="UN35" s="665"/>
      <c r="UO35" s="665"/>
      <c r="UP35" s="665"/>
      <c r="UQ35" s="665"/>
      <c r="UR35" s="665"/>
      <c r="US35" s="665"/>
      <c r="UT35" s="665"/>
      <c r="UU35" s="665"/>
      <c r="UV35" s="665"/>
      <c r="UW35" s="665"/>
      <c r="UX35" s="665"/>
      <c r="UY35" s="665"/>
      <c r="UZ35" s="665"/>
      <c r="VA35" s="665"/>
      <c r="VB35" s="665"/>
      <c r="VC35" s="665"/>
      <c r="VD35" s="665"/>
      <c r="VE35" s="665"/>
      <c r="VF35" s="665"/>
      <c r="VG35" s="665"/>
      <c r="VH35" s="665"/>
      <c r="VI35" s="665"/>
      <c r="VJ35" s="665"/>
      <c r="VK35" s="665"/>
      <c r="VL35" s="665"/>
      <c r="VM35" s="665"/>
      <c r="VN35" s="665"/>
      <c r="VO35" s="665"/>
      <c r="VP35" s="665"/>
      <c r="VQ35" s="665"/>
      <c r="VR35" s="665"/>
      <c r="VS35" s="665"/>
      <c r="VT35" s="665"/>
      <c r="VU35" s="665"/>
      <c r="VV35" s="665"/>
      <c r="VW35" s="665"/>
      <c r="VX35" s="665"/>
      <c r="VY35" s="665"/>
      <c r="VZ35" s="665"/>
      <c r="WA35" s="665"/>
      <c r="WB35" s="665"/>
      <c r="WC35" s="665"/>
      <c r="WD35" s="665"/>
      <c r="WE35" s="665"/>
      <c r="WF35" s="665"/>
      <c r="WG35" s="665"/>
      <c r="WH35" s="665"/>
      <c r="WI35" s="665"/>
      <c r="WJ35" s="665"/>
      <c r="WK35" s="665"/>
      <c r="WL35" s="665"/>
      <c r="WM35" s="665"/>
      <c r="WN35" s="665"/>
      <c r="WO35" s="665"/>
      <c r="WP35" s="665"/>
      <c r="WQ35" s="665"/>
      <c r="WR35" s="665"/>
      <c r="WS35" s="665"/>
      <c r="WT35" s="665"/>
      <c r="WU35" s="665"/>
      <c r="WV35" s="665"/>
      <c r="WW35" s="665"/>
      <c r="WX35" s="665"/>
      <c r="WY35" s="665"/>
      <c r="WZ35" s="665"/>
      <c r="XA35" s="665"/>
      <c r="XB35" s="665"/>
      <c r="XC35" s="665"/>
      <c r="XD35" s="665"/>
      <c r="XE35" s="665"/>
      <c r="XF35" s="665"/>
      <c r="XG35" s="665"/>
      <c r="XH35" s="665"/>
      <c r="XI35" s="665"/>
      <c r="XJ35" s="665"/>
      <c r="XK35" s="665"/>
      <c r="XL35" s="665"/>
      <c r="XM35" s="665"/>
      <c r="XN35" s="665"/>
      <c r="XO35" s="665"/>
      <c r="XP35" s="665"/>
      <c r="XQ35" s="665"/>
      <c r="XR35" s="665"/>
      <c r="XS35" s="665"/>
      <c r="XT35" s="665"/>
      <c r="XU35" s="665"/>
      <c r="XV35" s="665"/>
      <c r="XW35" s="665"/>
      <c r="XX35" s="665"/>
      <c r="XY35" s="665"/>
      <c r="XZ35" s="665"/>
      <c r="YA35" s="665"/>
      <c r="YB35" s="665"/>
      <c r="YC35" s="665"/>
      <c r="YD35" s="665"/>
      <c r="YE35" s="665"/>
      <c r="YF35" s="665"/>
      <c r="YG35" s="665"/>
      <c r="YH35" s="665"/>
      <c r="YI35" s="665"/>
      <c r="YJ35" s="665"/>
      <c r="YK35" s="665"/>
      <c r="YL35" s="665"/>
      <c r="YM35" s="665"/>
      <c r="YN35" s="665"/>
      <c r="YO35" s="665"/>
      <c r="YP35" s="665"/>
      <c r="YQ35" s="665"/>
      <c r="YR35" s="665"/>
      <c r="YS35" s="665"/>
      <c r="YT35" s="665"/>
      <c r="YU35" s="665"/>
      <c r="YV35" s="665"/>
      <c r="YW35" s="665"/>
      <c r="YX35" s="665"/>
      <c r="YY35" s="665"/>
      <c r="YZ35" s="665"/>
      <c r="ZA35" s="665"/>
      <c r="ZB35" s="665"/>
      <c r="ZC35" s="665"/>
      <c r="ZD35" s="665"/>
      <c r="ZE35" s="665"/>
      <c r="ZF35" s="665"/>
      <c r="ZG35" s="665"/>
      <c r="ZH35" s="665"/>
      <c r="ZI35" s="665"/>
      <c r="ZJ35" s="665"/>
      <c r="ZK35" s="665"/>
      <c r="ZL35" s="665"/>
      <c r="ZM35" s="665"/>
      <c r="ZN35" s="665"/>
      <c r="ZO35" s="665"/>
      <c r="ZP35" s="665"/>
      <c r="ZQ35" s="665"/>
      <c r="ZR35" s="665"/>
      <c r="ZS35" s="665"/>
      <c r="ZT35" s="665"/>
      <c r="ZU35" s="665"/>
      <c r="ZV35" s="665"/>
      <c r="ZW35" s="665"/>
      <c r="ZX35" s="665"/>
      <c r="ZY35" s="665"/>
      <c r="ZZ35" s="665"/>
      <c r="AAA35" s="665"/>
      <c r="AAB35" s="665"/>
      <c r="AAC35" s="665"/>
      <c r="AAD35" s="665"/>
      <c r="AAE35" s="665"/>
      <c r="AAF35" s="665"/>
      <c r="AAG35" s="665"/>
      <c r="AAH35" s="665"/>
      <c r="AAI35" s="665"/>
      <c r="AAJ35" s="665"/>
      <c r="AAK35" s="665"/>
      <c r="AAL35" s="665"/>
      <c r="AAM35" s="665"/>
      <c r="AAN35" s="665"/>
      <c r="AAO35" s="665"/>
      <c r="AAP35" s="665"/>
      <c r="AAQ35" s="665"/>
      <c r="AAR35" s="665"/>
      <c r="AAS35" s="665"/>
      <c r="AAT35" s="665"/>
      <c r="AAU35" s="665"/>
      <c r="AAV35" s="665"/>
      <c r="AAW35" s="665"/>
      <c r="AAX35" s="665"/>
      <c r="AAY35" s="665"/>
      <c r="AAZ35" s="665"/>
      <c r="ABA35" s="665"/>
      <c r="ABB35" s="665"/>
      <c r="ABC35" s="665"/>
      <c r="ABD35" s="665"/>
      <c r="ABE35" s="665"/>
      <c r="ABF35" s="665"/>
      <c r="ABG35" s="665"/>
      <c r="ABH35" s="665"/>
      <c r="ABI35" s="665"/>
      <c r="ABJ35" s="665"/>
      <c r="ABK35" s="665"/>
      <c r="ABL35" s="665"/>
      <c r="ABM35" s="665"/>
      <c r="ABN35" s="665"/>
      <c r="ABO35" s="665"/>
      <c r="ABP35" s="665"/>
      <c r="ABQ35" s="665"/>
      <c r="ABR35" s="665"/>
      <c r="ABS35" s="665"/>
      <c r="ABT35" s="665"/>
      <c r="ABU35" s="665"/>
      <c r="ABV35" s="665"/>
      <c r="ABW35" s="665"/>
      <c r="ABX35" s="665"/>
      <c r="ABY35" s="665"/>
      <c r="ABZ35" s="665"/>
      <c r="ACA35" s="665"/>
      <c r="ACB35" s="665"/>
      <c r="ACC35" s="665"/>
      <c r="ACD35" s="665"/>
      <c r="ACE35" s="665"/>
      <c r="ACF35" s="665"/>
      <c r="ACG35" s="665"/>
      <c r="ACH35" s="665"/>
      <c r="ACI35" s="665"/>
      <c r="ACJ35" s="665"/>
      <c r="ACK35" s="665"/>
      <c r="ACL35" s="665"/>
      <c r="ACM35" s="665"/>
      <c r="ACN35" s="665"/>
      <c r="ACO35" s="665"/>
      <c r="ACP35" s="665"/>
      <c r="ACQ35" s="665"/>
      <c r="ACR35" s="665"/>
      <c r="ACS35" s="665"/>
      <c r="ACT35" s="665"/>
      <c r="ACU35" s="665"/>
      <c r="ACV35" s="665"/>
      <c r="ACW35" s="665"/>
      <c r="ACX35" s="665"/>
      <c r="ACY35" s="665"/>
      <c r="ACZ35" s="665"/>
      <c r="ADA35" s="665"/>
      <c r="ADB35" s="665"/>
      <c r="ADC35" s="665"/>
      <c r="ADD35" s="665"/>
      <c r="ADE35" s="665"/>
      <c r="ADF35" s="665"/>
      <c r="ADG35" s="665"/>
      <c r="ADH35" s="665"/>
      <c r="ADI35" s="665"/>
      <c r="ADJ35" s="665"/>
      <c r="ADK35" s="665"/>
      <c r="ADL35" s="665"/>
      <c r="ADM35" s="665"/>
      <c r="ADN35" s="665"/>
      <c r="ADO35" s="665"/>
      <c r="ADP35" s="665"/>
      <c r="ADQ35" s="665"/>
      <c r="ADR35" s="665"/>
      <c r="ADS35" s="665"/>
      <c r="ADT35" s="665"/>
      <c r="ADU35" s="665"/>
      <c r="ADV35" s="665"/>
      <c r="ADW35" s="665"/>
      <c r="ADX35" s="665"/>
      <c r="ADY35" s="665"/>
      <c r="ADZ35" s="665"/>
      <c r="AEA35" s="665"/>
      <c r="AEB35" s="665"/>
      <c r="AEC35" s="665"/>
      <c r="AED35" s="665"/>
      <c r="AEE35" s="665"/>
      <c r="AEF35" s="665"/>
      <c r="AEG35" s="665"/>
      <c r="AEH35" s="665"/>
      <c r="AEI35" s="665"/>
      <c r="AEJ35" s="665"/>
      <c r="AEK35" s="665"/>
      <c r="AEL35" s="665"/>
      <c r="AEM35" s="665"/>
      <c r="AEN35" s="665"/>
      <c r="AEO35" s="665"/>
      <c r="AEP35" s="665"/>
      <c r="AEQ35" s="665"/>
      <c r="AER35" s="665"/>
      <c r="AES35" s="665"/>
      <c r="AET35" s="665"/>
      <c r="AEU35" s="665"/>
      <c r="AEV35" s="665"/>
      <c r="AEW35" s="665"/>
      <c r="AEX35" s="665"/>
      <c r="AEY35" s="665"/>
      <c r="AEZ35" s="665"/>
      <c r="AFA35" s="665"/>
      <c r="AFB35" s="665"/>
      <c r="AFC35" s="665"/>
      <c r="AFD35" s="665"/>
      <c r="AFE35" s="665"/>
      <c r="AFF35" s="665"/>
      <c r="AFG35" s="665"/>
      <c r="AFH35" s="665"/>
      <c r="AFI35" s="665"/>
      <c r="AFJ35" s="665"/>
      <c r="AFK35" s="665"/>
      <c r="AFL35" s="665"/>
      <c r="AFM35" s="665"/>
      <c r="AFN35" s="665"/>
      <c r="AFO35" s="665"/>
      <c r="AFP35" s="665"/>
      <c r="AFQ35" s="665"/>
      <c r="AFR35" s="665"/>
      <c r="AFS35" s="665"/>
      <c r="AFT35" s="665"/>
      <c r="AFU35" s="665"/>
      <c r="AFV35" s="665"/>
      <c r="AFW35" s="665"/>
      <c r="AFX35" s="665"/>
      <c r="AFY35" s="665"/>
      <c r="AFZ35" s="665"/>
      <c r="AGA35" s="665"/>
      <c r="AGB35" s="665"/>
      <c r="AGC35" s="665"/>
      <c r="AGD35" s="665"/>
      <c r="AGE35" s="665"/>
      <c r="AGF35" s="665"/>
      <c r="AGG35" s="665"/>
      <c r="AGH35" s="665"/>
      <c r="AGI35" s="665"/>
      <c r="AGJ35" s="665"/>
      <c r="AGK35" s="665"/>
      <c r="AGL35" s="665"/>
      <c r="AGM35" s="665"/>
      <c r="AGN35" s="665"/>
      <c r="AGO35" s="665"/>
      <c r="AGP35" s="665"/>
      <c r="AGQ35" s="665"/>
      <c r="AGR35" s="665"/>
      <c r="AGS35" s="665"/>
      <c r="AGT35" s="665"/>
      <c r="AGU35" s="665"/>
      <c r="AGV35" s="665"/>
      <c r="AGW35" s="665"/>
      <c r="AGX35" s="665"/>
      <c r="AGY35" s="665"/>
      <c r="AGZ35" s="665"/>
      <c r="AHA35" s="665"/>
      <c r="AHB35" s="665"/>
      <c r="AHC35" s="665"/>
      <c r="AHD35" s="665"/>
      <c r="AHE35" s="665"/>
      <c r="AHF35" s="665"/>
      <c r="AHG35" s="665"/>
      <c r="AHH35" s="665"/>
      <c r="AHI35" s="665"/>
      <c r="AHJ35" s="665"/>
      <c r="AHK35" s="665"/>
      <c r="AHL35" s="665"/>
      <c r="AHM35" s="665"/>
      <c r="AHN35" s="665"/>
      <c r="AHO35" s="665"/>
      <c r="AHP35" s="665"/>
      <c r="AHQ35" s="665"/>
      <c r="AHR35" s="665"/>
      <c r="AHS35" s="665"/>
      <c r="AHT35" s="665"/>
      <c r="AHU35" s="665"/>
      <c r="AHV35" s="665"/>
      <c r="AHW35" s="665"/>
      <c r="AHX35" s="665"/>
      <c r="AHY35" s="665"/>
      <c r="AHZ35" s="665"/>
      <c r="AIA35" s="665"/>
      <c r="AIB35" s="665"/>
      <c r="AIC35" s="665"/>
      <c r="AID35" s="665"/>
      <c r="AIE35" s="665"/>
      <c r="AIF35" s="665"/>
      <c r="AIG35" s="665"/>
      <c r="AIH35" s="665"/>
      <c r="AII35" s="665"/>
      <c r="AIJ35" s="665"/>
      <c r="AIK35" s="665"/>
      <c r="AIL35" s="665"/>
      <c r="AIM35" s="665"/>
      <c r="AIN35" s="665"/>
      <c r="AIO35" s="665"/>
      <c r="AIP35" s="665"/>
      <c r="AIQ35" s="665"/>
      <c r="AIR35" s="665"/>
      <c r="AIS35" s="665"/>
      <c r="AIT35" s="665"/>
      <c r="AIU35" s="665"/>
      <c r="AIV35" s="665"/>
      <c r="AIW35" s="665"/>
      <c r="AIX35" s="665"/>
      <c r="AIY35" s="665"/>
      <c r="AIZ35" s="665"/>
      <c r="AJA35" s="665"/>
      <c r="AJB35" s="665"/>
      <c r="AJC35" s="665"/>
      <c r="AJD35" s="665"/>
      <c r="AJE35" s="665"/>
      <c r="AJF35" s="665"/>
      <c r="AJG35" s="665"/>
      <c r="AJH35" s="665"/>
      <c r="AJI35" s="665"/>
      <c r="AJJ35" s="665"/>
      <c r="AJK35" s="665"/>
      <c r="AJL35" s="665"/>
      <c r="AJM35" s="665"/>
      <c r="AJN35" s="665"/>
      <c r="AJO35" s="665"/>
      <c r="AJP35" s="665"/>
      <c r="AJQ35" s="665"/>
      <c r="AJR35" s="665"/>
      <c r="AJS35" s="665"/>
      <c r="AJT35" s="665"/>
      <c r="AJU35" s="665"/>
      <c r="AJV35" s="665"/>
      <c r="AJW35" s="665"/>
      <c r="AJX35" s="665"/>
      <c r="AJY35" s="665"/>
      <c r="AJZ35" s="665"/>
      <c r="AKA35" s="665"/>
      <c r="AKB35" s="665"/>
      <c r="AKC35" s="665"/>
      <c r="AKD35" s="665"/>
      <c r="AKE35" s="665"/>
      <c r="AKF35" s="665"/>
      <c r="AKG35" s="665"/>
      <c r="AKH35" s="665"/>
      <c r="AKI35" s="665"/>
      <c r="AKJ35" s="665"/>
      <c r="AKK35" s="665"/>
      <c r="AKL35" s="665"/>
      <c r="AKM35" s="665"/>
      <c r="AKN35" s="665"/>
      <c r="AKO35" s="665"/>
      <c r="AKP35" s="665"/>
      <c r="AKQ35" s="665"/>
      <c r="AKR35" s="665"/>
      <c r="AKS35" s="665"/>
      <c r="AKT35" s="665"/>
      <c r="AKU35" s="665"/>
      <c r="AKV35" s="665"/>
      <c r="AKW35" s="665"/>
      <c r="AKX35" s="665"/>
      <c r="AKY35" s="665"/>
      <c r="AKZ35" s="665"/>
      <c r="ALA35" s="665"/>
      <c r="ALB35" s="665"/>
      <c r="ALC35" s="665"/>
      <c r="ALD35" s="665"/>
      <c r="ALE35" s="665"/>
      <c r="ALF35" s="665"/>
      <c r="ALG35" s="665"/>
      <c r="ALH35" s="665"/>
      <c r="ALI35" s="665"/>
      <c r="ALJ35" s="665"/>
    </row>
    <row r="36" spans="2:1006">
      <c r="B36" s="690"/>
      <c r="C36" s="691">
        <v>2018</v>
      </c>
      <c r="D36" s="691">
        <v>2019</v>
      </c>
      <c r="E36" s="691">
        <v>2020</v>
      </c>
      <c r="F36" s="691">
        <v>2025</v>
      </c>
      <c r="G36" s="691">
        <v>2030</v>
      </c>
      <c r="H36" s="691">
        <v>2035</v>
      </c>
      <c r="I36" s="691">
        <v>2040</v>
      </c>
      <c r="J36" s="691">
        <v>2045</v>
      </c>
      <c r="K36" s="691">
        <v>2050</v>
      </c>
      <c r="L36" s="665"/>
      <c r="M36" s="665" t="s">
        <v>591</v>
      </c>
      <c r="N36" s="665" t="s">
        <v>592</v>
      </c>
      <c r="O36" s="689"/>
      <c r="P36" s="665"/>
      <c r="Q36" s="665"/>
      <c r="R36" s="665"/>
      <c r="S36" s="665"/>
      <c r="T36" s="665"/>
      <c r="U36" s="665"/>
      <c r="V36" s="665"/>
      <c r="W36" s="665"/>
      <c r="X36" s="665"/>
      <c r="Y36" s="665"/>
      <c r="Z36" s="665"/>
      <c r="AA36" s="665"/>
      <c r="AB36" s="665"/>
      <c r="AC36" s="665"/>
      <c r="AD36" s="665"/>
      <c r="AE36" s="665"/>
      <c r="AF36" s="665"/>
      <c r="AG36" s="665"/>
      <c r="AH36" s="665"/>
      <c r="AI36" s="665"/>
      <c r="AJ36" s="665"/>
      <c r="AK36" s="665"/>
      <c r="AL36" s="665"/>
      <c r="AM36" s="665"/>
      <c r="AN36" s="665"/>
      <c r="AO36" s="665"/>
      <c r="AP36" s="665"/>
      <c r="AQ36" s="665"/>
      <c r="AR36" s="665"/>
      <c r="AS36" s="665"/>
      <c r="AT36" s="665"/>
      <c r="AU36" s="665"/>
      <c r="AV36" s="665"/>
      <c r="AW36" s="665"/>
      <c r="AX36" s="665"/>
      <c r="AY36" s="665"/>
      <c r="AZ36" s="665"/>
      <c r="BA36" s="665"/>
      <c r="BB36" s="665"/>
      <c r="BC36" s="665"/>
      <c r="BD36" s="665"/>
      <c r="BE36" s="665"/>
      <c r="BF36" s="665"/>
      <c r="BG36" s="665"/>
      <c r="BH36" s="665"/>
      <c r="BI36" s="665"/>
      <c r="BJ36" s="665"/>
      <c r="BK36" s="665"/>
      <c r="BL36" s="665"/>
      <c r="BM36" s="665"/>
      <c r="BN36" s="665"/>
      <c r="BO36" s="665"/>
      <c r="BP36" s="665"/>
      <c r="BQ36" s="665"/>
      <c r="BR36" s="665"/>
      <c r="BS36" s="665"/>
      <c r="BT36" s="665"/>
      <c r="BU36" s="665"/>
      <c r="BV36" s="665"/>
      <c r="BW36" s="665"/>
      <c r="BX36" s="665"/>
      <c r="BY36" s="665"/>
      <c r="BZ36" s="665"/>
      <c r="CA36" s="665"/>
      <c r="CB36" s="665"/>
      <c r="CC36" s="665"/>
      <c r="CD36" s="665"/>
      <c r="CE36" s="665"/>
      <c r="CF36" s="665"/>
      <c r="CG36" s="665"/>
      <c r="CH36" s="665"/>
      <c r="CI36" s="665"/>
      <c r="CJ36" s="665"/>
      <c r="CK36" s="665"/>
      <c r="CL36" s="665"/>
      <c r="CM36" s="665"/>
      <c r="CN36" s="665"/>
      <c r="CO36" s="665"/>
      <c r="CP36" s="665"/>
      <c r="CQ36" s="665"/>
      <c r="CR36" s="665"/>
      <c r="CS36" s="665"/>
      <c r="CT36" s="665"/>
      <c r="CU36" s="665"/>
      <c r="CV36" s="665"/>
      <c r="CW36" s="665"/>
      <c r="CX36" s="665"/>
      <c r="CY36" s="665"/>
      <c r="CZ36" s="665"/>
      <c r="DA36" s="665"/>
      <c r="DB36" s="665"/>
      <c r="DC36" s="665"/>
      <c r="DD36" s="665"/>
      <c r="DE36" s="665"/>
      <c r="DF36" s="665"/>
      <c r="DG36" s="665"/>
      <c r="DH36" s="665"/>
      <c r="DI36" s="665"/>
      <c r="DJ36" s="665"/>
      <c r="DK36" s="665"/>
      <c r="DL36" s="665"/>
      <c r="DM36" s="665"/>
      <c r="DN36" s="665"/>
      <c r="DO36" s="665"/>
      <c r="DP36" s="665"/>
      <c r="DQ36" s="665"/>
      <c r="DR36" s="665"/>
      <c r="DS36" s="665"/>
      <c r="DT36" s="665"/>
      <c r="DU36" s="665"/>
      <c r="DV36" s="665"/>
      <c r="DW36" s="665"/>
      <c r="DX36" s="665"/>
      <c r="DY36" s="665"/>
      <c r="DZ36" s="665"/>
      <c r="EA36" s="665"/>
      <c r="EB36" s="665"/>
      <c r="EC36" s="665"/>
      <c r="ED36" s="665"/>
      <c r="EE36" s="665"/>
      <c r="EF36" s="665"/>
      <c r="EG36" s="665"/>
      <c r="EH36" s="665"/>
      <c r="EI36" s="665"/>
      <c r="EJ36" s="665"/>
      <c r="EK36" s="665"/>
      <c r="EL36" s="665"/>
      <c r="EM36" s="665"/>
      <c r="EN36" s="665"/>
      <c r="EO36" s="665"/>
      <c r="EP36" s="665"/>
      <c r="EQ36" s="665"/>
      <c r="ER36" s="665"/>
      <c r="ES36" s="665"/>
      <c r="ET36" s="665"/>
      <c r="EU36" s="665"/>
      <c r="EV36" s="665"/>
      <c r="EW36" s="665"/>
      <c r="EX36" s="665"/>
      <c r="EY36" s="665"/>
      <c r="EZ36" s="665"/>
      <c r="FA36" s="665"/>
      <c r="FB36" s="665"/>
      <c r="FC36" s="665"/>
      <c r="FD36" s="665"/>
      <c r="FE36" s="665"/>
      <c r="FF36" s="665"/>
      <c r="FG36" s="665"/>
      <c r="FH36" s="665"/>
      <c r="FI36" s="665"/>
      <c r="FJ36" s="665"/>
      <c r="FK36" s="665"/>
      <c r="FL36" s="665"/>
      <c r="FM36" s="665"/>
      <c r="FN36" s="665"/>
      <c r="FO36" s="665"/>
      <c r="FP36" s="665"/>
      <c r="FQ36" s="665"/>
      <c r="FR36" s="665"/>
      <c r="FS36" s="665"/>
      <c r="FT36" s="665"/>
      <c r="FU36" s="665"/>
      <c r="FV36" s="665"/>
      <c r="FW36" s="665"/>
      <c r="FX36" s="665"/>
      <c r="FY36" s="665"/>
      <c r="FZ36" s="665"/>
      <c r="GA36" s="665"/>
      <c r="GB36" s="665"/>
      <c r="GC36" s="665"/>
      <c r="GD36" s="665"/>
      <c r="GE36" s="665"/>
      <c r="GF36" s="665"/>
      <c r="GG36" s="665"/>
      <c r="GH36" s="665"/>
      <c r="GI36" s="665"/>
      <c r="GJ36" s="665"/>
      <c r="GK36" s="665"/>
      <c r="GL36" s="665"/>
      <c r="GM36" s="665"/>
      <c r="GN36" s="665"/>
      <c r="GO36" s="665"/>
      <c r="GP36" s="665"/>
      <c r="GQ36" s="665"/>
      <c r="GR36" s="665"/>
      <c r="GS36" s="665"/>
      <c r="GT36" s="665"/>
      <c r="GU36" s="665"/>
      <c r="GV36" s="665"/>
      <c r="GW36" s="665"/>
      <c r="GX36" s="665"/>
      <c r="GY36" s="665"/>
      <c r="GZ36" s="665"/>
      <c r="HA36" s="665"/>
      <c r="HB36" s="665"/>
      <c r="HC36" s="665"/>
      <c r="HD36" s="665"/>
      <c r="HE36" s="665"/>
      <c r="HF36" s="665"/>
      <c r="HG36" s="665"/>
      <c r="HH36" s="665"/>
      <c r="HI36" s="665"/>
      <c r="HJ36" s="665"/>
      <c r="HK36" s="665"/>
      <c r="HL36" s="665"/>
      <c r="HM36" s="665"/>
      <c r="HN36" s="665"/>
      <c r="HO36" s="665"/>
      <c r="HP36" s="665"/>
      <c r="HQ36" s="665"/>
      <c r="HR36" s="665"/>
      <c r="HS36" s="665"/>
      <c r="HT36" s="665"/>
      <c r="HU36" s="665"/>
      <c r="HV36" s="665"/>
      <c r="HW36" s="665"/>
      <c r="HX36" s="665"/>
      <c r="HY36" s="665"/>
      <c r="HZ36" s="665"/>
      <c r="IA36" s="665"/>
      <c r="IB36" s="665"/>
      <c r="IC36" s="665"/>
      <c r="ID36" s="665"/>
      <c r="IE36" s="665"/>
      <c r="IF36" s="665"/>
      <c r="IG36" s="665"/>
      <c r="IH36" s="665"/>
      <c r="II36" s="665"/>
      <c r="IJ36" s="665"/>
      <c r="IK36" s="665"/>
      <c r="IL36" s="665"/>
      <c r="IM36" s="665"/>
      <c r="IN36" s="665"/>
      <c r="IO36" s="665"/>
      <c r="IP36" s="665"/>
      <c r="IQ36" s="665"/>
      <c r="IR36" s="665"/>
      <c r="IS36" s="665"/>
      <c r="IT36" s="665"/>
      <c r="IU36" s="665"/>
      <c r="IV36" s="665"/>
      <c r="IW36" s="665"/>
      <c r="IX36" s="665"/>
      <c r="IY36" s="665"/>
      <c r="IZ36" s="665"/>
      <c r="JA36" s="665"/>
      <c r="JB36" s="665"/>
      <c r="JC36" s="665"/>
      <c r="JD36" s="665"/>
      <c r="JE36" s="665"/>
      <c r="JF36" s="665"/>
      <c r="JG36" s="665"/>
      <c r="JH36" s="665"/>
      <c r="JI36" s="665"/>
      <c r="JJ36" s="665"/>
      <c r="JK36" s="665"/>
      <c r="JL36" s="665"/>
      <c r="JM36" s="665"/>
      <c r="JN36" s="665"/>
      <c r="JO36" s="665"/>
      <c r="JP36" s="665"/>
      <c r="JQ36" s="665"/>
      <c r="JR36" s="665"/>
      <c r="JS36" s="665"/>
      <c r="JT36" s="665"/>
      <c r="JU36" s="665"/>
      <c r="JV36" s="665"/>
      <c r="JW36" s="665"/>
      <c r="JX36" s="665"/>
      <c r="JY36" s="665"/>
      <c r="JZ36" s="665"/>
      <c r="KA36" s="665"/>
      <c r="KB36" s="665"/>
      <c r="KC36" s="665"/>
      <c r="KD36" s="665"/>
      <c r="KE36" s="665"/>
      <c r="KF36" s="665"/>
      <c r="KG36" s="665"/>
      <c r="KH36" s="665"/>
      <c r="KI36" s="665"/>
      <c r="KJ36" s="665"/>
      <c r="KK36" s="665"/>
      <c r="KL36" s="665"/>
      <c r="KM36" s="665"/>
      <c r="KN36" s="665"/>
      <c r="KO36" s="665"/>
      <c r="KP36" s="665"/>
      <c r="KQ36" s="665"/>
      <c r="KR36" s="665"/>
      <c r="KS36" s="665"/>
      <c r="KT36" s="665"/>
      <c r="KU36" s="665"/>
      <c r="KV36" s="665"/>
      <c r="KW36" s="665"/>
      <c r="KX36" s="665"/>
      <c r="KY36" s="665"/>
      <c r="KZ36" s="665"/>
      <c r="LA36" s="665"/>
      <c r="LB36" s="665"/>
      <c r="LC36" s="665"/>
      <c r="LD36" s="665"/>
      <c r="LE36" s="665"/>
      <c r="LF36" s="665"/>
      <c r="LG36" s="665"/>
      <c r="LH36" s="665"/>
      <c r="LI36" s="665"/>
      <c r="LJ36" s="665"/>
      <c r="LK36" s="665"/>
      <c r="LL36" s="665"/>
      <c r="LM36" s="665"/>
      <c r="LN36" s="665"/>
      <c r="LO36" s="665"/>
      <c r="LP36" s="665"/>
      <c r="LQ36" s="665"/>
      <c r="LR36" s="665"/>
      <c r="LS36" s="665"/>
      <c r="LT36" s="665"/>
      <c r="LU36" s="665"/>
      <c r="LV36" s="665"/>
      <c r="LW36" s="665"/>
      <c r="LX36" s="665"/>
      <c r="LY36" s="665"/>
      <c r="LZ36" s="665"/>
      <c r="MA36" s="665"/>
      <c r="MB36" s="665"/>
      <c r="MC36" s="665"/>
      <c r="MD36" s="665"/>
      <c r="ME36" s="665"/>
      <c r="MF36" s="665"/>
      <c r="MG36" s="665"/>
      <c r="MH36" s="665"/>
      <c r="MI36" s="665"/>
      <c r="MJ36" s="665"/>
      <c r="MK36" s="665"/>
      <c r="ML36" s="665"/>
      <c r="MM36" s="665"/>
      <c r="MN36" s="665"/>
      <c r="MO36" s="665"/>
      <c r="MP36" s="665"/>
      <c r="MQ36" s="665"/>
      <c r="MR36" s="665"/>
      <c r="MS36" s="665"/>
      <c r="MT36" s="665"/>
      <c r="MU36" s="665"/>
      <c r="MV36" s="665"/>
      <c r="MW36" s="665"/>
      <c r="MX36" s="665"/>
      <c r="MY36" s="665"/>
      <c r="MZ36" s="665"/>
      <c r="NA36" s="665"/>
      <c r="NB36" s="665"/>
      <c r="NC36" s="665"/>
      <c r="ND36" s="665"/>
      <c r="NE36" s="665"/>
      <c r="NF36" s="665"/>
      <c r="NG36" s="665"/>
      <c r="NH36" s="665"/>
      <c r="NI36" s="665"/>
      <c r="NJ36" s="665"/>
      <c r="NK36" s="665"/>
      <c r="NL36" s="665"/>
      <c r="NM36" s="665"/>
      <c r="NN36" s="665"/>
      <c r="NO36" s="665"/>
      <c r="NP36" s="665"/>
      <c r="NQ36" s="665"/>
      <c r="NR36" s="665"/>
      <c r="NS36" s="665"/>
      <c r="NT36" s="665"/>
      <c r="NU36" s="665"/>
      <c r="NV36" s="665"/>
      <c r="NW36" s="665"/>
      <c r="NX36" s="665"/>
      <c r="NY36" s="665"/>
      <c r="NZ36" s="665"/>
      <c r="OA36" s="665"/>
      <c r="OB36" s="665"/>
      <c r="OC36" s="665"/>
      <c r="OD36" s="665"/>
      <c r="OE36" s="665"/>
      <c r="OF36" s="665"/>
      <c r="OG36" s="665"/>
      <c r="OH36" s="665"/>
      <c r="OI36" s="665"/>
      <c r="OJ36" s="665"/>
      <c r="OK36" s="665"/>
      <c r="OL36" s="665"/>
      <c r="OM36" s="665"/>
      <c r="ON36" s="665"/>
      <c r="OO36" s="665"/>
      <c r="OP36" s="665"/>
      <c r="OQ36" s="665"/>
      <c r="OR36" s="665"/>
      <c r="OS36" s="665"/>
      <c r="OT36" s="665"/>
      <c r="OU36" s="665"/>
      <c r="OV36" s="665"/>
      <c r="OW36" s="665"/>
      <c r="OX36" s="665"/>
      <c r="OY36" s="665"/>
      <c r="OZ36" s="665"/>
      <c r="PA36" s="665"/>
      <c r="PB36" s="665"/>
      <c r="PC36" s="665"/>
      <c r="PD36" s="665"/>
      <c r="PE36" s="665"/>
      <c r="PF36" s="665"/>
      <c r="PG36" s="665"/>
      <c r="PH36" s="665"/>
      <c r="PI36" s="665"/>
      <c r="PJ36" s="665"/>
      <c r="PK36" s="665"/>
      <c r="PL36" s="665"/>
      <c r="PM36" s="665"/>
      <c r="PN36" s="665"/>
      <c r="PO36" s="665"/>
      <c r="PP36" s="665"/>
      <c r="PQ36" s="665"/>
      <c r="PR36" s="665"/>
      <c r="PS36" s="665"/>
      <c r="PT36" s="665"/>
      <c r="PU36" s="665"/>
      <c r="PV36" s="665"/>
      <c r="PW36" s="665"/>
      <c r="PX36" s="665"/>
      <c r="PY36" s="665"/>
      <c r="PZ36" s="665"/>
      <c r="QA36" s="665"/>
      <c r="QB36" s="665"/>
      <c r="QC36" s="665"/>
      <c r="QD36" s="665"/>
      <c r="QE36" s="665"/>
      <c r="QF36" s="665"/>
      <c r="QG36" s="665"/>
      <c r="QH36" s="665"/>
      <c r="QI36" s="665"/>
      <c r="QJ36" s="665"/>
      <c r="QK36" s="665"/>
      <c r="QL36" s="665"/>
      <c r="QM36" s="665"/>
      <c r="QN36" s="665"/>
      <c r="QO36" s="665"/>
      <c r="QP36" s="665"/>
      <c r="QQ36" s="665"/>
      <c r="QR36" s="665"/>
      <c r="QS36" s="665"/>
      <c r="QT36" s="665"/>
      <c r="QU36" s="665"/>
      <c r="QV36" s="665"/>
      <c r="QW36" s="665"/>
      <c r="QX36" s="665"/>
      <c r="QY36" s="665"/>
      <c r="QZ36" s="665"/>
      <c r="RA36" s="665"/>
      <c r="RB36" s="665"/>
      <c r="RC36" s="665"/>
      <c r="RD36" s="665"/>
      <c r="RE36" s="665"/>
      <c r="RF36" s="665"/>
      <c r="RG36" s="665"/>
      <c r="RH36" s="665"/>
      <c r="RI36" s="665"/>
      <c r="RJ36" s="665"/>
      <c r="RK36" s="665"/>
      <c r="RL36" s="665"/>
      <c r="RM36" s="665"/>
      <c r="RN36" s="665"/>
      <c r="RO36" s="665"/>
      <c r="RP36" s="665"/>
      <c r="RQ36" s="665"/>
      <c r="RR36" s="665"/>
      <c r="RS36" s="665"/>
      <c r="RT36" s="665"/>
      <c r="RU36" s="665"/>
      <c r="RV36" s="665"/>
      <c r="RW36" s="665"/>
      <c r="RX36" s="665"/>
      <c r="RY36" s="665"/>
      <c r="RZ36" s="665"/>
      <c r="SA36" s="665"/>
      <c r="SB36" s="665"/>
      <c r="SC36" s="665"/>
      <c r="SD36" s="665"/>
      <c r="SE36" s="665"/>
      <c r="SF36" s="665"/>
      <c r="SG36" s="665"/>
      <c r="SH36" s="665"/>
      <c r="SI36" s="665"/>
      <c r="SJ36" s="665"/>
      <c r="SK36" s="665"/>
      <c r="SL36" s="665"/>
      <c r="SM36" s="665"/>
      <c r="SN36" s="665"/>
      <c r="SO36" s="665"/>
      <c r="SP36" s="665"/>
      <c r="SQ36" s="665"/>
      <c r="SR36" s="665"/>
      <c r="SS36" s="665"/>
      <c r="ST36" s="665"/>
      <c r="SU36" s="665"/>
      <c r="SV36" s="665"/>
      <c r="SW36" s="665"/>
      <c r="SX36" s="665"/>
      <c r="SY36" s="665"/>
      <c r="SZ36" s="665"/>
      <c r="TA36" s="665"/>
      <c r="TB36" s="665"/>
      <c r="TC36" s="665"/>
      <c r="TD36" s="665"/>
      <c r="TE36" s="665"/>
      <c r="TF36" s="665"/>
      <c r="TG36" s="665"/>
      <c r="TH36" s="665"/>
      <c r="TI36" s="665"/>
      <c r="TJ36" s="665"/>
      <c r="TK36" s="665"/>
      <c r="TL36" s="665"/>
      <c r="TM36" s="665"/>
      <c r="TN36" s="665"/>
      <c r="TO36" s="665"/>
      <c r="TP36" s="665"/>
      <c r="TQ36" s="665"/>
      <c r="TR36" s="665"/>
      <c r="TS36" s="665"/>
      <c r="TT36" s="665"/>
      <c r="TU36" s="665"/>
      <c r="TV36" s="665"/>
      <c r="TW36" s="665"/>
      <c r="TX36" s="665"/>
      <c r="TY36" s="665"/>
      <c r="TZ36" s="665"/>
      <c r="UA36" s="665"/>
      <c r="UB36" s="665"/>
      <c r="UC36" s="665"/>
      <c r="UD36" s="665"/>
      <c r="UE36" s="665"/>
      <c r="UF36" s="665"/>
      <c r="UG36" s="665"/>
      <c r="UH36" s="665"/>
      <c r="UI36" s="665"/>
      <c r="UJ36" s="665"/>
      <c r="UK36" s="665"/>
      <c r="UL36" s="665"/>
      <c r="UM36" s="665"/>
      <c r="UN36" s="665"/>
      <c r="UO36" s="665"/>
      <c r="UP36" s="665"/>
      <c r="UQ36" s="665"/>
      <c r="UR36" s="665"/>
      <c r="US36" s="665"/>
      <c r="UT36" s="665"/>
      <c r="UU36" s="665"/>
      <c r="UV36" s="665"/>
      <c r="UW36" s="665"/>
      <c r="UX36" s="665"/>
      <c r="UY36" s="665"/>
      <c r="UZ36" s="665"/>
      <c r="VA36" s="665"/>
      <c r="VB36" s="665"/>
      <c r="VC36" s="665"/>
      <c r="VD36" s="665"/>
      <c r="VE36" s="665"/>
      <c r="VF36" s="665"/>
      <c r="VG36" s="665"/>
      <c r="VH36" s="665"/>
      <c r="VI36" s="665"/>
      <c r="VJ36" s="665"/>
      <c r="VK36" s="665"/>
      <c r="VL36" s="665"/>
      <c r="VM36" s="665"/>
      <c r="VN36" s="665"/>
      <c r="VO36" s="665"/>
      <c r="VP36" s="665"/>
      <c r="VQ36" s="665"/>
      <c r="VR36" s="665"/>
      <c r="VS36" s="665"/>
      <c r="VT36" s="665"/>
      <c r="VU36" s="665"/>
      <c r="VV36" s="665"/>
      <c r="VW36" s="665"/>
      <c r="VX36" s="665"/>
      <c r="VY36" s="665"/>
      <c r="VZ36" s="665"/>
      <c r="WA36" s="665"/>
      <c r="WB36" s="665"/>
      <c r="WC36" s="665"/>
      <c r="WD36" s="665"/>
      <c r="WE36" s="665"/>
      <c r="WF36" s="665"/>
      <c r="WG36" s="665"/>
      <c r="WH36" s="665"/>
      <c r="WI36" s="665"/>
      <c r="WJ36" s="665"/>
      <c r="WK36" s="665"/>
      <c r="WL36" s="665"/>
      <c r="WM36" s="665"/>
      <c r="WN36" s="665"/>
      <c r="WO36" s="665"/>
      <c r="WP36" s="665"/>
      <c r="WQ36" s="665"/>
      <c r="WR36" s="665"/>
      <c r="WS36" s="665"/>
      <c r="WT36" s="665"/>
      <c r="WU36" s="665"/>
      <c r="WV36" s="665"/>
      <c r="WW36" s="665"/>
      <c r="WX36" s="665"/>
      <c r="WY36" s="665"/>
      <c r="WZ36" s="665"/>
      <c r="XA36" s="665"/>
      <c r="XB36" s="665"/>
      <c r="XC36" s="665"/>
      <c r="XD36" s="665"/>
      <c r="XE36" s="665"/>
      <c r="XF36" s="665"/>
      <c r="XG36" s="665"/>
      <c r="XH36" s="665"/>
      <c r="XI36" s="665"/>
      <c r="XJ36" s="665"/>
      <c r="XK36" s="665"/>
      <c r="XL36" s="665"/>
      <c r="XM36" s="665"/>
      <c r="XN36" s="665"/>
      <c r="XO36" s="665"/>
      <c r="XP36" s="665"/>
      <c r="XQ36" s="665"/>
      <c r="XR36" s="665"/>
      <c r="XS36" s="665"/>
      <c r="XT36" s="665"/>
      <c r="XU36" s="665"/>
      <c r="XV36" s="665"/>
      <c r="XW36" s="665"/>
      <c r="XX36" s="665"/>
      <c r="XY36" s="665"/>
      <c r="XZ36" s="665"/>
      <c r="YA36" s="665"/>
      <c r="YB36" s="665"/>
      <c r="YC36" s="665"/>
      <c r="YD36" s="665"/>
      <c r="YE36" s="665"/>
      <c r="YF36" s="665"/>
      <c r="YG36" s="665"/>
      <c r="YH36" s="665"/>
      <c r="YI36" s="665"/>
      <c r="YJ36" s="665"/>
      <c r="YK36" s="665"/>
      <c r="YL36" s="665"/>
      <c r="YM36" s="665"/>
      <c r="YN36" s="665"/>
      <c r="YO36" s="665"/>
      <c r="YP36" s="665"/>
      <c r="YQ36" s="665"/>
      <c r="YR36" s="665"/>
      <c r="YS36" s="665"/>
      <c r="YT36" s="665"/>
      <c r="YU36" s="665"/>
      <c r="YV36" s="665"/>
      <c r="YW36" s="665"/>
      <c r="YX36" s="665"/>
      <c r="YY36" s="665"/>
      <c r="YZ36" s="665"/>
      <c r="ZA36" s="665"/>
      <c r="ZB36" s="665"/>
      <c r="ZC36" s="665"/>
      <c r="ZD36" s="665"/>
      <c r="ZE36" s="665"/>
      <c r="ZF36" s="665"/>
      <c r="ZG36" s="665"/>
      <c r="ZH36" s="665"/>
      <c r="ZI36" s="665"/>
      <c r="ZJ36" s="665"/>
      <c r="ZK36" s="665"/>
      <c r="ZL36" s="665"/>
      <c r="ZM36" s="665"/>
      <c r="ZN36" s="665"/>
      <c r="ZO36" s="665"/>
      <c r="ZP36" s="665"/>
      <c r="ZQ36" s="665"/>
      <c r="ZR36" s="665"/>
      <c r="ZS36" s="665"/>
      <c r="ZT36" s="665"/>
      <c r="ZU36" s="665"/>
      <c r="ZV36" s="665"/>
      <c r="ZW36" s="665"/>
      <c r="ZX36" s="665"/>
      <c r="ZY36" s="665"/>
      <c r="ZZ36" s="665"/>
      <c r="AAA36" s="665"/>
      <c r="AAB36" s="665"/>
      <c r="AAC36" s="665"/>
      <c r="AAD36" s="665"/>
      <c r="AAE36" s="665"/>
      <c r="AAF36" s="665"/>
      <c r="AAG36" s="665"/>
      <c r="AAH36" s="665"/>
      <c r="AAI36" s="665"/>
      <c r="AAJ36" s="665"/>
      <c r="AAK36" s="665"/>
      <c r="AAL36" s="665"/>
      <c r="AAM36" s="665"/>
      <c r="AAN36" s="665"/>
      <c r="AAO36" s="665"/>
      <c r="AAP36" s="665"/>
      <c r="AAQ36" s="665"/>
      <c r="AAR36" s="665"/>
      <c r="AAS36" s="665"/>
      <c r="AAT36" s="665"/>
      <c r="AAU36" s="665"/>
      <c r="AAV36" s="665"/>
      <c r="AAW36" s="665"/>
      <c r="AAX36" s="665"/>
      <c r="AAY36" s="665"/>
      <c r="AAZ36" s="665"/>
      <c r="ABA36" s="665"/>
      <c r="ABB36" s="665"/>
      <c r="ABC36" s="665"/>
      <c r="ABD36" s="665"/>
      <c r="ABE36" s="665"/>
      <c r="ABF36" s="665"/>
      <c r="ABG36" s="665"/>
      <c r="ABH36" s="665"/>
      <c r="ABI36" s="665"/>
      <c r="ABJ36" s="665"/>
      <c r="ABK36" s="665"/>
      <c r="ABL36" s="665"/>
      <c r="ABM36" s="665"/>
      <c r="ABN36" s="665"/>
      <c r="ABO36" s="665"/>
      <c r="ABP36" s="665"/>
      <c r="ABQ36" s="665"/>
      <c r="ABR36" s="665"/>
      <c r="ABS36" s="665"/>
      <c r="ABT36" s="665"/>
      <c r="ABU36" s="665"/>
      <c r="ABV36" s="665"/>
      <c r="ABW36" s="665"/>
      <c r="ABX36" s="665"/>
      <c r="ABY36" s="665"/>
      <c r="ABZ36" s="665"/>
      <c r="ACA36" s="665"/>
      <c r="ACB36" s="665"/>
      <c r="ACC36" s="665"/>
      <c r="ACD36" s="665"/>
      <c r="ACE36" s="665"/>
      <c r="ACF36" s="665"/>
      <c r="ACG36" s="665"/>
      <c r="ACH36" s="665"/>
      <c r="ACI36" s="665"/>
      <c r="ACJ36" s="665"/>
      <c r="ACK36" s="665"/>
      <c r="ACL36" s="665"/>
      <c r="ACM36" s="665"/>
      <c r="ACN36" s="665"/>
      <c r="ACO36" s="665"/>
      <c r="ACP36" s="665"/>
      <c r="ACQ36" s="665"/>
      <c r="ACR36" s="665"/>
      <c r="ACS36" s="665"/>
      <c r="ACT36" s="665"/>
      <c r="ACU36" s="665"/>
      <c r="ACV36" s="665"/>
      <c r="ACW36" s="665"/>
      <c r="ACX36" s="665"/>
      <c r="ACY36" s="665"/>
      <c r="ACZ36" s="665"/>
      <c r="ADA36" s="665"/>
      <c r="ADB36" s="665"/>
      <c r="ADC36" s="665"/>
      <c r="ADD36" s="665"/>
      <c r="ADE36" s="665"/>
      <c r="ADF36" s="665"/>
      <c r="ADG36" s="665"/>
      <c r="ADH36" s="665"/>
      <c r="ADI36" s="665"/>
      <c r="ADJ36" s="665"/>
      <c r="ADK36" s="665"/>
      <c r="ADL36" s="665"/>
      <c r="ADM36" s="665"/>
      <c r="ADN36" s="665"/>
      <c r="ADO36" s="665"/>
      <c r="ADP36" s="665"/>
      <c r="ADQ36" s="665"/>
      <c r="ADR36" s="665"/>
      <c r="ADS36" s="665"/>
      <c r="ADT36" s="665"/>
      <c r="ADU36" s="665"/>
      <c r="ADV36" s="665"/>
      <c r="ADW36" s="665"/>
      <c r="ADX36" s="665"/>
      <c r="ADY36" s="665"/>
      <c r="ADZ36" s="665"/>
      <c r="AEA36" s="665"/>
      <c r="AEB36" s="665"/>
      <c r="AEC36" s="665"/>
      <c r="AED36" s="665"/>
      <c r="AEE36" s="665"/>
      <c r="AEF36" s="665"/>
      <c r="AEG36" s="665"/>
      <c r="AEH36" s="665"/>
      <c r="AEI36" s="665"/>
      <c r="AEJ36" s="665"/>
      <c r="AEK36" s="665"/>
      <c r="AEL36" s="665"/>
      <c r="AEM36" s="665"/>
      <c r="AEN36" s="665"/>
      <c r="AEO36" s="665"/>
      <c r="AEP36" s="665"/>
      <c r="AEQ36" s="665"/>
      <c r="AER36" s="665"/>
      <c r="AES36" s="665"/>
      <c r="AET36" s="665"/>
      <c r="AEU36" s="665"/>
      <c r="AEV36" s="665"/>
      <c r="AEW36" s="665"/>
      <c r="AEX36" s="665"/>
      <c r="AEY36" s="665"/>
      <c r="AEZ36" s="665"/>
      <c r="AFA36" s="665"/>
      <c r="AFB36" s="665"/>
      <c r="AFC36" s="665"/>
      <c r="AFD36" s="665"/>
      <c r="AFE36" s="665"/>
      <c r="AFF36" s="665"/>
      <c r="AFG36" s="665"/>
      <c r="AFH36" s="665"/>
      <c r="AFI36" s="665"/>
      <c r="AFJ36" s="665"/>
      <c r="AFK36" s="665"/>
      <c r="AFL36" s="665"/>
      <c r="AFM36" s="665"/>
      <c r="AFN36" s="665"/>
      <c r="AFO36" s="665"/>
      <c r="AFP36" s="665"/>
      <c r="AFQ36" s="665"/>
      <c r="AFR36" s="665"/>
      <c r="AFS36" s="665"/>
      <c r="AFT36" s="665"/>
      <c r="AFU36" s="665"/>
      <c r="AFV36" s="665"/>
      <c r="AFW36" s="665"/>
      <c r="AFX36" s="665"/>
      <c r="AFY36" s="665"/>
      <c r="AFZ36" s="665"/>
      <c r="AGA36" s="665"/>
      <c r="AGB36" s="665"/>
      <c r="AGC36" s="665"/>
      <c r="AGD36" s="665"/>
      <c r="AGE36" s="665"/>
      <c r="AGF36" s="665"/>
      <c r="AGG36" s="665"/>
      <c r="AGH36" s="665"/>
      <c r="AGI36" s="665"/>
      <c r="AGJ36" s="665"/>
      <c r="AGK36" s="665"/>
      <c r="AGL36" s="665"/>
      <c r="AGM36" s="665"/>
      <c r="AGN36" s="665"/>
      <c r="AGO36" s="665"/>
      <c r="AGP36" s="665"/>
      <c r="AGQ36" s="665"/>
      <c r="AGR36" s="665"/>
      <c r="AGS36" s="665"/>
      <c r="AGT36" s="665"/>
      <c r="AGU36" s="665"/>
      <c r="AGV36" s="665"/>
      <c r="AGW36" s="665"/>
      <c r="AGX36" s="665"/>
      <c r="AGY36" s="665"/>
      <c r="AGZ36" s="665"/>
      <c r="AHA36" s="665"/>
      <c r="AHB36" s="665"/>
      <c r="AHC36" s="665"/>
      <c r="AHD36" s="665"/>
      <c r="AHE36" s="665"/>
      <c r="AHF36" s="665"/>
      <c r="AHG36" s="665"/>
      <c r="AHH36" s="665"/>
      <c r="AHI36" s="665"/>
      <c r="AHJ36" s="665"/>
      <c r="AHK36" s="665"/>
      <c r="AHL36" s="665"/>
      <c r="AHM36" s="665"/>
      <c r="AHN36" s="665"/>
      <c r="AHO36" s="665"/>
      <c r="AHP36" s="665"/>
      <c r="AHQ36" s="665"/>
      <c r="AHR36" s="665"/>
      <c r="AHS36" s="665"/>
      <c r="AHT36" s="665"/>
      <c r="AHU36" s="665"/>
      <c r="AHV36" s="665"/>
      <c r="AHW36" s="665"/>
      <c r="AHX36" s="665"/>
      <c r="AHY36" s="665"/>
      <c r="AHZ36" s="665"/>
      <c r="AIA36" s="665"/>
      <c r="AIB36" s="665"/>
      <c r="AIC36" s="665"/>
      <c r="AID36" s="665"/>
      <c r="AIE36" s="665"/>
      <c r="AIF36" s="665"/>
      <c r="AIG36" s="665"/>
      <c r="AIH36" s="665"/>
      <c r="AII36" s="665"/>
      <c r="AIJ36" s="665"/>
      <c r="AIK36" s="665"/>
      <c r="AIL36" s="665"/>
      <c r="AIM36" s="665"/>
      <c r="AIN36" s="665"/>
      <c r="AIO36" s="665"/>
      <c r="AIP36" s="665"/>
      <c r="AIQ36" s="665"/>
      <c r="AIR36" s="665"/>
      <c r="AIS36" s="665"/>
      <c r="AIT36" s="665"/>
      <c r="AIU36" s="665"/>
      <c r="AIV36" s="665"/>
      <c r="AIW36" s="665"/>
      <c r="AIX36" s="665"/>
      <c r="AIY36" s="665"/>
      <c r="AIZ36" s="665"/>
      <c r="AJA36" s="665"/>
      <c r="AJB36" s="665"/>
      <c r="AJC36" s="665"/>
      <c r="AJD36" s="665"/>
      <c r="AJE36" s="665"/>
      <c r="AJF36" s="665"/>
      <c r="AJG36" s="665"/>
      <c r="AJH36" s="665"/>
      <c r="AJI36" s="665"/>
      <c r="AJJ36" s="665"/>
      <c r="AJK36" s="665"/>
      <c r="AJL36" s="665"/>
      <c r="AJM36" s="665"/>
      <c r="AJN36" s="665"/>
      <c r="AJO36" s="665"/>
      <c r="AJP36" s="665"/>
      <c r="AJQ36" s="665"/>
      <c r="AJR36" s="665"/>
      <c r="AJS36" s="665"/>
      <c r="AJT36" s="665"/>
      <c r="AJU36" s="665"/>
      <c r="AJV36" s="665"/>
      <c r="AJW36" s="665"/>
      <c r="AJX36" s="665"/>
      <c r="AJY36" s="665"/>
      <c r="AJZ36" s="665"/>
      <c r="AKA36" s="665"/>
      <c r="AKB36" s="665"/>
      <c r="AKC36" s="665"/>
      <c r="AKD36" s="665"/>
      <c r="AKE36" s="665"/>
      <c r="AKF36" s="665"/>
      <c r="AKG36" s="665"/>
      <c r="AKH36" s="665"/>
      <c r="AKI36" s="665"/>
      <c r="AKJ36" s="665"/>
      <c r="AKK36" s="665"/>
      <c r="AKL36" s="665"/>
      <c r="AKM36" s="665"/>
      <c r="AKN36" s="665"/>
      <c r="AKO36" s="665"/>
      <c r="AKP36" s="665"/>
      <c r="AKQ36" s="665"/>
      <c r="AKR36" s="665"/>
      <c r="AKS36" s="665"/>
      <c r="AKT36" s="665"/>
      <c r="AKU36" s="665"/>
      <c r="AKV36" s="665"/>
      <c r="AKW36" s="665"/>
      <c r="AKX36" s="665"/>
      <c r="AKY36" s="665"/>
      <c r="AKZ36" s="665"/>
      <c r="ALA36" s="665"/>
      <c r="ALB36" s="665"/>
      <c r="ALC36" s="665"/>
      <c r="ALD36" s="665"/>
      <c r="ALE36" s="665"/>
      <c r="ALF36" s="665"/>
      <c r="ALG36" s="665"/>
      <c r="ALH36" s="665"/>
      <c r="ALI36" s="665"/>
      <c r="ALJ36" s="665"/>
    </row>
    <row r="37" spans="2:1006">
      <c r="B37" s="680" t="s">
        <v>593</v>
      </c>
      <c r="C37" s="692">
        <v>0.71978730573099958</v>
      </c>
      <c r="D37" s="692">
        <v>0.72800059470299938</v>
      </c>
      <c r="E37" s="692">
        <v>0.38717388028799937</v>
      </c>
      <c r="F37" s="692">
        <v>0.61587042051754559</v>
      </c>
      <c r="G37" s="692">
        <v>0.53315002786238963</v>
      </c>
      <c r="H37" s="692">
        <v>0.47465531001956079</v>
      </c>
      <c r="I37" s="692">
        <v>0.45574940740514946</v>
      </c>
      <c r="J37" s="692">
        <v>0.46132177425189963</v>
      </c>
      <c r="K37" s="692">
        <v>0.43562043076283929</v>
      </c>
      <c r="L37" s="665"/>
      <c r="M37" s="693">
        <v>-0.40162077622950532</v>
      </c>
      <c r="N37" s="693">
        <v>-0.18293086749068599</v>
      </c>
      <c r="O37" s="689"/>
      <c r="P37" s="665"/>
      <c r="Q37" s="665"/>
      <c r="R37" s="665"/>
      <c r="S37" s="665"/>
      <c r="T37" s="665"/>
      <c r="U37" s="665"/>
      <c r="V37" s="665"/>
      <c r="W37" s="665"/>
      <c r="X37" s="665"/>
      <c r="Y37" s="665"/>
      <c r="Z37" s="665"/>
      <c r="AA37" s="665"/>
      <c r="AB37" s="665"/>
      <c r="AC37" s="665"/>
      <c r="AD37" s="665"/>
      <c r="AE37" s="665"/>
      <c r="AF37" s="665"/>
      <c r="AG37" s="665"/>
      <c r="AH37" s="665"/>
      <c r="AI37" s="665"/>
      <c r="AJ37" s="665"/>
      <c r="AK37" s="665"/>
      <c r="AL37" s="665"/>
      <c r="AM37" s="665"/>
      <c r="AN37" s="665"/>
      <c r="AO37" s="665"/>
      <c r="AP37" s="665"/>
      <c r="AQ37" s="665"/>
      <c r="AR37" s="665"/>
      <c r="AS37" s="665"/>
      <c r="AT37" s="665"/>
      <c r="AU37" s="665"/>
      <c r="AV37" s="665"/>
      <c r="AW37" s="665"/>
      <c r="AX37" s="665"/>
      <c r="AY37" s="665"/>
      <c r="AZ37" s="665"/>
      <c r="BA37" s="665"/>
      <c r="BB37" s="665"/>
      <c r="BC37" s="665"/>
      <c r="BD37" s="665"/>
      <c r="BE37" s="665"/>
      <c r="BF37" s="665"/>
      <c r="BG37" s="665"/>
      <c r="BH37" s="665"/>
      <c r="BI37" s="665"/>
      <c r="BJ37" s="665"/>
      <c r="BK37" s="665"/>
      <c r="BL37" s="665"/>
      <c r="BM37" s="665"/>
      <c r="BN37" s="665"/>
      <c r="BO37" s="665"/>
      <c r="BP37" s="665"/>
      <c r="BQ37" s="665"/>
      <c r="BR37" s="665"/>
      <c r="BS37" s="665"/>
      <c r="BT37" s="665"/>
      <c r="BU37" s="665"/>
      <c r="BV37" s="665"/>
      <c r="BW37" s="665"/>
      <c r="BX37" s="665"/>
      <c r="BY37" s="665"/>
      <c r="BZ37" s="665"/>
      <c r="CA37" s="665"/>
      <c r="CB37" s="665"/>
      <c r="CC37" s="665"/>
      <c r="CD37" s="665"/>
      <c r="CE37" s="665"/>
      <c r="CF37" s="665"/>
      <c r="CG37" s="665"/>
      <c r="CH37" s="665"/>
      <c r="CI37" s="665"/>
      <c r="CJ37" s="665"/>
      <c r="CK37" s="665"/>
      <c r="CL37" s="665"/>
      <c r="CM37" s="665"/>
      <c r="CN37" s="665"/>
      <c r="CO37" s="665"/>
      <c r="CP37" s="665"/>
      <c r="CQ37" s="665"/>
      <c r="CR37" s="665"/>
      <c r="CS37" s="665"/>
      <c r="CT37" s="665"/>
      <c r="CU37" s="665"/>
      <c r="CV37" s="665"/>
      <c r="CW37" s="665"/>
      <c r="CX37" s="665"/>
      <c r="CY37" s="665"/>
      <c r="CZ37" s="665"/>
      <c r="DA37" s="665"/>
      <c r="DB37" s="665"/>
      <c r="DC37" s="665"/>
      <c r="DD37" s="665"/>
      <c r="DE37" s="665"/>
      <c r="DF37" s="665"/>
      <c r="DG37" s="665"/>
      <c r="DH37" s="665"/>
      <c r="DI37" s="665"/>
      <c r="DJ37" s="665"/>
      <c r="DK37" s="665"/>
      <c r="DL37" s="665"/>
      <c r="DM37" s="665"/>
      <c r="DN37" s="665"/>
      <c r="DO37" s="665"/>
      <c r="DP37" s="665"/>
      <c r="DQ37" s="665"/>
      <c r="DR37" s="665"/>
      <c r="DS37" s="665"/>
      <c r="DT37" s="665"/>
      <c r="DU37" s="665"/>
      <c r="DV37" s="665"/>
      <c r="DW37" s="665"/>
      <c r="DX37" s="665"/>
      <c r="DY37" s="665"/>
      <c r="DZ37" s="665"/>
      <c r="EA37" s="665"/>
      <c r="EB37" s="665"/>
      <c r="EC37" s="665"/>
      <c r="ED37" s="665"/>
      <c r="EE37" s="665"/>
      <c r="EF37" s="665"/>
      <c r="EG37" s="665"/>
      <c r="EH37" s="665"/>
      <c r="EI37" s="665"/>
      <c r="EJ37" s="665"/>
      <c r="EK37" s="665"/>
      <c r="EL37" s="665"/>
      <c r="EM37" s="665"/>
      <c r="EN37" s="665"/>
      <c r="EO37" s="665"/>
      <c r="EP37" s="665"/>
      <c r="EQ37" s="665"/>
      <c r="ER37" s="665"/>
      <c r="ES37" s="665"/>
      <c r="ET37" s="665"/>
      <c r="EU37" s="665"/>
      <c r="EV37" s="665"/>
      <c r="EW37" s="665"/>
      <c r="EX37" s="665"/>
      <c r="EY37" s="665"/>
      <c r="EZ37" s="665"/>
      <c r="FA37" s="665"/>
      <c r="FB37" s="665"/>
      <c r="FC37" s="665"/>
      <c r="FD37" s="665"/>
      <c r="FE37" s="665"/>
      <c r="FF37" s="665"/>
      <c r="FG37" s="665"/>
      <c r="FH37" s="665"/>
      <c r="FI37" s="665"/>
      <c r="FJ37" s="665"/>
      <c r="FK37" s="665"/>
      <c r="FL37" s="665"/>
      <c r="FM37" s="665"/>
      <c r="FN37" s="665"/>
      <c r="FO37" s="665"/>
      <c r="FP37" s="665"/>
      <c r="FQ37" s="665"/>
      <c r="FR37" s="665"/>
      <c r="FS37" s="665"/>
      <c r="FT37" s="665"/>
      <c r="FU37" s="665"/>
      <c r="FV37" s="665"/>
      <c r="FW37" s="665"/>
      <c r="FX37" s="665"/>
      <c r="FY37" s="665"/>
      <c r="FZ37" s="665"/>
      <c r="GA37" s="665"/>
      <c r="GB37" s="665"/>
      <c r="GC37" s="665"/>
      <c r="GD37" s="665"/>
      <c r="GE37" s="665"/>
      <c r="GF37" s="665"/>
      <c r="GG37" s="665"/>
      <c r="GH37" s="665"/>
      <c r="GI37" s="665"/>
      <c r="GJ37" s="665"/>
      <c r="GK37" s="665"/>
      <c r="GL37" s="665"/>
      <c r="GM37" s="665"/>
      <c r="GN37" s="665"/>
      <c r="GO37" s="665"/>
      <c r="GP37" s="665"/>
      <c r="GQ37" s="665"/>
      <c r="GR37" s="665"/>
      <c r="GS37" s="665"/>
      <c r="GT37" s="665"/>
      <c r="GU37" s="665"/>
      <c r="GV37" s="665"/>
      <c r="GW37" s="665"/>
      <c r="GX37" s="665"/>
      <c r="GY37" s="665"/>
      <c r="GZ37" s="665"/>
      <c r="HA37" s="665"/>
      <c r="HB37" s="665"/>
      <c r="HC37" s="665"/>
      <c r="HD37" s="665"/>
      <c r="HE37" s="665"/>
      <c r="HF37" s="665"/>
      <c r="HG37" s="665"/>
      <c r="HH37" s="665"/>
      <c r="HI37" s="665"/>
      <c r="HJ37" s="665"/>
      <c r="HK37" s="665"/>
      <c r="HL37" s="665"/>
      <c r="HM37" s="665"/>
      <c r="HN37" s="665"/>
      <c r="HO37" s="665"/>
      <c r="HP37" s="665"/>
      <c r="HQ37" s="665"/>
      <c r="HR37" s="665"/>
      <c r="HS37" s="665"/>
      <c r="HT37" s="665"/>
      <c r="HU37" s="665"/>
      <c r="HV37" s="665"/>
      <c r="HW37" s="665"/>
      <c r="HX37" s="665"/>
      <c r="HY37" s="665"/>
      <c r="HZ37" s="665"/>
      <c r="IA37" s="665"/>
      <c r="IB37" s="665"/>
      <c r="IC37" s="665"/>
      <c r="ID37" s="665"/>
      <c r="IE37" s="665"/>
      <c r="IF37" s="665"/>
      <c r="IG37" s="665"/>
      <c r="IH37" s="665"/>
      <c r="II37" s="665"/>
      <c r="IJ37" s="665"/>
      <c r="IK37" s="665"/>
      <c r="IL37" s="665"/>
      <c r="IM37" s="665"/>
      <c r="IN37" s="665"/>
      <c r="IO37" s="665"/>
      <c r="IP37" s="665"/>
      <c r="IQ37" s="665"/>
      <c r="IR37" s="665"/>
      <c r="IS37" s="665"/>
      <c r="IT37" s="665"/>
      <c r="IU37" s="665"/>
      <c r="IV37" s="665"/>
      <c r="IW37" s="665"/>
      <c r="IX37" s="665"/>
      <c r="IY37" s="665"/>
      <c r="IZ37" s="665"/>
      <c r="JA37" s="665"/>
      <c r="JB37" s="665"/>
      <c r="JC37" s="665"/>
      <c r="JD37" s="665"/>
      <c r="JE37" s="665"/>
      <c r="JF37" s="665"/>
      <c r="JG37" s="665"/>
      <c r="JH37" s="665"/>
      <c r="JI37" s="665"/>
      <c r="JJ37" s="665"/>
      <c r="JK37" s="665"/>
      <c r="JL37" s="665"/>
      <c r="JM37" s="665"/>
      <c r="JN37" s="665"/>
      <c r="JO37" s="665"/>
      <c r="JP37" s="665"/>
      <c r="JQ37" s="665"/>
      <c r="JR37" s="665"/>
      <c r="JS37" s="665"/>
      <c r="JT37" s="665"/>
      <c r="JU37" s="665"/>
      <c r="JV37" s="665"/>
      <c r="JW37" s="665"/>
      <c r="JX37" s="665"/>
      <c r="JY37" s="665"/>
      <c r="JZ37" s="665"/>
      <c r="KA37" s="665"/>
      <c r="KB37" s="665"/>
      <c r="KC37" s="665"/>
      <c r="KD37" s="665"/>
      <c r="KE37" s="665"/>
      <c r="KF37" s="665"/>
      <c r="KG37" s="665"/>
      <c r="KH37" s="665"/>
      <c r="KI37" s="665"/>
      <c r="KJ37" s="665"/>
      <c r="KK37" s="665"/>
      <c r="KL37" s="665"/>
      <c r="KM37" s="665"/>
      <c r="KN37" s="665"/>
      <c r="KO37" s="665"/>
      <c r="KP37" s="665"/>
      <c r="KQ37" s="665"/>
      <c r="KR37" s="665"/>
      <c r="KS37" s="665"/>
      <c r="KT37" s="665"/>
      <c r="KU37" s="665"/>
      <c r="KV37" s="665"/>
      <c r="KW37" s="665"/>
      <c r="KX37" s="665"/>
      <c r="KY37" s="665"/>
      <c r="KZ37" s="665"/>
      <c r="LA37" s="665"/>
      <c r="LB37" s="665"/>
      <c r="LC37" s="665"/>
      <c r="LD37" s="665"/>
      <c r="LE37" s="665"/>
      <c r="LF37" s="665"/>
      <c r="LG37" s="665"/>
      <c r="LH37" s="665"/>
      <c r="LI37" s="665"/>
      <c r="LJ37" s="665"/>
      <c r="LK37" s="665"/>
      <c r="LL37" s="665"/>
      <c r="LM37" s="665"/>
      <c r="LN37" s="665"/>
      <c r="LO37" s="665"/>
      <c r="LP37" s="665"/>
      <c r="LQ37" s="665"/>
      <c r="LR37" s="665"/>
      <c r="LS37" s="665"/>
      <c r="LT37" s="665"/>
      <c r="LU37" s="665"/>
      <c r="LV37" s="665"/>
      <c r="LW37" s="665"/>
      <c r="LX37" s="665"/>
      <c r="LY37" s="665"/>
      <c r="LZ37" s="665"/>
      <c r="MA37" s="665"/>
      <c r="MB37" s="665"/>
      <c r="MC37" s="665"/>
      <c r="MD37" s="665"/>
      <c r="ME37" s="665"/>
      <c r="MF37" s="665"/>
      <c r="MG37" s="665"/>
      <c r="MH37" s="665"/>
      <c r="MI37" s="665"/>
      <c r="MJ37" s="665"/>
      <c r="MK37" s="665"/>
      <c r="ML37" s="665"/>
      <c r="MM37" s="665"/>
      <c r="MN37" s="665"/>
      <c r="MO37" s="665"/>
      <c r="MP37" s="665"/>
      <c r="MQ37" s="665"/>
      <c r="MR37" s="665"/>
      <c r="MS37" s="665"/>
      <c r="MT37" s="665"/>
      <c r="MU37" s="665"/>
      <c r="MV37" s="665"/>
      <c r="MW37" s="665"/>
      <c r="MX37" s="665"/>
      <c r="MY37" s="665"/>
      <c r="MZ37" s="665"/>
      <c r="NA37" s="665"/>
      <c r="NB37" s="665"/>
      <c r="NC37" s="665"/>
      <c r="ND37" s="665"/>
      <c r="NE37" s="665"/>
      <c r="NF37" s="665"/>
      <c r="NG37" s="665"/>
      <c r="NH37" s="665"/>
      <c r="NI37" s="665"/>
      <c r="NJ37" s="665"/>
      <c r="NK37" s="665"/>
      <c r="NL37" s="665"/>
      <c r="NM37" s="665"/>
      <c r="NN37" s="665"/>
      <c r="NO37" s="665"/>
      <c r="NP37" s="665"/>
      <c r="NQ37" s="665"/>
      <c r="NR37" s="665"/>
      <c r="NS37" s="665"/>
      <c r="NT37" s="665"/>
      <c r="NU37" s="665"/>
      <c r="NV37" s="665"/>
      <c r="NW37" s="665"/>
      <c r="NX37" s="665"/>
      <c r="NY37" s="665"/>
      <c r="NZ37" s="665"/>
      <c r="OA37" s="665"/>
      <c r="OB37" s="665"/>
      <c r="OC37" s="665"/>
      <c r="OD37" s="665"/>
      <c r="OE37" s="665"/>
      <c r="OF37" s="665"/>
      <c r="OG37" s="665"/>
      <c r="OH37" s="665"/>
      <c r="OI37" s="665"/>
      <c r="OJ37" s="665"/>
      <c r="OK37" s="665"/>
      <c r="OL37" s="665"/>
      <c r="OM37" s="665"/>
      <c r="ON37" s="665"/>
      <c r="OO37" s="665"/>
      <c r="OP37" s="665"/>
      <c r="OQ37" s="665"/>
      <c r="OR37" s="665"/>
      <c r="OS37" s="665"/>
      <c r="OT37" s="665"/>
      <c r="OU37" s="665"/>
      <c r="OV37" s="665"/>
      <c r="OW37" s="665"/>
      <c r="OX37" s="665"/>
      <c r="OY37" s="665"/>
      <c r="OZ37" s="665"/>
      <c r="PA37" s="665"/>
      <c r="PB37" s="665"/>
      <c r="PC37" s="665"/>
      <c r="PD37" s="665"/>
      <c r="PE37" s="665"/>
      <c r="PF37" s="665"/>
      <c r="PG37" s="665"/>
      <c r="PH37" s="665"/>
      <c r="PI37" s="665"/>
      <c r="PJ37" s="665"/>
      <c r="PK37" s="665"/>
      <c r="PL37" s="665"/>
      <c r="PM37" s="665"/>
      <c r="PN37" s="665"/>
      <c r="PO37" s="665"/>
      <c r="PP37" s="665"/>
      <c r="PQ37" s="665"/>
      <c r="PR37" s="665"/>
      <c r="PS37" s="665"/>
      <c r="PT37" s="665"/>
      <c r="PU37" s="665"/>
      <c r="PV37" s="665"/>
      <c r="PW37" s="665"/>
      <c r="PX37" s="665"/>
      <c r="PY37" s="665"/>
      <c r="PZ37" s="665"/>
      <c r="QA37" s="665"/>
      <c r="QB37" s="665"/>
      <c r="QC37" s="665"/>
      <c r="QD37" s="665"/>
      <c r="QE37" s="665"/>
      <c r="QF37" s="665"/>
      <c r="QG37" s="665"/>
      <c r="QH37" s="665"/>
      <c r="QI37" s="665"/>
      <c r="QJ37" s="665"/>
      <c r="QK37" s="665"/>
      <c r="QL37" s="665"/>
      <c r="QM37" s="665"/>
      <c r="QN37" s="665"/>
      <c r="QO37" s="665"/>
      <c r="QP37" s="665"/>
      <c r="QQ37" s="665"/>
      <c r="QR37" s="665"/>
      <c r="QS37" s="665"/>
      <c r="QT37" s="665"/>
      <c r="QU37" s="665"/>
      <c r="QV37" s="665"/>
      <c r="QW37" s="665"/>
      <c r="QX37" s="665"/>
      <c r="QY37" s="665"/>
      <c r="QZ37" s="665"/>
      <c r="RA37" s="665"/>
      <c r="RB37" s="665"/>
      <c r="RC37" s="665"/>
      <c r="RD37" s="665"/>
      <c r="RE37" s="665"/>
      <c r="RF37" s="665"/>
      <c r="RG37" s="665"/>
      <c r="RH37" s="665"/>
      <c r="RI37" s="665"/>
      <c r="RJ37" s="665"/>
      <c r="RK37" s="665"/>
      <c r="RL37" s="665"/>
      <c r="RM37" s="665"/>
      <c r="RN37" s="665"/>
      <c r="RO37" s="665"/>
      <c r="RP37" s="665"/>
      <c r="RQ37" s="665"/>
      <c r="RR37" s="665"/>
      <c r="RS37" s="665"/>
      <c r="RT37" s="665"/>
      <c r="RU37" s="665"/>
      <c r="RV37" s="665"/>
      <c r="RW37" s="665"/>
      <c r="RX37" s="665"/>
      <c r="RY37" s="665"/>
      <c r="RZ37" s="665"/>
      <c r="SA37" s="665"/>
      <c r="SB37" s="665"/>
      <c r="SC37" s="665"/>
      <c r="SD37" s="665"/>
      <c r="SE37" s="665"/>
      <c r="SF37" s="665"/>
      <c r="SG37" s="665"/>
      <c r="SH37" s="665"/>
      <c r="SI37" s="665"/>
      <c r="SJ37" s="665"/>
      <c r="SK37" s="665"/>
      <c r="SL37" s="665"/>
      <c r="SM37" s="665"/>
      <c r="SN37" s="665"/>
      <c r="SO37" s="665"/>
      <c r="SP37" s="665"/>
      <c r="SQ37" s="665"/>
      <c r="SR37" s="665"/>
      <c r="SS37" s="665"/>
      <c r="ST37" s="665"/>
      <c r="SU37" s="665"/>
      <c r="SV37" s="665"/>
      <c r="SW37" s="665"/>
      <c r="SX37" s="665"/>
      <c r="SY37" s="665"/>
      <c r="SZ37" s="665"/>
      <c r="TA37" s="665"/>
      <c r="TB37" s="665"/>
      <c r="TC37" s="665"/>
      <c r="TD37" s="665"/>
      <c r="TE37" s="665"/>
      <c r="TF37" s="665"/>
      <c r="TG37" s="665"/>
      <c r="TH37" s="665"/>
      <c r="TI37" s="665"/>
      <c r="TJ37" s="665"/>
      <c r="TK37" s="665"/>
      <c r="TL37" s="665"/>
      <c r="TM37" s="665"/>
      <c r="TN37" s="665"/>
      <c r="TO37" s="665"/>
      <c r="TP37" s="665"/>
      <c r="TQ37" s="665"/>
      <c r="TR37" s="665"/>
      <c r="TS37" s="665"/>
      <c r="TT37" s="665"/>
      <c r="TU37" s="665"/>
      <c r="TV37" s="665"/>
      <c r="TW37" s="665"/>
      <c r="TX37" s="665"/>
      <c r="TY37" s="665"/>
      <c r="TZ37" s="665"/>
      <c r="UA37" s="665"/>
      <c r="UB37" s="665"/>
      <c r="UC37" s="665"/>
      <c r="UD37" s="665"/>
      <c r="UE37" s="665"/>
      <c r="UF37" s="665"/>
      <c r="UG37" s="665"/>
      <c r="UH37" s="665"/>
      <c r="UI37" s="665"/>
      <c r="UJ37" s="665"/>
      <c r="UK37" s="665"/>
      <c r="UL37" s="665"/>
      <c r="UM37" s="665"/>
      <c r="UN37" s="665"/>
      <c r="UO37" s="665"/>
      <c r="UP37" s="665"/>
      <c r="UQ37" s="665"/>
      <c r="UR37" s="665"/>
      <c r="US37" s="665"/>
      <c r="UT37" s="665"/>
      <c r="UU37" s="665"/>
      <c r="UV37" s="665"/>
      <c r="UW37" s="665"/>
      <c r="UX37" s="665"/>
      <c r="UY37" s="665"/>
      <c r="UZ37" s="665"/>
      <c r="VA37" s="665"/>
      <c r="VB37" s="665"/>
      <c r="VC37" s="665"/>
      <c r="VD37" s="665"/>
      <c r="VE37" s="665"/>
      <c r="VF37" s="665"/>
      <c r="VG37" s="665"/>
      <c r="VH37" s="665"/>
      <c r="VI37" s="665"/>
      <c r="VJ37" s="665"/>
      <c r="VK37" s="665"/>
      <c r="VL37" s="665"/>
      <c r="VM37" s="665"/>
      <c r="VN37" s="665"/>
      <c r="VO37" s="665"/>
      <c r="VP37" s="665"/>
      <c r="VQ37" s="665"/>
      <c r="VR37" s="665"/>
      <c r="VS37" s="665"/>
      <c r="VT37" s="665"/>
      <c r="VU37" s="665"/>
      <c r="VV37" s="665"/>
      <c r="VW37" s="665"/>
      <c r="VX37" s="665"/>
      <c r="VY37" s="665"/>
      <c r="VZ37" s="665"/>
      <c r="WA37" s="665"/>
      <c r="WB37" s="665"/>
      <c r="WC37" s="665"/>
      <c r="WD37" s="665"/>
      <c r="WE37" s="665"/>
      <c r="WF37" s="665"/>
      <c r="WG37" s="665"/>
      <c r="WH37" s="665"/>
      <c r="WI37" s="665"/>
      <c r="WJ37" s="665"/>
      <c r="WK37" s="665"/>
      <c r="WL37" s="665"/>
      <c r="WM37" s="665"/>
      <c r="WN37" s="665"/>
      <c r="WO37" s="665"/>
      <c r="WP37" s="665"/>
      <c r="WQ37" s="665"/>
      <c r="WR37" s="665"/>
      <c r="WS37" s="665"/>
      <c r="WT37" s="665"/>
      <c r="WU37" s="665"/>
      <c r="WV37" s="665"/>
      <c r="WW37" s="665"/>
      <c r="WX37" s="665"/>
      <c r="WY37" s="665"/>
      <c r="WZ37" s="665"/>
      <c r="XA37" s="665"/>
      <c r="XB37" s="665"/>
      <c r="XC37" s="665"/>
      <c r="XD37" s="665"/>
      <c r="XE37" s="665"/>
      <c r="XF37" s="665"/>
      <c r="XG37" s="665"/>
      <c r="XH37" s="665"/>
      <c r="XI37" s="665"/>
      <c r="XJ37" s="665"/>
      <c r="XK37" s="665"/>
      <c r="XL37" s="665"/>
      <c r="XM37" s="665"/>
      <c r="XN37" s="665"/>
      <c r="XO37" s="665"/>
      <c r="XP37" s="665"/>
      <c r="XQ37" s="665"/>
      <c r="XR37" s="665"/>
      <c r="XS37" s="665"/>
      <c r="XT37" s="665"/>
      <c r="XU37" s="665"/>
      <c r="XV37" s="665"/>
      <c r="XW37" s="665"/>
      <c r="XX37" s="665"/>
      <c r="XY37" s="665"/>
      <c r="XZ37" s="665"/>
      <c r="YA37" s="665"/>
      <c r="YB37" s="665"/>
      <c r="YC37" s="665"/>
      <c r="YD37" s="665"/>
      <c r="YE37" s="665"/>
      <c r="YF37" s="665"/>
      <c r="YG37" s="665"/>
      <c r="YH37" s="665"/>
      <c r="YI37" s="665"/>
      <c r="YJ37" s="665"/>
      <c r="YK37" s="665"/>
      <c r="YL37" s="665"/>
      <c r="YM37" s="665"/>
      <c r="YN37" s="665"/>
      <c r="YO37" s="665"/>
      <c r="YP37" s="665"/>
      <c r="YQ37" s="665"/>
      <c r="YR37" s="665"/>
      <c r="YS37" s="665"/>
      <c r="YT37" s="665"/>
      <c r="YU37" s="665"/>
      <c r="YV37" s="665"/>
      <c r="YW37" s="665"/>
      <c r="YX37" s="665"/>
      <c r="YY37" s="665"/>
      <c r="YZ37" s="665"/>
      <c r="ZA37" s="665"/>
      <c r="ZB37" s="665"/>
      <c r="ZC37" s="665"/>
      <c r="ZD37" s="665"/>
      <c r="ZE37" s="665"/>
      <c r="ZF37" s="665"/>
      <c r="ZG37" s="665"/>
      <c r="ZH37" s="665"/>
      <c r="ZI37" s="665"/>
      <c r="ZJ37" s="665"/>
      <c r="ZK37" s="665"/>
      <c r="ZL37" s="665"/>
      <c r="ZM37" s="665"/>
      <c r="ZN37" s="665"/>
      <c r="ZO37" s="665"/>
      <c r="ZP37" s="665"/>
      <c r="ZQ37" s="665"/>
      <c r="ZR37" s="665"/>
      <c r="ZS37" s="665"/>
      <c r="ZT37" s="665"/>
      <c r="ZU37" s="665"/>
      <c r="ZV37" s="665"/>
      <c r="ZW37" s="665"/>
      <c r="ZX37" s="665"/>
      <c r="ZY37" s="665"/>
      <c r="ZZ37" s="665"/>
      <c r="AAA37" s="665"/>
      <c r="AAB37" s="665"/>
      <c r="AAC37" s="665"/>
      <c r="AAD37" s="665"/>
      <c r="AAE37" s="665"/>
      <c r="AAF37" s="665"/>
      <c r="AAG37" s="665"/>
      <c r="AAH37" s="665"/>
      <c r="AAI37" s="665"/>
      <c r="AAJ37" s="665"/>
      <c r="AAK37" s="665"/>
      <c r="AAL37" s="665"/>
      <c r="AAM37" s="665"/>
      <c r="AAN37" s="665"/>
      <c r="AAO37" s="665"/>
      <c r="AAP37" s="665"/>
      <c r="AAQ37" s="665"/>
      <c r="AAR37" s="665"/>
      <c r="AAS37" s="665"/>
      <c r="AAT37" s="665"/>
      <c r="AAU37" s="665"/>
      <c r="AAV37" s="665"/>
      <c r="AAW37" s="665"/>
      <c r="AAX37" s="665"/>
      <c r="AAY37" s="665"/>
      <c r="AAZ37" s="665"/>
      <c r="ABA37" s="665"/>
      <c r="ABB37" s="665"/>
      <c r="ABC37" s="665"/>
      <c r="ABD37" s="665"/>
      <c r="ABE37" s="665"/>
      <c r="ABF37" s="665"/>
      <c r="ABG37" s="665"/>
      <c r="ABH37" s="665"/>
      <c r="ABI37" s="665"/>
      <c r="ABJ37" s="665"/>
      <c r="ABK37" s="665"/>
      <c r="ABL37" s="665"/>
      <c r="ABM37" s="665"/>
      <c r="ABN37" s="665"/>
      <c r="ABO37" s="665"/>
      <c r="ABP37" s="665"/>
      <c r="ABQ37" s="665"/>
      <c r="ABR37" s="665"/>
      <c r="ABS37" s="665"/>
      <c r="ABT37" s="665"/>
      <c r="ABU37" s="665"/>
      <c r="ABV37" s="665"/>
      <c r="ABW37" s="665"/>
      <c r="ABX37" s="665"/>
      <c r="ABY37" s="665"/>
      <c r="ABZ37" s="665"/>
      <c r="ACA37" s="665"/>
      <c r="ACB37" s="665"/>
      <c r="ACC37" s="665"/>
      <c r="ACD37" s="665"/>
      <c r="ACE37" s="665"/>
      <c r="ACF37" s="665"/>
      <c r="ACG37" s="665"/>
      <c r="ACH37" s="665"/>
      <c r="ACI37" s="665"/>
      <c r="ACJ37" s="665"/>
      <c r="ACK37" s="665"/>
      <c r="ACL37" s="665"/>
      <c r="ACM37" s="665"/>
      <c r="ACN37" s="665"/>
      <c r="ACO37" s="665"/>
      <c r="ACP37" s="665"/>
      <c r="ACQ37" s="665"/>
      <c r="ACR37" s="665"/>
      <c r="ACS37" s="665"/>
      <c r="ACT37" s="665"/>
      <c r="ACU37" s="665"/>
      <c r="ACV37" s="665"/>
      <c r="ACW37" s="665"/>
      <c r="ACX37" s="665"/>
      <c r="ACY37" s="665"/>
      <c r="ACZ37" s="665"/>
      <c r="ADA37" s="665"/>
      <c r="ADB37" s="665"/>
      <c r="ADC37" s="665"/>
      <c r="ADD37" s="665"/>
      <c r="ADE37" s="665"/>
      <c r="ADF37" s="665"/>
      <c r="ADG37" s="665"/>
      <c r="ADH37" s="665"/>
      <c r="ADI37" s="665"/>
      <c r="ADJ37" s="665"/>
      <c r="ADK37" s="665"/>
      <c r="ADL37" s="665"/>
      <c r="ADM37" s="665"/>
      <c r="ADN37" s="665"/>
      <c r="ADO37" s="665"/>
      <c r="ADP37" s="665"/>
      <c r="ADQ37" s="665"/>
      <c r="ADR37" s="665"/>
      <c r="ADS37" s="665"/>
      <c r="ADT37" s="665"/>
      <c r="ADU37" s="665"/>
      <c r="ADV37" s="665"/>
      <c r="ADW37" s="665"/>
      <c r="ADX37" s="665"/>
      <c r="ADY37" s="665"/>
      <c r="ADZ37" s="665"/>
      <c r="AEA37" s="665"/>
      <c r="AEB37" s="665"/>
      <c r="AEC37" s="665"/>
      <c r="AED37" s="665"/>
      <c r="AEE37" s="665"/>
      <c r="AEF37" s="665"/>
      <c r="AEG37" s="665"/>
      <c r="AEH37" s="665"/>
      <c r="AEI37" s="665"/>
      <c r="AEJ37" s="665"/>
      <c r="AEK37" s="665"/>
      <c r="AEL37" s="665"/>
      <c r="AEM37" s="665"/>
      <c r="AEN37" s="665"/>
      <c r="AEO37" s="665"/>
      <c r="AEP37" s="665"/>
      <c r="AEQ37" s="665"/>
      <c r="AER37" s="665"/>
      <c r="AES37" s="665"/>
      <c r="AET37" s="665"/>
      <c r="AEU37" s="665"/>
      <c r="AEV37" s="665"/>
      <c r="AEW37" s="665"/>
      <c r="AEX37" s="665"/>
      <c r="AEY37" s="665"/>
      <c r="AEZ37" s="665"/>
      <c r="AFA37" s="665"/>
      <c r="AFB37" s="665"/>
      <c r="AFC37" s="665"/>
      <c r="AFD37" s="665"/>
      <c r="AFE37" s="665"/>
      <c r="AFF37" s="665"/>
      <c r="AFG37" s="665"/>
      <c r="AFH37" s="665"/>
      <c r="AFI37" s="665"/>
      <c r="AFJ37" s="665"/>
      <c r="AFK37" s="665"/>
      <c r="AFL37" s="665"/>
      <c r="AFM37" s="665"/>
      <c r="AFN37" s="665"/>
      <c r="AFO37" s="665"/>
      <c r="AFP37" s="665"/>
      <c r="AFQ37" s="665"/>
      <c r="AFR37" s="665"/>
      <c r="AFS37" s="665"/>
      <c r="AFT37" s="665"/>
      <c r="AFU37" s="665"/>
      <c r="AFV37" s="665"/>
      <c r="AFW37" s="665"/>
      <c r="AFX37" s="665"/>
      <c r="AFY37" s="665"/>
      <c r="AFZ37" s="665"/>
      <c r="AGA37" s="665"/>
      <c r="AGB37" s="665"/>
      <c r="AGC37" s="665"/>
      <c r="AGD37" s="665"/>
      <c r="AGE37" s="665"/>
      <c r="AGF37" s="665"/>
      <c r="AGG37" s="665"/>
      <c r="AGH37" s="665"/>
      <c r="AGI37" s="665"/>
      <c r="AGJ37" s="665"/>
      <c r="AGK37" s="665"/>
      <c r="AGL37" s="665"/>
      <c r="AGM37" s="665"/>
      <c r="AGN37" s="665"/>
      <c r="AGO37" s="665"/>
      <c r="AGP37" s="665"/>
      <c r="AGQ37" s="665"/>
      <c r="AGR37" s="665"/>
      <c r="AGS37" s="665"/>
      <c r="AGT37" s="665"/>
      <c r="AGU37" s="665"/>
      <c r="AGV37" s="665"/>
      <c r="AGW37" s="665"/>
      <c r="AGX37" s="665"/>
      <c r="AGY37" s="665"/>
      <c r="AGZ37" s="665"/>
      <c r="AHA37" s="665"/>
      <c r="AHB37" s="665"/>
      <c r="AHC37" s="665"/>
      <c r="AHD37" s="665"/>
      <c r="AHE37" s="665"/>
      <c r="AHF37" s="665"/>
      <c r="AHG37" s="665"/>
      <c r="AHH37" s="665"/>
      <c r="AHI37" s="665"/>
      <c r="AHJ37" s="665"/>
      <c r="AHK37" s="665"/>
      <c r="AHL37" s="665"/>
      <c r="AHM37" s="665"/>
      <c r="AHN37" s="665"/>
      <c r="AHO37" s="665"/>
      <c r="AHP37" s="665"/>
      <c r="AHQ37" s="665"/>
      <c r="AHR37" s="665"/>
      <c r="AHS37" s="665"/>
      <c r="AHT37" s="665"/>
      <c r="AHU37" s="665"/>
      <c r="AHV37" s="665"/>
      <c r="AHW37" s="665"/>
      <c r="AHX37" s="665"/>
      <c r="AHY37" s="665"/>
      <c r="AHZ37" s="665"/>
      <c r="AIA37" s="665"/>
      <c r="AIB37" s="665"/>
      <c r="AIC37" s="665"/>
      <c r="AID37" s="665"/>
      <c r="AIE37" s="665"/>
      <c r="AIF37" s="665"/>
      <c r="AIG37" s="665"/>
      <c r="AIH37" s="665"/>
      <c r="AII37" s="665"/>
      <c r="AIJ37" s="665"/>
      <c r="AIK37" s="665"/>
      <c r="AIL37" s="665"/>
      <c r="AIM37" s="665"/>
      <c r="AIN37" s="665"/>
      <c r="AIO37" s="665"/>
      <c r="AIP37" s="665"/>
      <c r="AIQ37" s="665"/>
      <c r="AIR37" s="665"/>
      <c r="AIS37" s="665"/>
      <c r="AIT37" s="665"/>
      <c r="AIU37" s="665"/>
      <c r="AIV37" s="665"/>
      <c r="AIW37" s="665"/>
      <c r="AIX37" s="665"/>
      <c r="AIY37" s="665"/>
      <c r="AIZ37" s="665"/>
      <c r="AJA37" s="665"/>
      <c r="AJB37" s="665"/>
      <c r="AJC37" s="665"/>
      <c r="AJD37" s="665"/>
      <c r="AJE37" s="665"/>
      <c r="AJF37" s="665"/>
      <c r="AJG37" s="665"/>
      <c r="AJH37" s="665"/>
      <c r="AJI37" s="665"/>
      <c r="AJJ37" s="665"/>
      <c r="AJK37" s="665"/>
      <c r="AJL37" s="665"/>
      <c r="AJM37" s="665"/>
      <c r="AJN37" s="665"/>
      <c r="AJO37" s="665"/>
      <c r="AJP37" s="665"/>
      <c r="AJQ37" s="665"/>
      <c r="AJR37" s="665"/>
      <c r="AJS37" s="665"/>
      <c r="AJT37" s="665"/>
      <c r="AJU37" s="665"/>
      <c r="AJV37" s="665"/>
      <c r="AJW37" s="665"/>
      <c r="AJX37" s="665"/>
      <c r="AJY37" s="665"/>
      <c r="AJZ37" s="665"/>
      <c r="AKA37" s="665"/>
      <c r="AKB37" s="665"/>
      <c r="AKC37" s="665"/>
      <c r="AKD37" s="665"/>
      <c r="AKE37" s="665"/>
      <c r="AKF37" s="665"/>
      <c r="AKG37" s="665"/>
      <c r="AKH37" s="665"/>
      <c r="AKI37" s="665"/>
      <c r="AKJ37" s="665"/>
      <c r="AKK37" s="665"/>
      <c r="AKL37" s="665"/>
      <c r="AKM37" s="665"/>
      <c r="AKN37" s="665"/>
      <c r="AKO37" s="665"/>
      <c r="AKP37" s="665"/>
      <c r="AKQ37" s="665"/>
      <c r="AKR37" s="665"/>
      <c r="AKS37" s="665"/>
      <c r="AKT37" s="665"/>
      <c r="AKU37" s="665"/>
      <c r="AKV37" s="665"/>
      <c r="AKW37" s="665"/>
      <c r="AKX37" s="665"/>
      <c r="AKY37" s="665"/>
      <c r="AKZ37" s="665"/>
      <c r="ALA37" s="665"/>
      <c r="ALB37" s="665"/>
      <c r="ALC37" s="665"/>
      <c r="ALD37" s="665"/>
      <c r="ALE37" s="665"/>
      <c r="ALF37" s="665"/>
      <c r="ALG37" s="665"/>
      <c r="ALH37" s="665"/>
      <c r="ALI37" s="665"/>
      <c r="ALJ37" s="665"/>
    </row>
    <row r="38" spans="2:1006">
      <c r="B38" s="682" t="s">
        <v>594</v>
      </c>
      <c r="C38" s="692">
        <v>0.85454475589700007</v>
      </c>
      <c r="D38" s="692">
        <v>0.87386362250900007</v>
      </c>
      <c r="E38" s="692">
        <v>0.5968396748610002</v>
      </c>
      <c r="F38" s="692">
        <v>0.89623424898382609</v>
      </c>
      <c r="G38" s="692">
        <v>0.89213817011298491</v>
      </c>
      <c r="H38" s="692">
        <v>0.88431577054173738</v>
      </c>
      <c r="I38" s="692">
        <v>0.9061013102490989</v>
      </c>
      <c r="J38" s="692">
        <v>0.95814704756053781</v>
      </c>
      <c r="K38" s="692">
        <v>0.95629086955001508</v>
      </c>
      <c r="L38" s="665"/>
      <c r="M38" s="693">
        <v>9.4325069630834868E-2</v>
      </c>
      <c r="N38" s="693">
        <v>7.1908927995879335E-2</v>
      </c>
      <c r="O38" s="689"/>
      <c r="P38" s="665"/>
      <c r="Q38" s="665"/>
      <c r="R38" s="665"/>
      <c r="S38" s="665"/>
      <c r="T38" s="665"/>
      <c r="U38" s="665"/>
      <c r="V38" s="665"/>
      <c r="W38" s="665"/>
      <c r="X38" s="665"/>
      <c r="Y38" s="665"/>
      <c r="Z38" s="665"/>
      <c r="AA38" s="665"/>
      <c r="AB38" s="665"/>
      <c r="AC38" s="665"/>
      <c r="AD38" s="665"/>
      <c r="AE38" s="665"/>
      <c r="AF38" s="665"/>
      <c r="AG38" s="665"/>
      <c r="AH38" s="665"/>
      <c r="AI38" s="665"/>
      <c r="AJ38" s="665"/>
      <c r="AK38" s="665"/>
      <c r="AL38" s="665"/>
      <c r="AM38" s="665"/>
      <c r="AN38" s="665"/>
      <c r="AO38" s="665"/>
      <c r="AP38" s="665"/>
      <c r="AQ38" s="665"/>
      <c r="AR38" s="665"/>
      <c r="AS38" s="665"/>
      <c r="AT38" s="665"/>
      <c r="AU38" s="665"/>
      <c r="AV38" s="665"/>
      <c r="AW38" s="665"/>
      <c r="AX38" s="665"/>
      <c r="AY38" s="665"/>
      <c r="AZ38" s="665"/>
      <c r="BA38" s="665"/>
      <c r="BB38" s="665"/>
      <c r="BC38" s="665"/>
      <c r="BD38" s="665"/>
      <c r="BE38" s="665"/>
      <c r="BF38" s="665"/>
      <c r="BG38" s="665"/>
      <c r="BH38" s="665"/>
      <c r="BI38" s="665"/>
      <c r="BJ38" s="665"/>
      <c r="BK38" s="665"/>
      <c r="BL38" s="665"/>
      <c r="BM38" s="665"/>
      <c r="BN38" s="665"/>
      <c r="BO38" s="665"/>
      <c r="BP38" s="665"/>
      <c r="BQ38" s="665"/>
      <c r="BR38" s="665"/>
      <c r="BS38" s="665"/>
      <c r="BT38" s="665"/>
      <c r="BU38" s="665"/>
      <c r="BV38" s="665"/>
      <c r="BW38" s="665"/>
      <c r="BX38" s="665"/>
      <c r="BY38" s="665"/>
      <c r="BZ38" s="665"/>
      <c r="CA38" s="665"/>
      <c r="CB38" s="665"/>
      <c r="CC38" s="665"/>
      <c r="CD38" s="665"/>
      <c r="CE38" s="665"/>
      <c r="CF38" s="665"/>
      <c r="CG38" s="665"/>
      <c r="CH38" s="665"/>
      <c r="CI38" s="665"/>
      <c r="CJ38" s="665"/>
      <c r="CK38" s="665"/>
      <c r="CL38" s="665"/>
      <c r="CM38" s="665"/>
      <c r="CN38" s="665"/>
      <c r="CO38" s="665"/>
      <c r="CP38" s="665"/>
      <c r="CQ38" s="665"/>
      <c r="CR38" s="665"/>
      <c r="CS38" s="665"/>
      <c r="CT38" s="665"/>
      <c r="CU38" s="665"/>
      <c r="CV38" s="665"/>
      <c r="CW38" s="665"/>
      <c r="CX38" s="665"/>
      <c r="CY38" s="665"/>
      <c r="CZ38" s="665"/>
      <c r="DA38" s="665"/>
      <c r="DB38" s="665"/>
      <c r="DC38" s="665"/>
      <c r="DD38" s="665"/>
      <c r="DE38" s="665"/>
      <c r="DF38" s="665"/>
      <c r="DG38" s="665"/>
      <c r="DH38" s="665"/>
      <c r="DI38" s="665"/>
      <c r="DJ38" s="665"/>
      <c r="DK38" s="665"/>
      <c r="DL38" s="665"/>
      <c r="DM38" s="665"/>
      <c r="DN38" s="665"/>
      <c r="DO38" s="665"/>
      <c r="DP38" s="665"/>
      <c r="DQ38" s="665"/>
      <c r="DR38" s="665"/>
      <c r="DS38" s="665"/>
      <c r="DT38" s="665"/>
      <c r="DU38" s="665"/>
      <c r="DV38" s="665"/>
      <c r="DW38" s="665"/>
      <c r="DX38" s="665"/>
      <c r="DY38" s="665"/>
      <c r="DZ38" s="665"/>
      <c r="EA38" s="665"/>
      <c r="EB38" s="665"/>
      <c r="EC38" s="665"/>
      <c r="ED38" s="665"/>
      <c r="EE38" s="665"/>
      <c r="EF38" s="665"/>
      <c r="EG38" s="665"/>
      <c r="EH38" s="665"/>
      <c r="EI38" s="665"/>
      <c r="EJ38" s="665"/>
      <c r="EK38" s="665"/>
      <c r="EL38" s="665"/>
      <c r="EM38" s="665"/>
      <c r="EN38" s="665"/>
      <c r="EO38" s="665"/>
      <c r="EP38" s="665"/>
      <c r="EQ38" s="665"/>
      <c r="ER38" s="665"/>
      <c r="ES38" s="665"/>
      <c r="ET38" s="665"/>
      <c r="EU38" s="665"/>
      <c r="EV38" s="665"/>
      <c r="EW38" s="665"/>
      <c r="EX38" s="665"/>
      <c r="EY38" s="665"/>
      <c r="EZ38" s="665"/>
      <c r="FA38" s="665"/>
      <c r="FB38" s="665"/>
      <c r="FC38" s="665"/>
      <c r="FD38" s="665"/>
      <c r="FE38" s="665"/>
      <c r="FF38" s="665"/>
      <c r="FG38" s="665"/>
      <c r="FH38" s="665"/>
      <c r="FI38" s="665"/>
      <c r="FJ38" s="665"/>
      <c r="FK38" s="665"/>
      <c r="FL38" s="665"/>
      <c r="FM38" s="665"/>
      <c r="FN38" s="665"/>
      <c r="FO38" s="665"/>
      <c r="FP38" s="665"/>
      <c r="FQ38" s="665"/>
      <c r="FR38" s="665"/>
      <c r="FS38" s="665"/>
      <c r="FT38" s="665"/>
      <c r="FU38" s="665"/>
      <c r="FV38" s="665"/>
      <c r="FW38" s="665"/>
      <c r="FX38" s="665"/>
      <c r="FY38" s="665"/>
      <c r="FZ38" s="665"/>
      <c r="GA38" s="665"/>
      <c r="GB38" s="665"/>
      <c r="GC38" s="665"/>
      <c r="GD38" s="665"/>
      <c r="GE38" s="665"/>
      <c r="GF38" s="665"/>
      <c r="GG38" s="665"/>
      <c r="GH38" s="665"/>
      <c r="GI38" s="665"/>
      <c r="GJ38" s="665"/>
      <c r="GK38" s="665"/>
      <c r="GL38" s="665"/>
      <c r="GM38" s="665"/>
      <c r="GN38" s="665"/>
      <c r="GO38" s="665"/>
      <c r="GP38" s="665"/>
      <c r="GQ38" s="665"/>
      <c r="GR38" s="665"/>
      <c r="GS38" s="665"/>
      <c r="GT38" s="665"/>
      <c r="GU38" s="665"/>
      <c r="GV38" s="665"/>
      <c r="GW38" s="665"/>
      <c r="GX38" s="665"/>
      <c r="GY38" s="665"/>
      <c r="GZ38" s="665"/>
      <c r="HA38" s="665"/>
      <c r="HB38" s="665"/>
      <c r="HC38" s="665"/>
      <c r="HD38" s="665"/>
      <c r="HE38" s="665"/>
      <c r="HF38" s="665"/>
      <c r="HG38" s="665"/>
      <c r="HH38" s="665"/>
      <c r="HI38" s="665"/>
      <c r="HJ38" s="665"/>
      <c r="HK38" s="665"/>
      <c r="HL38" s="665"/>
      <c r="HM38" s="665"/>
      <c r="HN38" s="665"/>
      <c r="HO38" s="665"/>
      <c r="HP38" s="665"/>
      <c r="HQ38" s="665"/>
      <c r="HR38" s="665"/>
      <c r="HS38" s="665"/>
      <c r="HT38" s="665"/>
      <c r="HU38" s="665"/>
      <c r="HV38" s="665"/>
      <c r="HW38" s="665"/>
      <c r="HX38" s="665"/>
      <c r="HY38" s="665"/>
      <c r="HZ38" s="665"/>
      <c r="IA38" s="665"/>
      <c r="IB38" s="665"/>
      <c r="IC38" s="665"/>
      <c r="ID38" s="665"/>
      <c r="IE38" s="665"/>
      <c r="IF38" s="665"/>
      <c r="IG38" s="665"/>
      <c r="IH38" s="665"/>
      <c r="II38" s="665"/>
      <c r="IJ38" s="665"/>
      <c r="IK38" s="665"/>
      <c r="IL38" s="665"/>
      <c r="IM38" s="665"/>
      <c r="IN38" s="665"/>
      <c r="IO38" s="665"/>
      <c r="IP38" s="665"/>
      <c r="IQ38" s="665"/>
      <c r="IR38" s="665"/>
      <c r="IS38" s="665"/>
      <c r="IT38" s="665"/>
      <c r="IU38" s="665"/>
      <c r="IV38" s="665"/>
      <c r="IW38" s="665"/>
      <c r="IX38" s="665"/>
      <c r="IY38" s="665"/>
      <c r="IZ38" s="665"/>
      <c r="JA38" s="665"/>
      <c r="JB38" s="665"/>
      <c r="JC38" s="665"/>
      <c r="JD38" s="665"/>
      <c r="JE38" s="665"/>
      <c r="JF38" s="665"/>
      <c r="JG38" s="665"/>
      <c r="JH38" s="665"/>
      <c r="JI38" s="665"/>
      <c r="JJ38" s="665"/>
      <c r="JK38" s="665"/>
      <c r="JL38" s="665"/>
      <c r="JM38" s="665"/>
      <c r="JN38" s="665"/>
      <c r="JO38" s="665"/>
      <c r="JP38" s="665"/>
      <c r="JQ38" s="665"/>
      <c r="JR38" s="665"/>
      <c r="JS38" s="665"/>
      <c r="JT38" s="665"/>
      <c r="JU38" s="665"/>
      <c r="JV38" s="665"/>
      <c r="JW38" s="665"/>
      <c r="JX38" s="665"/>
      <c r="JY38" s="665"/>
      <c r="JZ38" s="665"/>
      <c r="KA38" s="665"/>
      <c r="KB38" s="665"/>
      <c r="KC38" s="665"/>
      <c r="KD38" s="665"/>
      <c r="KE38" s="665"/>
      <c r="KF38" s="665"/>
      <c r="KG38" s="665"/>
      <c r="KH38" s="665"/>
      <c r="KI38" s="665"/>
      <c r="KJ38" s="665"/>
      <c r="KK38" s="665"/>
      <c r="KL38" s="665"/>
      <c r="KM38" s="665"/>
      <c r="KN38" s="665"/>
      <c r="KO38" s="665"/>
      <c r="KP38" s="665"/>
      <c r="KQ38" s="665"/>
      <c r="KR38" s="665"/>
      <c r="KS38" s="665"/>
      <c r="KT38" s="665"/>
      <c r="KU38" s="665"/>
      <c r="KV38" s="665"/>
      <c r="KW38" s="665"/>
      <c r="KX38" s="665"/>
      <c r="KY38" s="665"/>
      <c r="KZ38" s="665"/>
      <c r="LA38" s="665"/>
      <c r="LB38" s="665"/>
      <c r="LC38" s="665"/>
      <c r="LD38" s="665"/>
      <c r="LE38" s="665"/>
      <c r="LF38" s="665"/>
      <c r="LG38" s="665"/>
      <c r="LH38" s="665"/>
      <c r="LI38" s="665"/>
      <c r="LJ38" s="665"/>
      <c r="LK38" s="665"/>
      <c r="LL38" s="665"/>
      <c r="LM38" s="665"/>
      <c r="LN38" s="665"/>
      <c r="LO38" s="665"/>
      <c r="LP38" s="665"/>
      <c r="LQ38" s="665"/>
      <c r="LR38" s="665"/>
      <c r="LS38" s="665"/>
      <c r="LT38" s="665"/>
      <c r="LU38" s="665"/>
      <c r="LV38" s="665"/>
      <c r="LW38" s="665"/>
      <c r="LX38" s="665"/>
      <c r="LY38" s="665"/>
      <c r="LZ38" s="665"/>
      <c r="MA38" s="665"/>
      <c r="MB38" s="665"/>
      <c r="MC38" s="665"/>
      <c r="MD38" s="665"/>
      <c r="ME38" s="665"/>
      <c r="MF38" s="665"/>
      <c r="MG38" s="665"/>
      <c r="MH38" s="665"/>
      <c r="MI38" s="665"/>
      <c r="MJ38" s="665"/>
      <c r="MK38" s="665"/>
      <c r="ML38" s="665"/>
      <c r="MM38" s="665"/>
      <c r="MN38" s="665"/>
      <c r="MO38" s="665"/>
      <c r="MP38" s="665"/>
      <c r="MQ38" s="665"/>
      <c r="MR38" s="665"/>
      <c r="MS38" s="665"/>
      <c r="MT38" s="665"/>
      <c r="MU38" s="665"/>
      <c r="MV38" s="665"/>
      <c r="MW38" s="665"/>
      <c r="MX38" s="665"/>
      <c r="MY38" s="665"/>
      <c r="MZ38" s="665"/>
      <c r="NA38" s="665"/>
      <c r="NB38" s="665"/>
      <c r="NC38" s="665"/>
      <c r="ND38" s="665"/>
      <c r="NE38" s="665"/>
      <c r="NF38" s="665"/>
      <c r="NG38" s="665"/>
      <c r="NH38" s="665"/>
      <c r="NI38" s="665"/>
      <c r="NJ38" s="665"/>
      <c r="NK38" s="665"/>
      <c r="NL38" s="665"/>
      <c r="NM38" s="665"/>
      <c r="NN38" s="665"/>
      <c r="NO38" s="665"/>
      <c r="NP38" s="665"/>
      <c r="NQ38" s="665"/>
      <c r="NR38" s="665"/>
      <c r="NS38" s="665"/>
      <c r="NT38" s="665"/>
      <c r="NU38" s="665"/>
      <c r="NV38" s="665"/>
      <c r="NW38" s="665"/>
      <c r="NX38" s="665"/>
      <c r="NY38" s="665"/>
      <c r="NZ38" s="665"/>
      <c r="OA38" s="665"/>
      <c r="OB38" s="665"/>
      <c r="OC38" s="665"/>
      <c r="OD38" s="665"/>
      <c r="OE38" s="665"/>
      <c r="OF38" s="665"/>
      <c r="OG38" s="665"/>
      <c r="OH38" s="665"/>
      <c r="OI38" s="665"/>
      <c r="OJ38" s="665"/>
      <c r="OK38" s="665"/>
      <c r="OL38" s="665"/>
      <c r="OM38" s="665"/>
      <c r="ON38" s="665"/>
      <c r="OO38" s="665"/>
      <c r="OP38" s="665"/>
      <c r="OQ38" s="665"/>
      <c r="OR38" s="665"/>
      <c r="OS38" s="665"/>
      <c r="OT38" s="665"/>
      <c r="OU38" s="665"/>
      <c r="OV38" s="665"/>
      <c r="OW38" s="665"/>
      <c r="OX38" s="665"/>
      <c r="OY38" s="665"/>
      <c r="OZ38" s="665"/>
      <c r="PA38" s="665"/>
      <c r="PB38" s="665"/>
      <c r="PC38" s="665"/>
      <c r="PD38" s="665"/>
      <c r="PE38" s="665"/>
      <c r="PF38" s="665"/>
      <c r="PG38" s="665"/>
      <c r="PH38" s="665"/>
      <c r="PI38" s="665"/>
      <c r="PJ38" s="665"/>
      <c r="PK38" s="665"/>
      <c r="PL38" s="665"/>
      <c r="PM38" s="665"/>
      <c r="PN38" s="665"/>
      <c r="PO38" s="665"/>
      <c r="PP38" s="665"/>
      <c r="PQ38" s="665"/>
      <c r="PR38" s="665"/>
      <c r="PS38" s="665"/>
      <c r="PT38" s="665"/>
      <c r="PU38" s="665"/>
      <c r="PV38" s="665"/>
      <c r="PW38" s="665"/>
      <c r="PX38" s="665"/>
      <c r="PY38" s="665"/>
      <c r="PZ38" s="665"/>
      <c r="QA38" s="665"/>
      <c r="QB38" s="665"/>
      <c r="QC38" s="665"/>
      <c r="QD38" s="665"/>
      <c r="QE38" s="665"/>
      <c r="QF38" s="665"/>
      <c r="QG38" s="665"/>
      <c r="QH38" s="665"/>
      <c r="QI38" s="665"/>
      <c r="QJ38" s="665"/>
      <c r="QK38" s="665"/>
      <c r="QL38" s="665"/>
      <c r="QM38" s="665"/>
      <c r="QN38" s="665"/>
      <c r="QO38" s="665"/>
      <c r="QP38" s="665"/>
      <c r="QQ38" s="665"/>
      <c r="QR38" s="665"/>
      <c r="QS38" s="665"/>
      <c r="QT38" s="665"/>
      <c r="QU38" s="665"/>
      <c r="QV38" s="665"/>
      <c r="QW38" s="665"/>
      <c r="QX38" s="665"/>
      <c r="QY38" s="665"/>
      <c r="QZ38" s="665"/>
      <c r="RA38" s="665"/>
      <c r="RB38" s="665"/>
      <c r="RC38" s="665"/>
      <c r="RD38" s="665"/>
      <c r="RE38" s="665"/>
      <c r="RF38" s="665"/>
      <c r="RG38" s="665"/>
      <c r="RH38" s="665"/>
      <c r="RI38" s="665"/>
      <c r="RJ38" s="665"/>
      <c r="RK38" s="665"/>
      <c r="RL38" s="665"/>
      <c r="RM38" s="665"/>
      <c r="RN38" s="665"/>
      <c r="RO38" s="665"/>
      <c r="RP38" s="665"/>
      <c r="RQ38" s="665"/>
      <c r="RR38" s="665"/>
      <c r="RS38" s="665"/>
      <c r="RT38" s="665"/>
      <c r="RU38" s="665"/>
      <c r="RV38" s="665"/>
      <c r="RW38" s="665"/>
      <c r="RX38" s="665"/>
      <c r="RY38" s="665"/>
      <c r="RZ38" s="665"/>
      <c r="SA38" s="665"/>
      <c r="SB38" s="665"/>
      <c r="SC38" s="665"/>
      <c r="SD38" s="665"/>
      <c r="SE38" s="665"/>
      <c r="SF38" s="665"/>
      <c r="SG38" s="665"/>
      <c r="SH38" s="665"/>
      <c r="SI38" s="665"/>
      <c r="SJ38" s="665"/>
      <c r="SK38" s="665"/>
      <c r="SL38" s="665"/>
      <c r="SM38" s="665"/>
      <c r="SN38" s="665"/>
      <c r="SO38" s="665"/>
      <c r="SP38" s="665"/>
      <c r="SQ38" s="665"/>
      <c r="SR38" s="665"/>
      <c r="SS38" s="665"/>
      <c r="ST38" s="665"/>
      <c r="SU38" s="665"/>
      <c r="SV38" s="665"/>
      <c r="SW38" s="665"/>
      <c r="SX38" s="665"/>
      <c r="SY38" s="665"/>
      <c r="SZ38" s="665"/>
      <c r="TA38" s="665"/>
      <c r="TB38" s="665"/>
      <c r="TC38" s="665"/>
      <c r="TD38" s="665"/>
      <c r="TE38" s="665"/>
      <c r="TF38" s="665"/>
      <c r="TG38" s="665"/>
      <c r="TH38" s="665"/>
      <c r="TI38" s="665"/>
      <c r="TJ38" s="665"/>
      <c r="TK38" s="665"/>
      <c r="TL38" s="665"/>
      <c r="TM38" s="665"/>
      <c r="TN38" s="665"/>
      <c r="TO38" s="665"/>
      <c r="TP38" s="665"/>
      <c r="TQ38" s="665"/>
      <c r="TR38" s="665"/>
      <c r="TS38" s="665"/>
      <c r="TT38" s="665"/>
      <c r="TU38" s="665"/>
      <c r="TV38" s="665"/>
      <c r="TW38" s="665"/>
      <c r="TX38" s="665"/>
      <c r="TY38" s="665"/>
      <c r="TZ38" s="665"/>
      <c r="UA38" s="665"/>
      <c r="UB38" s="665"/>
      <c r="UC38" s="665"/>
      <c r="UD38" s="665"/>
      <c r="UE38" s="665"/>
      <c r="UF38" s="665"/>
      <c r="UG38" s="665"/>
      <c r="UH38" s="665"/>
      <c r="UI38" s="665"/>
      <c r="UJ38" s="665"/>
      <c r="UK38" s="665"/>
      <c r="UL38" s="665"/>
      <c r="UM38" s="665"/>
      <c r="UN38" s="665"/>
      <c r="UO38" s="665"/>
      <c r="UP38" s="665"/>
      <c r="UQ38" s="665"/>
      <c r="UR38" s="665"/>
      <c r="US38" s="665"/>
      <c r="UT38" s="665"/>
      <c r="UU38" s="665"/>
      <c r="UV38" s="665"/>
      <c r="UW38" s="665"/>
      <c r="UX38" s="665"/>
      <c r="UY38" s="665"/>
      <c r="UZ38" s="665"/>
      <c r="VA38" s="665"/>
      <c r="VB38" s="665"/>
      <c r="VC38" s="665"/>
      <c r="VD38" s="665"/>
      <c r="VE38" s="665"/>
      <c r="VF38" s="665"/>
      <c r="VG38" s="665"/>
      <c r="VH38" s="665"/>
      <c r="VI38" s="665"/>
      <c r="VJ38" s="665"/>
      <c r="VK38" s="665"/>
      <c r="VL38" s="665"/>
      <c r="VM38" s="665"/>
      <c r="VN38" s="665"/>
      <c r="VO38" s="665"/>
      <c r="VP38" s="665"/>
      <c r="VQ38" s="665"/>
      <c r="VR38" s="665"/>
      <c r="VS38" s="665"/>
      <c r="VT38" s="665"/>
      <c r="VU38" s="665"/>
      <c r="VV38" s="665"/>
      <c r="VW38" s="665"/>
      <c r="VX38" s="665"/>
      <c r="VY38" s="665"/>
      <c r="VZ38" s="665"/>
      <c r="WA38" s="665"/>
      <c r="WB38" s="665"/>
      <c r="WC38" s="665"/>
      <c r="WD38" s="665"/>
      <c r="WE38" s="665"/>
      <c r="WF38" s="665"/>
      <c r="WG38" s="665"/>
      <c r="WH38" s="665"/>
      <c r="WI38" s="665"/>
      <c r="WJ38" s="665"/>
      <c r="WK38" s="665"/>
      <c r="WL38" s="665"/>
      <c r="WM38" s="665"/>
      <c r="WN38" s="665"/>
      <c r="WO38" s="665"/>
      <c r="WP38" s="665"/>
      <c r="WQ38" s="665"/>
      <c r="WR38" s="665"/>
      <c r="WS38" s="665"/>
      <c r="WT38" s="665"/>
      <c r="WU38" s="665"/>
      <c r="WV38" s="665"/>
      <c r="WW38" s="665"/>
      <c r="WX38" s="665"/>
      <c r="WY38" s="665"/>
      <c r="WZ38" s="665"/>
      <c r="XA38" s="665"/>
      <c r="XB38" s="665"/>
      <c r="XC38" s="665"/>
      <c r="XD38" s="665"/>
      <c r="XE38" s="665"/>
      <c r="XF38" s="665"/>
      <c r="XG38" s="665"/>
      <c r="XH38" s="665"/>
      <c r="XI38" s="665"/>
      <c r="XJ38" s="665"/>
      <c r="XK38" s="665"/>
      <c r="XL38" s="665"/>
      <c r="XM38" s="665"/>
      <c r="XN38" s="665"/>
      <c r="XO38" s="665"/>
      <c r="XP38" s="665"/>
      <c r="XQ38" s="665"/>
      <c r="XR38" s="665"/>
      <c r="XS38" s="665"/>
      <c r="XT38" s="665"/>
      <c r="XU38" s="665"/>
      <c r="XV38" s="665"/>
      <c r="XW38" s="665"/>
      <c r="XX38" s="665"/>
      <c r="XY38" s="665"/>
      <c r="XZ38" s="665"/>
      <c r="YA38" s="665"/>
      <c r="YB38" s="665"/>
      <c r="YC38" s="665"/>
      <c r="YD38" s="665"/>
      <c r="YE38" s="665"/>
      <c r="YF38" s="665"/>
      <c r="YG38" s="665"/>
      <c r="YH38" s="665"/>
      <c r="YI38" s="665"/>
      <c r="YJ38" s="665"/>
      <c r="YK38" s="665"/>
      <c r="YL38" s="665"/>
      <c r="YM38" s="665"/>
      <c r="YN38" s="665"/>
      <c r="YO38" s="665"/>
      <c r="YP38" s="665"/>
      <c r="YQ38" s="665"/>
      <c r="YR38" s="665"/>
      <c r="YS38" s="665"/>
      <c r="YT38" s="665"/>
      <c r="YU38" s="665"/>
      <c r="YV38" s="665"/>
      <c r="YW38" s="665"/>
      <c r="YX38" s="665"/>
      <c r="YY38" s="665"/>
      <c r="YZ38" s="665"/>
      <c r="ZA38" s="665"/>
      <c r="ZB38" s="665"/>
      <c r="ZC38" s="665"/>
      <c r="ZD38" s="665"/>
      <c r="ZE38" s="665"/>
      <c r="ZF38" s="665"/>
      <c r="ZG38" s="665"/>
      <c r="ZH38" s="665"/>
      <c r="ZI38" s="665"/>
      <c r="ZJ38" s="665"/>
      <c r="ZK38" s="665"/>
      <c r="ZL38" s="665"/>
      <c r="ZM38" s="665"/>
      <c r="ZN38" s="665"/>
      <c r="ZO38" s="665"/>
      <c r="ZP38" s="665"/>
      <c r="ZQ38" s="665"/>
      <c r="ZR38" s="665"/>
      <c r="ZS38" s="665"/>
      <c r="ZT38" s="665"/>
      <c r="ZU38" s="665"/>
      <c r="ZV38" s="665"/>
      <c r="ZW38" s="665"/>
      <c r="ZX38" s="665"/>
      <c r="ZY38" s="665"/>
      <c r="ZZ38" s="665"/>
      <c r="AAA38" s="665"/>
      <c r="AAB38" s="665"/>
      <c r="AAC38" s="665"/>
      <c r="AAD38" s="665"/>
      <c r="AAE38" s="665"/>
      <c r="AAF38" s="665"/>
      <c r="AAG38" s="665"/>
      <c r="AAH38" s="665"/>
      <c r="AAI38" s="665"/>
      <c r="AAJ38" s="665"/>
      <c r="AAK38" s="665"/>
      <c r="AAL38" s="665"/>
      <c r="AAM38" s="665"/>
      <c r="AAN38" s="665"/>
      <c r="AAO38" s="665"/>
      <c r="AAP38" s="665"/>
      <c r="AAQ38" s="665"/>
      <c r="AAR38" s="665"/>
      <c r="AAS38" s="665"/>
      <c r="AAT38" s="665"/>
      <c r="AAU38" s="665"/>
      <c r="AAV38" s="665"/>
      <c r="AAW38" s="665"/>
      <c r="AAX38" s="665"/>
      <c r="AAY38" s="665"/>
      <c r="AAZ38" s="665"/>
      <c r="ABA38" s="665"/>
      <c r="ABB38" s="665"/>
      <c r="ABC38" s="665"/>
      <c r="ABD38" s="665"/>
      <c r="ABE38" s="665"/>
      <c r="ABF38" s="665"/>
      <c r="ABG38" s="665"/>
      <c r="ABH38" s="665"/>
      <c r="ABI38" s="665"/>
      <c r="ABJ38" s="665"/>
      <c r="ABK38" s="665"/>
      <c r="ABL38" s="665"/>
      <c r="ABM38" s="665"/>
      <c r="ABN38" s="665"/>
      <c r="ABO38" s="665"/>
      <c r="ABP38" s="665"/>
      <c r="ABQ38" s="665"/>
      <c r="ABR38" s="665"/>
      <c r="ABS38" s="665"/>
      <c r="ABT38" s="665"/>
      <c r="ABU38" s="665"/>
      <c r="ABV38" s="665"/>
      <c r="ABW38" s="665"/>
      <c r="ABX38" s="665"/>
      <c r="ABY38" s="665"/>
      <c r="ABZ38" s="665"/>
      <c r="ACA38" s="665"/>
      <c r="ACB38" s="665"/>
      <c r="ACC38" s="665"/>
      <c r="ACD38" s="665"/>
      <c r="ACE38" s="665"/>
      <c r="ACF38" s="665"/>
      <c r="ACG38" s="665"/>
      <c r="ACH38" s="665"/>
      <c r="ACI38" s="665"/>
      <c r="ACJ38" s="665"/>
      <c r="ACK38" s="665"/>
      <c r="ACL38" s="665"/>
      <c r="ACM38" s="665"/>
      <c r="ACN38" s="665"/>
      <c r="ACO38" s="665"/>
      <c r="ACP38" s="665"/>
      <c r="ACQ38" s="665"/>
      <c r="ACR38" s="665"/>
      <c r="ACS38" s="665"/>
      <c r="ACT38" s="665"/>
      <c r="ACU38" s="665"/>
      <c r="ACV38" s="665"/>
      <c r="ACW38" s="665"/>
      <c r="ACX38" s="665"/>
      <c r="ACY38" s="665"/>
      <c r="ACZ38" s="665"/>
      <c r="ADA38" s="665"/>
      <c r="ADB38" s="665"/>
      <c r="ADC38" s="665"/>
      <c r="ADD38" s="665"/>
      <c r="ADE38" s="665"/>
      <c r="ADF38" s="665"/>
      <c r="ADG38" s="665"/>
      <c r="ADH38" s="665"/>
      <c r="ADI38" s="665"/>
      <c r="ADJ38" s="665"/>
      <c r="ADK38" s="665"/>
      <c r="ADL38" s="665"/>
      <c r="ADM38" s="665"/>
      <c r="ADN38" s="665"/>
      <c r="ADO38" s="665"/>
      <c r="ADP38" s="665"/>
      <c r="ADQ38" s="665"/>
      <c r="ADR38" s="665"/>
      <c r="ADS38" s="665"/>
      <c r="ADT38" s="665"/>
      <c r="ADU38" s="665"/>
      <c r="ADV38" s="665"/>
      <c r="ADW38" s="665"/>
      <c r="ADX38" s="665"/>
      <c r="ADY38" s="665"/>
      <c r="ADZ38" s="665"/>
      <c r="AEA38" s="665"/>
      <c r="AEB38" s="665"/>
      <c r="AEC38" s="665"/>
      <c r="AED38" s="665"/>
      <c r="AEE38" s="665"/>
      <c r="AEF38" s="665"/>
      <c r="AEG38" s="665"/>
      <c r="AEH38" s="665"/>
      <c r="AEI38" s="665"/>
      <c r="AEJ38" s="665"/>
      <c r="AEK38" s="665"/>
      <c r="AEL38" s="665"/>
      <c r="AEM38" s="665"/>
      <c r="AEN38" s="665"/>
      <c r="AEO38" s="665"/>
      <c r="AEP38" s="665"/>
      <c r="AEQ38" s="665"/>
      <c r="AER38" s="665"/>
      <c r="AES38" s="665"/>
      <c r="AET38" s="665"/>
      <c r="AEU38" s="665"/>
      <c r="AEV38" s="665"/>
      <c r="AEW38" s="665"/>
      <c r="AEX38" s="665"/>
      <c r="AEY38" s="665"/>
      <c r="AEZ38" s="665"/>
      <c r="AFA38" s="665"/>
      <c r="AFB38" s="665"/>
      <c r="AFC38" s="665"/>
      <c r="AFD38" s="665"/>
      <c r="AFE38" s="665"/>
      <c r="AFF38" s="665"/>
      <c r="AFG38" s="665"/>
      <c r="AFH38" s="665"/>
      <c r="AFI38" s="665"/>
      <c r="AFJ38" s="665"/>
      <c r="AFK38" s="665"/>
      <c r="AFL38" s="665"/>
      <c r="AFM38" s="665"/>
      <c r="AFN38" s="665"/>
      <c r="AFO38" s="665"/>
      <c r="AFP38" s="665"/>
      <c r="AFQ38" s="665"/>
      <c r="AFR38" s="665"/>
      <c r="AFS38" s="665"/>
      <c r="AFT38" s="665"/>
      <c r="AFU38" s="665"/>
      <c r="AFV38" s="665"/>
      <c r="AFW38" s="665"/>
      <c r="AFX38" s="665"/>
      <c r="AFY38" s="665"/>
      <c r="AFZ38" s="665"/>
      <c r="AGA38" s="665"/>
      <c r="AGB38" s="665"/>
      <c r="AGC38" s="665"/>
      <c r="AGD38" s="665"/>
      <c r="AGE38" s="665"/>
      <c r="AGF38" s="665"/>
      <c r="AGG38" s="665"/>
      <c r="AGH38" s="665"/>
      <c r="AGI38" s="665"/>
      <c r="AGJ38" s="665"/>
      <c r="AGK38" s="665"/>
      <c r="AGL38" s="665"/>
      <c r="AGM38" s="665"/>
      <c r="AGN38" s="665"/>
      <c r="AGO38" s="665"/>
      <c r="AGP38" s="665"/>
      <c r="AGQ38" s="665"/>
      <c r="AGR38" s="665"/>
      <c r="AGS38" s="665"/>
      <c r="AGT38" s="665"/>
      <c r="AGU38" s="665"/>
      <c r="AGV38" s="665"/>
      <c r="AGW38" s="665"/>
      <c r="AGX38" s="665"/>
      <c r="AGY38" s="665"/>
      <c r="AGZ38" s="665"/>
      <c r="AHA38" s="665"/>
      <c r="AHB38" s="665"/>
      <c r="AHC38" s="665"/>
      <c r="AHD38" s="665"/>
      <c r="AHE38" s="665"/>
      <c r="AHF38" s="665"/>
      <c r="AHG38" s="665"/>
      <c r="AHH38" s="665"/>
      <c r="AHI38" s="665"/>
      <c r="AHJ38" s="665"/>
      <c r="AHK38" s="665"/>
      <c r="AHL38" s="665"/>
      <c r="AHM38" s="665"/>
      <c r="AHN38" s="665"/>
      <c r="AHO38" s="665"/>
      <c r="AHP38" s="665"/>
      <c r="AHQ38" s="665"/>
      <c r="AHR38" s="665"/>
      <c r="AHS38" s="665"/>
      <c r="AHT38" s="665"/>
      <c r="AHU38" s="665"/>
      <c r="AHV38" s="665"/>
      <c r="AHW38" s="665"/>
      <c r="AHX38" s="665"/>
      <c r="AHY38" s="665"/>
      <c r="AHZ38" s="665"/>
      <c r="AIA38" s="665"/>
      <c r="AIB38" s="665"/>
      <c r="AIC38" s="665"/>
      <c r="AID38" s="665"/>
      <c r="AIE38" s="665"/>
      <c r="AIF38" s="665"/>
      <c r="AIG38" s="665"/>
      <c r="AIH38" s="665"/>
      <c r="AII38" s="665"/>
      <c r="AIJ38" s="665"/>
      <c r="AIK38" s="665"/>
      <c r="AIL38" s="665"/>
      <c r="AIM38" s="665"/>
      <c r="AIN38" s="665"/>
      <c r="AIO38" s="665"/>
      <c r="AIP38" s="665"/>
      <c r="AIQ38" s="665"/>
      <c r="AIR38" s="665"/>
      <c r="AIS38" s="665"/>
      <c r="AIT38" s="665"/>
      <c r="AIU38" s="665"/>
      <c r="AIV38" s="665"/>
      <c r="AIW38" s="665"/>
      <c r="AIX38" s="665"/>
      <c r="AIY38" s="665"/>
      <c r="AIZ38" s="665"/>
      <c r="AJA38" s="665"/>
      <c r="AJB38" s="665"/>
      <c r="AJC38" s="665"/>
      <c r="AJD38" s="665"/>
      <c r="AJE38" s="665"/>
      <c r="AJF38" s="665"/>
      <c r="AJG38" s="665"/>
      <c r="AJH38" s="665"/>
      <c r="AJI38" s="665"/>
      <c r="AJJ38" s="665"/>
      <c r="AJK38" s="665"/>
      <c r="AJL38" s="665"/>
      <c r="AJM38" s="665"/>
      <c r="AJN38" s="665"/>
      <c r="AJO38" s="665"/>
      <c r="AJP38" s="665"/>
      <c r="AJQ38" s="665"/>
      <c r="AJR38" s="665"/>
      <c r="AJS38" s="665"/>
      <c r="AJT38" s="665"/>
      <c r="AJU38" s="665"/>
      <c r="AJV38" s="665"/>
      <c r="AJW38" s="665"/>
      <c r="AJX38" s="665"/>
      <c r="AJY38" s="665"/>
      <c r="AJZ38" s="665"/>
      <c r="AKA38" s="665"/>
      <c r="AKB38" s="665"/>
      <c r="AKC38" s="665"/>
      <c r="AKD38" s="665"/>
      <c r="AKE38" s="665"/>
      <c r="AKF38" s="665"/>
      <c r="AKG38" s="665"/>
      <c r="AKH38" s="665"/>
      <c r="AKI38" s="665"/>
      <c r="AKJ38" s="665"/>
      <c r="AKK38" s="665"/>
      <c r="AKL38" s="665"/>
      <c r="AKM38" s="665"/>
      <c r="AKN38" s="665"/>
      <c r="AKO38" s="665"/>
      <c r="AKP38" s="665"/>
      <c r="AKQ38" s="665"/>
      <c r="AKR38" s="665"/>
      <c r="AKS38" s="665"/>
      <c r="AKT38" s="665"/>
      <c r="AKU38" s="665"/>
      <c r="AKV38" s="665"/>
      <c r="AKW38" s="665"/>
      <c r="AKX38" s="665"/>
      <c r="AKY38" s="665"/>
      <c r="AKZ38" s="665"/>
      <c r="ALA38" s="665"/>
      <c r="ALB38" s="665"/>
      <c r="ALC38" s="665"/>
      <c r="ALD38" s="665"/>
      <c r="ALE38" s="665"/>
      <c r="ALF38" s="665"/>
      <c r="ALG38" s="665"/>
      <c r="ALH38" s="665"/>
      <c r="ALI38" s="665"/>
      <c r="ALJ38" s="665"/>
    </row>
    <row r="39" spans="2:1006">
      <c r="B39" s="682" t="s">
        <v>575</v>
      </c>
      <c r="C39" s="692">
        <v>5.9037976366930014</v>
      </c>
      <c r="D39" s="692">
        <v>6.0765395623849949</v>
      </c>
      <c r="E39" s="692">
        <v>2.5093328292910013</v>
      </c>
      <c r="F39" s="692">
        <v>6.2692560140969507</v>
      </c>
      <c r="G39" s="692">
        <v>6.2306542769309265</v>
      </c>
      <c r="H39" s="692">
        <v>6.0597237229090171</v>
      </c>
      <c r="I39" s="692">
        <v>6.122680233842269</v>
      </c>
      <c r="J39" s="692">
        <v>6.4227513885224141</v>
      </c>
      <c r="K39" s="692">
        <v>6.3233843573366162</v>
      </c>
      <c r="L39" s="665"/>
      <c r="M39" s="693">
        <v>4.0622593240343674E-2</v>
      </c>
      <c r="N39" s="693">
        <v>1.4882880077141225E-2</v>
      </c>
      <c r="O39" s="689"/>
      <c r="P39" s="665"/>
      <c r="Q39" s="665"/>
      <c r="R39" s="665"/>
      <c r="S39" s="665"/>
      <c r="T39" s="665"/>
      <c r="U39" s="665"/>
      <c r="V39" s="665"/>
      <c r="W39" s="665"/>
      <c r="X39" s="665"/>
      <c r="Y39" s="665"/>
      <c r="Z39" s="665"/>
      <c r="AA39" s="665"/>
      <c r="AB39" s="665"/>
      <c r="AC39" s="665"/>
      <c r="AD39" s="665"/>
      <c r="AE39" s="665"/>
      <c r="AF39" s="665"/>
      <c r="AG39" s="665"/>
      <c r="AH39" s="665"/>
      <c r="AI39" s="665"/>
      <c r="AJ39" s="665"/>
      <c r="AK39" s="665"/>
      <c r="AL39" s="665"/>
      <c r="AM39" s="665"/>
      <c r="AN39" s="665"/>
      <c r="AO39" s="665"/>
      <c r="AP39" s="665"/>
      <c r="AQ39" s="665"/>
      <c r="AR39" s="665"/>
      <c r="AS39" s="665"/>
      <c r="AT39" s="665"/>
      <c r="AU39" s="665"/>
      <c r="AV39" s="665"/>
      <c r="AW39" s="665"/>
      <c r="AX39" s="665"/>
      <c r="AY39" s="665"/>
      <c r="AZ39" s="665"/>
      <c r="BA39" s="665"/>
      <c r="BB39" s="665"/>
      <c r="BC39" s="665"/>
      <c r="BD39" s="665"/>
      <c r="BE39" s="665"/>
      <c r="BF39" s="665"/>
      <c r="BG39" s="665"/>
      <c r="BH39" s="665"/>
      <c r="BI39" s="665"/>
      <c r="BJ39" s="665"/>
      <c r="BK39" s="665"/>
      <c r="BL39" s="665"/>
      <c r="BM39" s="665"/>
      <c r="BN39" s="665"/>
      <c r="BO39" s="665"/>
      <c r="BP39" s="665"/>
      <c r="BQ39" s="665"/>
      <c r="BR39" s="665"/>
      <c r="BS39" s="665"/>
      <c r="BT39" s="665"/>
      <c r="BU39" s="665"/>
      <c r="BV39" s="665"/>
      <c r="BW39" s="665"/>
      <c r="BX39" s="665"/>
      <c r="BY39" s="665"/>
      <c r="BZ39" s="665"/>
      <c r="CA39" s="665"/>
      <c r="CB39" s="665"/>
      <c r="CC39" s="665"/>
      <c r="CD39" s="665"/>
      <c r="CE39" s="665"/>
      <c r="CF39" s="665"/>
      <c r="CG39" s="665"/>
      <c r="CH39" s="665"/>
      <c r="CI39" s="665"/>
      <c r="CJ39" s="665"/>
      <c r="CK39" s="665"/>
      <c r="CL39" s="665"/>
      <c r="CM39" s="665"/>
      <c r="CN39" s="665"/>
      <c r="CO39" s="665"/>
      <c r="CP39" s="665"/>
      <c r="CQ39" s="665"/>
      <c r="CR39" s="665"/>
      <c r="CS39" s="665"/>
      <c r="CT39" s="665"/>
      <c r="CU39" s="665"/>
      <c r="CV39" s="665"/>
      <c r="CW39" s="665"/>
      <c r="CX39" s="665"/>
      <c r="CY39" s="665"/>
      <c r="CZ39" s="665"/>
      <c r="DA39" s="665"/>
      <c r="DB39" s="665"/>
      <c r="DC39" s="665"/>
      <c r="DD39" s="665"/>
      <c r="DE39" s="665"/>
      <c r="DF39" s="665"/>
      <c r="DG39" s="665"/>
      <c r="DH39" s="665"/>
      <c r="DI39" s="665"/>
      <c r="DJ39" s="665"/>
      <c r="DK39" s="665"/>
      <c r="DL39" s="665"/>
      <c r="DM39" s="665"/>
      <c r="DN39" s="665"/>
      <c r="DO39" s="665"/>
      <c r="DP39" s="665"/>
      <c r="DQ39" s="665"/>
      <c r="DR39" s="665"/>
      <c r="DS39" s="665"/>
      <c r="DT39" s="665"/>
      <c r="DU39" s="665"/>
      <c r="DV39" s="665"/>
      <c r="DW39" s="665"/>
      <c r="DX39" s="665"/>
      <c r="DY39" s="665"/>
      <c r="DZ39" s="665"/>
      <c r="EA39" s="665"/>
      <c r="EB39" s="665"/>
      <c r="EC39" s="665"/>
      <c r="ED39" s="665"/>
      <c r="EE39" s="665"/>
      <c r="EF39" s="665"/>
      <c r="EG39" s="665"/>
      <c r="EH39" s="665"/>
      <c r="EI39" s="665"/>
      <c r="EJ39" s="665"/>
      <c r="EK39" s="665"/>
      <c r="EL39" s="665"/>
      <c r="EM39" s="665"/>
      <c r="EN39" s="665"/>
      <c r="EO39" s="665"/>
      <c r="EP39" s="665"/>
      <c r="EQ39" s="665"/>
      <c r="ER39" s="665"/>
      <c r="ES39" s="665"/>
      <c r="ET39" s="665"/>
      <c r="EU39" s="665"/>
      <c r="EV39" s="665"/>
      <c r="EW39" s="665"/>
      <c r="EX39" s="665"/>
      <c r="EY39" s="665"/>
      <c r="EZ39" s="665"/>
      <c r="FA39" s="665"/>
      <c r="FB39" s="665"/>
      <c r="FC39" s="665"/>
      <c r="FD39" s="665"/>
      <c r="FE39" s="665"/>
      <c r="FF39" s="665"/>
      <c r="FG39" s="665"/>
      <c r="FH39" s="665"/>
      <c r="FI39" s="665"/>
      <c r="FJ39" s="665"/>
      <c r="FK39" s="665"/>
      <c r="FL39" s="665"/>
      <c r="FM39" s="665"/>
      <c r="FN39" s="665"/>
      <c r="FO39" s="665"/>
      <c r="FP39" s="665"/>
      <c r="FQ39" s="665"/>
      <c r="FR39" s="665"/>
      <c r="FS39" s="665"/>
      <c r="FT39" s="665"/>
      <c r="FU39" s="665"/>
      <c r="FV39" s="665"/>
      <c r="FW39" s="665"/>
      <c r="FX39" s="665"/>
      <c r="FY39" s="665"/>
      <c r="FZ39" s="665"/>
      <c r="GA39" s="665"/>
      <c r="GB39" s="665"/>
      <c r="GC39" s="665"/>
      <c r="GD39" s="665"/>
      <c r="GE39" s="665"/>
      <c r="GF39" s="665"/>
      <c r="GG39" s="665"/>
      <c r="GH39" s="665"/>
      <c r="GI39" s="665"/>
      <c r="GJ39" s="665"/>
      <c r="GK39" s="665"/>
      <c r="GL39" s="665"/>
      <c r="GM39" s="665"/>
      <c r="GN39" s="665"/>
      <c r="GO39" s="665"/>
      <c r="GP39" s="665"/>
      <c r="GQ39" s="665"/>
      <c r="GR39" s="665"/>
      <c r="GS39" s="665"/>
      <c r="GT39" s="665"/>
      <c r="GU39" s="665"/>
      <c r="GV39" s="665"/>
      <c r="GW39" s="665"/>
      <c r="GX39" s="665"/>
      <c r="GY39" s="665"/>
      <c r="GZ39" s="665"/>
      <c r="HA39" s="665"/>
      <c r="HB39" s="665"/>
      <c r="HC39" s="665"/>
      <c r="HD39" s="665"/>
      <c r="HE39" s="665"/>
      <c r="HF39" s="665"/>
      <c r="HG39" s="665"/>
      <c r="HH39" s="665"/>
      <c r="HI39" s="665"/>
      <c r="HJ39" s="665"/>
      <c r="HK39" s="665"/>
      <c r="HL39" s="665"/>
      <c r="HM39" s="665"/>
      <c r="HN39" s="665"/>
      <c r="HO39" s="665"/>
      <c r="HP39" s="665"/>
      <c r="HQ39" s="665"/>
      <c r="HR39" s="665"/>
      <c r="HS39" s="665"/>
      <c r="HT39" s="665"/>
      <c r="HU39" s="665"/>
      <c r="HV39" s="665"/>
      <c r="HW39" s="665"/>
      <c r="HX39" s="665"/>
      <c r="HY39" s="665"/>
      <c r="HZ39" s="665"/>
      <c r="IA39" s="665"/>
      <c r="IB39" s="665"/>
      <c r="IC39" s="665"/>
      <c r="ID39" s="665"/>
      <c r="IE39" s="665"/>
      <c r="IF39" s="665"/>
      <c r="IG39" s="665"/>
      <c r="IH39" s="665"/>
      <c r="II39" s="665"/>
      <c r="IJ39" s="665"/>
      <c r="IK39" s="665"/>
      <c r="IL39" s="665"/>
      <c r="IM39" s="665"/>
      <c r="IN39" s="665"/>
      <c r="IO39" s="665"/>
      <c r="IP39" s="665"/>
      <c r="IQ39" s="665"/>
      <c r="IR39" s="665"/>
      <c r="IS39" s="665"/>
      <c r="IT39" s="665"/>
      <c r="IU39" s="665"/>
      <c r="IV39" s="665"/>
      <c r="IW39" s="665"/>
      <c r="IX39" s="665"/>
      <c r="IY39" s="665"/>
      <c r="IZ39" s="665"/>
      <c r="JA39" s="665"/>
      <c r="JB39" s="665"/>
      <c r="JC39" s="665"/>
      <c r="JD39" s="665"/>
      <c r="JE39" s="665"/>
      <c r="JF39" s="665"/>
      <c r="JG39" s="665"/>
      <c r="JH39" s="665"/>
      <c r="JI39" s="665"/>
      <c r="JJ39" s="665"/>
      <c r="JK39" s="665"/>
      <c r="JL39" s="665"/>
      <c r="JM39" s="665"/>
      <c r="JN39" s="665"/>
      <c r="JO39" s="665"/>
      <c r="JP39" s="665"/>
      <c r="JQ39" s="665"/>
      <c r="JR39" s="665"/>
      <c r="JS39" s="665"/>
      <c r="JT39" s="665"/>
      <c r="JU39" s="665"/>
      <c r="JV39" s="665"/>
      <c r="JW39" s="665"/>
      <c r="JX39" s="665"/>
      <c r="JY39" s="665"/>
      <c r="JZ39" s="665"/>
      <c r="KA39" s="665"/>
      <c r="KB39" s="665"/>
      <c r="KC39" s="665"/>
      <c r="KD39" s="665"/>
      <c r="KE39" s="665"/>
      <c r="KF39" s="665"/>
      <c r="KG39" s="665"/>
      <c r="KH39" s="665"/>
      <c r="KI39" s="665"/>
      <c r="KJ39" s="665"/>
      <c r="KK39" s="665"/>
      <c r="KL39" s="665"/>
      <c r="KM39" s="665"/>
      <c r="KN39" s="665"/>
      <c r="KO39" s="665"/>
      <c r="KP39" s="665"/>
      <c r="KQ39" s="665"/>
      <c r="KR39" s="665"/>
      <c r="KS39" s="665"/>
      <c r="KT39" s="665"/>
      <c r="KU39" s="665"/>
      <c r="KV39" s="665"/>
      <c r="KW39" s="665"/>
      <c r="KX39" s="665"/>
      <c r="KY39" s="665"/>
      <c r="KZ39" s="665"/>
      <c r="LA39" s="665"/>
      <c r="LB39" s="665"/>
      <c r="LC39" s="665"/>
      <c r="LD39" s="665"/>
      <c r="LE39" s="665"/>
      <c r="LF39" s="665"/>
      <c r="LG39" s="665"/>
      <c r="LH39" s="665"/>
      <c r="LI39" s="665"/>
      <c r="LJ39" s="665"/>
      <c r="LK39" s="665"/>
      <c r="LL39" s="665"/>
      <c r="LM39" s="665"/>
      <c r="LN39" s="665"/>
      <c r="LO39" s="665"/>
      <c r="LP39" s="665"/>
      <c r="LQ39" s="665"/>
      <c r="LR39" s="665"/>
      <c r="LS39" s="665"/>
      <c r="LT39" s="665"/>
      <c r="LU39" s="665"/>
      <c r="LV39" s="665"/>
      <c r="LW39" s="665"/>
      <c r="LX39" s="665"/>
      <c r="LY39" s="665"/>
      <c r="LZ39" s="665"/>
      <c r="MA39" s="665"/>
      <c r="MB39" s="665"/>
      <c r="MC39" s="665"/>
      <c r="MD39" s="665"/>
      <c r="ME39" s="665"/>
      <c r="MF39" s="665"/>
      <c r="MG39" s="665"/>
      <c r="MH39" s="665"/>
      <c r="MI39" s="665"/>
      <c r="MJ39" s="665"/>
      <c r="MK39" s="665"/>
      <c r="ML39" s="665"/>
      <c r="MM39" s="665"/>
      <c r="MN39" s="665"/>
      <c r="MO39" s="665"/>
      <c r="MP39" s="665"/>
      <c r="MQ39" s="665"/>
      <c r="MR39" s="665"/>
      <c r="MS39" s="665"/>
      <c r="MT39" s="665"/>
      <c r="MU39" s="665"/>
      <c r="MV39" s="665"/>
      <c r="MW39" s="665"/>
      <c r="MX39" s="665"/>
      <c r="MY39" s="665"/>
      <c r="MZ39" s="665"/>
      <c r="NA39" s="665"/>
      <c r="NB39" s="665"/>
      <c r="NC39" s="665"/>
      <c r="ND39" s="665"/>
      <c r="NE39" s="665"/>
      <c r="NF39" s="665"/>
      <c r="NG39" s="665"/>
      <c r="NH39" s="665"/>
      <c r="NI39" s="665"/>
      <c r="NJ39" s="665"/>
      <c r="NK39" s="665"/>
      <c r="NL39" s="665"/>
      <c r="NM39" s="665"/>
      <c r="NN39" s="665"/>
      <c r="NO39" s="665"/>
      <c r="NP39" s="665"/>
      <c r="NQ39" s="665"/>
      <c r="NR39" s="665"/>
      <c r="NS39" s="665"/>
      <c r="NT39" s="665"/>
      <c r="NU39" s="665"/>
      <c r="NV39" s="665"/>
      <c r="NW39" s="665"/>
      <c r="NX39" s="665"/>
      <c r="NY39" s="665"/>
      <c r="NZ39" s="665"/>
      <c r="OA39" s="665"/>
      <c r="OB39" s="665"/>
      <c r="OC39" s="665"/>
      <c r="OD39" s="665"/>
      <c r="OE39" s="665"/>
      <c r="OF39" s="665"/>
      <c r="OG39" s="665"/>
      <c r="OH39" s="665"/>
      <c r="OI39" s="665"/>
      <c r="OJ39" s="665"/>
      <c r="OK39" s="665"/>
      <c r="OL39" s="665"/>
      <c r="OM39" s="665"/>
      <c r="ON39" s="665"/>
      <c r="OO39" s="665"/>
      <c r="OP39" s="665"/>
      <c r="OQ39" s="665"/>
      <c r="OR39" s="665"/>
      <c r="OS39" s="665"/>
      <c r="OT39" s="665"/>
      <c r="OU39" s="665"/>
      <c r="OV39" s="665"/>
      <c r="OW39" s="665"/>
      <c r="OX39" s="665"/>
      <c r="OY39" s="665"/>
      <c r="OZ39" s="665"/>
      <c r="PA39" s="665"/>
      <c r="PB39" s="665"/>
      <c r="PC39" s="665"/>
      <c r="PD39" s="665"/>
      <c r="PE39" s="665"/>
      <c r="PF39" s="665"/>
      <c r="PG39" s="665"/>
      <c r="PH39" s="665"/>
      <c r="PI39" s="665"/>
      <c r="PJ39" s="665"/>
      <c r="PK39" s="665"/>
      <c r="PL39" s="665"/>
      <c r="PM39" s="665"/>
      <c r="PN39" s="665"/>
      <c r="PO39" s="665"/>
      <c r="PP39" s="665"/>
      <c r="PQ39" s="665"/>
      <c r="PR39" s="665"/>
      <c r="PS39" s="665"/>
      <c r="PT39" s="665"/>
      <c r="PU39" s="665"/>
      <c r="PV39" s="665"/>
      <c r="PW39" s="665"/>
      <c r="PX39" s="665"/>
      <c r="PY39" s="665"/>
      <c r="PZ39" s="665"/>
      <c r="QA39" s="665"/>
      <c r="QB39" s="665"/>
      <c r="QC39" s="665"/>
      <c r="QD39" s="665"/>
      <c r="QE39" s="665"/>
      <c r="QF39" s="665"/>
      <c r="QG39" s="665"/>
      <c r="QH39" s="665"/>
      <c r="QI39" s="665"/>
      <c r="QJ39" s="665"/>
      <c r="QK39" s="665"/>
      <c r="QL39" s="665"/>
      <c r="QM39" s="665"/>
      <c r="QN39" s="665"/>
      <c r="QO39" s="665"/>
      <c r="QP39" s="665"/>
      <c r="QQ39" s="665"/>
      <c r="QR39" s="665"/>
      <c r="QS39" s="665"/>
      <c r="QT39" s="665"/>
      <c r="QU39" s="665"/>
      <c r="QV39" s="665"/>
      <c r="QW39" s="665"/>
      <c r="QX39" s="665"/>
      <c r="QY39" s="665"/>
      <c r="QZ39" s="665"/>
      <c r="RA39" s="665"/>
      <c r="RB39" s="665"/>
      <c r="RC39" s="665"/>
      <c r="RD39" s="665"/>
      <c r="RE39" s="665"/>
      <c r="RF39" s="665"/>
      <c r="RG39" s="665"/>
      <c r="RH39" s="665"/>
      <c r="RI39" s="665"/>
      <c r="RJ39" s="665"/>
      <c r="RK39" s="665"/>
      <c r="RL39" s="665"/>
      <c r="RM39" s="665"/>
      <c r="RN39" s="665"/>
      <c r="RO39" s="665"/>
      <c r="RP39" s="665"/>
      <c r="RQ39" s="665"/>
      <c r="RR39" s="665"/>
      <c r="RS39" s="665"/>
      <c r="RT39" s="665"/>
      <c r="RU39" s="665"/>
      <c r="RV39" s="665"/>
      <c r="RW39" s="665"/>
      <c r="RX39" s="665"/>
      <c r="RY39" s="665"/>
      <c r="RZ39" s="665"/>
      <c r="SA39" s="665"/>
      <c r="SB39" s="665"/>
      <c r="SC39" s="665"/>
      <c r="SD39" s="665"/>
      <c r="SE39" s="665"/>
      <c r="SF39" s="665"/>
      <c r="SG39" s="665"/>
      <c r="SH39" s="665"/>
      <c r="SI39" s="665"/>
      <c r="SJ39" s="665"/>
      <c r="SK39" s="665"/>
      <c r="SL39" s="665"/>
      <c r="SM39" s="665"/>
      <c r="SN39" s="665"/>
      <c r="SO39" s="665"/>
      <c r="SP39" s="665"/>
      <c r="SQ39" s="665"/>
      <c r="SR39" s="665"/>
      <c r="SS39" s="665"/>
      <c r="ST39" s="665"/>
      <c r="SU39" s="665"/>
      <c r="SV39" s="665"/>
      <c r="SW39" s="665"/>
      <c r="SX39" s="665"/>
      <c r="SY39" s="665"/>
      <c r="SZ39" s="665"/>
      <c r="TA39" s="665"/>
      <c r="TB39" s="665"/>
      <c r="TC39" s="665"/>
      <c r="TD39" s="665"/>
      <c r="TE39" s="665"/>
      <c r="TF39" s="665"/>
      <c r="TG39" s="665"/>
      <c r="TH39" s="665"/>
      <c r="TI39" s="665"/>
      <c r="TJ39" s="665"/>
      <c r="TK39" s="665"/>
      <c r="TL39" s="665"/>
      <c r="TM39" s="665"/>
      <c r="TN39" s="665"/>
      <c r="TO39" s="665"/>
      <c r="TP39" s="665"/>
      <c r="TQ39" s="665"/>
      <c r="TR39" s="665"/>
      <c r="TS39" s="665"/>
      <c r="TT39" s="665"/>
      <c r="TU39" s="665"/>
      <c r="TV39" s="665"/>
      <c r="TW39" s="665"/>
      <c r="TX39" s="665"/>
      <c r="TY39" s="665"/>
      <c r="TZ39" s="665"/>
      <c r="UA39" s="665"/>
      <c r="UB39" s="665"/>
      <c r="UC39" s="665"/>
      <c r="UD39" s="665"/>
      <c r="UE39" s="665"/>
      <c r="UF39" s="665"/>
      <c r="UG39" s="665"/>
      <c r="UH39" s="665"/>
      <c r="UI39" s="665"/>
      <c r="UJ39" s="665"/>
      <c r="UK39" s="665"/>
      <c r="UL39" s="665"/>
      <c r="UM39" s="665"/>
      <c r="UN39" s="665"/>
      <c r="UO39" s="665"/>
      <c r="UP39" s="665"/>
      <c r="UQ39" s="665"/>
      <c r="UR39" s="665"/>
      <c r="US39" s="665"/>
      <c r="UT39" s="665"/>
      <c r="UU39" s="665"/>
      <c r="UV39" s="665"/>
      <c r="UW39" s="665"/>
      <c r="UX39" s="665"/>
      <c r="UY39" s="665"/>
      <c r="UZ39" s="665"/>
      <c r="VA39" s="665"/>
      <c r="VB39" s="665"/>
      <c r="VC39" s="665"/>
      <c r="VD39" s="665"/>
      <c r="VE39" s="665"/>
      <c r="VF39" s="665"/>
      <c r="VG39" s="665"/>
      <c r="VH39" s="665"/>
      <c r="VI39" s="665"/>
      <c r="VJ39" s="665"/>
      <c r="VK39" s="665"/>
      <c r="VL39" s="665"/>
      <c r="VM39" s="665"/>
      <c r="VN39" s="665"/>
      <c r="VO39" s="665"/>
      <c r="VP39" s="665"/>
      <c r="VQ39" s="665"/>
      <c r="VR39" s="665"/>
      <c r="VS39" s="665"/>
      <c r="VT39" s="665"/>
      <c r="VU39" s="665"/>
      <c r="VV39" s="665"/>
      <c r="VW39" s="665"/>
      <c r="VX39" s="665"/>
      <c r="VY39" s="665"/>
      <c r="VZ39" s="665"/>
      <c r="WA39" s="665"/>
      <c r="WB39" s="665"/>
      <c r="WC39" s="665"/>
      <c r="WD39" s="665"/>
      <c r="WE39" s="665"/>
      <c r="WF39" s="665"/>
      <c r="WG39" s="665"/>
      <c r="WH39" s="665"/>
      <c r="WI39" s="665"/>
      <c r="WJ39" s="665"/>
      <c r="WK39" s="665"/>
      <c r="WL39" s="665"/>
      <c r="WM39" s="665"/>
      <c r="WN39" s="665"/>
      <c r="WO39" s="665"/>
      <c r="WP39" s="665"/>
      <c r="WQ39" s="665"/>
      <c r="WR39" s="665"/>
      <c r="WS39" s="665"/>
      <c r="WT39" s="665"/>
      <c r="WU39" s="665"/>
      <c r="WV39" s="665"/>
      <c r="WW39" s="665"/>
      <c r="WX39" s="665"/>
      <c r="WY39" s="665"/>
      <c r="WZ39" s="665"/>
      <c r="XA39" s="665"/>
      <c r="XB39" s="665"/>
      <c r="XC39" s="665"/>
      <c r="XD39" s="665"/>
      <c r="XE39" s="665"/>
      <c r="XF39" s="665"/>
      <c r="XG39" s="665"/>
      <c r="XH39" s="665"/>
      <c r="XI39" s="665"/>
      <c r="XJ39" s="665"/>
      <c r="XK39" s="665"/>
      <c r="XL39" s="665"/>
      <c r="XM39" s="665"/>
      <c r="XN39" s="665"/>
      <c r="XO39" s="665"/>
      <c r="XP39" s="665"/>
      <c r="XQ39" s="665"/>
      <c r="XR39" s="665"/>
      <c r="XS39" s="665"/>
      <c r="XT39" s="665"/>
      <c r="XU39" s="665"/>
      <c r="XV39" s="665"/>
      <c r="XW39" s="665"/>
      <c r="XX39" s="665"/>
      <c r="XY39" s="665"/>
      <c r="XZ39" s="665"/>
      <c r="YA39" s="665"/>
      <c r="YB39" s="665"/>
      <c r="YC39" s="665"/>
      <c r="YD39" s="665"/>
      <c r="YE39" s="665"/>
      <c r="YF39" s="665"/>
      <c r="YG39" s="665"/>
      <c r="YH39" s="665"/>
      <c r="YI39" s="665"/>
      <c r="YJ39" s="665"/>
      <c r="YK39" s="665"/>
      <c r="YL39" s="665"/>
      <c r="YM39" s="665"/>
      <c r="YN39" s="665"/>
      <c r="YO39" s="665"/>
      <c r="YP39" s="665"/>
      <c r="YQ39" s="665"/>
      <c r="YR39" s="665"/>
      <c r="YS39" s="665"/>
      <c r="YT39" s="665"/>
      <c r="YU39" s="665"/>
      <c r="YV39" s="665"/>
      <c r="YW39" s="665"/>
      <c r="YX39" s="665"/>
      <c r="YY39" s="665"/>
      <c r="YZ39" s="665"/>
      <c r="ZA39" s="665"/>
      <c r="ZB39" s="665"/>
      <c r="ZC39" s="665"/>
      <c r="ZD39" s="665"/>
      <c r="ZE39" s="665"/>
      <c r="ZF39" s="665"/>
      <c r="ZG39" s="665"/>
      <c r="ZH39" s="665"/>
      <c r="ZI39" s="665"/>
      <c r="ZJ39" s="665"/>
      <c r="ZK39" s="665"/>
      <c r="ZL39" s="665"/>
      <c r="ZM39" s="665"/>
      <c r="ZN39" s="665"/>
      <c r="ZO39" s="665"/>
      <c r="ZP39" s="665"/>
      <c r="ZQ39" s="665"/>
      <c r="ZR39" s="665"/>
      <c r="ZS39" s="665"/>
      <c r="ZT39" s="665"/>
      <c r="ZU39" s="665"/>
      <c r="ZV39" s="665"/>
      <c r="ZW39" s="665"/>
      <c r="ZX39" s="665"/>
      <c r="ZY39" s="665"/>
      <c r="ZZ39" s="665"/>
      <c r="AAA39" s="665"/>
      <c r="AAB39" s="665"/>
      <c r="AAC39" s="665"/>
      <c r="AAD39" s="665"/>
      <c r="AAE39" s="665"/>
      <c r="AAF39" s="665"/>
      <c r="AAG39" s="665"/>
      <c r="AAH39" s="665"/>
      <c r="AAI39" s="665"/>
      <c r="AAJ39" s="665"/>
      <c r="AAK39" s="665"/>
      <c r="AAL39" s="665"/>
      <c r="AAM39" s="665"/>
      <c r="AAN39" s="665"/>
      <c r="AAO39" s="665"/>
      <c r="AAP39" s="665"/>
      <c r="AAQ39" s="665"/>
      <c r="AAR39" s="665"/>
      <c r="AAS39" s="665"/>
      <c r="AAT39" s="665"/>
      <c r="AAU39" s="665"/>
      <c r="AAV39" s="665"/>
      <c r="AAW39" s="665"/>
      <c r="AAX39" s="665"/>
      <c r="AAY39" s="665"/>
      <c r="AAZ39" s="665"/>
      <c r="ABA39" s="665"/>
      <c r="ABB39" s="665"/>
      <c r="ABC39" s="665"/>
      <c r="ABD39" s="665"/>
      <c r="ABE39" s="665"/>
      <c r="ABF39" s="665"/>
      <c r="ABG39" s="665"/>
      <c r="ABH39" s="665"/>
      <c r="ABI39" s="665"/>
      <c r="ABJ39" s="665"/>
      <c r="ABK39" s="665"/>
      <c r="ABL39" s="665"/>
      <c r="ABM39" s="665"/>
      <c r="ABN39" s="665"/>
      <c r="ABO39" s="665"/>
      <c r="ABP39" s="665"/>
      <c r="ABQ39" s="665"/>
      <c r="ABR39" s="665"/>
      <c r="ABS39" s="665"/>
      <c r="ABT39" s="665"/>
      <c r="ABU39" s="665"/>
      <c r="ABV39" s="665"/>
      <c r="ABW39" s="665"/>
      <c r="ABX39" s="665"/>
      <c r="ABY39" s="665"/>
      <c r="ABZ39" s="665"/>
      <c r="ACA39" s="665"/>
      <c r="ACB39" s="665"/>
      <c r="ACC39" s="665"/>
      <c r="ACD39" s="665"/>
      <c r="ACE39" s="665"/>
      <c r="ACF39" s="665"/>
      <c r="ACG39" s="665"/>
      <c r="ACH39" s="665"/>
      <c r="ACI39" s="665"/>
      <c r="ACJ39" s="665"/>
      <c r="ACK39" s="665"/>
      <c r="ACL39" s="665"/>
      <c r="ACM39" s="665"/>
      <c r="ACN39" s="665"/>
      <c r="ACO39" s="665"/>
      <c r="ACP39" s="665"/>
      <c r="ACQ39" s="665"/>
      <c r="ACR39" s="665"/>
      <c r="ACS39" s="665"/>
      <c r="ACT39" s="665"/>
      <c r="ACU39" s="665"/>
      <c r="ACV39" s="665"/>
      <c r="ACW39" s="665"/>
      <c r="ACX39" s="665"/>
      <c r="ACY39" s="665"/>
      <c r="ACZ39" s="665"/>
      <c r="ADA39" s="665"/>
      <c r="ADB39" s="665"/>
      <c r="ADC39" s="665"/>
      <c r="ADD39" s="665"/>
      <c r="ADE39" s="665"/>
      <c r="ADF39" s="665"/>
      <c r="ADG39" s="665"/>
      <c r="ADH39" s="665"/>
      <c r="ADI39" s="665"/>
      <c r="ADJ39" s="665"/>
      <c r="ADK39" s="665"/>
      <c r="ADL39" s="665"/>
      <c r="ADM39" s="665"/>
      <c r="ADN39" s="665"/>
      <c r="ADO39" s="665"/>
      <c r="ADP39" s="665"/>
      <c r="ADQ39" s="665"/>
      <c r="ADR39" s="665"/>
      <c r="ADS39" s="665"/>
      <c r="ADT39" s="665"/>
      <c r="ADU39" s="665"/>
      <c r="ADV39" s="665"/>
      <c r="ADW39" s="665"/>
      <c r="ADX39" s="665"/>
      <c r="ADY39" s="665"/>
      <c r="ADZ39" s="665"/>
      <c r="AEA39" s="665"/>
      <c r="AEB39" s="665"/>
      <c r="AEC39" s="665"/>
      <c r="AED39" s="665"/>
      <c r="AEE39" s="665"/>
      <c r="AEF39" s="665"/>
      <c r="AEG39" s="665"/>
      <c r="AEH39" s="665"/>
      <c r="AEI39" s="665"/>
      <c r="AEJ39" s="665"/>
      <c r="AEK39" s="665"/>
      <c r="AEL39" s="665"/>
      <c r="AEM39" s="665"/>
      <c r="AEN39" s="665"/>
      <c r="AEO39" s="665"/>
      <c r="AEP39" s="665"/>
      <c r="AEQ39" s="665"/>
      <c r="AER39" s="665"/>
      <c r="AES39" s="665"/>
      <c r="AET39" s="665"/>
      <c r="AEU39" s="665"/>
      <c r="AEV39" s="665"/>
      <c r="AEW39" s="665"/>
      <c r="AEX39" s="665"/>
      <c r="AEY39" s="665"/>
      <c r="AEZ39" s="665"/>
      <c r="AFA39" s="665"/>
      <c r="AFB39" s="665"/>
      <c r="AFC39" s="665"/>
      <c r="AFD39" s="665"/>
      <c r="AFE39" s="665"/>
      <c r="AFF39" s="665"/>
      <c r="AFG39" s="665"/>
      <c r="AFH39" s="665"/>
      <c r="AFI39" s="665"/>
      <c r="AFJ39" s="665"/>
      <c r="AFK39" s="665"/>
      <c r="AFL39" s="665"/>
      <c r="AFM39" s="665"/>
      <c r="AFN39" s="665"/>
      <c r="AFO39" s="665"/>
      <c r="AFP39" s="665"/>
      <c r="AFQ39" s="665"/>
      <c r="AFR39" s="665"/>
      <c r="AFS39" s="665"/>
      <c r="AFT39" s="665"/>
      <c r="AFU39" s="665"/>
      <c r="AFV39" s="665"/>
      <c r="AFW39" s="665"/>
      <c r="AFX39" s="665"/>
      <c r="AFY39" s="665"/>
      <c r="AFZ39" s="665"/>
      <c r="AGA39" s="665"/>
      <c r="AGB39" s="665"/>
      <c r="AGC39" s="665"/>
      <c r="AGD39" s="665"/>
      <c r="AGE39" s="665"/>
      <c r="AGF39" s="665"/>
      <c r="AGG39" s="665"/>
      <c r="AGH39" s="665"/>
      <c r="AGI39" s="665"/>
      <c r="AGJ39" s="665"/>
      <c r="AGK39" s="665"/>
      <c r="AGL39" s="665"/>
      <c r="AGM39" s="665"/>
      <c r="AGN39" s="665"/>
      <c r="AGO39" s="665"/>
      <c r="AGP39" s="665"/>
      <c r="AGQ39" s="665"/>
      <c r="AGR39" s="665"/>
      <c r="AGS39" s="665"/>
      <c r="AGT39" s="665"/>
      <c r="AGU39" s="665"/>
      <c r="AGV39" s="665"/>
      <c r="AGW39" s="665"/>
      <c r="AGX39" s="665"/>
      <c r="AGY39" s="665"/>
      <c r="AGZ39" s="665"/>
      <c r="AHA39" s="665"/>
      <c r="AHB39" s="665"/>
      <c r="AHC39" s="665"/>
      <c r="AHD39" s="665"/>
      <c r="AHE39" s="665"/>
      <c r="AHF39" s="665"/>
      <c r="AHG39" s="665"/>
      <c r="AHH39" s="665"/>
      <c r="AHI39" s="665"/>
      <c r="AHJ39" s="665"/>
      <c r="AHK39" s="665"/>
      <c r="AHL39" s="665"/>
      <c r="AHM39" s="665"/>
      <c r="AHN39" s="665"/>
      <c r="AHO39" s="665"/>
      <c r="AHP39" s="665"/>
      <c r="AHQ39" s="665"/>
      <c r="AHR39" s="665"/>
      <c r="AHS39" s="665"/>
      <c r="AHT39" s="665"/>
      <c r="AHU39" s="665"/>
      <c r="AHV39" s="665"/>
      <c r="AHW39" s="665"/>
      <c r="AHX39" s="665"/>
      <c r="AHY39" s="665"/>
      <c r="AHZ39" s="665"/>
      <c r="AIA39" s="665"/>
      <c r="AIB39" s="665"/>
      <c r="AIC39" s="665"/>
      <c r="AID39" s="665"/>
      <c r="AIE39" s="665"/>
      <c r="AIF39" s="665"/>
      <c r="AIG39" s="665"/>
      <c r="AIH39" s="665"/>
      <c r="AII39" s="665"/>
      <c r="AIJ39" s="665"/>
      <c r="AIK39" s="665"/>
      <c r="AIL39" s="665"/>
      <c r="AIM39" s="665"/>
      <c r="AIN39" s="665"/>
      <c r="AIO39" s="665"/>
      <c r="AIP39" s="665"/>
      <c r="AIQ39" s="665"/>
      <c r="AIR39" s="665"/>
      <c r="AIS39" s="665"/>
      <c r="AIT39" s="665"/>
      <c r="AIU39" s="665"/>
      <c r="AIV39" s="665"/>
      <c r="AIW39" s="665"/>
      <c r="AIX39" s="665"/>
      <c r="AIY39" s="665"/>
      <c r="AIZ39" s="665"/>
      <c r="AJA39" s="665"/>
      <c r="AJB39" s="665"/>
      <c r="AJC39" s="665"/>
      <c r="AJD39" s="665"/>
      <c r="AJE39" s="665"/>
      <c r="AJF39" s="665"/>
      <c r="AJG39" s="665"/>
      <c r="AJH39" s="665"/>
      <c r="AJI39" s="665"/>
      <c r="AJJ39" s="665"/>
      <c r="AJK39" s="665"/>
      <c r="AJL39" s="665"/>
      <c r="AJM39" s="665"/>
      <c r="AJN39" s="665"/>
      <c r="AJO39" s="665"/>
      <c r="AJP39" s="665"/>
      <c r="AJQ39" s="665"/>
      <c r="AJR39" s="665"/>
      <c r="AJS39" s="665"/>
      <c r="AJT39" s="665"/>
      <c r="AJU39" s="665"/>
      <c r="AJV39" s="665"/>
      <c r="AJW39" s="665"/>
      <c r="AJX39" s="665"/>
      <c r="AJY39" s="665"/>
      <c r="AJZ39" s="665"/>
      <c r="AKA39" s="665"/>
      <c r="AKB39" s="665"/>
      <c r="AKC39" s="665"/>
      <c r="AKD39" s="665"/>
      <c r="AKE39" s="665"/>
      <c r="AKF39" s="665"/>
      <c r="AKG39" s="665"/>
      <c r="AKH39" s="665"/>
      <c r="AKI39" s="665"/>
      <c r="AKJ39" s="665"/>
      <c r="AKK39" s="665"/>
      <c r="AKL39" s="665"/>
      <c r="AKM39" s="665"/>
      <c r="AKN39" s="665"/>
      <c r="AKO39" s="665"/>
      <c r="AKP39" s="665"/>
      <c r="AKQ39" s="665"/>
      <c r="AKR39" s="665"/>
      <c r="AKS39" s="665"/>
      <c r="AKT39" s="665"/>
      <c r="AKU39" s="665"/>
      <c r="AKV39" s="665"/>
      <c r="AKW39" s="665"/>
      <c r="AKX39" s="665"/>
      <c r="AKY39" s="665"/>
      <c r="AKZ39" s="665"/>
      <c r="ALA39" s="665"/>
      <c r="ALB39" s="665"/>
      <c r="ALC39" s="665"/>
      <c r="ALD39" s="665"/>
      <c r="ALE39" s="665"/>
      <c r="ALF39" s="665"/>
      <c r="ALG39" s="665"/>
      <c r="ALH39" s="665"/>
      <c r="ALI39" s="665"/>
    </row>
    <row r="40" spans="2:1006">
      <c r="B40" s="682" t="s">
        <v>595</v>
      </c>
      <c r="C40" s="692">
        <v>7.4781296983210011</v>
      </c>
      <c r="D40" s="692">
        <v>7.6784037795969944</v>
      </c>
      <c r="E40" s="692">
        <v>3.493346384440001</v>
      </c>
      <c r="F40" s="692">
        <v>7.7813606835983231</v>
      </c>
      <c r="G40" s="692">
        <v>7.6559424749063005</v>
      </c>
      <c r="H40" s="692">
        <v>7.4186948034703146</v>
      </c>
      <c r="I40" s="692">
        <v>7.4845309514965175</v>
      </c>
      <c r="J40" s="692">
        <v>7.8422202103348519</v>
      </c>
      <c r="K40" s="692">
        <v>7.7152956576494711</v>
      </c>
      <c r="L40" s="665"/>
      <c r="M40" s="693">
        <v>4.8046285545058076E-3</v>
      </c>
      <c r="N40" s="693">
        <v>7.7525638336117808E-3</v>
      </c>
      <c r="O40" s="689"/>
      <c r="P40" s="665"/>
      <c r="Q40" s="665"/>
      <c r="R40" s="665"/>
      <c r="S40" s="665"/>
      <c r="T40" s="665"/>
      <c r="U40" s="665"/>
      <c r="V40" s="665"/>
      <c r="W40" s="665"/>
      <c r="X40" s="665"/>
      <c r="Y40" s="665"/>
      <c r="Z40" s="665"/>
      <c r="AA40" s="665"/>
      <c r="AB40" s="665"/>
      <c r="AC40" s="665"/>
      <c r="AD40" s="665"/>
      <c r="AE40" s="665"/>
      <c r="AF40" s="665"/>
      <c r="AG40" s="665"/>
      <c r="AH40" s="665"/>
      <c r="AI40" s="665"/>
      <c r="AJ40" s="665"/>
      <c r="AK40" s="665"/>
      <c r="AL40" s="665"/>
      <c r="AM40" s="665"/>
      <c r="AN40" s="665"/>
      <c r="AO40" s="665"/>
      <c r="AP40" s="665"/>
      <c r="AQ40" s="665"/>
      <c r="AR40" s="665"/>
      <c r="AS40" s="665"/>
      <c r="AT40" s="665"/>
      <c r="AU40" s="665"/>
      <c r="AV40" s="665"/>
      <c r="AW40" s="665"/>
      <c r="AX40" s="665"/>
      <c r="AY40" s="665"/>
      <c r="AZ40" s="665"/>
      <c r="BA40" s="665"/>
      <c r="BB40" s="665"/>
      <c r="BC40" s="665"/>
      <c r="BD40" s="665"/>
      <c r="BE40" s="665"/>
      <c r="BF40" s="665"/>
      <c r="BG40" s="665"/>
      <c r="BH40" s="665"/>
      <c r="BI40" s="665"/>
      <c r="BJ40" s="665"/>
      <c r="BK40" s="665"/>
      <c r="BL40" s="665"/>
      <c r="BM40" s="665"/>
      <c r="BN40" s="665"/>
      <c r="BO40" s="665"/>
      <c r="BP40" s="665"/>
      <c r="BQ40" s="665"/>
      <c r="BR40" s="665"/>
      <c r="BS40" s="665"/>
      <c r="BT40" s="665"/>
      <c r="BU40" s="665"/>
      <c r="BV40" s="665"/>
      <c r="BW40" s="665"/>
      <c r="BX40" s="665"/>
      <c r="BY40" s="665"/>
      <c r="BZ40" s="665"/>
      <c r="CA40" s="665"/>
      <c r="CB40" s="665"/>
      <c r="CC40" s="665"/>
      <c r="CD40" s="665"/>
      <c r="CE40" s="665"/>
      <c r="CF40" s="665"/>
      <c r="CG40" s="665"/>
      <c r="CH40" s="665"/>
      <c r="CI40" s="665"/>
      <c r="CJ40" s="665"/>
      <c r="CK40" s="665"/>
      <c r="CL40" s="665"/>
      <c r="CM40" s="665"/>
      <c r="CN40" s="665"/>
      <c r="CO40" s="665"/>
      <c r="CP40" s="665"/>
      <c r="CQ40" s="665"/>
      <c r="CR40" s="665"/>
      <c r="CS40" s="665"/>
      <c r="CT40" s="665"/>
      <c r="CU40" s="665"/>
      <c r="CV40" s="665"/>
      <c r="CW40" s="665"/>
      <c r="CX40" s="665"/>
      <c r="CY40" s="665"/>
      <c r="CZ40" s="665"/>
      <c r="DA40" s="665"/>
      <c r="DB40" s="665"/>
      <c r="DC40" s="665"/>
      <c r="DD40" s="665"/>
      <c r="DE40" s="665"/>
      <c r="DF40" s="665"/>
      <c r="DG40" s="665"/>
      <c r="DH40" s="665"/>
      <c r="DI40" s="665"/>
      <c r="DJ40" s="665"/>
      <c r="DK40" s="665"/>
      <c r="DL40" s="665"/>
      <c r="DM40" s="665"/>
      <c r="DN40" s="665"/>
      <c r="DO40" s="665"/>
      <c r="DP40" s="665"/>
      <c r="DQ40" s="665"/>
      <c r="DR40" s="665"/>
      <c r="DS40" s="665"/>
      <c r="DT40" s="665"/>
      <c r="DU40" s="665"/>
      <c r="DV40" s="665"/>
      <c r="DW40" s="665"/>
      <c r="DX40" s="665"/>
      <c r="DY40" s="665"/>
      <c r="DZ40" s="665"/>
      <c r="EA40" s="665"/>
      <c r="EB40" s="665"/>
      <c r="EC40" s="665"/>
      <c r="ED40" s="665"/>
      <c r="EE40" s="665"/>
      <c r="EF40" s="665"/>
      <c r="EG40" s="665"/>
      <c r="EH40" s="665"/>
      <c r="EI40" s="665"/>
      <c r="EJ40" s="665"/>
      <c r="EK40" s="665"/>
      <c r="EL40" s="665"/>
      <c r="EM40" s="665"/>
      <c r="EN40" s="665"/>
      <c r="EO40" s="665"/>
      <c r="EP40" s="665"/>
      <c r="EQ40" s="665"/>
      <c r="ER40" s="665"/>
      <c r="ES40" s="665"/>
      <c r="ET40" s="665"/>
      <c r="EU40" s="665"/>
      <c r="EV40" s="665"/>
      <c r="EW40" s="665"/>
      <c r="EX40" s="665"/>
      <c r="EY40" s="665"/>
      <c r="EZ40" s="665"/>
      <c r="FA40" s="665"/>
      <c r="FB40" s="665"/>
      <c r="FC40" s="665"/>
      <c r="FD40" s="665"/>
      <c r="FE40" s="665"/>
      <c r="FF40" s="665"/>
      <c r="FG40" s="665"/>
      <c r="FH40" s="665"/>
      <c r="FI40" s="665"/>
      <c r="FJ40" s="665"/>
      <c r="FK40" s="665"/>
      <c r="FL40" s="665"/>
      <c r="FM40" s="665"/>
      <c r="FN40" s="665"/>
      <c r="FO40" s="665"/>
      <c r="FP40" s="665"/>
      <c r="FQ40" s="665"/>
      <c r="FR40" s="665"/>
      <c r="FS40" s="665"/>
      <c r="FT40" s="665"/>
      <c r="FU40" s="665"/>
      <c r="FV40" s="665"/>
      <c r="FW40" s="665"/>
      <c r="FX40" s="665"/>
      <c r="FY40" s="665"/>
      <c r="FZ40" s="665"/>
      <c r="GA40" s="665"/>
      <c r="GB40" s="665"/>
      <c r="GC40" s="665"/>
      <c r="GD40" s="665"/>
      <c r="GE40" s="665"/>
      <c r="GF40" s="665"/>
      <c r="GG40" s="665"/>
      <c r="GH40" s="665"/>
      <c r="GI40" s="665"/>
      <c r="GJ40" s="665"/>
      <c r="GK40" s="665"/>
      <c r="GL40" s="665"/>
      <c r="GM40" s="665"/>
      <c r="GN40" s="665"/>
      <c r="GO40" s="665"/>
      <c r="GP40" s="665"/>
      <c r="GQ40" s="665"/>
      <c r="GR40" s="665"/>
      <c r="GS40" s="665"/>
      <c r="GT40" s="665"/>
      <c r="GU40" s="665"/>
      <c r="GV40" s="665"/>
      <c r="GW40" s="665"/>
      <c r="GX40" s="665"/>
      <c r="GY40" s="665"/>
      <c r="GZ40" s="665"/>
      <c r="HA40" s="665"/>
      <c r="HB40" s="665"/>
      <c r="HC40" s="665"/>
      <c r="HD40" s="665"/>
      <c r="HE40" s="665"/>
      <c r="HF40" s="665"/>
      <c r="HG40" s="665"/>
      <c r="HH40" s="665"/>
      <c r="HI40" s="665"/>
      <c r="HJ40" s="665"/>
      <c r="HK40" s="665"/>
      <c r="HL40" s="665"/>
      <c r="HM40" s="665"/>
      <c r="HN40" s="665"/>
      <c r="HO40" s="665"/>
      <c r="HP40" s="665"/>
      <c r="HQ40" s="665"/>
      <c r="HR40" s="665"/>
      <c r="HS40" s="665"/>
      <c r="HT40" s="665"/>
      <c r="HU40" s="665"/>
      <c r="HV40" s="665"/>
      <c r="HW40" s="665"/>
      <c r="HX40" s="665"/>
      <c r="HY40" s="665"/>
      <c r="HZ40" s="665"/>
      <c r="IA40" s="665"/>
      <c r="IB40" s="665"/>
      <c r="IC40" s="665"/>
      <c r="ID40" s="665"/>
      <c r="IE40" s="665"/>
      <c r="IF40" s="665"/>
      <c r="IG40" s="665"/>
      <c r="IH40" s="665"/>
      <c r="II40" s="665"/>
      <c r="IJ40" s="665"/>
      <c r="IK40" s="665"/>
      <c r="IL40" s="665"/>
      <c r="IM40" s="665"/>
      <c r="IN40" s="665"/>
      <c r="IO40" s="665"/>
      <c r="IP40" s="665"/>
      <c r="IQ40" s="665"/>
      <c r="IR40" s="665"/>
      <c r="IS40" s="665"/>
      <c r="IT40" s="665"/>
      <c r="IU40" s="665"/>
      <c r="IV40" s="665"/>
      <c r="IW40" s="665"/>
      <c r="IX40" s="665"/>
      <c r="IY40" s="665"/>
      <c r="IZ40" s="665"/>
      <c r="JA40" s="665"/>
      <c r="JB40" s="665"/>
      <c r="JC40" s="665"/>
      <c r="JD40" s="665"/>
      <c r="JE40" s="665"/>
      <c r="JF40" s="665"/>
      <c r="JG40" s="665"/>
      <c r="JH40" s="665"/>
      <c r="JI40" s="665"/>
      <c r="JJ40" s="665"/>
      <c r="JK40" s="665"/>
      <c r="JL40" s="665"/>
      <c r="JM40" s="665"/>
      <c r="JN40" s="665"/>
      <c r="JO40" s="665"/>
      <c r="JP40" s="665"/>
      <c r="JQ40" s="665"/>
      <c r="JR40" s="665"/>
      <c r="JS40" s="665"/>
      <c r="JT40" s="665"/>
      <c r="JU40" s="665"/>
      <c r="JV40" s="665"/>
      <c r="JW40" s="665"/>
      <c r="JX40" s="665"/>
      <c r="JY40" s="665"/>
      <c r="JZ40" s="665"/>
      <c r="KA40" s="665"/>
      <c r="KB40" s="665"/>
      <c r="KC40" s="665"/>
      <c r="KD40" s="665"/>
      <c r="KE40" s="665"/>
      <c r="KF40" s="665"/>
      <c r="KG40" s="665"/>
      <c r="KH40" s="665"/>
      <c r="KI40" s="665"/>
      <c r="KJ40" s="665"/>
      <c r="KK40" s="665"/>
      <c r="KL40" s="665"/>
      <c r="KM40" s="665"/>
      <c r="KN40" s="665"/>
      <c r="KO40" s="665"/>
      <c r="KP40" s="665"/>
      <c r="KQ40" s="665"/>
      <c r="KR40" s="665"/>
      <c r="KS40" s="665"/>
      <c r="KT40" s="665"/>
      <c r="KU40" s="665"/>
      <c r="KV40" s="665"/>
      <c r="KW40" s="665"/>
      <c r="KX40" s="665"/>
      <c r="KY40" s="665"/>
      <c r="KZ40" s="665"/>
      <c r="LA40" s="665"/>
      <c r="LB40" s="665"/>
      <c r="LC40" s="665"/>
      <c r="LD40" s="665"/>
      <c r="LE40" s="665"/>
      <c r="LF40" s="665"/>
      <c r="LG40" s="665"/>
      <c r="LH40" s="665"/>
      <c r="LI40" s="665"/>
      <c r="LJ40" s="665"/>
      <c r="LK40" s="665"/>
      <c r="LL40" s="665"/>
      <c r="LM40" s="665"/>
      <c r="LN40" s="665"/>
      <c r="LO40" s="665"/>
      <c r="LP40" s="665"/>
      <c r="LQ40" s="665"/>
      <c r="LR40" s="665"/>
      <c r="LS40" s="665"/>
      <c r="LT40" s="665"/>
      <c r="LU40" s="665"/>
      <c r="LV40" s="665"/>
      <c r="LW40" s="665"/>
      <c r="LX40" s="665"/>
      <c r="LY40" s="665"/>
      <c r="LZ40" s="665"/>
      <c r="MA40" s="665"/>
      <c r="MB40" s="665"/>
      <c r="MC40" s="665"/>
      <c r="MD40" s="665"/>
      <c r="ME40" s="665"/>
      <c r="MF40" s="665"/>
      <c r="MG40" s="665"/>
      <c r="MH40" s="665"/>
      <c r="MI40" s="665"/>
      <c r="MJ40" s="665"/>
      <c r="MK40" s="665"/>
      <c r="ML40" s="665"/>
      <c r="MM40" s="665"/>
      <c r="MN40" s="665"/>
      <c r="MO40" s="665"/>
      <c r="MP40" s="665"/>
      <c r="MQ40" s="665"/>
      <c r="MR40" s="665"/>
      <c r="MS40" s="665"/>
      <c r="MT40" s="665"/>
      <c r="MU40" s="665"/>
      <c r="MV40" s="665"/>
      <c r="MW40" s="665"/>
      <c r="MX40" s="665"/>
      <c r="MY40" s="665"/>
      <c r="MZ40" s="665"/>
      <c r="NA40" s="665"/>
      <c r="NB40" s="665"/>
      <c r="NC40" s="665"/>
      <c r="ND40" s="665"/>
      <c r="NE40" s="665"/>
      <c r="NF40" s="665"/>
      <c r="NG40" s="665"/>
      <c r="NH40" s="665"/>
      <c r="NI40" s="665"/>
      <c r="NJ40" s="665"/>
      <c r="NK40" s="665"/>
      <c r="NL40" s="665"/>
      <c r="NM40" s="665"/>
      <c r="NN40" s="665"/>
      <c r="NO40" s="665"/>
      <c r="NP40" s="665"/>
      <c r="NQ40" s="665"/>
      <c r="NR40" s="665"/>
      <c r="NS40" s="665"/>
      <c r="NT40" s="665"/>
      <c r="NU40" s="665"/>
      <c r="NV40" s="665"/>
      <c r="NW40" s="665"/>
      <c r="NX40" s="665"/>
      <c r="NY40" s="665"/>
      <c r="NZ40" s="665"/>
      <c r="OA40" s="665"/>
      <c r="OB40" s="665"/>
      <c r="OC40" s="665"/>
      <c r="OD40" s="665"/>
      <c r="OE40" s="665"/>
      <c r="OF40" s="665"/>
      <c r="OG40" s="665"/>
      <c r="OH40" s="665"/>
      <c r="OI40" s="665"/>
      <c r="OJ40" s="665"/>
      <c r="OK40" s="665"/>
      <c r="OL40" s="665"/>
      <c r="OM40" s="665"/>
      <c r="ON40" s="665"/>
      <c r="OO40" s="665"/>
      <c r="OP40" s="665"/>
      <c r="OQ40" s="665"/>
      <c r="OR40" s="665"/>
      <c r="OS40" s="665"/>
      <c r="OT40" s="665"/>
      <c r="OU40" s="665"/>
      <c r="OV40" s="665"/>
      <c r="OW40" s="665"/>
      <c r="OX40" s="665"/>
      <c r="OY40" s="665"/>
      <c r="OZ40" s="665"/>
      <c r="PA40" s="665"/>
      <c r="PB40" s="665"/>
      <c r="PC40" s="665"/>
      <c r="PD40" s="665"/>
      <c r="PE40" s="665"/>
      <c r="PF40" s="665"/>
      <c r="PG40" s="665"/>
      <c r="PH40" s="665"/>
      <c r="PI40" s="665"/>
      <c r="PJ40" s="665"/>
      <c r="PK40" s="665"/>
      <c r="PL40" s="665"/>
      <c r="PM40" s="665"/>
      <c r="PN40" s="665"/>
      <c r="PO40" s="665"/>
      <c r="PP40" s="665"/>
      <c r="PQ40" s="665"/>
      <c r="PR40" s="665"/>
      <c r="PS40" s="665"/>
      <c r="PT40" s="665"/>
      <c r="PU40" s="665"/>
      <c r="PV40" s="665"/>
      <c r="PW40" s="665"/>
      <c r="PX40" s="665"/>
      <c r="PY40" s="665"/>
      <c r="PZ40" s="665"/>
      <c r="QA40" s="665"/>
      <c r="QB40" s="665"/>
      <c r="QC40" s="665"/>
      <c r="QD40" s="665"/>
      <c r="QE40" s="665"/>
      <c r="QF40" s="665"/>
      <c r="QG40" s="665"/>
      <c r="QH40" s="665"/>
      <c r="QI40" s="665"/>
      <c r="QJ40" s="665"/>
      <c r="QK40" s="665"/>
      <c r="QL40" s="665"/>
      <c r="QM40" s="665"/>
      <c r="QN40" s="665"/>
      <c r="QO40" s="665"/>
      <c r="QP40" s="665"/>
      <c r="QQ40" s="665"/>
      <c r="QR40" s="665"/>
      <c r="QS40" s="665"/>
      <c r="QT40" s="665"/>
      <c r="QU40" s="665"/>
      <c r="QV40" s="665"/>
      <c r="QW40" s="665"/>
      <c r="QX40" s="665"/>
      <c r="QY40" s="665"/>
      <c r="QZ40" s="665"/>
      <c r="RA40" s="665"/>
      <c r="RB40" s="665"/>
      <c r="RC40" s="665"/>
      <c r="RD40" s="665"/>
      <c r="RE40" s="665"/>
      <c r="RF40" s="665"/>
      <c r="RG40" s="665"/>
      <c r="RH40" s="665"/>
      <c r="RI40" s="665"/>
      <c r="RJ40" s="665"/>
      <c r="RK40" s="665"/>
      <c r="RL40" s="665"/>
      <c r="RM40" s="665"/>
      <c r="RN40" s="665"/>
      <c r="RO40" s="665"/>
      <c r="RP40" s="665"/>
      <c r="RQ40" s="665"/>
      <c r="RR40" s="665"/>
      <c r="RS40" s="665"/>
      <c r="RT40" s="665"/>
      <c r="RU40" s="665"/>
      <c r="RV40" s="665"/>
      <c r="RW40" s="665"/>
      <c r="RX40" s="665"/>
      <c r="RY40" s="665"/>
      <c r="RZ40" s="665"/>
      <c r="SA40" s="665"/>
      <c r="SB40" s="665"/>
      <c r="SC40" s="665"/>
      <c r="SD40" s="665"/>
      <c r="SE40" s="665"/>
      <c r="SF40" s="665"/>
      <c r="SG40" s="665"/>
      <c r="SH40" s="665"/>
      <c r="SI40" s="665"/>
      <c r="SJ40" s="665"/>
      <c r="SK40" s="665"/>
      <c r="SL40" s="665"/>
      <c r="SM40" s="665"/>
      <c r="SN40" s="665"/>
      <c r="SO40" s="665"/>
      <c r="SP40" s="665"/>
      <c r="SQ40" s="665"/>
      <c r="SR40" s="665"/>
      <c r="SS40" s="665"/>
      <c r="ST40" s="665"/>
      <c r="SU40" s="665"/>
      <c r="SV40" s="665"/>
      <c r="SW40" s="665"/>
      <c r="SX40" s="665"/>
      <c r="SY40" s="665"/>
      <c r="SZ40" s="665"/>
      <c r="TA40" s="665"/>
      <c r="TB40" s="665"/>
      <c r="TC40" s="665"/>
      <c r="TD40" s="665"/>
      <c r="TE40" s="665"/>
      <c r="TF40" s="665"/>
      <c r="TG40" s="665"/>
      <c r="TH40" s="665"/>
      <c r="TI40" s="665"/>
      <c r="TJ40" s="665"/>
      <c r="TK40" s="665"/>
      <c r="TL40" s="665"/>
      <c r="TM40" s="665"/>
      <c r="TN40" s="665"/>
      <c r="TO40" s="665"/>
      <c r="TP40" s="665"/>
      <c r="TQ40" s="665"/>
      <c r="TR40" s="665"/>
      <c r="TS40" s="665"/>
      <c r="TT40" s="665"/>
      <c r="TU40" s="665"/>
      <c r="TV40" s="665"/>
      <c r="TW40" s="665"/>
      <c r="TX40" s="665"/>
      <c r="TY40" s="665"/>
      <c r="TZ40" s="665"/>
      <c r="UA40" s="665"/>
      <c r="UB40" s="665"/>
      <c r="UC40" s="665"/>
      <c r="UD40" s="665"/>
      <c r="UE40" s="665"/>
      <c r="UF40" s="665"/>
      <c r="UG40" s="665"/>
      <c r="UH40" s="665"/>
      <c r="UI40" s="665"/>
      <c r="UJ40" s="665"/>
      <c r="UK40" s="665"/>
      <c r="UL40" s="665"/>
      <c r="UM40" s="665"/>
      <c r="UN40" s="665"/>
      <c r="UO40" s="665"/>
      <c r="UP40" s="665"/>
      <c r="UQ40" s="665"/>
      <c r="UR40" s="665"/>
      <c r="US40" s="665"/>
      <c r="UT40" s="665"/>
      <c r="UU40" s="665"/>
      <c r="UV40" s="665"/>
      <c r="UW40" s="665"/>
      <c r="UX40" s="665"/>
      <c r="UY40" s="665"/>
      <c r="UZ40" s="665"/>
      <c r="VA40" s="665"/>
      <c r="VB40" s="665"/>
      <c r="VC40" s="665"/>
      <c r="VD40" s="665"/>
      <c r="VE40" s="665"/>
      <c r="VF40" s="665"/>
      <c r="VG40" s="665"/>
      <c r="VH40" s="665"/>
      <c r="VI40" s="665"/>
      <c r="VJ40" s="665"/>
      <c r="VK40" s="665"/>
      <c r="VL40" s="665"/>
      <c r="VM40" s="665"/>
      <c r="VN40" s="665"/>
      <c r="VO40" s="665"/>
      <c r="VP40" s="665"/>
      <c r="VQ40" s="665"/>
      <c r="VR40" s="665"/>
      <c r="VS40" s="665"/>
      <c r="VT40" s="665"/>
      <c r="VU40" s="665"/>
      <c r="VV40" s="665"/>
      <c r="VW40" s="665"/>
      <c r="VX40" s="665"/>
      <c r="VY40" s="665"/>
      <c r="VZ40" s="665"/>
      <c r="WA40" s="665"/>
      <c r="WB40" s="665"/>
      <c r="WC40" s="665"/>
      <c r="WD40" s="665"/>
      <c r="WE40" s="665"/>
      <c r="WF40" s="665"/>
      <c r="WG40" s="665"/>
      <c r="WH40" s="665"/>
      <c r="WI40" s="665"/>
      <c r="WJ40" s="665"/>
      <c r="WK40" s="665"/>
      <c r="WL40" s="665"/>
      <c r="WM40" s="665"/>
      <c r="WN40" s="665"/>
      <c r="WO40" s="665"/>
      <c r="WP40" s="665"/>
      <c r="WQ40" s="665"/>
      <c r="WR40" s="665"/>
      <c r="WS40" s="665"/>
      <c r="WT40" s="665"/>
      <c r="WU40" s="665"/>
      <c r="WV40" s="665"/>
      <c r="WW40" s="665"/>
      <c r="WX40" s="665"/>
      <c r="WY40" s="665"/>
      <c r="WZ40" s="665"/>
      <c r="XA40" s="665"/>
      <c r="XB40" s="665"/>
      <c r="XC40" s="665"/>
      <c r="XD40" s="665"/>
      <c r="XE40" s="665"/>
      <c r="XF40" s="665"/>
      <c r="XG40" s="665"/>
      <c r="XH40" s="665"/>
      <c r="XI40" s="665"/>
      <c r="XJ40" s="665"/>
      <c r="XK40" s="665"/>
      <c r="XL40" s="665"/>
      <c r="XM40" s="665"/>
      <c r="XN40" s="665"/>
      <c r="XO40" s="665"/>
      <c r="XP40" s="665"/>
      <c r="XQ40" s="665"/>
      <c r="XR40" s="665"/>
      <c r="XS40" s="665"/>
      <c r="XT40" s="665"/>
      <c r="XU40" s="665"/>
      <c r="XV40" s="665"/>
      <c r="XW40" s="665"/>
      <c r="XX40" s="665"/>
      <c r="XY40" s="665"/>
      <c r="XZ40" s="665"/>
      <c r="YA40" s="665"/>
      <c r="YB40" s="665"/>
      <c r="YC40" s="665"/>
      <c r="YD40" s="665"/>
      <c r="YE40" s="665"/>
      <c r="YF40" s="665"/>
      <c r="YG40" s="665"/>
      <c r="YH40" s="665"/>
      <c r="YI40" s="665"/>
      <c r="YJ40" s="665"/>
      <c r="YK40" s="665"/>
      <c r="YL40" s="665"/>
      <c r="YM40" s="665"/>
      <c r="YN40" s="665"/>
      <c r="YO40" s="665"/>
      <c r="YP40" s="665"/>
      <c r="YQ40" s="665"/>
      <c r="YR40" s="665"/>
      <c r="YS40" s="665"/>
      <c r="YT40" s="665"/>
      <c r="YU40" s="665"/>
      <c r="YV40" s="665"/>
      <c r="YW40" s="665"/>
      <c r="YX40" s="665"/>
      <c r="YY40" s="665"/>
      <c r="YZ40" s="665"/>
      <c r="ZA40" s="665"/>
      <c r="ZB40" s="665"/>
      <c r="ZC40" s="665"/>
      <c r="ZD40" s="665"/>
      <c r="ZE40" s="665"/>
      <c r="ZF40" s="665"/>
      <c r="ZG40" s="665"/>
      <c r="ZH40" s="665"/>
      <c r="ZI40" s="665"/>
      <c r="ZJ40" s="665"/>
      <c r="ZK40" s="665"/>
      <c r="ZL40" s="665"/>
      <c r="ZM40" s="665"/>
      <c r="ZN40" s="665"/>
      <c r="ZO40" s="665"/>
      <c r="ZP40" s="665"/>
      <c r="ZQ40" s="665"/>
      <c r="ZR40" s="665"/>
      <c r="ZS40" s="665"/>
      <c r="ZT40" s="665"/>
      <c r="ZU40" s="665"/>
      <c r="ZV40" s="665"/>
      <c r="ZW40" s="665"/>
      <c r="ZX40" s="665"/>
      <c r="ZY40" s="665"/>
      <c r="ZZ40" s="665"/>
      <c r="AAA40" s="665"/>
      <c r="AAB40" s="665"/>
      <c r="AAC40" s="665"/>
      <c r="AAD40" s="665"/>
      <c r="AAE40" s="665"/>
      <c r="AAF40" s="665"/>
      <c r="AAG40" s="665"/>
      <c r="AAH40" s="665"/>
      <c r="AAI40" s="665"/>
      <c r="AAJ40" s="665"/>
      <c r="AAK40" s="665"/>
      <c r="AAL40" s="665"/>
      <c r="AAM40" s="665"/>
      <c r="AAN40" s="665"/>
      <c r="AAO40" s="665"/>
      <c r="AAP40" s="665"/>
      <c r="AAQ40" s="665"/>
      <c r="AAR40" s="665"/>
      <c r="AAS40" s="665"/>
      <c r="AAT40" s="665"/>
      <c r="AAU40" s="665"/>
      <c r="AAV40" s="665"/>
      <c r="AAW40" s="665"/>
      <c r="AAX40" s="665"/>
      <c r="AAY40" s="665"/>
      <c r="AAZ40" s="665"/>
      <c r="ABA40" s="665"/>
      <c r="ABB40" s="665"/>
      <c r="ABC40" s="665"/>
      <c r="ABD40" s="665"/>
      <c r="ABE40" s="665"/>
      <c r="ABF40" s="665"/>
      <c r="ABG40" s="665"/>
      <c r="ABH40" s="665"/>
      <c r="ABI40" s="665"/>
      <c r="ABJ40" s="665"/>
      <c r="ABK40" s="665"/>
      <c r="ABL40" s="665"/>
      <c r="ABM40" s="665"/>
      <c r="ABN40" s="665"/>
      <c r="ABO40" s="665"/>
      <c r="ABP40" s="665"/>
      <c r="ABQ40" s="665"/>
      <c r="ABR40" s="665"/>
      <c r="ABS40" s="665"/>
      <c r="ABT40" s="665"/>
      <c r="ABU40" s="665"/>
      <c r="ABV40" s="665"/>
      <c r="ABW40" s="665"/>
      <c r="ABX40" s="665"/>
      <c r="ABY40" s="665"/>
      <c r="ABZ40" s="665"/>
      <c r="ACA40" s="665"/>
      <c r="ACB40" s="665"/>
      <c r="ACC40" s="665"/>
      <c r="ACD40" s="665"/>
      <c r="ACE40" s="665"/>
      <c r="ACF40" s="665"/>
      <c r="ACG40" s="665"/>
      <c r="ACH40" s="665"/>
      <c r="ACI40" s="665"/>
      <c r="ACJ40" s="665"/>
      <c r="ACK40" s="665"/>
      <c r="ACL40" s="665"/>
      <c r="ACM40" s="665"/>
      <c r="ACN40" s="665"/>
      <c r="ACO40" s="665"/>
      <c r="ACP40" s="665"/>
      <c r="ACQ40" s="665"/>
      <c r="ACR40" s="665"/>
      <c r="ACS40" s="665"/>
      <c r="ACT40" s="665"/>
      <c r="ACU40" s="665"/>
      <c r="ACV40" s="665"/>
      <c r="ACW40" s="665"/>
      <c r="ACX40" s="665"/>
      <c r="ACY40" s="665"/>
      <c r="ACZ40" s="665"/>
      <c r="ADA40" s="665"/>
      <c r="ADB40" s="665"/>
      <c r="ADC40" s="665"/>
      <c r="ADD40" s="665"/>
      <c r="ADE40" s="665"/>
      <c r="ADF40" s="665"/>
      <c r="ADG40" s="665"/>
      <c r="ADH40" s="665"/>
      <c r="ADI40" s="665"/>
      <c r="ADJ40" s="665"/>
      <c r="ADK40" s="665"/>
      <c r="ADL40" s="665"/>
      <c r="ADM40" s="665"/>
      <c r="ADN40" s="665"/>
      <c r="ADO40" s="665"/>
      <c r="ADP40" s="665"/>
      <c r="ADQ40" s="665"/>
      <c r="ADR40" s="665"/>
      <c r="ADS40" s="665"/>
      <c r="ADT40" s="665"/>
      <c r="ADU40" s="665"/>
      <c r="ADV40" s="665"/>
      <c r="ADW40" s="665"/>
      <c r="ADX40" s="665"/>
      <c r="ADY40" s="665"/>
      <c r="ADZ40" s="665"/>
      <c r="AEA40" s="665"/>
      <c r="AEB40" s="665"/>
      <c r="AEC40" s="665"/>
      <c r="AED40" s="665"/>
      <c r="AEE40" s="665"/>
      <c r="AEF40" s="665"/>
      <c r="AEG40" s="665"/>
      <c r="AEH40" s="665"/>
      <c r="AEI40" s="665"/>
      <c r="AEJ40" s="665"/>
      <c r="AEK40" s="665"/>
      <c r="AEL40" s="665"/>
      <c r="AEM40" s="665"/>
      <c r="AEN40" s="665"/>
      <c r="AEO40" s="665"/>
      <c r="AEP40" s="665"/>
      <c r="AEQ40" s="665"/>
      <c r="AER40" s="665"/>
      <c r="AES40" s="665"/>
      <c r="AET40" s="665"/>
      <c r="AEU40" s="665"/>
      <c r="AEV40" s="665"/>
      <c r="AEW40" s="665"/>
      <c r="AEX40" s="665"/>
      <c r="AEY40" s="665"/>
      <c r="AEZ40" s="665"/>
      <c r="AFA40" s="665"/>
      <c r="AFB40" s="665"/>
      <c r="AFC40" s="665"/>
      <c r="AFD40" s="665"/>
      <c r="AFE40" s="665"/>
      <c r="AFF40" s="665"/>
      <c r="AFG40" s="665"/>
      <c r="AFH40" s="665"/>
      <c r="AFI40" s="665"/>
      <c r="AFJ40" s="665"/>
      <c r="AFK40" s="665"/>
      <c r="AFL40" s="665"/>
      <c r="AFM40" s="665"/>
      <c r="AFN40" s="665"/>
      <c r="AFO40" s="665"/>
      <c r="AFP40" s="665"/>
      <c r="AFQ40" s="665"/>
      <c r="AFR40" s="665"/>
      <c r="AFS40" s="665"/>
      <c r="AFT40" s="665"/>
      <c r="AFU40" s="665"/>
      <c r="AFV40" s="665"/>
      <c r="AFW40" s="665"/>
      <c r="AFX40" s="665"/>
      <c r="AFY40" s="665"/>
      <c r="AFZ40" s="665"/>
      <c r="AGA40" s="665"/>
      <c r="AGB40" s="665"/>
      <c r="AGC40" s="665"/>
      <c r="AGD40" s="665"/>
      <c r="AGE40" s="665"/>
      <c r="AGF40" s="665"/>
      <c r="AGG40" s="665"/>
      <c r="AGH40" s="665"/>
      <c r="AGI40" s="665"/>
      <c r="AGJ40" s="665"/>
      <c r="AGK40" s="665"/>
      <c r="AGL40" s="665"/>
      <c r="AGM40" s="665"/>
      <c r="AGN40" s="665"/>
      <c r="AGO40" s="665"/>
      <c r="AGP40" s="665"/>
      <c r="AGQ40" s="665"/>
      <c r="AGR40" s="665"/>
      <c r="AGS40" s="665"/>
      <c r="AGT40" s="665"/>
      <c r="AGU40" s="665"/>
      <c r="AGV40" s="665"/>
      <c r="AGW40" s="665"/>
      <c r="AGX40" s="665"/>
      <c r="AGY40" s="665"/>
      <c r="AGZ40" s="665"/>
      <c r="AHA40" s="665"/>
      <c r="AHB40" s="665"/>
      <c r="AHC40" s="665"/>
      <c r="AHD40" s="665"/>
      <c r="AHE40" s="665"/>
      <c r="AHF40" s="665"/>
      <c r="AHG40" s="665"/>
      <c r="AHH40" s="665"/>
      <c r="AHI40" s="665"/>
      <c r="AHJ40" s="665"/>
      <c r="AHK40" s="665"/>
      <c r="AHL40" s="665"/>
      <c r="AHM40" s="665"/>
      <c r="AHN40" s="665"/>
      <c r="AHO40" s="665"/>
      <c r="AHP40" s="665"/>
      <c r="AHQ40" s="665"/>
      <c r="AHR40" s="665"/>
      <c r="AHS40" s="665"/>
      <c r="AHT40" s="665"/>
      <c r="AHU40" s="665"/>
      <c r="AHV40" s="665"/>
      <c r="AHW40" s="665"/>
      <c r="AHX40" s="665"/>
      <c r="AHY40" s="665"/>
      <c r="AHZ40" s="665"/>
      <c r="AIA40" s="665"/>
      <c r="AIB40" s="665"/>
      <c r="AIC40" s="665"/>
      <c r="AID40" s="665"/>
      <c r="AIE40" s="665"/>
      <c r="AIF40" s="665"/>
      <c r="AIG40" s="665"/>
      <c r="AIH40" s="665"/>
      <c r="AII40" s="665"/>
      <c r="AIJ40" s="665"/>
      <c r="AIK40" s="665"/>
      <c r="AIL40" s="665"/>
      <c r="AIM40" s="665"/>
      <c r="AIN40" s="665"/>
      <c r="AIO40" s="665"/>
      <c r="AIP40" s="665"/>
      <c r="AIQ40" s="665"/>
      <c r="AIR40" s="665"/>
      <c r="AIS40" s="665"/>
      <c r="AIT40" s="665"/>
      <c r="AIU40" s="665"/>
      <c r="AIV40" s="665"/>
      <c r="AIW40" s="665"/>
      <c r="AIX40" s="665"/>
      <c r="AIY40" s="665"/>
      <c r="AIZ40" s="665"/>
      <c r="AJA40" s="665"/>
      <c r="AJB40" s="665"/>
      <c r="AJC40" s="665"/>
      <c r="AJD40" s="665"/>
      <c r="AJE40" s="665"/>
      <c r="AJF40" s="665"/>
      <c r="AJG40" s="665"/>
      <c r="AJH40" s="665"/>
      <c r="AJI40" s="665"/>
      <c r="AJJ40" s="665"/>
      <c r="AJK40" s="665"/>
      <c r="AJL40" s="665"/>
      <c r="AJM40" s="665"/>
      <c r="AJN40" s="665"/>
      <c r="AJO40" s="665"/>
      <c r="AJP40" s="665"/>
      <c r="AJQ40" s="665"/>
      <c r="AJR40" s="665"/>
      <c r="AJS40" s="665"/>
      <c r="AJT40" s="665"/>
      <c r="AJU40" s="665"/>
      <c r="AJV40" s="665"/>
      <c r="AJW40" s="665"/>
      <c r="AJX40" s="665"/>
      <c r="AJY40" s="665"/>
      <c r="AJZ40" s="665"/>
      <c r="AKA40" s="665"/>
      <c r="AKB40" s="665"/>
      <c r="AKC40" s="665"/>
      <c r="AKD40" s="665"/>
      <c r="AKE40" s="665"/>
      <c r="AKF40" s="665"/>
      <c r="AKG40" s="665"/>
      <c r="AKH40" s="665"/>
      <c r="AKI40" s="665"/>
      <c r="AKJ40" s="665"/>
      <c r="AKK40" s="665"/>
      <c r="AKL40" s="665"/>
      <c r="AKM40" s="665"/>
      <c r="AKN40" s="665"/>
      <c r="AKO40" s="665"/>
      <c r="AKP40" s="665"/>
      <c r="AKQ40" s="665"/>
      <c r="AKR40" s="665"/>
      <c r="AKS40" s="665"/>
      <c r="AKT40" s="665"/>
      <c r="AKU40" s="665"/>
      <c r="AKV40" s="665"/>
      <c r="AKW40" s="665"/>
      <c r="AKX40" s="665"/>
      <c r="AKY40" s="665"/>
      <c r="AKZ40" s="665"/>
      <c r="ALA40" s="665"/>
      <c r="ALB40" s="665"/>
      <c r="ALC40" s="665"/>
      <c r="ALD40" s="665"/>
      <c r="ALE40" s="665"/>
      <c r="ALF40" s="665"/>
      <c r="ALG40" s="665"/>
      <c r="ALH40" s="665"/>
      <c r="ALI40" s="665"/>
    </row>
    <row r="41" spans="2:1006">
      <c r="B41" s="694" t="s">
        <v>596</v>
      </c>
      <c r="C41" s="695">
        <v>1.5743320616279997</v>
      </c>
      <c r="D41" s="695">
        <v>1.6018642172119995</v>
      </c>
      <c r="E41" s="695">
        <v>0.98401355514899957</v>
      </c>
      <c r="F41" s="695">
        <v>1.5121046695013716</v>
      </c>
      <c r="G41" s="695">
        <v>1.4252881979753744</v>
      </c>
      <c r="H41" s="695">
        <v>1.3589710805612982</v>
      </c>
      <c r="I41" s="695">
        <v>1.3618507176542485</v>
      </c>
      <c r="J41" s="695">
        <v>1.4194688218124374</v>
      </c>
      <c r="K41" s="695">
        <v>1.3919113003128545</v>
      </c>
      <c r="L41" s="694"/>
      <c r="M41" s="693">
        <v>-0.13106786121021063</v>
      </c>
      <c r="N41" s="693">
        <v>-2.3417648241199185E-2</v>
      </c>
      <c r="O41" s="696"/>
      <c r="P41" s="665"/>
      <c r="Q41" s="665"/>
      <c r="R41" s="665"/>
      <c r="S41" s="665"/>
      <c r="T41" s="665"/>
      <c r="U41" s="665"/>
      <c r="V41" s="665"/>
      <c r="W41" s="665"/>
      <c r="X41" s="665"/>
      <c r="Y41" s="665"/>
      <c r="Z41" s="665"/>
      <c r="AA41" s="665"/>
      <c r="AB41" s="665"/>
      <c r="AC41" s="665"/>
      <c r="AD41" s="665"/>
      <c r="AE41" s="665"/>
      <c r="AF41" s="665"/>
      <c r="AG41" s="665"/>
      <c r="AH41" s="665"/>
      <c r="AI41" s="665"/>
      <c r="AJ41" s="665"/>
      <c r="AK41" s="665"/>
      <c r="AL41" s="665"/>
      <c r="AM41" s="665"/>
      <c r="AN41" s="665"/>
      <c r="AO41" s="665"/>
      <c r="AP41" s="665"/>
      <c r="AQ41" s="665"/>
      <c r="AR41" s="665"/>
      <c r="AS41" s="665"/>
      <c r="AT41" s="665"/>
      <c r="AU41" s="665"/>
      <c r="AV41" s="665"/>
      <c r="AW41" s="665"/>
      <c r="AX41" s="665"/>
      <c r="AY41" s="665"/>
      <c r="AZ41" s="665"/>
      <c r="BA41" s="665"/>
      <c r="BB41" s="665"/>
      <c r="BC41" s="665"/>
      <c r="BD41" s="665"/>
      <c r="BE41" s="665"/>
      <c r="BF41" s="665"/>
      <c r="BG41" s="665"/>
      <c r="BH41" s="665"/>
      <c r="BI41" s="665"/>
      <c r="BJ41" s="665"/>
      <c r="BK41" s="665"/>
      <c r="BL41" s="665"/>
      <c r="BM41" s="665"/>
      <c r="BN41" s="665"/>
      <c r="BO41" s="665"/>
      <c r="BP41" s="665"/>
      <c r="BQ41" s="665"/>
      <c r="BR41" s="665"/>
      <c r="BS41" s="665"/>
      <c r="BT41" s="665"/>
      <c r="BU41" s="665"/>
      <c r="BV41" s="665"/>
      <c r="BW41" s="665"/>
      <c r="BX41" s="665"/>
      <c r="BY41" s="665"/>
      <c r="BZ41" s="665"/>
      <c r="CA41" s="665"/>
      <c r="CB41" s="665"/>
      <c r="CC41" s="665"/>
      <c r="CD41" s="665"/>
      <c r="CE41" s="665"/>
      <c r="CF41" s="665"/>
      <c r="CG41" s="665"/>
      <c r="CH41" s="665"/>
      <c r="CI41" s="665"/>
      <c r="CJ41" s="665"/>
      <c r="CK41" s="665"/>
      <c r="CL41" s="665"/>
      <c r="CM41" s="665"/>
      <c r="CN41" s="665"/>
      <c r="CO41" s="665"/>
      <c r="CP41" s="665"/>
      <c r="CQ41" s="665"/>
      <c r="CR41" s="665"/>
      <c r="CS41" s="665"/>
      <c r="CT41" s="665"/>
      <c r="CU41" s="665"/>
      <c r="CV41" s="665"/>
      <c r="CW41" s="665"/>
      <c r="CX41" s="665"/>
      <c r="CY41" s="665"/>
      <c r="CZ41" s="665"/>
      <c r="DA41" s="665"/>
      <c r="DB41" s="665"/>
      <c r="DC41" s="665"/>
      <c r="DD41" s="665"/>
      <c r="DE41" s="665"/>
      <c r="DF41" s="665"/>
      <c r="DG41" s="665"/>
      <c r="DH41" s="665"/>
      <c r="DI41" s="665"/>
      <c r="DJ41" s="665"/>
      <c r="DK41" s="665"/>
      <c r="DL41" s="665"/>
      <c r="DM41" s="665"/>
      <c r="DN41" s="665"/>
      <c r="DO41" s="665"/>
      <c r="DP41" s="665"/>
      <c r="DQ41" s="665"/>
      <c r="DR41" s="665"/>
      <c r="DS41" s="665"/>
      <c r="DT41" s="665"/>
      <c r="DU41" s="665"/>
      <c r="DV41" s="665"/>
      <c r="DW41" s="665"/>
      <c r="DX41" s="665"/>
      <c r="DY41" s="665"/>
      <c r="DZ41" s="665"/>
      <c r="EA41" s="665"/>
      <c r="EB41" s="665"/>
      <c r="EC41" s="665"/>
      <c r="ED41" s="665"/>
      <c r="EE41" s="665"/>
      <c r="EF41" s="665"/>
      <c r="EG41" s="665"/>
      <c r="EH41" s="665"/>
      <c r="EI41" s="665"/>
      <c r="EJ41" s="665"/>
      <c r="EK41" s="665"/>
      <c r="EL41" s="665"/>
      <c r="EM41" s="665"/>
      <c r="EN41" s="665"/>
      <c r="EO41" s="665"/>
      <c r="EP41" s="665"/>
      <c r="EQ41" s="665"/>
      <c r="ER41" s="665"/>
      <c r="ES41" s="665"/>
      <c r="ET41" s="665"/>
      <c r="EU41" s="665"/>
      <c r="EV41" s="665"/>
      <c r="EW41" s="665"/>
      <c r="EX41" s="665"/>
      <c r="EY41" s="665"/>
      <c r="EZ41" s="665"/>
      <c r="FA41" s="665"/>
      <c r="FB41" s="665"/>
      <c r="FC41" s="665"/>
      <c r="FD41" s="665"/>
      <c r="FE41" s="665"/>
      <c r="FF41" s="665"/>
      <c r="FG41" s="665"/>
      <c r="FH41" s="665"/>
      <c r="FI41" s="665"/>
      <c r="FJ41" s="665"/>
      <c r="FK41" s="665"/>
      <c r="FL41" s="665"/>
      <c r="FM41" s="665"/>
      <c r="FN41" s="665"/>
      <c r="FO41" s="665"/>
      <c r="FP41" s="665"/>
      <c r="FQ41" s="665"/>
      <c r="FR41" s="665"/>
      <c r="FS41" s="665"/>
      <c r="FT41" s="665"/>
      <c r="FU41" s="665"/>
      <c r="FV41" s="665"/>
      <c r="FW41" s="665"/>
      <c r="FX41" s="665"/>
      <c r="FY41" s="665"/>
      <c r="FZ41" s="665"/>
      <c r="GA41" s="665"/>
      <c r="GB41" s="665"/>
      <c r="GC41" s="665"/>
      <c r="GD41" s="665"/>
      <c r="GE41" s="665"/>
      <c r="GF41" s="665"/>
      <c r="GG41" s="665"/>
      <c r="GH41" s="665"/>
      <c r="GI41" s="665"/>
      <c r="GJ41" s="665"/>
      <c r="GK41" s="665"/>
      <c r="GL41" s="665"/>
      <c r="GM41" s="665"/>
      <c r="GN41" s="665"/>
      <c r="GO41" s="665"/>
      <c r="GP41" s="665"/>
      <c r="GQ41" s="665"/>
      <c r="GR41" s="665"/>
      <c r="GS41" s="665"/>
      <c r="GT41" s="665"/>
      <c r="GU41" s="665"/>
      <c r="GV41" s="665"/>
      <c r="GW41" s="665"/>
      <c r="GX41" s="665"/>
      <c r="GY41" s="665"/>
      <c r="GZ41" s="665"/>
      <c r="HA41" s="665"/>
      <c r="HB41" s="665"/>
      <c r="HC41" s="665"/>
      <c r="HD41" s="665"/>
      <c r="HE41" s="665"/>
      <c r="HF41" s="665"/>
      <c r="HG41" s="665"/>
      <c r="HH41" s="665"/>
      <c r="HI41" s="665"/>
      <c r="HJ41" s="665"/>
      <c r="HK41" s="665"/>
      <c r="HL41" s="665"/>
      <c r="HM41" s="665"/>
      <c r="HN41" s="665"/>
      <c r="HO41" s="665"/>
      <c r="HP41" s="665"/>
      <c r="HQ41" s="665"/>
      <c r="HR41" s="665"/>
      <c r="HS41" s="665"/>
      <c r="HT41" s="665"/>
      <c r="HU41" s="665"/>
      <c r="HV41" s="665"/>
      <c r="HW41" s="665"/>
      <c r="HX41" s="665"/>
      <c r="HY41" s="665"/>
      <c r="HZ41" s="665"/>
      <c r="IA41" s="665"/>
      <c r="IB41" s="665"/>
      <c r="IC41" s="665"/>
      <c r="ID41" s="665"/>
      <c r="IE41" s="665"/>
      <c r="IF41" s="665"/>
      <c r="IG41" s="665"/>
      <c r="IH41" s="665"/>
      <c r="II41" s="665"/>
      <c r="IJ41" s="665"/>
      <c r="IK41" s="665"/>
      <c r="IL41" s="665"/>
      <c r="IM41" s="665"/>
      <c r="IN41" s="665"/>
      <c r="IO41" s="665"/>
      <c r="IP41" s="665"/>
      <c r="IQ41" s="665"/>
      <c r="IR41" s="665"/>
      <c r="IS41" s="665"/>
      <c r="IT41" s="665"/>
      <c r="IU41" s="665"/>
      <c r="IV41" s="665"/>
      <c r="IW41" s="665"/>
      <c r="IX41" s="665"/>
      <c r="IY41" s="665"/>
      <c r="IZ41" s="665"/>
      <c r="JA41" s="665"/>
      <c r="JB41" s="665"/>
      <c r="JC41" s="665"/>
      <c r="JD41" s="665"/>
      <c r="JE41" s="665"/>
      <c r="JF41" s="665"/>
      <c r="JG41" s="665"/>
      <c r="JH41" s="665"/>
      <c r="JI41" s="665"/>
      <c r="JJ41" s="665"/>
      <c r="JK41" s="665"/>
      <c r="JL41" s="665"/>
      <c r="JM41" s="665"/>
      <c r="JN41" s="665"/>
      <c r="JO41" s="665"/>
      <c r="JP41" s="665"/>
      <c r="JQ41" s="665"/>
      <c r="JR41" s="665"/>
      <c r="JS41" s="665"/>
      <c r="JT41" s="665"/>
      <c r="JU41" s="665"/>
      <c r="JV41" s="665"/>
      <c r="JW41" s="665"/>
      <c r="JX41" s="665"/>
      <c r="JY41" s="665"/>
      <c r="JZ41" s="665"/>
      <c r="KA41" s="665"/>
      <c r="KB41" s="665"/>
      <c r="KC41" s="665"/>
      <c r="KD41" s="665"/>
      <c r="KE41" s="665"/>
      <c r="KF41" s="665"/>
      <c r="KG41" s="665"/>
      <c r="KH41" s="665"/>
      <c r="KI41" s="665"/>
      <c r="KJ41" s="665"/>
      <c r="KK41" s="665"/>
      <c r="KL41" s="665"/>
      <c r="KM41" s="665"/>
      <c r="KN41" s="665"/>
      <c r="KO41" s="665"/>
      <c r="KP41" s="665"/>
      <c r="KQ41" s="665"/>
      <c r="KR41" s="665"/>
      <c r="KS41" s="665"/>
      <c r="KT41" s="665"/>
      <c r="KU41" s="665"/>
      <c r="KV41" s="665"/>
      <c r="KW41" s="665"/>
      <c r="KX41" s="665"/>
      <c r="KY41" s="665"/>
      <c r="KZ41" s="665"/>
      <c r="LA41" s="665"/>
      <c r="LB41" s="665"/>
      <c r="LC41" s="665"/>
      <c r="LD41" s="665"/>
      <c r="LE41" s="665"/>
      <c r="LF41" s="665"/>
      <c r="LG41" s="665"/>
      <c r="LH41" s="665"/>
      <c r="LI41" s="665"/>
      <c r="LJ41" s="665"/>
      <c r="LK41" s="665"/>
      <c r="LL41" s="665"/>
      <c r="LM41" s="665"/>
      <c r="LN41" s="665"/>
      <c r="LO41" s="665"/>
      <c r="LP41" s="665"/>
      <c r="LQ41" s="665"/>
      <c r="LR41" s="665"/>
      <c r="LS41" s="665"/>
      <c r="LT41" s="665"/>
      <c r="LU41" s="665"/>
      <c r="LV41" s="665"/>
      <c r="LW41" s="665"/>
      <c r="LX41" s="665"/>
      <c r="LY41" s="665"/>
      <c r="LZ41" s="665"/>
      <c r="MA41" s="665"/>
      <c r="MB41" s="665"/>
      <c r="MC41" s="665"/>
      <c r="MD41" s="665"/>
      <c r="ME41" s="665"/>
      <c r="MF41" s="665"/>
      <c r="MG41" s="665"/>
      <c r="MH41" s="665"/>
      <c r="MI41" s="665"/>
      <c r="MJ41" s="665"/>
      <c r="MK41" s="665"/>
      <c r="ML41" s="665"/>
      <c r="MM41" s="665"/>
      <c r="MN41" s="665"/>
      <c r="MO41" s="665"/>
      <c r="MP41" s="665"/>
      <c r="MQ41" s="665"/>
      <c r="MR41" s="665"/>
      <c r="MS41" s="665"/>
      <c r="MT41" s="665"/>
      <c r="MU41" s="665"/>
      <c r="MV41" s="665"/>
      <c r="MW41" s="665"/>
      <c r="MX41" s="665"/>
      <c r="MY41" s="665"/>
      <c r="MZ41" s="665"/>
      <c r="NA41" s="665"/>
      <c r="NB41" s="665"/>
      <c r="NC41" s="665"/>
      <c r="ND41" s="665"/>
      <c r="NE41" s="665"/>
      <c r="NF41" s="665"/>
      <c r="NG41" s="665"/>
      <c r="NH41" s="665"/>
      <c r="NI41" s="665"/>
      <c r="NJ41" s="665"/>
      <c r="NK41" s="665"/>
      <c r="NL41" s="665"/>
      <c r="NM41" s="665"/>
      <c r="NN41" s="665"/>
      <c r="NO41" s="665"/>
      <c r="NP41" s="665"/>
      <c r="NQ41" s="665"/>
      <c r="NR41" s="665"/>
      <c r="NS41" s="665"/>
      <c r="NT41" s="665"/>
      <c r="NU41" s="665"/>
      <c r="NV41" s="665"/>
      <c r="NW41" s="665"/>
      <c r="NX41" s="665"/>
      <c r="NY41" s="665"/>
      <c r="NZ41" s="665"/>
      <c r="OA41" s="665"/>
      <c r="OB41" s="665"/>
      <c r="OC41" s="665"/>
      <c r="OD41" s="665"/>
      <c r="OE41" s="665"/>
      <c r="OF41" s="665"/>
      <c r="OG41" s="665"/>
      <c r="OH41" s="665"/>
      <c r="OI41" s="665"/>
      <c r="OJ41" s="665"/>
      <c r="OK41" s="665"/>
      <c r="OL41" s="665"/>
      <c r="OM41" s="665"/>
      <c r="ON41" s="665"/>
      <c r="OO41" s="665"/>
      <c r="OP41" s="665"/>
      <c r="OQ41" s="665"/>
      <c r="OR41" s="665"/>
      <c r="OS41" s="665"/>
      <c r="OT41" s="665"/>
      <c r="OU41" s="665"/>
      <c r="OV41" s="665"/>
      <c r="OW41" s="665"/>
      <c r="OX41" s="665"/>
      <c r="OY41" s="665"/>
      <c r="OZ41" s="665"/>
      <c r="PA41" s="665"/>
      <c r="PB41" s="665"/>
      <c r="PC41" s="665"/>
      <c r="PD41" s="665"/>
      <c r="PE41" s="665"/>
      <c r="PF41" s="665"/>
      <c r="PG41" s="665"/>
      <c r="PH41" s="665"/>
      <c r="PI41" s="665"/>
      <c r="PJ41" s="665"/>
      <c r="PK41" s="665"/>
      <c r="PL41" s="665"/>
      <c r="PM41" s="665"/>
      <c r="PN41" s="665"/>
      <c r="PO41" s="665"/>
      <c r="PP41" s="665"/>
      <c r="PQ41" s="665"/>
      <c r="PR41" s="665"/>
      <c r="PS41" s="665"/>
      <c r="PT41" s="665"/>
      <c r="PU41" s="665"/>
      <c r="PV41" s="665"/>
      <c r="PW41" s="665"/>
      <c r="PX41" s="665"/>
      <c r="PY41" s="665"/>
      <c r="PZ41" s="665"/>
      <c r="QA41" s="665"/>
      <c r="QB41" s="665"/>
      <c r="QC41" s="665"/>
      <c r="QD41" s="665"/>
      <c r="QE41" s="665"/>
      <c r="QF41" s="665"/>
      <c r="QG41" s="665"/>
      <c r="QH41" s="665"/>
      <c r="QI41" s="665"/>
      <c r="QJ41" s="665"/>
      <c r="QK41" s="665"/>
      <c r="QL41" s="665"/>
      <c r="QM41" s="665"/>
      <c r="QN41" s="665"/>
      <c r="QO41" s="665"/>
      <c r="QP41" s="665"/>
      <c r="QQ41" s="665"/>
      <c r="QR41" s="665"/>
      <c r="QS41" s="665"/>
      <c r="QT41" s="665"/>
      <c r="QU41" s="665"/>
      <c r="QV41" s="665"/>
      <c r="QW41" s="665"/>
      <c r="QX41" s="665"/>
      <c r="QY41" s="665"/>
      <c r="QZ41" s="665"/>
      <c r="RA41" s="665"/>
      <c r="RB41" s="665"/>
      <c r="RC41" s="665"/>
      <c r="RD41" s="665"/>
      <c r="RE41" s="665"/>
      <c r="RF41" s="665"/>
      <c r="RG41" s="665"/>
      <c r="RH41" s="665"/>
      <c r="RI41" s="665"/>
      <c r="RJ41" s="665"/>
      <c r="RK41" s="665"/>
      <c r="RL41" s="665"/>
      <c r="RM41" s="665"/>
      <c r="RN41" s="665"/>
      <c r="RO41" s="665"/>
      <c r="RP41" s="665"/>
      <c r="RQ41" s="665"/>
      <c r="RR41" s="665"/>
      <c r="RS41" s="665"/>
      <c r="RT41" s="665"/>
      <c r="RU41" s="665"/>
      <c r="RV41" s="665"/>
      <c r="RW41" s="665"/>
      <c r="RX41" s="665"/>
      <c r="RY41" s="665"/>
      <c r="RZ41" s="665"/>
      <c r="SA41" s="665"/>
      <c r="SB41" s="665"/>
      <c r="SC41" s="665"/>
      <c r="SD41" s="665"/>
      <c r="SE41" s="665"/>
      <c r="SF41" s="665"/>
      <c r="SG41" s="665"/>
      <c r="SH41" s="665"/>
      <c r="SI41" s="665"/>
      <c r="SJ41" s="665"/>
      <c r="SK41" s="665"/>
      <c r="SL41" s="665"/>
      <c r="SM41" s="665"/>
      <c r="SN41" s="665"/>
      <c r="SO41" s="665"/>
      <c r="SP41" s="665"/>
      <c r="SQ41" s="665"/>
      <c r="SR41" s="665"/>
      <c r="SS41" s="665"/>
      <c r="ST41" s="665"/>
      <c r="SU41" s="665"/>
      <c r="SV41" s="665"/>
      <c r="SW41" s="665"/>
      <c r="SX41" s="665"/>
      <c r="SY41" s="665"/>
      <c r="SZ41" s="665"/>
      <c r="TA41" s="665"/>
      <c r="TB41" s="665"/>
      <c r="TC41" s="665"/>
      <c r="TD41" s="665"/>
      <c r="TE41" s="665"/>
      <c r="TF41" s="665"/>
      <c r="TG41" s="665"/>
      <c r="TH41" s="665"/>
      <c r="TI41" s="665"/>
      <c r="TJ41" s="665"/>
      <c r="TK41" s="665"/>
      <c r="TL41" s="665"/>
      <c r="TM41" s="665"/>
      <c r="TN41" s="665"/>
      <c r="TO41" s="665"/>
      <c r="TP41" s="665"/>
      <c r="TQ41" s="665"/>
      <c r="TR41" s="665"/>
      <c r="TS41" s="665"/>
      <c r="TT41" s="665"/>
      <c r="TU41" s="665"/>
      <c r="TV41" s="665"/>
      <c r="TW41" s="665"/>
      <c r="TX41" s="665"/>
      <c r="TY41" s="665"/>
      <c r="TZ41" s="665"/>
      <c r="UA41" s="665"/>
      <c r="UB41" s="665"/>
      <c r="UC41" s="665"/>
      <c r="UD41" s="665"/>
      <c r="UE41" s="665"/>
      <c r="UF41" s="665"/>
      <c r="UG41" s="665"/>
      <c r="UH41" s="665"/>
      <c r="UI41" s="665"/>
      <c r="UJ41" s="665"/>
      <c r="UK41" s="665"/>
      <c r="UL41" s="665"/>
      <c r="UM41" s="665"/>
      <c r="UN41" s="665"/>
      <c r="UO41" s="665"/>
      <c r="UP41" s="665"/>
      <c r="UQ41" s="665"/>
      <c r="UR41" s="665"/>
      <c r="US41" s="665"/>
      <c r="UT41" s="665"/>
      <c r="UU41" s="665"/>
      <c r="UV41" s="665"/>
      <c r="UW41" s="665"/>
      <c r="UX41" s="665"/>
      <c r="UY41" s="665"/>
      <c r="UZ41" s="665"/>
      <c r="VA41" s="665"/>
      <c r="VB41" s="665"/>
      <c r="VC41" s="665"/>
      <c r="VD41" s="665"/>
      <c r="VE41" s="665"/>
      <c r="VF41" s="665"/>
      <c r="VG41" s="665"/>
      <c r="VH41" s="665"/>
      <c r="VI41" s="665"/>
      <c r="VJ41" s="665"/>
      <c r="VK41" s="665"/>
      <c r="VL41" s="665"/>
      <c r="VM41" s="665"/>
      <c r="VN41" s="665"/>
      <c r="VO41" s="665"/>
      <c r="VP41" s="665"/>
      <c r="VQ41" s="665"/>
      <c r="VR41" s="665"/>
      <c r="VS41" s="665"/>
      <c r="VT41" s="665"/>
      <c r="VU41" s="665"/>
      <c r="VV41" s="665"/>
      <c r="VW41" s="665"/>
      <c r="VX41" s="665"/>
      <c r="VY41" s="665"/>
      <c r="VZ41" s="665"/>
      <c r="WA41" s="665"/>
      <c r="WB41" s="665"/>
      <c r="WC41" s="665"/>
      <c r="WD41" s="665"/>
      <c r="WE41" s="665"/>
      <c r="WF41" s="665"/>
      <c r="WG41" s="665"/>
      <c r="WH41" s="665"/>
      <c r="WI41" s="665"/>
      <c r="WJ41" s="665"/>
      <c r="WK41" s="665"/>
      <c r="WL41" s="665"/>
      <c r="WM41" s="665"/>
      <c r="WN41" s="665"/>
      <c r="WO41" s="665"/>
      <c r="WP41" s="665"/>
      <c r="WQ41" s="665"/>
      <c r="WR41" s="665"/>
      <c r="WS41" s="665"/>
      <c r="WT41" s="665"/>
      <c r="WU41" s="665"/>
      <c r="WV41" s="665"/>
      <c r="WW41" s="665"/>
      <c r="WX41" s="665"/>
      <c r="WY41" s="665"/>
      <c r="WZ41" s="665"/>
      <c r="XA41" s="665"/>
      <c r="XB41" s="665"/>
      <c r="XC41" s="665"/>
      <c r="XD41" s="665"/>
      <c r="XE41" s="665"/>
      <c r="XF41" s="665"/>
      <c r="XG41" s="665"/>
      <c r="XH41" s="665"/>
      <c r="XI41" s="665"/>
      <c r="XJ41" s="665"/>
      <c r="XK41" s="665"/>
      <c r="XL41" s="665"/>
      <c r="XM41" s="665"/>
      <c r="XN41" s="665"/>
      <c r="XO41" s="665"/>
      <c r="XP41" s="665"/>
      <c r="XQ41" s="665"/>
      <c r="XR41" s="665"/>
      <c r="XS41" s="665"/>
      <c r="XT41" s="665"/>
      <c r="XU41" s="665"/>
      <c r="XV41" s="665"/>
      <c r="XW41" s="665"/>
      <c r="XX41" s="665"/>
      <c r="XY41" s="665"/>
      <c r="XZ41" s="665"/>
      <c r="YA41" s="665"/>
      <c r="YB41" s="665"/>
      <c r="YC41" s="665"/>
      <c r="YD41" s="665"/>
      <c r="YE41" s="665"/>
      <c r="YF41" s="665"/>
      <c r="YG41" s="665"/>
      <c r="YH41" s="665"/>
      <c r="YI41" s="665"/>
      <c r="YJ41" s="665"/>
      <c r="YK41" s="665"/>
      <c r="YL41" s="665"/>
      <c r="YM41" s="665"/>
      <c r="YN41" s="665"/>
      <c r="YO41" s="665"/>
      <c r="YP41" s="665"/>
      <c r="YQ41" s="665"/>
      <c r="YR41" s="665"/>
      <c r="YS41" s="665"/>
      <c r="YT41" s="665"/>
      <c r="YU41" s="665"/>
      <c r="YV41" s="665"/>
      <c r="YW41" s="665"/>
      <c r="YX41" s="665"/>
      <c r="YY41" s="665"/>
      <c r="YZ41" s="665"/>
      <c r="ZA41" s="665"/>
      <c r="ZB41" s="665"/>
      <c r="ZC41" s="665"/>
      <c r="ZD41" s="665"/>
      <c r="ZE41" s="665"/>
      <c r="ZF41" s="665"/>
      <c r="ZG41" s="665"/>
      <c r="ZH41" s="665"/>
      <c r="ZI41" s="665"/>
      <c r="ZJ41" s="665"/>
      <c r="ZK41" s="665"/>
      <c r="ZL41" s="665"/>
      <c r="ZM41" s="665"/>
      <c r="ZN41" s="665"/>
      <c r="ZO41" s="665"/>
      <c r="ZP41" s="665"/>
      <c r="ZQ41" s="665"/>
      <c r="ZR41" s="665"/>
      <c r="ZS41" s="665"/>
      <c r="ZT41" s="665"/>
      <c r="ZU41" s="665"/>
      <c r="ZV41" s="665"/>
      <c r="ZW41" s="665"/>
      <c r="ZX41" s="665"/>
      <c r="ZY41" s="665"/>
      <c r="ZZ41" s="665"/>
      <c r="AAA41" s="665"/>
      <c r="AAB41" s="665"/>
      <c r="AAC41" s="665"/>
      <c r="AAD41" s="665"/>
      <c r="AAE41" s="665"/>
      <c r="AAF41" s="665"/>
      <c r="AAG41" s="665"/>
      <c r="AAH41" s="665"/>
      <c r="AAI41" s="665"/>
      <c r="AAJ41" s="665"/>
      <c r="AAK41" s="665"/>
      <c r="AAL41" s="665"/>
      <c r="AAM41" s="665"/>
      <c r="AAN41" s="665"/>
      <c r="AAO41" s="665"/>
      <c r="AAP41" s="665"/>
      <c r="AAQ41" s="665"/>
      <c r="AAR41" s="665"/>
      <c r="AAS41" s="665"/>
      <c r="AAT41" s="665"/>
      <c r="AAU41" s="665"/>
      <c r="AAV41" s="665"/>
      <c r="AAW41" s="665"/>
      <c r="AAX41" s="665"/>
      <c r="AAY41" s="665"/>
      <c r="AAZ41" s="665"/>
      <c r="ABA41" s="665"/>
      <c r="ABB41" s="665"/>
      <c r="ABC41" s="665"/>
      <c r="ABD41" s="665"/>
      <c r="ABE41" s="665"/>
      <c r="ABF41" s="665"/>
      <c r="ABG41" s="665"/>
      <c r="ABH41" s="665"/>
      <c r="ABI41" s="665"/>
      <c r="ABJ41" s="665"/>
      <c r="ABK41" s="665"/>
      <c r="ABL41" s="665"/>
      <c r="ABM41" s="665"/>
      <c r="ABN41" s="665"/>
      <c r="ABO41" s="665"/>
      <c r="ABP41" s="665"/>
      <c r="ABQ41" s="665"/>
      <c r="ABR41" s="665"/>
      <c r="ABS41" s="665"/>
      <c r="ABT41" s="665"/>
      <c r="ABU41" s="665"/>
      <c r="ABV41" s="665"/>
      <c r="ABW41" s="665"/>
      <c r="ABX41" s="665"/>
      <c r="ABY41" s="665"/>
      <c r="ABZ41" s="665"/>
      <c r="ACA41" s="665"/>
      <c r="ACB41" s="665"/>
      <c r="ACC41" s="665"/>
      <c r="ACD41" s="665"/>
      <c r="ACE41" s="665"/>
      <c r="ACF41" s="665"/>
      <c r="ACG41" s="665"/>
      <c r="ACH41" s="665"/>
      <c r="ACI41" s="665"/>
      <c r="ACJ41" s="665"/>
      <c r="ACK41" s="665"/>
      <c r="ACL41" s="665"/>
      <c r="ACM41" s="665"/>
      <c r="ACN41" s="665"/>
      <c r="ACO41" s="665"/>
      <c r="ACP41" s="665"/>
      <c r="ACQ41" s="665"/>
      <c r="ACR41" s="665"/>
      <c r="ACS41" s="665"/>
      <c r="ACT41" s="665"/>
      <c r="ACU41" s="665"/>
      <c r="ACV41" s="665"/>
      <c r="ACW41" s="665"/>
      <c r="ACX41" s="665"/>
      <c r="ACY41" s="665"/>
      <c r="ACZ41" s="665"/>
      <c r="ADA41" s="665"/>
      <c r="ADB41" s="665"/>
      <c r="ADC41" s="665"/>
      <c r="ADD41" s="665"/>
      <c r="ADE41" s="665"/>
      <c r="ADF41" s="665"/>
      <c r="ADG41" s="665"/>
      <c r="ADH41" s="665"/>
      <c r="ADI41" s="665"/>
      <c r="ADJ41" s="665"/>
      <c r="ADK41" s="665"/>
      <c r="ADL41" s="665"/>
      <c r="ADM41" s="665"/>
      <c r="ADN41" s="665"/>
      <c r="ADO41" s="665"/>
      <c r="ADP41" s="665"/>
      <c r="ADQ41" s="665"/>
      <c r="ADR41" s="665"/>
      <c r="ADS41" s="665"/>
      <c r="ADT41" s="665"/>
      <c r="ADU41" s="665"/>
      <c r="ADV41" s="665"/>
      <c r="ADW41" s="665"/>
      <c r="ADX41" s="665"/>
      <c r="ADY41" s="665"/>
      <c r="ADZ41" s="665"/>
      <c r="AEA41" s="665"/>
      <c r="AEB41" s="665"/>
      <c r="AEC41" s="665"/>
      <c r="AED41" s="665"/>
      <c r="AEE41" s="665"/>
      <c r="AEF41" s="665"/>
      <c r="AEG41" s="665"/>
      <c r="AEH41" s="665"/>
      <c r="AEI41" s="665"/>
      <c r="AEJ41" s="665"/>
      <c r="AEK41" s="665"/>
      <c r="AEL41" s="665"/>
      <c r="AEM41" s="665"/>
      <c r="AEN41" s="665"/>
      <c r="AEO41" s="665"/>
      <c r="AEP41" s="665"/>
      <c r="AEQ41" s="665"/>
      <c r="AER41" s="665"/>
      <c r="AES41" s="665"/>
      <c r="AET41" s="665"/>
      <c r="AEU41" s="665"/>
      <c r="AEV41" s="665"/>
      <c r="AEW41" s="665"/>
      <c r="AEX41" s="665"/>
      <c r="AEY41" s="665"/>
      <c r="AEZ41" s="665"/>
      <c r="AFA41" s="665"/>
      <c r="AFB41" s="665"/>
      <c r="AFC41" s="665"/>
      <c r="AFD41" s="665"/>
      <c r="AFE41" s="665"/>
      <c r="AFF41" s="665"/>
      <c r="AFG41" s="665"/>
      <c r="AFH41" s="665"/>
      <c r="AFI41" s="665"/>
      <c r="AFJ41" s="665"/>
      <c r="AFK41" s="665"/>
      <c r="AFL41" s="665"/>
      <c r="AFM41" s="665"/>
      <c r="AFN41" s="665"/>
      <c r="AFO41" s="665"/>
      <c r="AFP41" s="665"/>
      <c r="AFQ41" s="665"/>
      <c r="AFR41" s="665"/>
      <c r="AFS41" s="665"/>
      <c r="AFT41" s="665"/>
      <c r="AFU41" s="665"/>
      <c r="AFV41" s="665"/>
      <c r="AFW41" s="665"/>
      <c r="AFX41" s="665"/>
      <c r="AFY41" s="665"/>
      <c r="AFZ41" s="665"/>
      <c r="AGA41" s="665"/>
      <c r="AGB41" s="665"/>
      <c r="AGC41" s="665"/>
      <c r="AGD41" s="665"/>
      <c r="AGE41" s="665"/>
      <c r="AGF41" s="665"/>
      <c r="AGG41" s="665"/>
      <c r="AGH41" s="665"/>
      <c r="AGI41" s="665"/>
      <c r="AGJ41" s="665"/>
      <c r="AGK41" s="665"/>
      <c r="AGL41" s="665"/>
      <c r="AGM41" s="665"/>
      <c r="AGN41" s="665"/>
      <c r="AGO41" s="665"/>
      <c r="AGP41" s="665"/>
      <c r="AGQ41" s="665"/>
      <c r="AGR41" s="665"/>
      <c r="AGS41" s="665"/>
      <c r="AGT41" s="665"/>
      <c r="AGU41" s="665"/>
      <c r="AGV41" s="665"/>
      <c r="AGW41" s="665"/>
      <c r="AGX41" s="665"/>
      <c r="AGY41" s="665"/>
      <c r="AGZ41" s="665"/>
      <c r="AHA41" s="665"/>
      <c r="AHB41" s="665"/>
      <c r="AHC41" s="665"/>
      <c r="AHD41" s="665"/>
      <c r="AHE41" s="665"/>
      <c r="AHF41" s="665"/>
      <c r="AHG41" s="665"/>
      <c r="AHH41" s="665"/>
      <c r="AHI41" s="665"/>
      <c r="AHJ41" s="665"/>
      <c r="AHK41" s="665"/>
      <c r="AHL41" s="665"/>
      <c r="AHM41" s="665"/>
      <c r="AHN41" s="665"/>
      <c r="AHO41" s="665"/>
      <c r="AHP41" s="665"/>
      <c r="AHQ41" s="665"/>
      <c r="AHR41" s="665"/>
      <c r="AHS41" s="665"/>
      <c r="AHT41" s="665"/>
      <c r="AHU41" s="665"/>
      <c r="AHV41" s="665"/>
      <c r="AHW41" s="665"/>
      <c r="AHX41" s="665"/>
      <c r="AHY41" s="665"/>
      <c r="AHZ41" s="665"/>
      <c r="AIA41" s="665"/>
      <c r="AIB41" s="665"/>
      <c r="AIC41" s="665"/>
      <c r="AID41" s="665"/>
      <c r="AIE41" s="665"/>
      <c r="AIF41" s="665"/>
      <c r="AIG41" s="665"/>
      <c r="AIH41" s="665"/>
      <c r="AII41" s="665"/>
      <c r="AIJ41" s="665"/>
      <c r="AIK41" s="665"/>
      <c r="AIL41" s="665"/>
      <c r="AIM41" s="665"/>
      <c r="AIN41" s="665"/>
      <c r="AIO41" s="665"/>
      <c r="AIP41" s="665"/>
      <c r="AIQ41" s="665"/>
      <c r="AIR41" s="665"/>
      <c r="AIS41" s="665"/>
      <c r="AIT41" s="665"/>
      <c r="AIU41" s="665"/>
      <c r="AIV41" s="665"/>
      <c r="AIW41" s="665"/>
      <c r="AIX41" s="665"/>
      <c r="AIY41" s="665"/>
      <c r="AIZ41" s="665"/>
      <c r="AJA41" s="665"/>
      <c r="AJB41" s="665"/>
      <c r="AJC41" s="665"/>
      <c r="AJD41" s="665"/>
      <c r="AJE41" s="665"/>
      <c r="AJF41" s="665"/>
      <c r="AJG41" s="665"/>
      <c r="AJH41" s="665"/>
      <c r="AJI41" s="665"/>
      <c r="AJJ41" s="665"/>
      <c r="AJK41" s="665"/>
      <c r="AJL41" s="665"/>
      <c r="AJM41" s="665"/>
      <c r="AJN41" s="665"/>
      <c r="AJO41" s="665"/>
      <c r="AJP41" s="665"/>
      <c r="AJQ41" s="665"/>
      <c r="AJR41" s="665"/>
      <c r="AJS41" s="665"/>
      <c r="AJT41" s="665"/>
      <c r="AJU41" s="665"/>
      <c r="AJV41" s="665"/>
      <c r="AJW41" s="665"/>
      <c r="AJX41" s="665"/>
      <c r="AJY41" s="665"/>
      <c r="AJZ41" s="665"/>
      <c r="AKA41" s="665"/>
      <c r="AKB41" s="665"/>
      <c r="AKC41" s="665"/>
      <c r="AKD41" s="665"/>
      <c r="AKE41" s="665"/>
      <c r="AKF41" s="665"/>
      <c r="AKG41" s="665"/>
      <c r="AKH41" s="665"/>
      <c r="AKI41" s="665"/>
      <c r="AKJ41" s="665"/>
      <c r="AKK41" s="665"/>
      <c r="AKL41" s="665"/>
      <c r="AKM41" s="665"/>
      <c r="AKN41" s="665"/>
      <c r="AKO41" s="665"/>
      <c r="AKP41" s="665"/>
      <c r="AKQ41" s="665"/>
      <c r="AKR41" s="665"/>
      <c r="AKS41" s="665"/>
      <c r="AKT41" s="665"/>
      <c r="AKU41" s="665"/>
      <c r="AKV41" s="665"/>
      <c r="AKW41" s="665"/>
      <c r="AKX41" s="665"/>
      <c r="AKY41" s="665"/>
      <c r="AKZ41" s="665"/>
      <c r="ALA41" s="665"/>
      <c r="ALB41" s="665"/>
      <c r="ALC41" s="665"/>
      <c r="ALD41" s="665"/>
      <c r="ALE41" s="665"/>
      <c r="ALF41" s="665"/>
      <c r="ALG41" s="665"/>
      <c r="ALH41" s="665"/>
      <c r="ALI41" s="665"/>
    </row>
    <row r="42" spans="2:1006">
      <c r="B42" s="694" t="s">
        <v>597</v>
      </c>
      <c r="C42" s="695">
        <v>5.9037976366930014</v>
      </c>
      <c r="D42" s="695">
        <v>6.0765395623849949</v>
      </c>
      <c r="E42" s="695">
        <v>2.5093328292910013</v>
      </c>
      <c r="F42" s="695">
        <v>6.2692560140969507</v>
      </c>
      <c r="G42" s="695">
        <v>6.2306542769309265</v>
      </c>
      <c r="H42" s="695">
        <v>6.0597237229090171</v>
      </c>
      <c r="I42" s="695">
        <v>6.122680233842269</v>
      </c>
      <c r="J42" s="695">
        <v>6.4227513885224141</v>
      </c>
      <c r="K42" s="695">
        <v>6.3233843573366162</v>
      </c>
      <c r="L42" s="694"/>
      <c r="M42" s="693">
        <v>4.0622593240343674E-2</v>
      </c>
      <c r="N42" s="693">
        <v>1.4882880077141225E-2</v>
      </c>
      <c r="O42" s="696"/>
      <c r="P42" s="665"/>
      <c r="Q42" s="665"/>
      <c r="R42" s="665"/>
      <c r="S42" s="665"/>
      <c r="T42" s="665"/>
      <c r="U42" s="665"/>
      <c r="V42" s="665"/>
      <c r="W42" s="665"/>
      <c r="X42" s="665"/>
      <c r="Y42" s="665"/>
      <c r="Z42" s="665"/>
      <c r="AA42" s="665"/>
      <c r="AB42" s="665"/>
      <c r="AC42" s="665"/>
      <c r="AD42" s="665"/>
      <c r="AE42" s="665"/>
      <c r="AF42" s="665"/>
      <c r="AG42" s="665"/>
      <c r="AH42" s="665"/>
      <c r="AI42" s="665"/>
      <c r="AJ42" s="665"/>
      <c r="AK42" s="665"/>
      <c r="AL42" s="665"/>
      <c r="AM42" s="665"/>
      <c r="AN42" s="665"/>
      <c r="AO42" s="665"/>
      <c r="AP42" s="665"/>
      <c r="AQ42" s="665"/>
      <c r="AR42" s="665"/>
      <c r="AS42" s="665"/>
      <c r="AT42" s="665"/>
      <c r="AU42" s="665"/>
      <c r="AV42" s="665"/>
      <c r="AW42" s="665"/>
      <c r="AX42" s="665"/>
      <c r="AY42" s="665"/>
      <c r="AZ42" s="665"/>
      <c r="BA42" s="665"/>
      <c r="BB42" s="665"/>
      <c r="BC42" s="665"/>
      <c r="BD42" s="665"/>
      <c r="BE42" s="665"/>
      <c r="BF42" s="665"/>
      <c r="BG42" s="665"/>
      <c r="BH42" s="665"/>
      <c r="BI42" s="665"/>
      <c r="BJ42" s="665"/>
      <c r="BK42" s="665"/>
      <c r="BL42" s="665"/>
      <c r="BM42" s="665"/>
      <c r="BN42" s="665"/>
      <c r="BO42" s="665"/>
      <c r="BP42" s="665"/>
      <c r="BQ42" s="665"/>
      <c r="BR42" s="665"/>
      <c r="BS42" s="665"/>
      <c r="BT42" s="665"/>
      <c r="BU42" s="665"/>
      <c r="BV42" s="665"/>
      <c r="BW42" s="665"/>
      <c r="BX42" s="665"/>
      <c r="BY42" s="665"/>
      <c r="BZ42" s="665"/>
      <c r="CA42" s="665"/>
      <c r="CB42" s="665"/>
      <c r="CC42" s="665"/>
      <c r="CD42" s="665"/>
      <c r="CE42" s="665"/>
      <c r="CF42" s="665"/>
      <c r="CG42" s="665"/>
      <c r="CH42" s="665"/>
      <c r="CI42" s="665"/>
      <c r="CJ42" s="665"/>
      <c r="CK42" s="665"/>
      <c r="CL42" s="665"/>
      <c r="CM42" s="665"/>
      <c r="CN42" s="665"/>
      <c r="CO42" s="665"/>
      <c r="CP42" s="665"/>
      <c r="CQ42" s="665"/>
      <c r="CR42" s="665"/>
      <c r="CS42" s="665"/>
      <c r="CT42" s="665"/>
      <c r="CU42" s="665"/>
      <c r="CV42" s="665"/>
      <c r="CW42" s="665"/>
      <c r="CX42" s="665"/>
      <c r="CY42" s="665"/>
      <c r="CZ42" s="665"/>
      <c r="DA42" s="665"/>
      <c r="DB42" s="665"/>
      <c r="DC42" s="665"/>
      <c r="DD42" s="665"/>
      <c r="DE42" s="665"/>
      <c r="DF42" s="665"/>
      <c r="DG42" s="665"/>
      <c r="DH42" s="665"/>
      <c r="DI42" s="665"/>
      <c r="DJ42" s="665"/>
      <c r="DK42" s="665"/>
      <c r="DL42" s="665"/>
      <c r="DM42" s="665"/>
      <c r="DN42" s="665"/>
      <c r="DO42" s="665"/>
      <c r="DP42" s="665"/>
      <c r="DQ42" s="665"/>
      <c r="DR42" s="665"/>
      <c r="DS42" s="665"/>
      <c r="DT42" s="665"/>
      <c r="DU42" s="665"/>
      <c r="DV42" s="665"/>
      <c r="DW42" s="665"/>
      <c r="DX42" s="665"/>
      <c r="DY42" s="665"/>
      <c r="DZ42" s="665"/>
      <c r="EA42" s="665"/>
      <c r="EB42" s="665"/>
      <c r="EC42" s="665"/>
      <c r="ED42" s="665"/>
      <c r="EE42" s="665"/>
      <c r="EF42" s="665"/>
      <c r="EG42" s="665"/>
      <c r="EH42" s="665"/>
      <c r="EI42" s="665"/>
      <c r="EJ42" s="665"/>
      <c r="EK42" s="665"/>
      <c r="EL42" s="665"/>
      <c r="EM42" s="665"/>
      <c r="EN42" s="665"/>
      <c r="EO42" s="665"/>
      <c r="EP42" s="665"/>
      <c r="EQ42" s="665"/>
      <c r="ER42" s="665"/>
      <c r="ES42" s="665"/>
      <c r="ET42" s="665"/>
      <c r="EU42" s="665"/>
      <c r="EV42" s="665"/>
      <c r="EW42" s="665"/>
      <c r="EX42" s="665"/>
      <c r="EY42" s="665"/>
      <c r="EZ42" s="665"/>
      <c r="FA42" s="665"/>
      <c r="FB42" s="665"/>
      <c r="FC42" s="665"/>
      <c r="FD42" s="665"/>
      <c r="FE42" s="665"/>
      <c r="FF42" s="665"/>
      <c r="FG42" s="665"/>
      <c r="FH42" s="665"/>
      <c r="FI42" s="665"/>
      <c r="FJ42" s="665"/>
      <c r="FK42" s="665"/>
      <c r="FL42" s="665"/>
      <c r="FM42" s="665"/>
      <c r="FN42" s="665"/>
      <c r="FO42" s="665"/>
      <c r="FP42" s="665"/>
      <c r="FQ42" s="665"/>
      <c r="FR42" s="665"/>
      <c r="FS42" s="665"/>
      <c r="FT42" s="665"/>
      <c r="FU42" s="665"/>
      <c r="FV42" s="665"/>
      <c r="FW42" s="665"/>
      <c r="FX42" s="665"/>
      <c r="FY42" s="665"/>
      <c r="FZ42" s="665"/>
      <c r="GA42" s="665"/>
      <c r="GB42" s="665"/>
      <c r="GC42" s="665"/>
      <c r="GD42" s="665"/>
      <c r="GE42" s="665"/>
      <c r="GF42" s="665"/>
      <c r="GG42" s="665"/>
      <c r="GH42" s="665"/>
      <c r="GI42" s="665"/>
      <c r="GJ42" s="665"/>
      <c r="GK42" s="665"/>
      <c r="GL42" s="665"/>
      <c r="GM42" s="665"/>
      <c r="GN42" s="665"/>
      <c r="GO42" s="665"/>
      <c r="GP42" s="665"/>
      <c r="GQ42" s="665"/>
      <c r="GR42" s="665"/>
      <c r="GS42" s="665"/>
      <c r="GT42" s="665"/>
      <c r="GU42" s="665"/>
      <c r="GV42" s="665"/>
      <c r="GW42" s="665"/>
      <c r="GX42" s="665"/>
      <c r="GY42" s="665"/>
      <c r="GZ42" s="665"/>
      <c r="HA42" s="665"/>
      <c r="HB42" s="665"/>
      <c r="HC42" s="665"/>
      <c r="HD42" s="665"/>
      <c r="HE42" s="665"/>
      <c r="HF42" s="665"/>
      <c r="HG42" s="665"/>
      <c r="HH42" s="665"/>
      <c r="HI42" s="665"/>
      <c r="HJ42" s="665"/>
      <c r="HK42" s="665"/>
      <c r="HL42" s="665"/>
      <c r="HM42" s="665"/>
      <c r="HN42" s="665"/>
      <c r="HO42" s="665"/>
      <c r="HP42" s="665"/>
      <c r="HQ42" s="665"/>
      <c r="HR42" s="665"/>
      <c r="HS42" s="665"/>
      <c r="HT42" s="665"/>
      <c r="HU42" s="665"/>
      <c r="HV42" s="665"/>
      <c r="HW42" s="665"/>
      <c r="HX42" s="665"/>
      <c r="HY42" s="665"/>
      <c r="HZ42" s="665"/>
      <c r="IA42" s="665"/>
      <c r="IB42" s="665"/>
      <c r="IC42" s="665"/>
      <c r="ID42" s="665"/>
      <c r="IE42" s="665"/>
      <c r="IF42" s="665"/>
      <c r="IG42" s="665"/>
      <c r="IH42" s="665"/>
      <c r="II42" s="665"/>
      <c r="IJ42" s="665"/>
      <c r="IK42" s="665"/>
      <c r="IL42" s="665"/>
      <c r="IM42" s="665"/>
      <c r="IN42" s="665"/>
      <c r="IO42" s="665"/>
      <c r="IP42" s="665"/>
      <c r="IQ42" s="665"/>
      <c r="IR42" s="665"/>
      <c r="IS42" s="665"/>
      <c r="IT42" s="665"/>
      <c r="IU42" s="665"/>
      <c r="IV42" s="665"/>
      <c r="IW42" s="665"/>
      <c r="IX42" s="665"/>
      <c r="IY42" s="665"/>
      <c r="IZ42" s="665"/>
      <c r="JA42" s="665"/>
      <c r="JB42" s="665"/>
      <c r="JC42" s="665"/>
      <c r="JD42" s="665"/>
      <c r="JE42" s="665"/>
      <c r="JF42" s="665"/>
      <c r="JG42" s="665"/>
      <c r="JH42" s="665"/>
      <c r="JI42" s="665"/>
      <c r="JJ42" s="665"/>
      <c r="JK42" s="665"/>
      <c r="JL42" s="665"/>
      <c r="JM42" s="665"/>
      <c r="JN42" s="665"/>
      <c r="JO42" s="665"/>
      <c r="JP42" s="665"/>
      <c r="JQ42" s="665"/>
      <c r="JR42" s="665"/>
      <c r="JS42" s="665"/>
      <c r="JT42" s="665"/>
      <c r="JU42" s="665"/>
      <c r="JV42" s="665"/>
      <c r="JW42" s="665"/>
      <c r="JX42" s="665"/>
      <c r="JY42" s="665"/>
      <c r="JZ42" s="665"/>
      <c r="KA42" s="665"/>
      <c r="KB42" s="665"/>
      <c r="KC42" s="665"/>
      <c r="KD42" s="665"/>
      <c r="KE42" s="665"/>
      <c r="KF42" s="665"/>
      <c r="KG42" s="665"/>
      <c r="KH42" s="665"/>
      <c r="KI42" s="665"/>
      <c r="KJ42" s="665"/>
      <c r="KK42" s="665"/>
      <c r="KL42" s="665"/>
      <c r="KM42" s="665"/>
      <c r="KN42" s="665"/>
      <c r="KO42" s="665"/>
      <c r="KP42" s="665"/>
      <c r="KQ42" s="665"/>
      <c r="KR42" s="665"/>
      <c r="KS42" s="665"/>
      <c r="KT42" s="665"/>
      <c r="KU42" s="665"/>
      <c r="KV42" s="665"/>
      <c r="KW42" s="665"/>
      <c r="KX42" s="665"/>
      <c r="KY42" s="665"/>
      <c r="KZ42" s="665"/>
      <c r="LA42" s="665"/>
      <c r="LB42" s="665"/>
      <c r="LC42" s="665"/>
      <c r="LD42" s="665"/>
      <c r="LE42" s="665"/>
      <c r="LF42" s="665"/>
      <c r="LG42" s="665"/>
      <c r="LH42" s="665"/>
      <c r="LI42" s="665"/>
      <c r="LJ42" s="665"/>
      <c r="LK42" s="665"/>
      <c r="LL42" s="665"/>
      <c r="LM42" s="665"/>
      <c r="LN42" s="665"/>
      <c r="LO42" s="665"/>
      <c r="LP42" s="665"/>
      <c r="LQ42" s="665"/>
      <c r="LR42" s="665"/>
      <c r="LS42" s="665"/>
      <c r="LT42" s="665"/>
      <c r="LU42" s="665"/>
      <c r="LV42" s="665"/>
      <c r="LW42" s="665"/>
      <c r="LX42" s="665"/>
      <c r="LY42" s="665"/>
      <c r="LZ42" s="665"/>
      <c r="MA42" s="665"/>
      <c r="MB42" s="665"/>
      <c r="MC42" s="665"/>
      <c r="MD42" s="665"/>
      <c r="ME42" s="665"/>
      <c r="MF42" s="665"/>
      <c r="MG42" s="665"/>
      <c r="MH42" s="665"/>
      <c r="MI42" s="665"/>
      <c r="MJ42" s="665"/>
      <c r="MK42" s="665"/>
      <c r="ML42" s="665"/>
      <c r="MM42" s="665"/>
      <c r="MN42" s="665"/>
      <c r="MO42" s="665"/>
      <c r="MP42" s="665"/>
      <c r="MQ42" s="665"/>
      <c r="MR42" s="665"/>
      <c r="MS42" s="665"/>
      <c r="MT42" s="665"/>
      <c r="MU42" s="665"/>
      <c r="MV42" s="665"/>
      <c r="MW42" s="665"/>
      <c r="MX42" s="665"/>
      <c r="MY42" s="665"/>
      <c r="MZ42" s="665"/>
      <c r="NA42" s="665"/>
      <c r="NB42" s="665"/>
      <c r="NC42" s="665"/>
      <c r="ND42" s="665"/>
      <c r="NE42" s="665"/>
      <c r="NF42" s="665"/>
      <c r="NG42" s="665"/>
      <c r="NH42" s="665"/>
      <c r="NI42" s="665"/>
      <c r="NJ42" s="665"/>
      <c r="NK42" s="665"/>
      <c r="NL42" s="665"/>
      <c r="NM42" s="665"/>
      <c r="NN42" s="665"/>
      <c r="NO42" s="665"/>
      <c r="NP42" s="665"/>
      <c r="NQ42" s="665"/>
      <c r="NR42" s="665"/>
      <c r="NS42" s="665"/>
      <c r="NT42" s="665"/>
      <c r="NU42" s="665"/>
      <c r="NV42" s="665"/>
      <c r="NW42" s="665"/>
      <c r="NX42" s="665"/>
      <c r="NY42" s="665"/>
      <c r="NZ42" s="665"/>
      <c r="OA42" s="665"/>
      <c r="OB42" s="665"/>
      <c r="OC42" s="665"/>
      <c r="OD42" s="665"/>
      <c r="OE42" s="665"/>
      <c r="OF42" s="665"/>
      <c r="OG42" s="665"/>
      <c r="OH42" s="665"/>
      <c r="OI42" s="665"/>
      <c r="OJ42" s="665"/>
      <c r="OK42" s="665"/>
      <c r="OL42" s="665"/>
      <c r="OM42" s="665"/>
      <c r="ON42" s="665"/>
      <c r="OO42" s="665"/>
      <c r="OP42" s="665"/>
      <c r="OQ42" s="665"/>
      <c r="OR42" s="665"/>
      <c r="OS42" s="665"/>
      <c r="OT42" s="665"/>
      <c r="OU42" s="665"/>
      <c r="OV42" s="665"/>
      <c r="OW42" s="665"/>
      <c r="OX42" s="665"/>
      <c r="OY42" s="665"/>
      <c r="OZ42" s="665"/>
      <c r="PA42" s="665"/>
      <c r="PB42" s="665"/>
      <c r="PC42" s="665"/>
      <c r="PD42" s="665"/>
      <c r="PE42" s="665"/>
      <c r="PF42" s="665"/>
      <c r="PG42" s="665"/>
      <c r="PH42" s="665"/>
      <c r="PI42" s="665"/>
      <c r="PJ42" s="665"/>
      <c r="PK42" s="665"/>
      <c r="PL42" s="665"/>
      <c r="PM42" s="665"/>
      <c r="PN42" s="665"/>
      <c r="PO42" s="665"/>
      <c r="PP42" s="665"/>
      <c r="PQ42" s="665"/>
      <c r="PR42" s="665"/>
      <c r="PS42" s="665"/>
      <c r="PT42" s="665"/>
      <c r="PU42" s="665"/>
      <c r="PV42" s="665"/>
      <c r="PW42" s="665"/>
      <c r="PX42" s="665"/>
      <c r="PY42" s="665"/>
      <c r="PZ42" s="665"/>
      <c r="QA42" s="665"/>
      <c r="QB42" s="665"/>
      <c r="QC42" s="665"/>
      <c r="QD42" s="665"/>
      <c r="QE42" s="665"/>
      <c r="QF42" s="665"/>
      <c r="QG42" s="665"/>
      <c r="QH42" s="665"/>
      <c r="QI42" s="665"/>
      <c r="QJ42" s="665"/>
      <c r="QK42" s="665"/>
      <c r="QL42" s="665"/>
      <c r="QM42" s="665"/>
      <c r="QN42" s="665"/>
      <c r="QO42" s="665"/>
      <c r="QP42" s="665"/>
      <c r="QQ42" s="665"/>
      <c r="QR42" s="665"/>
      <c r="QS42" s="665"/>
      <c r="QT42" s="665"/>
      <c r="QU42" s="665"/>
      <c r="QV42" s="665"/>
      <c r="QW42" s="665"/>
      <c r="QX42" s="665"/>
      <c r="QY42" s="665"/>
      <c r="QZ42" s="665"/>
      <c r="RA42" s="665"/>
      <c r="RB42" s="665"/>
      <c r="RC42" s="665"/>
      <c r="RD42" s="665"/>
      <c r="RE42" s="665"/>
      <c r="RF42" s="665"/>
      <c r="RG42" s="665"/>
      <c r="RH42" s="665"/>
      <c r="RI42" s="665"/>
      <c r="RJ42" s="665"/>
      <c r="RK42" s="665"/>
      <c r="RL42" s="665"/>
      <c r="RM42" s="665"/>
      <c r="RN42" s="665"/>
      <c r="RO42" s="665"/>
      <c r="RP42" s="665"/>
      <c r="RQ42" s="665"/>
      <c r="RR42" s="665"/>
      <c r="RS42" s="665"/>
      <c r="RT42" s="665"/>
      <c r="RU42" s="665"/>
      <c r="RV42" s="665"/>
      <c r="RW42" s="665"/>
      <c r="RX42" s="665"/>
      <c r="RY42" s="665"/>
      <c r="RZ42" s="665"/>
      <c r="SA42" s="665"/>
      <c r="SB42" s="665"/>
      <c r="SC42" s="665"/>
      <c r="SD42" s="665"/>
      <c r="SE42" s="665"/>
      <c r="SF42" s="665"/>
      <c r="SG42" s="665"/>
      <c r="SH42" s="665"/>
      <c r="SI42" s="665"/>
      <c r="SJ42" s="665"/>
      <c r="SK42" s="665"/>
      <c r="SL42" s="665"/>
      <c r="SM42" s="665"/>
      <c r="SN42" s="665"/>
      <c r="SO42" s="665"/>
      <c r="SP42" s="665"/>
      <c r="SQ42" s="665"/>
      <c r="SR42" s="665"/>
      <c r="SS42" s="665"/>
      <c r="ST42" s="665"/>
      <c r="SU42" s="665"/>
      <c r="SV42" s="665"/>
      <c r="SW42" s="665"/>
      <c r="SX42" s="665"/>
      <c r="SY42" s="665"/>
      <c r="SZ42" s="665"/>
      <c r="TA42" s="665"/>
      <c r="TB42" s="665"/>
      <c r="TC42" s="665"/>
      <c r="TD42" s="665"/>
      <c r="TE42" s="665"/>
      <c r="TF42" s="665"/>
      <c r="TG42" s="665"/>
      <c r="TH42" s="665"/>
      <c r="TI42" s="665"/>
      <c r="TJ42" s="665"/>
      <c r="TK42" s="665"/>
      <c r="TL42" s="665"/>
      <c r="TM42" s="665"/>
      <c r="TN42" s="665"/>
      <c r="TO42" s="665"/>
      <c r="TP42" s="665"/>
      <c r="TQ42" s="665"/>
      <c r="TR42" s="665"/>
      <c r="TS42" s="665"/>
      <c r="TT42" s="665"/>
      <c r="TU42" s="665"/>
      <c r="TV42" s="665"/>
      <c r="TW42" s="665"/>
      <c r="TX42" s="665"/>
      <c r="TY42" s="665"/>
      <c r="TZ42" s="665"/>
      <c r="UA42" s="665"/>
      <c r="UB42" s="665"/>
      <c r="UC42" s="665"/>
      <c r="UD42" s="665"/>
      <c r="UE42" s="665"/>
      <c r="UF42" s="665"/>
      <c r="UG42" s="665"/>
      <c r="UH42" s="665"/>
      <c r="UI42" s="665"/>
      <c r="UJ42" s="665"/>
      <c r="UK42" s="665"/>
      <c r="UL42" s="665"/>
      <c r="UM42" s="665"/>
      <c r="UN42" s="665"/>
      <c r="UO42" s="665"/>
      <c r="UP42" s="665"/>
      <c r="UQ42" s="665"/>
      <c r="UR42" s="665"/>
      <c r="US42" s="665"/>
      <c r="UT42" s="665"/>
      <c r="UU42" s="665"/>
      <c r="UV42" s="665"/>
      <c r="UW42" s="665"/>
      <c r="UX42" s="665"/>
      <c r="UY42" s="665"/>
      <c r="UZ42" s="665"/>
      <c r="VA42" s="665"/>
      <c r="VB42" s="665"/>
      <c r="VC42" s="665"/>
      <c r="VD42" s="665"/>
      <c r="VE42" s="665"/>
      <c r="VF42" s="665"/>
      <c r="VG42" s="665"/>
      <c r="VH42" s="665"/>
      <c r="VI42" s="665"/>
      <c r="VJ42" s="665"/>
      <c r="VK42" s="665"/>
      <c r="VL42" s="665"/>
      <c r="VM42" s="665"/>
      <c r="VN42" s="665"/>
      <c r="VO42" s="665"/>
      <c r="VP42" s="665"/>
      <c r="VQ42" s="665"/>
      <c r="VR42" s="665"/>
      <c r="VS42" s="665"/>
      <c r="VT42" s="665"/>
      <c r="VU42" s="665"/>
      <c r="VV42" s="665"/>
      <c r="VW42" s="665"/>
      <c r="VX42" s="665"/>
      <c r="VY42" s="665"/>
      <c r="VZ42" s="665"/>
      <c r="WA42" s="665"/>
      <c r="WB42" s="665"/>
      <c r="WC42" s="665"/>
      <c r="WD42" s="665"/>
      <c r="WE42" s="665"/>
      <c r="WF42" s="665"/>
      <c r="WG42" s="665"/>
      <c r="WH42" s="665"/>
      <c r="WI42" s="665"/>
      <c r="WJ42" s="665"/>
      <c r="WK42" s="665"/>
      <c r="WL42" s="665"/>
      <c r="WM42" s="665"/>
      <c r="WN42" s="665"/>
      <c r="WO42" s="665"/>
      <c r="WP42" s="665"/>
      <c r="WQ42" s="665"/>
      <c r="WR42" s="665"/>
      <c r="WS42" s="665"/>
      <c r="WT42" s="665"/>
      <c r="WU42" s="665"/>
      <c r="WV42" s="665"/>
      <c r="WW42" s="665"/>
      <c r="WX42" s="665"/>
      <c r="WY42" s="665"/>
      <c r="WZ42" s="665"/>
      <c r="XA42" s="665"/>
      <c r="XB42" s="665"/>
      <c r="XC42" s="665"/>
      <c r="XD42" s="665"/>
      <c r="XE42" s="665"/>
      <c r="XF42" s="665"/>
      <c r="XG42" s="665"/>
      <c r="XH42" s="665"/>
      <c r="XI42" s="665"/>
      <c r="XJ42" s="665"/>
      <c r="XK42" s="665"/>
      <c r="XL42" s="665"/>
      <c r="XM42" s="665"/>
      <c r="XN42" s="665"/>
      <c r="XO42" s="665"/>
      <c r="XP42" s="665"/>
      <c r="XQ42" s="665"/>
      <c r="XR42" s="665"/>
      <c r="XS42" s="665"/>
      <c r="XT42" s="665"/>
      <c r="XU42" s="665"/>
      <c r="XV42" s="665"/>
      <c r="XW42" s="665"/>
      <c r="XX42" s="665"/>
      <c r="XY42" s="665"/>
      <c r="XZ42" s="665"/>
      <c r="YA42" s="665"/>
      <c r="YB42" s="665"/>
      <c r="YC42" s="665"/>
      <c r="YD42" s="665"/>
      <c r="YE42" s="665"/>
      <c r="YF42" s="665"/>
      <c r="YG42" s="665"/>
      <c r="YH42" s="665"/>
      <c r="YI42" s="665"/>
      <c r="YJ42" s="665"/>
      <c r="YK42" s="665"/>
      <c r="YL42" s="665"/>
      <c r="YM42" s="665"/>
      <c r="YN42" s="665"/>
      <c r="YO42" s="665"/>
      <c r="YP42" s="665"/>
      <c r="YQ42" s="665"/>
      <c r="YR42" s="665"/>
      <c r="YS42" s="665"/>
      <c r="YT42" s="665"/>
      <c r="YU42" s="665"/>
      <c r="YV42" s="665"/>
      <c r="YW42" s="665"/>
      <c r="YX42" s="665"/>
      <c r="YY42" s="665"/>
      <c r="YZ42" s="665"/>
      <c r="ZA42" s="665"/>
      <c r="ZB42" s="665"/>
      <c r="ZC42" s="665"/>
      <c r="ZD42" s="665"/>
      <c r="ZE42" s="665"/>
      <c r="ZF42" s="665"/>
      <c r="ZG42" s="665"/>
      <c r="ZH42" s="665"/>
      <c r="ZI42" s="665"/>
      <c r="ZJ42" s="665"/>
      <c r="ZK42" s="665"/>
      <c r="ZL42" s="665"/>
      <c r="ZM42" s="665"/>
      <c r="ZN42" s="665"/>
      <c r="ZO42" s="665"/>
      <c r="ZP42" s="665"/>
      <c r="ZQ42" s="665"/>
      <c r="ZR42" s="665"/>
      <c r="ZS42" s="665"/>
      <c r="ZT42" s="665"/>
      <c r="ZU42" s="665"/>
      <c r="ZV42" s="665"/>
      <c r="ZW42" s="665"/>
      <c r="ZX42" s="665"/>
      <c r="ZY42" s="665"/>
      <c r="ZZ42" s="665"/>
      <c r="AAA42" s="665"/>
      <c r="AAB42" s="665"/>
      <c r="AAC42" s="665"/>
      <c r="AAD42" s="665"/>
      <c r="AAE42" s="665"/>
      <c r="AAF42" s="665"/>
      <c r="AAG42" s="665"/>
      <c r="AAH42" s="665"/>
      <c r="AAI42" s="665"/>
      <c r="AAJ42" s="665"/>
      <c r="AAK42" s="665"/>
      <c r="AAL42" s="665"/>
      <c r="AAM42" s="665"/>
      <c r="AAN42" s="665"/>
      <c r="AAO42" s="665"/>
      <c r="AAP42" s="665"/>
      <c r="AAQ42" s="665"/>
      <c r="AAR42" s="665"/>
      <c r="AAS42" s="665"/>
      <c r="AAT42" s="665"/>
      <c r="AAU42" s="665"/>
      <c r="AAV42" s="665"/>
      <c r="AAW42" s="665"/>
      <c r="AAX42" s="665"/>
      <c r="AAY42" s="665"/>
      <c r="AAZ42" s="665"/>
      <c r="ABA42" s="665"/>
      <c r="ABB42" s="665"/>
      <c r="ABC42" s="665"/>
      <c r="ABD42" s="665"/>
      <c r="ABE42" s="665"/>
      <c r="ABF42" s="665"/>
      <c r="ABG42" s="665"/>
      <c r="ABH42" s="665"/>
      <c r="ABI42" s="665"/>
      <c r="ABJ42" s="665"/>
      <c r="ABK42" s="665"/>
      <c r="ABL42" s="665"/>
      <c r="ABM42" s="665"/>
      <c r="ABN42" s="665"/>
      <c r="ABO42" s="665"/>
      <c r="ABP42" s="665"/>
      <c r="ABQ42" s="665"/>
      <c r="ABR42" s="665"/>
      <c r="ABS42" s="665"/>
      <c r="ABT42" s="665"/>
      <c r="ABU42" s="665"/>
      <c r="ABV42" s="665"/>
      <c r="ABW42" s="665"/>
      <c r="ABX42" s="665"/>
      <c r="ABY42" s="665"/>
      <c r="ABZ42" s="665"/>
      <c r="ACA42" s="665"/>
      <c r="ACB42" s="665"/>
      <c r="ACC42" s="665"/>
      <c r="ACD42" s="665"/>
      <c r="ACE42" s="665"/>
      <c r="ACF42" s="665"/>
      <c r="ACG42" s="665"/>
      <c r="ACH42" s="665"/>
      <c r="ACI42" s="665"/>
      <c r="ACJ42" s="665"/>
      <c r="ACK42" s="665"/>
      <c r="ACL42" s="665"/>
      <c r="ACM42" s="665"/>
      <c r="ACN42" s="665"/>
      <c r="ACO42" s="665"/>
      <c r="ACP42" s="665"/>
      <c r="ACQ42" s="665"/>
      <c r="ACR42" s="665"/>
      <c r="ACS42" s="665"/>
      <c r="ACT42" s="665"/>
      <c r="ACU42" s="665"/>
      <c r="ACV42" s="665"/>
      <c r="ACW42" s="665"/>
      <c r="ACX42" s="665"/>
      <c r="ACY42" s="665"/>
      <c r="ACZ42" s="665"/>
      <c r="ADA42" s="665"/>
      <c r="ADB42" s="665"/>
      <c r="ADC42" s="665"/>
      <c r="ADD42" s="665"/>
      <c r="ADE42" s="665"/>
      <c r="ADF42" s="665"/>
      <c r="ADG42" s="665"/>
      <c r="ADH42" s="665"/>
      <c r="ADI42" s="665"/>
      <c r="ADJ42" s="665"/>
      <c r="ADK42" s="665"/>
      <c r="ADL42" s="665"/>
      <c r="ADM42" s="665"/>
      <c r="ADN42" s="665"/>
      <c r="ADO42" s="665"/>
      <c r="ADP42" s="665"/>
      <c r="ADQ42" s="665"/>
      <c r="ADR42" s="665"/>
      <c r="ADS42" s="665"/>
      <c r="ADT42" s="665"/>
      <c r="ADU42" s="665"/>
      <c r="ADV42" s="665"/>
      <c r="ADW42" s="665"/>
      <c r="ADX42" s="665"/>
      <c r="ADY42" s="665"/>
      <c r="ADZ42" s="665"/>
      <c r="AEA42" s="665"/>
      <c r="AEB42" s="665"/>
      <c r="AEC42" s="665"/>
      <c r="AED42" s="665"/>
      <c r="AEE42" s="665"/>
      <c r="AEF42" s="665"/>
      <c r="AEG42" s="665"/>
      <c r="AEH42" s="665"/>
      <c r="AEI42" s="665"/>
      <c r="AEJ42" s="665"/>
      <c r="AEK42" s="665"/>
      <c r="AEL42" s="665"/>
      <c r="AEM42" s="665"/>
      <c r="AEN42" s="665"/>
      <c r="AEO42" s="665"/>
      <c r="AEP42" s="665"/>
      <c r="AEQ42" s="665"/>
      <c r="AER42" s="665"/>
      <c r="AES42" s="665"/>
      <c r="AET42" s="665"/>
      <c r="AEU42" s="665"/>
      <c r="AEV42" s="665"/>
      <c r="AEW42" s="665"/>
      <c r="AEX42" s="665"/>
      <c r="AEY42" s="665"/>
      <c r="AEZ42" s="665"/>
      <c r="AFA42" s="665"/>
      <c r="AFB42" s="665"/>
      <c r="AFC42" s="665"/>
      <c r="AFD42" s="665"/>
      <c r="AFE42" s="665"/>
      <c r="AFF42" s="665"/>
      <c r="AFG42" s="665"/>
      <c r="AFH42" s="665"/>
      <c r="AFI42" s="665"/>
      <c r="AFJ42" s="665"/>
      <c r="AFK42" s="665"/>
      <c r="AFL42" s="665"/>
      <c r="AFM42" s="665"/>
      <c r="AFN42" s="665"/>
      <c r="AFO42" s="665"/>
      <c r="AFP42" s="665"/>
      <c r="AFQ42" s="665"/>
      <c r="AFR42" s="665"/>
      <c r="AFS42" s="665"/>
      <c r="AFT42" s="665"/>
      <c r="AFU42" s="665"/>
      <c r="AFV42" s="665"/>
      <c r="AFW42" s="665"/>
      <c r="AFX42" s="665"/>
      <c r="AFY42" s="665"/>
      <c r="AFZ42" s="665"/>
      <c r="AGA42" s="665"/>
      <c r="AGB42" s="665"/>
      <c r="AGC42" s="665"/>
      <c r="AGD42" s="665"/>
      <c r="AGE42" s="665"/>
      <c r="AGF42" s="665"/>
      <c r="AGG42" s="665"/>
      <c r="AGH42" s="665"/>
      <c r="AGI42" s="665"/>
      <c r="AGJ42" s="665"/>
      <c r="AGK42" s="665"/>
      <c r="AGL42" s="665"/>
      <c r="AGM42" s="665"/>
      <c r="AGN42" s="665"/>
      <c r="AGO42" s="665"/>
      <c r="AGP42" s="665"/>
      <c r="AGQ42" s="665"/>
      <c r="AGR42" s="665"/>
      <c r="AGS42" s="665"/>
      <c r="AGT42" s="665"/>
      <c r="AGU42" s="665"/>
      <c r="AGV42" s="665"/>
      <c r="AGW42" s="665"/>
      <c r="AGX42" s="665"/>
      <c r="AGY42" s="665"/>
      <c r="AGZ42" s="665"/>
      <c r="AHA42" s="665"/>
      <c r="AHB42" s="665"/>
      <c r="AHC42" s="665"/>
      <c r="AHD42" s="665"/>
      <c r="AHE42" s="665"/>
      <c r="AHF42" s="665"/>
      <c r="AHG42" s="665"/>
      <c r="AHH42" s="665"/>
      <c r="AHI42" s="665"/>
      <c r="AHJ42" s="665"/>
      <c r="AHK42" s="665"/>
      <c r="AHL42" s="665"/>
      <c r="AHM42" s="665"/>
      <c r="AHN42" s="665"/>
      <c r="AHO42" s="665"/>
      <c r="AHP42" s="665"/>
      <c r="AHQ42" s="665"/>
      <c r="AHR42" s="665"/>
      <c r="AHS42" s="665"/>
      <c r="AHT42" s="665"/>
      <c r="AHU42" s="665"/>
      <c r="AHV42" s="665"/>
      <c r="AHW42" s="665"/>
      <c r="AHX42" s="665"/>
      <c r="AHY42" s="665"/>
      <c r="AHZ42" s="665"/>
      <c r="AIA42" s="665"/>
      <c r="AIB42" s="665"/>
      <c r="AIC42" s="665"/>
      <c r="AID42" s="665"/>
      <c r="AIE42" s="665"/>
      <c r="AIF42" s="665"/>
      <c r="AIG42" s="665"/>
      <c r="AIH42" s="665"/>
      <c r="AII42" s="665"/>
      <c r="AIJ42" s="665"/>
      <c r="AIK42" s="665"/>
      <c r="AIL42" s="665"/>
      <c r="AIM42" s="665"/>
      <c r="AIN42" s="665"/>
      <c r="AIO42" s="665"/>
      <c r="AIP42" s="665"/>
      <c r="AIQ42" s="665"/>
      <c r="AIR42" s="665"/>
      <c r="AIS42" s="665"/>
      <c r="AIT42" s="665"/>
      <c r="AIU42" s="665"/>
      <c r="AIV42" s="665"/>
      <c r="AIW42" s="665"/>
      <c r="AIX42" s="665"/>
      <c r="AIY42" s="665"/>
      <c r="AIZ42" s="665"/>
      <c r="AJA42" s="665"/>
      <c r="AJB42" s="665"/>
      <c r="AJC42" s="665"/>
      <c r="AJD42" s="665"/>
      <c r="AJE42" s="665"/>
      <c r="AJF42" s="665"/>
      <c r="AJG42" s="665"/>
      <c r="AJH42" s="665"/>
      <c r="AJI42" s="665"/>
      <c r="AJJ42" s="665"/>
      <c r="AJK42" s="665"/>
      <c r="AJL42" s="665"/>
      <c r="AJM42" s="665"/>
      <c r="AJN42" s="665"/>
      <c r="AJO42" s="665"/>
      <c r="AJP42" s="665"/>
      <c r="AJQ42" s="665"/>
      <c r="AJR42" s="665"/>
      <c r="AJS42" s="665"/>
      <c r="AJT42" s="665"/>
      <c r="AJU42" s="665"/>
      <c r="AJV42" s="665"/>
      <c r="AJW42" s="665"/>
      <c r="AJX42" s="665"/>
      <c r="AJY42" s="665"/>
      <c r="AJZ42" s="665"/>
      <c r="AKA42" s="665"/>
      <c r="AKB42" s="665"/>
      <c r="AKC42" s="665"/>
      <c r="AKD42" s="665"/>
      <c r="AKE42" s="665"/>
      <c r="AKF42" s="665"/>
      <c r="AKG42" s="665"/>
      <c r="AKH42" s="665"/>
      <c r="AKI42" s="665"/>
      <c r="AKJ42" s="665"/>
      <c r="AKK42" s="665"/>
      <c r="AKL42" s="665"/>
      <c r="AKM42" s="665"/>
      <c r="AKN42" s="665"/>
      <c r="AKO42" s="665"/>
      <c r="AKP42" s="665"/>
      <c r="AKQ42" s="665"/>
      <c r="AKR42" s="665"/>
      <c r="AKS42" s="665"/>
      <c r="AKT42" s="665"/>
      <c r="AKU42" s="665"/>
      <c r="AKV42" s="665"/>
      <c r="AKW42" s="665"/>
      <c r="AKX42" s="665"/>
      <c r="AKY42" s="665"/>
      <c r="AKZ42" s="665"/>
      <c r="ALA42" s="665"/>
      <c r="ALB42" s="665"/>
      <c r="ALC42" s="665"/>
      <c r="ALD42" s="665"/>
      <c r="ALE42" s="665"/>
      <c r="ALF42" s="665"/>
      <c r="ALG42" s="665"/>
      <c r="ALH42" s="665"/>
      <c r="ALI42" s="665"/>
    </row>
    <row r="43" spans="2:1006">
      <c r="B43" s="694" t="s">
        <v>598</v>
      </c>
      <c r="C43" s="695">
        <v>7.4781296983210011</v>
      </c>
      <c r="D43" s="695">
        <v>7.6784037795969944</v>
      </c>
      <c r="E43" s="695">
        <v>3.493346384440001</v>
      </c>
      <c r="F43" s="695">
        <v>7.7813606835983231</v>
      </c>
      <c r="G43" s="695">
        <v>7.6559424749063005</v>
      </c>
      <c r="H43" s="695">
        <v>7.4186948034703146</v>
      </c>
      <c r="I43" s="695">
        <v>7.4845309514965175</v>
      </c>
      <c r="J43" s="695">
        <v>7.8422202103348519</v>
      </c>
      <c r="K43" s="695">
        <v>7.7152956576494711</v>
      </c>
      <c r="L43" s="665"/>
      <c r="M43" s="693">
        <v>4.8046285545058076E-3</v>
      </c>
      <c r="N43" s="693">
        <v>7.7525638336117808E-3</v>
      </c>
      <c r="O43" s="689"/>
      <c r="P43" s="665"/>
      <c r="Q43" s="665"/>
      <c r="R43" s="665"/>
      <c r="S43" s="665"/>
      <c r="T43" s="665"/>
      <c r="U43" s="665"/>
      <c r="V43" s="665"/>
      <c r="W43" s="665"/>
      <c r="X43" s="665"/>
      <c r="Y43" s="665"/>
      <c r="Z43" s="665"/>
      <c r="AA43" s="665"/>
      <c r="AB43" s="665"/>
      <c r="AC43" s="665"/>
      <c r="AD43" s="665"/>
      <c r="AE43" s="665"/>
      <c r="AF43" s="665"/>
      <c r="AG43" s="665"/>
      <c r="AH43" s="665"/>
      <c r="AI43" s="665"/>
      <c r="AJ43" s="665"/>
      <c r="AK43" s="665"/>
      <c r="AL43" s="665"/>
      <c r="AM43" s="665"/>
      <c r="AN43" s="665"/>
      <c r="AO43" s="665"/>
      <c r="AP43" s="665"/>
      <c r="AQ43" s="665"/>
      <c r="AR43" s="665"/>
      <c r="AS43" s="665"/>
      <c r="AT43" s="665"/>
      <c r="AU43" s="665"/>
      <c r="AV43" s="665"/>
      <c r="AW43" s="665"/>
      <c r="AX43" s="665"/>
      <c r="AY43" s="665"/>
      <c r="AZ43" s="665"/>
      <c r="BA43" s="665"/>
      <c r="BB43" s="665"/>
      <c r="BC43" s="665"/>
      <c r="BD43" s="665"/>
      <c r="BE43" s="665"/>
      <c r="BF43" s="665"/>
      <c r="BG43" s="665"/>
      <c r="BH43" s="665"/>
      <c r="BI43" s="665"/>
      <c r="BJ43" s="665"/>
      <c r="BK43" s="665"/>
      <c r="BL43" s="665"/>
      <c r="BM43" s="665"/>
      <c r="BN43" s="665"/>
      <c r="BO43" s="665"/>
      <c r="BP43" s="665"/>
      <c r="BQ43" s="665"/>
      <c r="BR43" s="665"/>
      <c r="BS43" s="665"/>
      <c r="BT43" s="665"/>
      <c r="BU43" s="665"/>
      <c r="BV43" s="665"/>
      <c r="BW43" s="665"/>
      <c r="BX43" s="665"/>
      <c r="BY43" s="665"/>
      <c r="BZ43" s="665"/>
      <c r="CA43" s="665"/>
      <c r="CB43" s="665"/>
      <c r="CC43" s="665"/>
      <c r="CD43" s="665"/>
      <c r="CE43" s="665"/>
      <c r="CF43" s="665"/>
      <c r="CG43" s="665"/>
      <c r="CH43" s="665"/>
      <c r="CI43" s="665"/>
      <c r="CJ43" s="665"/>
      <c r="CK43" s="665"/>
      <c r="CL43" s="665"/>
      <c r="CM43" s="665"/>
      <c r="CN43" s="665"/>
      <c r="CO43" s="665"/>
      <c r="CP43" s="665"/>
      <c r="CQ43" s="665"/>
      <c r="CR43" s="665"/>
      <c r="CS43" s="665"/>
      <c r="CT43" s="665"/>
      <c r="CU43" s="665"/>
      <c r="CV43" s="665"/>
      <c r="CW43" s="665"/>
      <c r="CX43" s="665"/>
      <c r="CY43" s="665"/>
      <c r="CZ43" s="665"/>
      <c r="DA43" s="665"/>
      <c r="DB43" s="665"/>
      <c r="DC43" s="665"/>
      <c r="DD43" s="665"/>
      <c r="DE43" s="665"/>
      <c r="DF43" s="665"/>
      <c r="DG43" s="665"/>
      <c r="DH43" s="665"/>
      <c r="DI43" s="665"/>
      <c r="DJ43" s="665"/>
      <c r="DK43" s="665"/>
      <c r="DL43" s="665"/>
      <c r="DM43" s="665"/>
      <c r="DN43" s="665"/>
      <c r="DO43" s="665"/>
      <c r="DP43" s="665"/>
      <c r="DQ43" s="665"/>
      <c r="DR43" s="665"/>
      <c r="DS43" s="665"/>
      <c r="DT43" s="665"/>
      <c r="DU43" s="665"/>
      <c r="DV43" s="665"/>
      <c r="DW43" s="665"/>
      <c r="DX43" s="665"/>
      <c r="DY43" s="665"/>
      <c r="DZ43" s="665"/>
      <c r="EA43" s="665"/>
      <c r="EB43" s="665"/>
      <c r="EC43" s="665"/>
      <c r="ED43" s="665"/>
      <c r="EE43" s="665"/>
      <c r="EF43" s="665"/>
      <c r="EG43" s="665"/>
      <c r="EH43" s="665"/>
      <c r="EI43" s="665"/>
      <c r="EJ43" s="665"/>
      <c r="EK43" s="665"/>
      <c r="EL43" s="665"/>
      <c r="EM43" s="665"/>
      <c r="EN43" s="665"/>
      <c r="EO43" s="665"/>
      <c r="EP43" s="665"/>
      <c r="EQ43" s="665"/>
      <c r="ER43" s="665"/>
      <c r="ES43" s="665"/>
      <c r="ET43" s="665"/>
      <c r="EU43" s="665"/>
      <c r="EV43" s="665"/>
      <c r="EW43" s="665"/>
      <c r="EX43" s="665"/>
      <c r="EY43" s="665"/>
      <c r="EZ43" s="665"/>
      <c r="FA43" s="665"/>
      <c r="FB43" s="665"/>
      <c r="FC43" s="665"/>
      <c r="FD43" s="665"/>
      <c r="FE43" s="665"/>
      <c r="FF43" s="665"/>
      <c r="FG43" s="665"/>
      <c r="FH43" s="665"/>
      <c r="FI43" s="665"/>
      <c r="FJ43" s="665"/>
      <c r="FK43" s="665"/>
      <c r="FL43" s="665"/>
      <c r="FM43" s="665"/>
      <c r="FN43" s="665"/>
      <c r="FO43" s="665"/>
      <c r="FP43" s="665"/>
      <c r="FQ43" s="665"/>
      <c r="FR43" s="665"/>
      <c r="FS43" s="665"/>
      <c r="FT43" s="665"/>
      <c r="FU43" s="665"/>
      <c r="FV43" s="665"/>
      <c r="FW43" s="665"/>
      <c r="FX43" s="665"/>
      <c r="FY43" s="665"/>
      <c r="FZ43" s="665"/>
      <c r="GA43" s="665"/>
      <c r="GB43" s="665"/>
      <c r="GC43" s="665"/>
      <c r="GD43" s="665"/>
      <c r="GE43" s="665"/>
      <c r="GF43" s="665"/>
      <c r="GG43" s="665"/>
      <c r="GH43" s="665"/>
      <c r="GI43" s="665"/>
      <c r="GJ43" s="665"/>
      <c r="GK43" s="665"/>
      <c r="GL43" s="665"/>
      <c r="GM43" s="665"/>
      <c r="GN43" s="665"/>
      <c r="GO43" s="665"/>
      <c r="GP43" s="665"/>
      <c r="GQ43" s="665"/>
      <c r="GR43" s="665"/>
      <c r="GS43" s="665"/>
      <c r="GT43" s="665"/>
      <c r="GU43" s="665"/>
      <c r="GV43" s="665"/>
      <c r="GW43" s="665"/>
      <c r="GX43" s="665"/>
      <c r="GY43" s="665"/>
      <c r="GZ43" s="665"/>
      <c r="HA43" s="665"/>
      <c r="HB43" s="665"/>
      <c r="HC43" s="665"/>
      <c r="HD43" s="665"/>
      <c r="HE43" s="665"/>
      <c r="HF43" s="665"/>
      <c r="HG43" s="665"/>
      <c r="HH43" s="665"/>
      <c r="HI43" s="665"/>
      <c r="HJ43" s="665"/>
      <c r="HK43" s="665"/>
      <c r="HL43" s="665"/>
      <c r="HM43" s="665"/>
      <c r="HN43" s="665"/>
      <c r="HO43" s="665"/>
      <c r="HP43" s="665"/>
      <c r="HQ43" s="665"/>
      <c r="HR43" s="665"/>
      <c r="HS43" s="665"/>
      <c r="HT43" s="665"/>
      <c r="HU43" s="665"/>
      <c r="HV43" s="665"/>
      <c r="HW43" s="665"/>
      <c r="HX43" s="665"/>
      <c r="HY43" s="665"/>
      <c r="HZ43" s="665"/>
      <c r="IA43" s="665"/>
      <c r="IB43" s="665"/>
      <c r="IC43" s="665"/>
      <c r="ID43" s="665"/>
      <c r="IE43" s="665"/>
      <c r="IF43" s="665"/>
      <c r="IG43" s="665"/>
      <c r="IH43" s="665"/>
      <c r="II43" s="665"/>
      <c r="IJ43" s="665"/>
      <c r="IK43" s="665"/>
      <c r="IL43" s="665"/>
      <c r="IM43" s="665"/>
      <c r="IN43" s="665"/>
      <c r="IO43" s="665"/>
      <c r="IP43" s="665"/>
      <c r="IQ43" s="665"/>
      <c r="IR43" s="665"/>
      <c r="IS43" s="665"/>
      <c r="IT43" s="665"/>
      <c r="IU43" s="665"/>
      <c r="IV43" s="665"/>
      <c r="IW43" s="665"/>
      <c r="IX43" s="665"/>
      <c r="IY43" s="665"/>
      <c r="IZ43" s="665"/>
      <c r="JA43" s="665"/>
      <c r="JB43" s="665"/>
      <c r="JC43" s="665"/>
      <c r="JD43" s="665"/>
      <c r="JE43" s="665"/>
      <c r="JF43" s="665"/>
      <c r="JG43" s="665"/>
      <c r="JH43" s="665"/>
      <c r="JI43" s="665"/>
      <c r="JJ43" s="665"/>
      <c r="JK43" s="665"/>
      <c r="JL43" s="665"/>
      <c r="JM43" s="665"/>
      <c r="JN43" s="665"/>
      <c r="JO43" s="665"/>
      <c r="JP43" s="665"/>
      <c r="JQ43" s="665"/>
      <c r="JR43" s="665"/>
      <c r="JS43" s="665"/>
      <c r="JT43" s="665"/>
      <c r="JU43" s="665"/>
      <c r="JV43" s="665"/>
      <c r="JW43" s="665"/>
      <c r="JX43" s="665"/>
      <c r="JY43" s="665"/>
      <c r="JZ43" s="665"/>
      <c r="KA43" s="665"/>
      <c r="KB43" s="665"/>
      <c r="KC43" s="665"/>
      <c r="KD43" s="665"/>
      <c r="KE43" s="665"/>
      <c r="KF43" s="665"/>
      <c r="KG43" s="665"/>
      <c r="KH43" s="665"/>
      <c r="KI43" s="665"/>
      <c r="KJ43" s="665"/>
      <c r="KK43" s="665"/>
      <c r="KL43" s="665"/>
      <c r="KM43" s="665"/>
      <c r="KN43" s="665"/>
      <c r="KO43" s="665"/>
      <c r="KP43" s="665"/>
      <c r="KQ43" s="665"/>
      <c r="KR43" s="665"/>
      <c r="KS43" s="665"/>
      <c r="KT43" s="665"/>
      <c r="KU43" s="665"/>
      <c r="KV43" s="665"/>
      <c r="KW43" s="665"/>
      <c r="KX43" s="665"/>
      <c r="KY43" s="665"/>
      <c r="KZ43" s="665"/>
      <c r="LA43" s="665"/>
      <c r="LB43" s="665"/>
      <c r="LC43" s="665"/>
      <c r="LD43" s="665"/>
      <c r="LE43" s="665"/>
      <c r="LF43" s="665"/>
      <c r="LG43" s="665"/>
      <c r="LH43" s="665"/>
      <c r="LI43" s="665"/>
      <c r="LJ43" s="665"/>
      <c r="LK43" s="665"/>
      <c r="LL43" s="665"/>
      <c r="LM43" s="665"/>
      <c r="LN43" s="665"/>
      <c r="LO43" s="665"/>
      <c r="LP43" s="665"/>
      <c r="LQ43" s="665"/>
      <c r="LR43" s="665"/>
      <c r="LS43" s="665"/>
      <c r="LT43" s="665"/>
      <c r="LU43" s="665"/>
      <c r="LV43" s="665"/>
      <c r="LW43" s="665"/>
      <c r="LX43" s="665"/>
      <c r="LY43" s="665"/>
      <c r="LZ43" s="665"/>
      <c r="MA43" s="665"/>
      <c r="MB43" s="665"/>
      <c r="MC43" s="665"/>
      <c r="MD43" s="665"/>
      <c r="ME43" s="665"/>
      <c r="MF43" s="665"/>
      <c r="MG43" s="665"/>
      <c r="MH43" s="665"/>
      <c r="MI43" s="665"/>
      <c r="MJ43" s="665"/>
      <c r="MK43" s="665"/>
      <c r="ML43" s="665"/>
      <c r="MM43" s="665"/>
      <c r="MN43" s="665"/>
      <c r="MO43" s="665"/>
      <c r="MP43" s="665"/>
      <c r="MQ43" s="665"/>
      <c r="MR43" s="665"/>
      <c r="MS43" s="665"/>
      <c r="MT43" s="665"/>
      <c r="MU43" s="665"/>
      <c r="MV43" s="665"/>
      <c r="MW43" s="665"/>
      <c r="MX43" s="665"/>
      <c r="MY43" s="665"/>
      <c r="MZ43" s="665"/>
      <c r="NA43" s="665"/>
      <c r="NB43" s="665"/>
      <c r="NC43" s="665"/>
      <c r="ND43" s="665"/>
      <c r="NE43" s="665"/>
      <c r="NF43" s="665"/>
      <c r="NG43" s="665"/>
      <c r="NH43" s="665"/>
      <c r="NI43" s="665"/>
      <c r="NJ43" s="665"/>
      <c r="NK43" s="665"/>
      <c r="NL43" s="665"/>
      <c r="NM43" s="665"/>
      <c r="NN43" s="665"/>
      <c r="NO43" s="665"/>
      <c r="NP43" s="665"/>
      <c r="NQ43" s="665"/>
      <c r="NR43" s="665"/>
      <c r="NS43" s="665"/>
      <c r="NT43" s="665"/>
      <c r="NU43" s="665"/>
      <c r="NV43" s="665"/>
      <c r="NW43" s="665"/>
      <c r="NX43" s="665"/>
      <c r="NY43" s="665"/>
      <c r="NZ43" s="665"/>
      <c r="OA43" s="665"/>
      <c r="OB43" s="665"/>
      <c r="OC43" s="665"/>
      <c r="OD43" s="665"/>
      <c r="OE43" s="665"/>
      <c r="OF43" s="665"/>
      <c r="OG43" s="665"/>
      <c r="OH43" s="665"/>
      <c r="OI43" s="665"/>
      <c r="OJ43" s="665"/>
      <c r="OK43" s="665"/>
      <c r="OL43" s="665"/>
      <c r="OM43" s="665"/>
      <c r="ON43" s="665"/>
      <c r="OO43" s="665"/>
      <c r="OP43" s="665"/>
      <c r="OQ43" s="665"/>
      <c r="OR43" s="665"/>
      <c r="OS43" s="665"/>
      <c r="OT43" s="665"/>
      <c r="OU43" s="665"/>
      <c r="OV43" s="665"/>
      <c r="OW43" s="665"/>
      <c r="OX43" s="665"/>
      <c r="OY43" s="665"/>
      <c r="OZ43" s="665"/>
      <c r="PA43" s="665"/>
      <c r="PB43" s="665"/>
      <c r="PC43" s="665"/>
      <c r="PD43" s="665"/>
      <c r="PE43" s="665"/>
      <c r="PF43" s="665"/>
      <c r="PG43" s="665"/>
      <c r="PH43" s="665"/>
      <c r="PI43" s="665"/>
      <c r="PJ43" s="665"/>
      <c r="PK43" s="665"/>
      <c r="PL43" s="665"/>
      <c r="PM43" s="665"/>
      <c r="PN43" s="665"/>
      <c r="PO43" s="665"/>
      <c r="PP43" s="665"/>
      <c r="PQ43" s="665"/>
      <c r="PR43" s="665"/>
      <c r="PS43" s="665"/>
      <c r="PT43" s="665"/>
      <c r="PU43" s="665"/>
      <c r="PV43" s="665"/>
      <c r="PW43" s="665"/>
      <c r="PX43" s="665"/>
      <c r="PY43" s="665"/>
      <c r="PZ43" s="665"/>
      <c r="QA43" s="665"/>
      <c r="QB43" s="665"/>
      <c r="QC43" s="665"/>
      <c r="QD43" s="665"/>
      <c r="QE43" s="665"/>
      <c r="QF43" s="665"/>
      <c r="QG43" s="665"/>
      <c r="QH43" s="665"/>
      <c r="QI43" s="665"/>
      <c r="QJ43" s="665"/>
      <c r="QK43" s="665"/>
      <c r="QL43" s="665"/>
      <c r="QM43" s="665"/>
      <c r="QN43" s="665"/>
      <c r="QO43" s="665"/>
      <c r="QP43" s="665"/>
      <c r="QQ43" s="665"/>
      <c r="QR43" s="665"/>
      <c r="QS43" s="665"/>
      <c r="QT43" s="665"/>
      <c r="QU43" s="665"/>
      <c r="QV43" s="665"/>
      <c r="QW43" s="665"/>
      <c r="QX43" s="665"/>
      <c r="QY43" s="665"/>
      <c r="QZ43" s="665"/>
      <c r="RA43" s="665"/>
      <c r="RB43" s="665"/>
      <c r="RC43" s="665"/>
      <c r="RD43" s="665"/>
      <c r="RE43" s="665"/>
      <c r="RF43" s="665"/>
      <c r="RG43" s="665"/>
      <c r="RH43" s="665"/>
      <c r="RI43" s="665"/>
      <c r="RJ43" s="665"/>
      <c r="RK43" s="665"/>
      <c r="RL43" s="665"/>
      <c r="RM43" s="665"/>
      <c r="RN43" s="665"/>
      <c r="RO43" s="665"/>
      <c r="RP43" s="665"/>
      <c r="RQ43" s="665"/>
      <c r="RR43" s="665"/>
      <c r="RS43" s="665"/>
      <c r="RT43" s="665"/>
      <c r="RU43" s="665"/>
      <c r="RV43" s="665"/>
      <c r="RW43" s="665"/>
      <c r="RX43" s="665"/>
      <c r="RY43" s="665"/>
      <c r="RZ43" s="665"/>
      <c r="SA43" s="665"/>
      <c r="SB43" s="665"/>
      <c r="SC43" s="665"/>
      <c r="SD43" s="665"/>
      <c r="SE43" s="665"/>
      <c r="SF43" s="665"/>
      <c r="SG43" s="665"/>
      <c r="SH43" s="665"/>
      <c r="SI43" s="665"/>
      <c r="SJ43" s="665"/>
      <c r="SK43" s="665"/>
      <c r="SL43" s="665"/>
      <c r="SM43" s="665"/>
      <c r="SN43" s="665"/>
      <c r="SO43" s="665"/>
      <c r="SP43" s="665"/>
      <c r="SQ43" s="665"/>
      <c r="SR43" s="665"/>
      <c r="SS43" s="665"/>
      <c r="ST43" s="665"/>
      <c r="SU43" s="665"/>
      <c r="SV43" s="665"/>
      <c r="SW43" s="665"/>
      <c r="SX43" s="665"/>
      <c r="SY43" s="665"/>
      <c r="SZ43" s="665"/>
      <c r="TA43" s="665"/>
      <c r="TB43" s="665"/>
      <c r="TC43" s="665"/>
      <c r="TD43" s="665"/>
      <c r="TE43" s="665"/>
      <c r="TF43" s="665"/>
      <c r="TG43" s="665"/>
      <c r="TH43" s="665"/>
      <c r="TI43" s="665"/>
      <c r="TJ43" s="665"/>
      <c r="TK43" s="665"/>
      <c r="TL43" s="665"/>
      <c r="TM43" s="665"/>
      <c r="TN43" s="665"/>
      <c r="TO43" s="665"/>
      <c r="TP43" s="665"/>
      <c r="TQ43" s="665"/>
      <c r="TR43" s="665"/>
      <c r="TS43" s="665"/>
      <c r="TT43" s="665"/>
      <c r="TU43" s="665"/>
      <c r="TV43" s="665"/>
      <c r="TW43" s="665"/>
      <c r="TX43" s="665"/>
      <c r="TY43" s="665"/>
      <c r="TZ43" s="665"/>
      <c r="UA43" s="665"/>
      <c r="UB43" s="665"/>
      <c r="UC43" s="665"/>
      <c r="UD43" s="665"/>
      <c r="UE43" s="665"/>
      <c r="UF43" s="665"/>
      <c r="UG43" s="665"/>
      <c r="UH43" s="665"/>
      <c r="UI43" s="665"/>
      <c r="UJ43" s="665"/>
      <c r="UK43" s="665"/>
      <c r="UL43" s="665"/>
      <c r="UM43" s="665"/>
      <c r="UN43" s="665"/>
      <c r="UO43" s="665"/>
      <c r="UP43" s="665"/>
      <c r="UQ43" s="665"/>
      <c r="UR43" s="665"/>
      <c r="US43" s="665"/>
      <c r="UT43" s="665"/>
      <c r="UU43" s="665"/>
      <c r="UV43" s="665"/>
      <c r="UW43" s="665"/>
      <c r="UX43" s="665"/>
      <c r="UY43" s="665"/>
      <c r="UZ43" s="665"/>
      <c r="VA43" s="665"/>
      <c r="VB43" s="665"/>
      <c r="VC43" s="665"/>
      <c r="VD43" s="665"/>
      <c r="VE43" s="665"/>
      <c r="VF43" s="665"/>
      <c r="VG43" s="665"/>
      <c r="VH43" s="665"/>
      <c r="VI43" s="665"/>
      <c r="VJ43" s="665"/>
      <c r="VK43" s="665"/>
      <c r="VL43" s="665"/>
      <c r="VM43" s="665"/>
      <c r="VN43" s="665"/>
      <c r="VO43" s="665"/>
      <c r="VP43" s="665"/>
      <c r="VQ43" s="665"/>
      <c r="VR43" s="665"/>
      <c r="VS43" s="665"/>
      <c r="VT43" s="665"/>
      <c r="VU43" s="665"/>
      <c r="VV43" s="665"/>
      <c r="VW43" s="665"/>
      <c r="VX43" s="665"/>
      <c r="VY43" s="665"/>
      <c r="VZ43" s="665"/>
      <c r="WA43" s="665"/>
      <c r="WB43" s="665"/>
      <c r="WC43" s="665"/>
      <c r="WD43" s="665"/>
      <c r="WE43" s="665"/>
      <c r="WF43" s="665"/>
      <c r="WG43" s="665"/>
      <c r="WH43" s="665"/>
      <c r="WI43" s="665"/>
      <c r="WJ43" s="665"/>
      <c r="WK43" s="665"/>
      <c r="WL43" s="665"/>
      <c r="WM43" s="665"/>
      <c r="WN43" s="665"/>
      <c r="WO43" s="665"/>
      <c r="WP43" s="665"/>
      <c r="WQ43" s="665"/>
      <c r="WR43" s="665"/>
      <c r="WS43" s="665"/>
      <c r="WT43" s="665"/>
      <c r="WU43" s="665"/>
      <c r="WV43" s="665"/>
      <c r="WW43" s="665"/>
      <c r="WX43" s="665"/>
      <c r="WY43" s="665"/>
      <c r="WZ43" s="665"/>
      <c r="XA43" s="665"/>
      <c r="XB43" s="665"/>
      <c r="XC43" s="665"/>
      <c r="XD43" s="665"/>
      <c r="XE43" s="665"/>
      <c r="XF43" s="665"/>
      <c r="XG43" s="665"/>
      <c r="XH43" s="665"/>
      <c r="XI43" s="665"/>
      <c r="XJ43" s="665"/>
      <c r="XK43" s="665"/>
      <c r="XL43" s="665"/>
      <c r="XM43" s="665"/>
      <c r="XN43" s="665"/>
      <c r="XO43" s="665"/>
      <c r="XP43" s="665"/>
      <c r="XQ43" s="665"/>
      <c r="XR43" s="665"/>
      <c r="XS43" s="665"/>
      <c r="XT43" s="665"/>
      <c r="XU43" s="665"/>
      <c r="XV43" s="665"/>
      <c r="XW43" s="665"/>
      <c r="XX43" s="665"/>
      <c r="XY43" s="665"/>
      <c r="XZ43" s="665"/>
      <c r="YA43" s="665"/>
      <c r="YB43" s="665"/>
      <c r="YC43" s="665"/>
      <c r="YD43" s="665"/>
      <c r="YE43" s="665"/>
      <c r="YF43" s="665"/>
      <c r="YG43" s="665"/>
      <c r="YH43" s="665"/>
      <c r="YI43" s="665"/>
      <c r="YJ43" s="665"/>
      <c r="YK43" s="665"/>
      <c r="YL43" s="665"/>
      <c r="YM43" s="665"/>
      <c r="YN43" s="665"/>
      <c r="YO43" s="665"/>
      <c r="YP43" s="665"/>
      <c r="YQ43" s="665"/>
      <c r="YR43" s="665"/>
      <c r="YS43" s="665"/>
      <c r="YT43" s="665"/>
      <c r="YU43" s="665"/>
      <c r="YV43" s="665"/>
      <c r="YW43" s="665"/>
      <c r="YX43" s="665"/>
      <c r="YY43" s="665"/>
      <c r="YZ43" s="665"/>
      <c r="ZA43" s="665"/>
      <c r="ZB43" s="665"/>
      <c r="ZC43" s="665"/>
      <c r="ZD43" s="665"/>
      <c r="ZE43" s="665"/>
      <c r="ZF43" s="665"/>
      <c r="ZG43" s="665"/>
      <c r="ZH43" s="665"/>
      <c r="ZI43" s="665"/>
      <c r="ZJ43" s="665"/>
      <c r="ZK43" s="665"/>
      <c r="ZL43" s="665"/>
      <c r="ZM43" s="665"/>
      <c r="ZN43" s="665"/>
      <c r="ZO43" s="665"/>
      <c r="ZP43" s="665"/>
      <c r="ZQ43" s="665"/>
      <c r="ZR43" s="665"/>
      <c r="ZS43" s="665"/>
      <c r="ZT43" s="665"/>
      <c r="ZU43" s="665"/>
      <c r="ZV43" s="665"/>
      <c r="ZW43" s="665"/>
      <c r="ZX43" s="665"/>
      <c r="ZY43" s="665"/>
      <c r="ZZ43" s="665"/>
      <c r="AAA43" s="665"/>
      <c r="AAB43" s="665"/>
      <c r="AAC43" s="665"/>
      <c r="AAD43" s="665"/>
      <c r="AAE43" s="665"/>
      <c r="AAF43" s="665"/>
      <c r="AAG43" s="665"/>
      <c r="AAH43" s="665"/>
      <c r="AAI43" s="665"/>
      <c r="AAJ43" s="665"/>
      <c r="AAK43" s="665"/>
      <c r="AAL43" s="665"/>
      <c r="AAM43" s="665"/>
      <c r="AAN43" s="665"/>
      <c r="AAO43" s="665"/>
      <c r="AAP43" s="665"/>
      <c r="AAQ43" s="665"/>
      <c r="AAR43" s="665"/>
      <c r="AAS43" s="665"/>
      <c r="AAT43" s="665"/>
      <c r="AAU43" s="665"/>
      <c r="AAV43" s="665"/>
      <c r="AAW43" s="665"/>
      <c r="AAX43" s="665"/>
      <c r="AAY43" s="665"/>
      <c r="AAZ43" s="665"/>
      <c r="ABA43" s="665"/>
      <c r="ABB43" s="665"/>
      <c r="ABC43" s="665"/>
      <c r="ABD43" s="665"/>
      <c r="ABE43" s="665"/>
      <c r="ABF43" s="665"/>
      <c r="ABG43" s="665"/>
      <c r="ABH43" s="665"/>
      <c r="ABI43" s="665"/>
      <c r="ABJ43" s="665"/>
      <c r="ABK43" s="665"/>
      <c r="ABL43" s="665"/>
      <c r="ABM43" s="665"/>
      <c r="ABN43" s="665"/>
      <c r="ABO43" s="665"/>
      <c r="ABP43" s="665"/>
      <c r="ABQ43" s="665"/>
      <c r="ABR43" s="665"/>
      <c r="ABS43" s="665"/>
      <c r="ABT43" s="665"/>
      <c r="ABU43" s="665"/>
      <c r="ABV43" s="665"/>
      <c r="ABW43" s="665"/>
      <c r="ABX43" s="665"/>
      <c r="ABY43" s="665"/>
      <c r="ABZ43" s="665"/>
      <c r="ACA43" s="665"/>
      <c r="ACB43" s="665"/>
      <c r="ACC43" s="665"/>
      <c r="ACD43" s="665"/>
      <c r="ACE43" s="665"/>
      <c r="ACF43" s="665"/>
      <c r="ACG43" s="665"/>
      <c r="ACH43" s="665"/>
      <c r="ACI43" s="665"/>
      <c r="ACJ43" s="665"/>
      <c r="ACK43" s="665"/>
      <c r="ACL43" s="665"/>
      <c r="ACM43" s="665"/>
      <c r="ACN43" s="665"/>
      <c r="ACO43" s="665"/>
      <c r="ACP43" s="665"/>
      <c r="ACQ43" s="665"/>
      <c r="ACR43" s="665"/>
      <c r="ACS43" s="665"/>
      <c r="ACT43" s="665"/>
      <c r="ACU43" s="665"/>
      <c r="ACV43" s="665"/>
      <c r="ACW43" s="665"/>
      <c r="ACX43" s="665"/>
      <c r="ACY43" s="665"/>
      <c r="ACZ43" s="665"/>
      <c r="ADA43" s="665"/>
      <c r="ADB43" s="665"/>
      <c r="ADC43" s="665"/>
      <c r="ADD43" s="665"/>
      <c r="ADE43" s="665"/>
      <c r="ADF43" s="665"/>
      <c r="ADG43" s="665"/>
      <c r="ADH43" s="665"/>
      <c r="ADI43" s="665"/>
      <c r="ADJ43" s="665"/>
      <c r="ADK43" s="665"/>
      <c r="ADL43" s="665"/>
      <c r="ADM43" s="665"/>
      <c r="ADN43" s="665"/>
      <c r="ADO43" s="665"/>
      <c r="ADP43" s="665"/>
      <c r="ADQ43" s="665"/>
      <c r="ADR43" s="665"/>
      <c r="ADS43" s="665"/>
      <c r="ADT43" s="665"/>
      <c r="ADU43" s="665"/>
      <c r="ADV43" s="665"/>
      <c r="ADW43" s="665"/>
      <c r="ADX43" s="665"/>
      <c r="ADY43" s="665"/>
      <c r="ADZ43" s="665"/>
      <c r="AEA43" s="665"/>
      <c r="AEB43" s="665"/>
      <c r="AEC43" s="665"/>
      <c r="AED43" s="665"/>
      <c r="AEE43" s="665"/>
      <c r="AEF43" s="665"/>
      <c r="AEG43" s="665"/>
      <c r="AEH43" s="665"/>
      <c r="AEI43" s="665"/>
      <c r="AEJ43" s="665"/>
      <c r="AEK43" s="665"/>
      <c r="AEL43" s="665"/>
      <c r="AEM43" s="665"/>
      <c r="AEN43" s="665"/>
      <c r="AEO43" s="665"/>
      <c r="AEP43" s="665"/>
      <c r="AEQ43" s="665"/>
      <c r="AER43" s="665"/>
      <c r="AES43" s="665"/>
      <c r="AET43" s="665"/>
      <c r="AEU43" s="665"/>
      <c r="AEV43" s="665"/>
      <c r="AEW43" s="665"/>
      <c r="AEX43" s="665"/>
      <c r="AEY43" s="665"/>
      <c r="AEZ43" s="665"/>
      <c r="AFA43" s="665"/>
      <c r="AFB43" s="665"/>
      <c r="AFC43" s="665"/>
      <c r="AFD43" s="665"/>
      <c r="AFE43" s="665"/>
      <c r="AFF43" s="665"/>
      <c r="AFG43" s="665"/>
      <c r="AFH43" s="665"/>
      <c r="AFI43" s="665"/>
      <c r="AFJ43" s="665"/>
      <c r="AFK43" s="665"/>
      <c r="AFL43" s="665"/>
      <c r="AFM43" s="665"/>
      <c r="AFN43" s="665"/>
      <c r="AFO43" s="665"/>
      <c r="AFP43" s="665"/>
      <c r="AFQ43" s="665"/>
      <c r="AFR43" s="665"/>
      <c r="AFS43" s="665"/>
      <c r="AFT43" s="665"/>
      <c r="AFU43" s="665"/>
      <c r="AFV43" s="665"/>
      <c r="AFW43" s="665"/>
      <c r="AFX43" s="665"/>
      <c r="AFY43" s="665"/>
      <c r="AFZ43" s="665"/>
      <c r="AGA43" s="665"/>
      <c r="AGB43" s="665"/>
      <c r="AGC43" s="665"/>
      <c r="AGD43" s="665"/>
      <c r="AGE43" s="665"/>
      <c r="AGF43" s="665"/>
      <c r="AGG43" s="665"/>
      <c r="AGH43" s="665"/>
      <c r="AGI43" s="665"/>
      <c r="AGJ43" s="665"/>
      <c r="AGK43" s="665"/>
      <c r="AGL43" s="665"/>
      <c r="AGM43" s="665"/>
      <c r="AGN43" s="665"/>
      <c r="AGO43" s="665"/>
      <c r="AGP43" s="665"/>
      <c r="AGQ43" s="665"/>
      <c r="AGR43" s="665"/>
      <c r="AGS43" s="665"/>
      <c r="AGT43" s="665"/>
      <c r="AGU43" s="665"/>
      <c r="AGV43" s="665"/>
      <c r="AGW43" s="665"/>
      <c r="AGX43" s="665"/>
      <c r="AGY43" s="665"/>
      <c r="AGZ43" s="665"/>
      <c r="AHA43" s="665"/>
      <c r="AHB43" s="665"/>
      <c r="AHC43" s="665"/>
      <c r="AHD43" s="665"/>
      <c r="AHE43" s="665"/>
      <c r="AHF43" s="665"/>
      <c r="AHG43" s="665"/>
      <c r="AHH43" s="665"/>
      <c r="AHI43" s="665"/>
      <c r="AHJ43" s="665"/>
      <c r="AHK43" s="665"/>
      <c r="AHL43" s="665"/>
      <c r="AHM43" s="665"/>
      <c r="AHN43" s="665"/>
      <c r="AHO43" s="665"/>
      <c r="AHP43" s="665"/>
      <c r="AHQ43" s="665"/>
      <c r="AHR43" s="665"/>
      <c r="AHS43" s="665"/>
      <c r="AHT43" s="665"/>
      <c r="AHU43" s="665"/>
      <c r="AHV43" s="665"/>
      <c r="AHW43" s="665"/>
      <c r="AHX43" s="665"/>
      <c r="AHY43" s="665"/>
      <c r="AHZ43" s="665"/>
      <c r="AIA43" s="665"/>
      <c r="AIB43" s="665"/>
      <c r="AIC43" s="665"/>
      <c r="AID43" s="665"/>
      <c r="AIE43" s="665"/>
      <c r="AIF43" s="665"/>
      <c r="AIG43" s="665"/>
      <c r="AIH43" s="665"/>
      <c r="AII43" s="665"/>
      <c r="AIJ43" s="665"/>
      <c r="AIK43" s="665"/>
      <c r="AIL43" s="665"/>
      <c r="AIM43" s="665"/>
      <c r="AIN43" s="665"/>
      <c r="AIO43" s="665"/>
      <c r="AIP43" s="665"/>
      <c r="AIQ43" s="665"/>
      <c r="AIR43" s="665"/>
      <c r="AIS43" s="665"/>
      <c r="AIT43" s="665"/>
      <c r="AIU43" s="665"/>
      <c r="AIV43" s="665"/>
      <c r="AIW43" s="665"/>
      <c r="AIX43" s="665"/>
      <c r="AIY43" s="665"/>
      <c r="AIZ43" s="665"/>
      <c r="AJA43" s="665"/>
      <c r="AJB43" s="665"/>
      <c r="AJC43" s="665"/>
      <c r="AJD43" s="665"/>
      <c r="AJE43" s="665"/>
      <c r="AJF43" s="665"/>
      <c r="AJG43" s="665"/>
      <c r="AJH43" s="665"/>
      <c r="AJI43" s="665"/>
      <c r="AJJ43" s="665"/>
      <c r="AJK43" s="665"/>
      <c r="AJL43" s="665"/>
      <c r="AJM43" s="665"/>
      <c r="AJN43" s="665"/>
      <c r="AJO43" s="665"/>
      <c r="AJP43" s="665"/>
      <c r="AJQ43" s="665"/>
      <c r="AJR43" s="665"/>
      <c r="AJS43" s="665"/>
      <c r="AJT43" s="665"/>
      <c r="AJU43" s="665"/>
      <c r="AJV43" s="665"/>
      <c r="AJW43" s="665"/>
      <c r="AJX43" s="665"/>
      <c r="AJY43" s="665"/>
      <c r="AJZ43" s="665"/>
      <c r="AKA43" s="665"/>
      <c r="AKB43" s="665"/>
      <c r="AKC43" s="665"/>
      <c r="AKD43" s="665"/>
      <c r="AKE43" s="665"/>
      <c r="AKF43" s="665"/>
      <c r="AKG43" s="665"/>
      <c r="AKH43" s="665"/>
      <c r="AKI43" s="665"/>
      <c r="AKJ43" s="665"/>
      <c r="AKK43" s="665"/>
      <c r="AKL43" s="665"/>
      <c r="AKM43" s="665"/>
      <c r="AKN43" s="665"/>
      <c r="AKO43" s="665"/>
      <c r="AKP43" s="665"/>
      <c r="AKQ43" s="665"/>
      <c r="AKR43" s="665"/>
      <c r="AKS43" s="665"/>
      <c r="AKT43" s="665"/>
      <c r="AKU43" s="665"/>
      <c r="AKV43" s="665"/>
      <c r="AKW43" s="665"/>
      <c r="AKX43" s="665"/>
      <c r="AKY43" s="665"/>
      <c r="AKZ43" s="665"/>
      <c r="ALA43" s="665"/>
      <c r="ALB43" s="665"/>
      <c r="ALC43" s="665"/>
      <c r="ALD43" s="665"/>
      <c r="ALE43" s="665"/>
      <c r="ALF43" s="665"/>
      <c r="ALG43" s="665"/>
      <c r="ALH43" s="665"/>
      <c r="ALI43" s="665"/>
    </row>
    <row r="44" spans="2:1006">
      <c r="B44" s="694"/>
      <c r="C44" s="697"/>
      <c r="D44" s="697"/>
      <c r="E44" s="697"/>
      <c r="F44" s="697"/>
      <c r="G44" s="697"/>
      <c r="H44" s="697"/>
      <c r="I44" s="224"/>
      <c r="J44" s="224"/>
      <c r="P44" s="665"/>
      <c r="Q44" s="665"/>
      <c r="R44" s="665"/>
      <c r="S44" s="665"/>
      <c r="T44" s="665"/>
      <c r="U44" s="665"/>
      <c r="V44" s="665"/>
      <c r="W44" s="665"/>
      <c r="X44" s="665"/>
      <c r="Y44" s="665"/>
      <c r="Z44" s="665"/>
      <c r="AA44" s="665"/>
      <c r="AB44" s="665"/>
      <c r="AC44" s="665"/>
      <c r="AD44" s="665"/>
      <c r="AE44" s="665"/>
      <c r="AF44" s="665"/>
      <c r="AG44" s="665"/>
      <c r="AH44" s="665"/>
      <c r="AI44" s="665"/>
      <c r="AJ44" s="665"/>
      <c r="AK44" s="665"/>
      <c r="AL44" s="665"/>
      <c r="AM44" s="665"/>
      <c r="AN44" s="665"/>
      <c r="AO44" s="665"/>
      <c r="AP44" s="665"/>
      <c r="AQ44" s="665"/>
      <c r="AR44" s="665"/>
      <c r="AS44" s="665"/>
      <c r="AT44" s="665"/>
      <c r="AU44" s="665"/>
      <c r="AV44" s="665"/>
      <c r="AW44" s="665"/>
      <c r="AX44" s="665"/>
      <c r="AY44" s="665"/>
      <c r="AZ44" s="665"/>
      <c r="BA44" s="665"/>
      <c r="BB44" s="665"/>
      <c r="BC44" s="665"/>
      <c r="BD44" s="665"/>
      <c r="BE44" s="665"/>
      <c r="BF44" s="665"/>
      <c r="BG44" s="665"/>
      <c r="BH44" s="665"/>
      <c r="BI44" s="665"/>
      <c r="BJ44" s="665"/>
      <c r="BK44" s="665"/>
      <c r="BL44" s="665"/>
      <c r="BM44" s="665"/>
      <c r="BN44" s="665"/>
      <c r="BO44" s="665"/>
      <c r="BP44" s="665"/>
      <c r="BQ44" s="665"/>
      <c r="BR44" s="665"/>
      <c r="BS44" s="665"/>
      <c r="BT44" s="665"/>
      <c r="BU44" s="665"/>
      <c r="BV44" s="665"/>
      <c r="BW44" s="665"/>
      <c r="BX44" s="665"/>
      <c r="BY44" s="665"/>
      <c r="BZ44" s="665"/>
      <c r="CA44" s="665"/>
      <c r="CB44" s="665"/>
      <c r="CC44" s="665"/>
      <c r="CD44" s="665"/>
      <c r="CE44" s="665"/>
      <c r="CF44" s="665"/>
      <c r="CG44" s="665"/>
      <c r="CH44" s="665"/>
      <c r="CI44" s="665"/>
      <c r="CJ44" s="665"/>
      <c r="CK44" s="665"/>
      <c r="CL44" s="665"/>
      <c r="CM44" s="665"/>
      <c r="CN44" s="665"/>
      <c r="CO44" s="665"/>
      <c r="CP44" s="665"/>
      <c r="CQ44" s="665"/>
      <c r="CR44" s="665"/>
      <c r="CS44" s="665"/>
      <c r="CT44" s="665"/>
      <c r="CU44" s="665"/>
      <c r="CV44" s="665"/>
      <c r="CW44" s="665"/>
      <c r="CX44" s="665"/>
      <c r="CY44" s="665"/>
      <c r="CZ44" s="665"/>
      <c r="DA44" s="665"/>
      <c r="DB44" s="665"/>
      <c r="DC44" s="665"/>
      <c r="DD44" s="665"/>
      <c r="DE44" s="665"/>
      <c r="DF44" s="665"/>
      <c r="DG44" s="665"/>
      <c r="DH44" s="665"/>
      <c r="DI44" s="665"/>
      <c r="DJ44" s="665"/>
      <c r="DK44" s="665"/>
      <c r="DL44" s="665"/>
      <c r="DM44" s="665"/>
      <c r="DN44" s="665"/>
      <c r="DO44" s="665"/>
      <c r="DP44" s="665"/>
      <c r="DQ44" s="665"/>
      <c r="DR44" s="665"/>
      <c r="DS44" s="665"/>
      <c r="DT44" s="665"/>
      <c r="DU44" s="665"/>
      <c r="DV44" s="665"/>
      <c r="DW44" s="665"/>
      <c r="DX44" s="665"/>
      <c r="DY44" s="665"/>
      <c r="DZ44" s="665"/>
      <c r="EA44" s="665"/>
      <c r="EB44" s="665"/>
      <c r="EC44" s="665"/>
      <c r="ED44" s="665"/>
      <c r="EE44" s="665"/>
      <c r="EF44" s="665"/>
      <c r="EG44" s="665"/>
      <c r="EH44" s="665"/>
      <c r="EI44" s="665"/>
      <c r="EJ44" s="665"/>
      <c r="EK44" s="665"/>
      <c r="EL44" s="665"/>
      <c r="EM44" s="665"/>
      <c r="EN44" s="665"/>
      <c r="EO44" s="665"/>
      <c r="EP44" s="665"/>
      <c r="EQ44" s="665"/>
      <c r="ER44" s="665"/>
      <c r="ES44" s="665"/>
      <c r="ET44" s="665"/>
      <c r="EU44" s="665"/>
      <c r="EV44" s="665"/>
      <c r="EW44" s="665"/>
      <c r="EX44" s="665"/>
      <c r="EY44" s="665"/>
      <c r="EZ44" s="665"/>
      <c r="FA44" s="665"/>
      <c r="FB44" s="665"/>
      <c r="FC44" s="665"/>
      <c r="FD44" s="665"/>
      <c r="FE44" s="665"/>
      <c r="FF44" s="665"/>
      <c r="FG44" s="665"/>
      <c r="FH44" s="665"/>
      <c r="FI44" s="665"/>
      <c r="FJ44" s="665"/>
      <c r="FK44" s="665"/>
      <c r="FL44" s="665"/>
      <c r="FM44" s="665"/>
      <c r="FN44" s="665"/>
      <c r="FO44" s="665"/>
      <c r="FP44" s="665"/>
      <c r="FQ44" s="665"/>
      <c r="FR44" s="665"/>
      <c r="FS44" s="665"/>
      <c r="FT44" s="665"/>
      <c r="FU44" s="665"/>
      <c r="FV44" s="665"/>
      <c r="FW44" s="665"/>
      <c r="FX44" s="665"/>
      <c r="FY44" s="665"/>
      <c r="FZ44" s="665"/>
      <c r="GA44" s="665"/>
      <c r="GB44" s="665"/>
      <c r="GC44" s="665"/>
      <c r="GD44" s="665"/>
      <c r="GE44" s="665"/>
      <c r="GF44" s="665"/>
      <c r="GG44" s="665"/>
      <c r="GH44" s="665"/>
      <c r="GI44" s="665"/>
      <c r="GJ44" s="665"/>
      <c r="GK44" s="665"/>
      <c r="GL44" s="665"/>
      <c r="GM44" s="665"/>
      <c r="GN44" s="665"/>
      <c r="GO44" s="665"/>
      <c r="GP44" s="665"/>
      <c r="GQ44" s="665"/>
      <c r="GR44" s="665"/>
      <c r="GS44" s="665"/>
      <c r="GT44" s="665"/>
      <c r="GU44" s="665"/>
      <c r="GV44" s="665"/>
      <c r="GW44" s="665"/>
      <c r="GX44" s="665"/>
      <c r="GY44" s="665"/>
      <c r="GZ44" s="665"/>
      <c r="HA44" s="665"/>
      <c r="HB44" s="665"/>
      <c r="HC44" s="665"/>
      <c r="HD44" s="665"/>
      <c r="HE44" s="665"/>
      <c r="HF44" s="665"/>
      <c r="HG44" s="665"/>
      <c r="HH44" s="665"/>
      <c r="HI44" s="665"/>
      <c r="HJ44" s="665"/>
      <c r="HK44" s="665"/>
      <c r="HL44" s="665"/>
      <c r="HM44" s="665"/>
      <c r="HN44" s="665"/>
      <c r="HO44" s="665"/>
      <c r="HP44" s="665"/>
      <c r="HQ44" s="665"/>
      <c r="HR44" s="665"/>
      <c r="HS44" s="665"/>
      <c r="HT44" s="665"/>
      <c r="HU44" s="665"/>
      <c r="HV44" s="665"/>
      <c r="HW44" s="665"/>
      <c r="HX44" s="665"/>
      <c r="HY44" s="665"/>
      <c r="HZ44" s="665"/>
      <c r="IA44" s="665"/>
      <c r="IB44" s="665"/>
      <c r="IC44" s="665"/>
      <c r="ID44" s="665"/>
      <c r="IE44" s="665"/>
      <c r="IF44" s="665"/>
      <c r="IG44" s="665"/>
      <c r="IH44" s="665"/>
      <c r="II44" s="665"/>
      <c r="IJ44" s="665"/>
      <c r="IK44" s="665"/>
      <c r="IL44" s="665"/>
      <c r="IM44" s="665"/>
      <c r="IN44" s="665"/>
      <c r="IO44" s="665"/>
      <c r="IP44" s="665"/>
      <c r="IQ44" s="665"/>
      <c r="IR44" s="665"/>
      <c r="IS44" s="665"/>
      <c r="IT44" s="665"/>
      <c r="IU44" s="665"/>
      <c r="IV44" s="665"/>
      <c r="IW44" s="665"/>
      <c r="IX44" s="665"/>
      <c r="IY44" s="665"/>
      <c r="IZ44" s="665"/>
      <c r="JA44" s="665"/>
      <c r="JB44" s="665"/>
      <c r="JC44" s="665"/>
      <c r="JD44" s="665"/>
      <c r="JE44" s="665"/>
      <c r="JF44" s="665"/>
      <c r="JG44" s="665"/>
      <c r="JH44" s="665"/>
      <c r="JI44" s="665"/>
      <c r="JJ44" s="665"/>
      <c r="JK44" s="665"/>
      <c r="JL44" s="665"/>
      <c r="JM44" s="665"/>
      <c r="JN44" s="665"/>
      <c r="JO44" s="665"/>
      <c r="JP44" s="665"/>
      <c r="JQ44" s="665"/>
      <c r="JR44" s="665"/>
      <c r="JS44" s="665"/>
      <c r="JT44" s="665"/>
      <c r="JU44" s="665"/>
      <c r="JV44" s="665"/>
      <c r="JW44" s="665"/>
      <c r="JX44" s="665"/>
      <c r="JY44" s="665"/>
      <c r="JZ44" s="665"/>
      <c r="KA44" s="665"/>
      <c r="KB44" s="665"/>
      <c r="KC44" s="665"/>
      <c r="KD44" s="665"/>
      <c r="KE44" s="665"/>
      <c r="KF44" s="665"/>
      <c r="KG44" s="665"/>
      <c r="KH44" s="665"/>
      <c r="KI44" s="665"/>
      <c r="KJ44" s="665"/>
      <c r="KK44" s="665"/>
      <c r="KL44" s="665"/>
      <c r="KM44" s="665"/>
      <c r="KN44" s="665"/>
      <c r="KO44" s="665"/>
      <c r="KP44" s="665"/>
      <c r="KQ44" s="665"/>
      <c r="KR44" s="665"/>
      <c r="KS44" s="665"/>
      <c r="KT44" s="665"/>
      <c r="KU44" s="665"/>
      <c r="KV44" s="665"/>
      <c r="KW44" s="665"/>
      <c r="KX44" s="665"/>
      <c r="KY44" s="665"/>
      <c r="KZ44" s="665"/>
      <c r="LA44" s="665"/>
      <c r="LB44" s="665"/>
      <c r="LC44" s="665"/>
      <c r="LD44" s="665"/>
      <c r="LE44" s="665"/>
      <c r="LF44" s="665"/>
      <c r="LG44" s="665"/>
      <c r="LH44" s="665"/>
      <c r="LI44" s="665"/>
      <c r="LJ44" s="665"/>
      <c r="LK44" s="665"/>
      <c r="LL44" s="665"/>
      <c r="LM44" s="665"/>
      <c r="LN44" s="665"/>
      <c r="LO44" s="665"/>
      <c r="LP44" s="665"/>
      <c r="LQ44" s="665"/>
      <c r="LR44" s="665"/>
      <c r="LS44" s="665"/>
      <c r="LT44" s="665"/>
      <c r="LU44" s="665"/>
      <c r="LV44" s="665"/>
      <c r="LW44" s="665"/>
      <c r="LX44" s="665"/>
      <c r="LY44" s="665"/>
      <c r="LZ44" s="665"/>
      <c r="MA44" s="665"/>
      <c r="MB44" s="665"/>
      <c r="MC44" s="665"/>
      <c r="MD44" s="665"/>
      <c r="ME44" s="665"/>
      <c r="MF44" s="665"/>
      <c r="MG44" s="665"/>
      <c r="MH44" s="665"/>
      <c r="MI44" s="665"/>
      <c r="MJ44" s="665"/>
      <c r="MK44" s="665"/>
      <c r="ML44" s="665"/>
      <c r="MM44" s="665"/>
      <c r="MN44" s="665"/>
      <c r="MO44" s="665"/>
      <c r="MP44" s="665"/>
      <c r="MQ44" s="665"/>
      <c r="MR44" s="665"/>
      <c r="MS44" s="665"/>
      <c r="MT44" s="665"/>
      <c r="MU44" s="665"/>
      <c r="MV44" s="665"/>
      <c r="MW44" s="665"/>
      <c r="MX44" s="665"/>
      <c r="MY44" s="665"/>
      <c r="MZ44" s="665"/>
      <c r="NA44" s="665"/>
      <c r="NB44" s="665"/>
      <c r="NC44" s="665"/>
      <c r="ND44" s="665"/>
      <c r="NE44" s="665"/>
      <c r="NF44" s="665"/>
      <c r="NG44" s="665"/>
      <c r="NH44" s="665"/>
      <c r="NI44" s="665"/>
      <c r="NJ44" s="665"/>
      <c r="NK44" s="665"/>
      <c r="NL44" s="665"/>
      <c r="NM44" s="665"/>
      <c r="NN44" s="665"/>
      <c r="NO44" s="665"/>
      <c r="NP44" s="665"/>
      <c r="NQ44" s="665"/>
      <c r="NR44" s="665"/>
      <c r="NS44" s="665"/>
      <c r="NT44" s="665"/>
      <c r="NU44" s="665"/>
      <c r="NV44" s="665"/>
      <c r="NW44" s="665"/>
      <c r="NX44" s="665"/>
      <c r="NY44" s="665"/>
      <c r="NZ44" s="665"/>
      <c r="OA44" s="665"/>
      <c r="OB44" s="665"/>
      <c r="OC44" s="665"/>
      <c r="OD44" s="665"/>
      <c r="OE44" s="665"/>
      <c r="OF44" s="665"/>
      <c r="OG44" s="665"/>
      <c r="OH44" s="665"/>
      <c r="OI44" s="665"/>
      <c r="OJ44" s="665"/>
      <c r="OK44" s="665"/>
      <c r="OL44" s="665"/>
      <c r="OM44" s="665"/>
      <c r="ON44" s="665"/>
      <c r="OO44" s="665"/>
      <c r="OP44" s="665"/>
      <c r="OQ44" s="665"/>
      <c r="OR44" s="665"/>
      <c r="OS44" s="665"/>
      <c r="OT44" s="665"/>
      <c r="OU44" s="665"/>
      <c r="OV44" s="665"/>
      <c r="OW44" s="665"/>
      <c r="OX44" s="665"/>
      <c r="OY44" s="665"/>
      <c r="OZ44" s="665"/>
      <c r="PA44" s="665"/>
      <c r="PB44" s="665"/>
      <c r="PC44" s="665"/>
      <c r="PD44" s="665"/>
      <c r="PE44" s="665"/>
      <c r="PF44" s="665"/>
      <c r="PG44" s="665"/>
      <c r="PH44" s="665"/>
      <c r="PI44" s="665"/>
      <c r="PJ44" s="665"/>
      <c r="PK44" s="665"/>
      <c r="PL44" s="665"/>
      <c r="PM44" s="665"/>
      <c r="PN44" s="665"/>
      <c r="PO44" s="665"/>
      <c r="PP44" s="665"/>
      <c r="PQ44" s="665"/>
      <c r="PR44" s="665"/>
      <c r="PS44" s="665"/>
      <c r="PT44" s="665"/>
      <c r="PU44" s="665"/>
      <c r="PV44" s="665"/>
      <c r="PW44" s="665"/>
      <c r="PX44" s="665"/>
      <c r="PY44" s="665"/>
      <c r="PZ44" s="665"/>
      <c r="QA44" s="665"/>
      <c r="QB44" s="665"/>
      <c r="QC44" s="665"/>
      <c r="QD44" s="665"/>
      <c r="QE44" s="665"/>
      <c r="QF44" s="665"/>
      <c r="QG44" s="665"/>
      <c r="QH44" s="665"/>
      <c r="QI44" s="665"/>
      <c r="QJ44" s="665"/>
      <c r="QK44" s="665"/>
      <c r="QL44" s="665"/>
      <c r="QM44" s="665"/>
      <c r="QN44" s="665"/>
      <c r="QO44" s="665"/>
      <c r="QP44" s="665"/>
      <c r="QQ44" s="665"/>
      <c r="QR44" s="665"/>
      <c r="QS44" s="665"/>
      <c r="QT44" s="665"/>
      <c r="QU44" s="665"/>
      <c r="QV44" s="665"/>
      <c r="QW44" s="665"/>
      <c r="QX44" s="665"/>
      <c r="QY44" s="665"/>
      <c r="QZ44" s="665"/>
      <c r="RA44" s="665"/>
      <c r="RB44" s="665"/>
      <c r="RC44" s="665"/>
      <c r="RD44" s="665"/>
      <c r="RE44" s="665"/>
      <c r="RF44" s="665"/>
      <c r="RG44" s="665"/>
      <c r="RH44" s="665"/>
      <c r="RI44" s="665"/>
      <c r="RJ44" s="665"/>
      <c r="RK44" s="665"/>
      <c r="RL44" s="665"/>
      <c r="RM44" s="665"/>
      <c r="RN44" s="665"/>
      <c r="RO44" s="665"/>
      <c r="RP44" s="665"/>
      <c r="RQ44" s="665"/>
      <c r="RR44" s="665"/>
      <c r="RS44" s="665"/>
      <c r="RT44" s="665"/>
      <c r="RU44" s="665"/>
      <c r="RV44" s="665"/>
      <c r="RW44" s="665"/>
      <c r="RX44" s="665"/>
      <c r="RY44" s="665"/>
      <c r="RZ44" s="665"/>
      <c r="SA44" s="665"/>
      <c r="SB44" s="665"/>
      <c r="SC44" s="665"/>
      <c r="SD44" s="665"/>
      <c r="SE44" s="665"/>
      <c r="SF44" s="665"/>
      <c r="SG44" s="665"/>
      <c r="SH44" s="665"/>
      <c r="SI44" s="665"/>
      <c r="SJ44" s="665"/>
      <c r="SK44" s="665"/>
      <c r="SL44" s="665"/>
      <c r="SM44" s="665"/>
      <c r="SN44" s="665"/>
      <c r="SO44" s="665"/>
      <c r="SP44" s="665"/>
      <c r="SQ44" s="665"/>
      <c r="SR44" s="665"/>
      <c r="SS44" s="665"/>
      <c r="ST44" s="665"/>
      <c r="SU44" s="665"/>
      <c r="SV44" s="665"/>
      <c r="SW44" s="665"/>
      <c r="SX44" s="665"/>
      <c r="SY44" s="665"/>
      <c r="SZ44" s="665"/>
      <c r="TA44" s="665"/>
      <c r="TB44" s="665"/>
      <c r="TC44" s="665"/>
      <c r="TD44" s="665"/>
      <c r="TE44" s="665"/>
      <c r="TF44" s="665"/>
      <c r="TG44" s="665"/>
      <c r="TH44" s="665"/>
      <c r="TI44" s="665"/>
      <c r="TJ44" s="665"/>
      <c r="TK44" s="665"/>
      <c r="TL44" s="665"/>
      <c r="TM44" s="665"/>
      <c r="TN44" s="665"/>
      <c r="TO44" s="665"/>
      <c r="TP44" s="665"/>
      <c r="TQ44" s="665"/>
      <c r="TR44" s="665"/>
      <c r="TS44" s="665"/>
      <c r="TT44" s="665"/>
      <c r="TU44" s="665"/>
      <c r="TV44" s="665"/>
      <c r="TW44" s="665"/>
      <c r="TX44" s="665"/>
      <c r="TY44" s="665"/>
      <c r="TZ44" s="665"/>
      <c r="UA44" s="665"/>
      <c r="UB44" s="665"/>
      <c r="UC44" s="665"/>
      <c r="UD44" s="665"/>
      <c r="UE44" s="665"/>
      <c r="UF44" s="665"/>
      <c r="UG44" s="665"/>
      <c r="UH44" s="665"/>
      <c r="UI44" s="665"/>
      <c r="UJ44" s="665"/>
      <c r="UK44" s="665"/>
      <c r="UL44" s="665"/>
      <c r="UM44" s="665"/>
      <c r="UN44" s="665"/>
      <c r="UO44" s="665"/>
      <c r="UP44" s="665"/>
      <c r="UQ44" s="665"/>
      <c r="UR44" s="665"/>
      <c r="US44" s="665"/>
      <c r="UT44" s="665"/>
      <c r="UU44" s="665"/>
      <c r="UV44" s="665"/>
      <c r="UW44" s="665"/>
      <c r="UX44" s="665"/>
      <c r="UY44" s="665"/>
      <c r="UZ44" s="665"/>
      <c r="VA44" s="665"/>
      <c r="VB44" s="665"/>
      <c r="VC44" s="665"/>
      <c r="VD44" s="665"/>
      <c r="VE44" s="665"/>
      <c r="VF44" s="665"/>
      <c r="VG44" s="665"/>
      <c r="VH44" s="665"/>
      <c r="VI44" s="665"/>
      <c r="VJ44" s="665"/>
      <c r="VK44" s="665"/>
      <c r="VL44" s="665"/>
      <c r="VM44" s="665"/>
      <c r="VN44" s="665"/>
      <c r="VO44" s="665"/>
      <c r="VP44" s="665"/>
      <c r="VQ44" s="665"/>
      <c r="VR44" s="665"/>
      <c r="VS44" s="665"/>
      <c r="VT44" s="665"/>
      <c r="VU44" s="665"/>
      <c r="VV44" s="665"/>
      <c r="VW44" s="665"/>
      <c r="VX44" s="665"/>
      <c r="VY44" s="665"/>
      <c r="VZ44" s="665"/>
      <c r="WA44" s="665"/>
      <c r="WB44" s="665"/>
      <c r="WC44" s="665"/>
      <c r="WD44" s="665"/>
      <c r="WE44" s="665"/>
      <c r="WF44" s="665"/>
      <c r="WG44" s="665"/>
      <c r="WH44" s="665"/>
      <c r="WI44" s="665"/>
      <c r="WJ44" s="665"/>
      <c r="WK44" s="665"/>
      <c r="WL44" s="665"/>
      <c r="WM44" s="665"/>
      <c r="WN44" s="665"/>
      <c r="WO44" s="665"/>
      <c r="WP44" s="665"/>
      <c r="WQ44" s="665"/>
      <c r="WR44" s="665"/>
      <c r="WS44" s="665"/>
      <c r="WT44" s="665"/>
      <c r="WU44" s="665"/>
      <c r="WV44" s="665"/>
      <c r="WW44" s="665"/>
      <c r="WX44" s="665"/>
      <c r="WY44" s="665"/>
      <c r="WZ44" s="665"/>
      <c r="XA44" s="665"/>
      <c r="XB44" s="665"/>
      <c r="XC44" s="665"/>
      <c r="XD44" s="665"/>
      <c r="XE44" s="665"/>
      <c r="XF44" s="665"/>
      <c r="XG44" s="665"/>
      <c r="XH44" s="665"/>
      <c r="XI44" s="665"/>
      <c r="XJ44" s="665"/>
      <c r="XK44" s="665"/>
      <c r="XL44" s="665"/>
      <c r="XM44" s="665"/>
      <c r="XN44" s="665"/>
      <c r="XO44" s="665"/>
      <c r="XP44" s="665"/>
      <c r="XQ44" s="665"/>
      <c r="XR44" s="665"/>
      <c r="XS44" s="665"/>
      <c r="XT44" s="665"/>
      <c r="XU44" s="665"/>
      <c r="XV44" s="665"/>
      <c r="XW44" s="665"/>
      <c r="XX44" s="665"/>
      <c r="XY44" s="665"/>
      <c r="XZ44" s="665"/>
      <c r="YA44" s="665"/>
      <c r="YB44" s="665"/>
      <c r="YC44" s="665"/>
      <c r="YD44" s="665"/>
      <c r="YE44" s="665"/>
      <c r="YF44" s="665"/>
      <c r="YG44" s="665"/>
      <c r="YH44" s="665"/>
      <c r="YI44" s="665"/>
      <c r="YJ44" s="665"/>
      <c r="YK44" s="665"/>
      <c r="YL44" s="665"/>
      <c r="YM44" s="665"/>
      <c r="YN44" s="665"/>
      <c r="YO44" s="665"/>
      <c r="YP44" s="665"/>
      <c r="YQ44" s="665"/>
      <c r="YR44" s="665"/>
      <c r="YS44" s="665"/>
      <c r="YT44" s="665"/>
      <c r="YU44" s="665"/>
      <c r="YV44" s="665"/>
      <c r="YW44" s="665"/>
      <c r="YX44" s="665"/>
      <c r="YY44" s="665"/>
      <c r="YZ44" s="665"/>
      <c r="ZA44" s="665"/>
      <c r="ZB44" s="665"/>
      <c r="ZC44" s="665"/>
      <c r="ZD44" s="665"/>
      <c r="ZE44" s="665"/>
      <c r="ZF44" s="665"/>
      <c r="ZG44" s="665"/>
      <c r="ZH44" s="665"/>
      <c r="ZI44" s="665"/>
      <c r="ZJ44" s="665"/>
      <c r="ZK44" s="665"/>
      <c r="ZL44" s="665"/>
      <c r="ZM44" s="665"/>
      <c r="ZN44" s="665"/>
      <c r="ZO44" s="665"/>
      <c r="ZP44" s="665"/>
      <c r="ZQ44" s="665"/>
      <c r="ZR44" s="665"/>
      <c r="ZS44" s="665"/>
      <c r="ZT44" s="665"/>
      <c r="ZU44" s="665"/>
      <c r="ZV44" s="665"/>
      <c r="ZW44" s="665"/>
      <c r="ZX44" s="665"/>
      <c r="ZY44" s="665"/>
      <c r="ZZ44" s="665"/>
      <c r="AAA44" s="665"/>
      <c r="AAB44" s="665"/>
      <c r="AAC44" s="665"/>
      <c r="AAD44" s="665"/>
      <c r="AAE44" s="665"/>
      <c r="AAF44" s="665"/>
      <c r="AAG44" s="665"/>
      <c r="AAH44" s="665"/>
      <c r="AAI44" s="665"/>
      <c r="AAJ44" s="665"/>
      <c r="AAK44" s="665"/>
      <c r="AAL44" s="665"/>
      <c r="AAM44" s="665"/>
      <c r="AAN44" s="665"/>
      <c r="AAO44" s="665"/>
      <c r="AAP44" s="665"/>
      <c r="AAQ44" s="665"/>
      <c r="AAR44" s="665"/>
      <c r="AAS44" s="665"/>
      <c r="AAT44" s="665"/>
      <c r="AAU44" s="665"/>
      <c r="AAV44" s="665"/>
      <c r="AAW44" s="665"/>
      <c r="AAX44" s="665"/>
      <c r="AAY44" s="665"/>
      <c r="AAZ44" s="665"/>
      <c r="ABA44" s="665"/>
      <c r="ABB44" s="665"/>
      <c r="ABC44" s="665"/>
      <c r="ABD44" s="665"/>
      <c r="ABE44" s="665"/>
      <c r="ABF44" s="665"/>
      <c r="ABG44" s="665"/>
      <c r="ABH44" s="665"/>
      <c r="ABI44" s="665"/>
      <c r="ABJ44" s="665"/>
      <c r="ABK44" s="665"/>
      <c r="ABL44" s="665"/>
      <c r="ABM44" s="665"/>
      <c r="ABN44" s="665"/>
      <c r="ABO44" s="665"/>
      <c r="ABP44" s="665"/>
      <c r="ABQ44" s="665"/>
      <c r="ABR44" s="665"/>
      <c r="ABS44" s="665"/>
      <c r="ABT44" s="665"/>
      <c r="ABU44" s="665"/>
      <c r="ABV44" s="665"/>
      <c r="ABW44" s="665"/>
      <c r="ABX44" s="665"/>
      <c r="ABY44" s="665"/>
      <c r="ABZ44" s="665"/>
      <c r="ACA44" s="665"/>
      <c r="ACB44" s="665"/>
      <c r="ACC44" s="665"/>
      <c r="ACD44" s="665"/>
      <c r="ACE44" s="665"/>
      <c r="ACF44" s="665"/>
      <c r="ACG44" s="665"/>
      <c r="ACH44" s="665"/>
      <c r="ACI44" s="665"/>
      <c r="ACJ44" s="665"/>
      <c r="ACK44" s="665"/>
      <c r="ACL44" s="665"/>
      <c r="ACM44" s="665"/>
      <c r="ACN44" s="665"/>
      <c r="ACO44" s="665"/>
      <c r="ACP44" s="665"/>
      <c r="ACQ44" s="665"/>
      <c r="ACR44" s="665"/>
      <c r="ACS44" s="665"/>
      <c r="ACT44" s="665"/>
      <c r="ACU44" s="665"/>
      <c r="ACV44" s="665"/>
      <c r="ACW44" s="665"/>
      <c r="ACX44" s="665"/>
      <c r="ACY44" s="665"/>
      <c r="ACZ44" s="665"/>
      <c r="ADA44" s="665"/>
      <c r="ADB44" s="665"/>
      <c r="ADC44" s="665"/>
      <c r="ADD44" s="665"/>
      <c r="ADE44" s="665"/>
      <c r="ADF44" s="665"/>
      <c r="ADG44" s="665"/>
      <c r="ADH44" s="665"/>
      <c r="ADI44" s="665"/>
      <c r="ADJ44" s="665"/>
      <c r="ADK44" s="665"/>
      <c r="ADL44" s="665"/>
      <c r="ADM44" s="665"/>
      <c r="ADN44" s="665"/>
      <c r="ADO44" s="665"/>
      <c r="ADP44" s="665"/>
      <c r="ADQ44" s="665"/>
      <c r="ADR44" s="665"/>
      <c r="ADS44" s="665"/>
      <c r="ADT44" s="665"/>
      <c r="ADU44" s="665"/>
      <c r="ADV44" s="665"/>
      <c r="ADW44" s="665"/>
      <c r="ADX44" s="665"/>
      <c r="ADY44" s="665"/>
      <c r="ADZ44" s="665"/>
      <c r="AEA44" s="665"/>
      <c r="AEB44" s="665"/>
      <c r="AEC44" s="665"/>
      <c r="AED44" s="665"/>
      <c r="AEE44" s="665"/>
      <c r="AEF44" s="665"/>
      <c r="AEG44" s="665"/>
      <c r="AEH44" s="665"/>
      <c r="AEI44" s="665"/>
      <c r="AEJ44" s="665"/>
      <c r="AEK44" s="665"/>
      <c r="AEL44" s="665"/>
      <c r="AEM44" s="665"/>
      <c r="AEN44" s="665"/>
      <c r="AEO44" s="665"/>
      <c r="AEP44" s="665"/>
      <c r="AEQ44" s="665"/>
      <c r="AER44" s="665"/>
      <c r="AES44" s="665"/>
      <c r="AET44" s="665"/>
      <c r="AEU44" s="665"/>
      <c r="AEV44" s="665"/>
      <c r="AEW44" s="665"/>
      <c r="AEX44" s="665"/>
      <c r="AEY44" s="665"/>
      <c r="AEZ44" s="665"/>
      <c r="AFA44" s="665"/>
      <c r="AFB44" s="665"/>
      <c r="AFC44" s="665"/>
      <c r="AFD44" s="665"/>
      <c r="AFE44" s="665"/>
      <c r="AFF44" s="665"/>
      <c r="AFG44" s="665"/>
      <c r="AFH44" s="665"/>
      <c r="AFI44" s="665"/>
      <c r="AFJ44" s="665"/>
      <c r="AFK44" s="665"/>
      <c r="AFL44" s="665"/>
      <c r="AFM44" s="665"/>
      <c r="AFN44" s="665"/>
      <c r="AFO44" s="665"/>
      <c r="AFP44" s="665"/>
      <c r="AFQ44" s="665"/>
      <c r="AFR44" s="665"/>
      <c r="AFS44" s="665"/>
      <c r="AFT44" s="665"/>
      <c r="AFU44" s="665"/>
      <c r="AFV44" s="665"/>
      <c r="AFW44" s="665"/>
      <c r="AFX44" s="665"/>
      <c r="AFY44" s="665"/>
      <c r="AFZ44" s="665"/>
      <c r="AGA44" s="665"/>
      <c r="AGB44" s="665"/>
      <c r="AGC44" s="665"/>
      <c r="AGD44" s="665"/>
      <c r="AGE44" s="665"/>
      <c r="AGF44" s="665"/>
      <c r="AGG44" s="665"/>
      <c r="AGH44" s="665"/>
      <c r="AGI44" s="665"/>
      <c r="AGJ44" s="665"/>
      <c r="AGK44" s="665"/>
      <c r="AGL44" s="665"/>
      <c r="AGM44" s="665"/>
      <c r="AGN44" s="665"/>
      <c r="AGO44" s="665"/>
      <c r="AGP44" s="665"/>
      <c r="AGQ44" s="665"/>
      <c r="AGR44" s="665"/>
      <c r="AGS44" s="665"/>
      <c r="AGT44" s="665"/>
      <c r="AGU44" s="665"/>
      <c r="AGV44" s="665"/>
      <c r="AGW44" s="665"/>
      <c r="AGX44" s="665"/>
      <c r="AGY44" s="665"/>
      <c r="AGZ44" s="665"/>
      <c r="AHA44" s="665"/>
      <c r="AHB44" s="665"/>
      <c r="AHC44" s="665"/>
      <c r="AHD44" s="665"/>
      <c r="AHE44" s="665"/>
      <c r="AHF44" s="665"/>
      <c r="AHG44" s="665"/>
      <c r="AHH44" s="665"/>
      <c r="AHI44" s="665"/>
      <c r="AHJ44" s="665"/>
      <c r="AHK44" s="665"/>
      <c r="AHL44" s="665"/>
      <c r="AHM44" s="665"/>
      <c r="AHN44" s="665"/>
      <c r="AHO44" s="665"/>
      <c r="AHP44" s="665"/>
      <c r="AHQ44" s="665"/>
      <c r="AHR44" s="665"/>
      <c r="AHS44" s="665"/>
      <c r="AHT44" s="665"/>
      <c r="AHU44" s="665"/>
      <c r="AHV44" s="665"/>
      <c r="AHW44" s="665"/>
      <c r="AHX44" s="665"/>
      <c r="AHY44" s="665"/>
      <c r="AHZ44" s="665"/>
      <c r="AIA44" s="665"/>
      <c r="AIB44" s="665"/>
      <c r="AIC44" s="665"/>
      <c r="AID44" s="665"/>
      <c r="AIE44" s="665"/>
      <c r="AIF44" s="665"/>
      <c r="AIG44" s="665"/>
      <c r="AIH44" s="665"/>
      <c r="AII44" s="665"/>
      <c r="AIJ44" s="665"/>
      <c r="AIK44" s="665"/>
      <c r="AIL44" s="665"/>
      <c r="AIM44" s="665"/>
      <c r="AIN44" s="665"/>
      <c r="AIO44" s="665"/>
      <c r="AIP44" s="665"/>
      <c r="AIQ44" s="665"/>
      <c r="AIR44" s="665"/>
      <c r="AIS44" s="665"/>
      <c r="AIT44" s="665"/>
      <c r="AIU44" s="665"/>
      <c r="AIV44" s="665"/>
      <c r="AIW44" s="665"/>
      <c r="AIX44" s="665"/>
      <c r="AIY44" s="665"/>
      <c r="AIZ44" s="665"/>
      <c r="AJA44" s="665"/>
      <c r="AJB44" s="665"/>
      <c r="AJC44" s="665"/>
      <c r="AJD44" s="665"/>
      <c r="AJE44" s="665"/>
      <c r="AJF44" s="665"/>
      <c r="AJG44" s="665"/>
      <c r="AJH44" s="665"/>
      <c r="AJI44" s="665"/>
      <c r="AJJ44" s="665"/>
      <c r="AJK44" s="665"/>
      <c r="AJL44" s="665"/>
      <c r="AJM44" s="665"/>
      <c r="AJN44" s="665"/>
      <c r="AJO44" s="665"/>
      <c r="AJP44" s="665"/>
      <c r="AJQ44" s="665"/>
      <c r="AJR44" s="665"/>
      <c r="AJS44" s="665"/>
      <c r="AJT44" s="665"/>
      <c r="AJU44" s="665"/>
      <c r="AJV44" s="665"/>
      <c r="AJW44" s="665"/>
      <c r="AJX44" s="665"/>
      <c r="AJY44" s="665"/>
      <c r="AJZ44" s="665"/>
      <c r="AKA44" s="665"/>
      <c r="AKB44" s="665"/>
      <c r="AKC44" s="665"/>
      <c r="AKD44" s="665"/>
      <c r="AKE44" s="665"/>
      <c r="AKF44" s="665"/>
      <c r="AKG44" s="665"/>
      <c r="AKH44" s="665"/>
      <c r="AKI44" s="665"/>
      <c r="AKJ44" s="665"/>
      <c r="AKK44" s="665"/>
      <c r="AKL44" s="665"/>
      <c r="AKM44" s="665"/>
      <c r="AKN44" s="665"/>
      <c r="AKO44" s="665"/>
      <c r="AKP44" s="665"/>
      <c r="AKQ44" s="665"/>
      <c r="AKR44" s="665"/>
      <c r="AKS44" s="665"/>
      <c r="AKT44" s="665"/>
      <c r="AKU44" s="665"/>
      <c r="AKV44" s="665"/>
      <c r="AKW44" s="665"/>
      <c r="AKX44" s="665"/>
      <c r="AKY44" s="665"/>
      <c r="AKZ44" s="665"/>
      <c r="ALA44" s="665"/>
      <c r="ALB44" s="665"/>
      <c r="ALC44" s="665"/>
      <c r="ALD44" s="665"/>
      <c r="ALE44" s="665"/>
      <c r="ALF44" s="665"/>
      <c r="ALG44" s="665"/>
      <c r="ALH44" s="665"/>
      <c r="ALI44" s="665"/>
      <c r="ALJ44" s="665"/>
      <c r="ALK44" s="665"/>
      <c r="ALL44" s="665"/>
      <c r="ALM44" s="665"/>
      <c r="ALN44" s="665"/>
      <c r="ALO44" s="665"/>
      <c r="ALP44" s="665"/>
    </row>
    <row r="45" spans="2:1006">
      <c r="B45" s="698" t="s">
        <v>573</v>
      </c>
      <c r="C45" s="74">
        <v>2018</v>
      </c>
      <c r="D45" s="74">
        <v>2019</v>
      </c>
      <c r="E45" s="74">
        <v>2020</v>
      </c>
      <c r="F45" s="74">
        <v>2025</v>
      </c>
      <c r="G45" s="74">
        <v>2030</v>
      </c>
      <c r="H45" s="74">
        <v>2035</v>
      </c>
      <c r="I45" s="74">
        <v>2040</v>
      </c>
      <c r="J45" s="74">
        <v>2045</v>
      </c>
      <c r="K45" s="74">
        <v>2050</v>
      </c>
      <c r="P45" s="665"/>
      <c r="Q45" s="665"/>
      <c r="R45" s="665"/>
      <c r="S45" s="665"/>
      <c r="T45" s="665"/>
      <c r="U45" s="665"/>
      <c r="V45" s="665"/>
      <c r="W45" s="665"/>
      <c r="X45" s="665"/>
      <c r="Y45" s="665"/>
      <c r="Z45" s="665"/>
      <c r="AA45" s="665"/>
      <c r="AB45" s="665"/>
      <c r="AC45" s="665"/>
      <c r="AD45" s="665"/>
      <c r="AE45" s="665"/>
      <c r="AF45" s="665"/>
      <c r="AG45" s="665"/>
      <c r="AH45" s="665"/>
      <c r="AI45" s="665"/>
      <c r="AJ45" s="665"/>
      <c r="AK45" s="665"/>
      <c r="AL45" s="665"/>
      <c r="AM45" s="665"/>
      <c r="AN45" s="665"/>
      <c r="AO45" s="665"/>
      <c r="AP45" s="665"/>
      <c r="AQ45" s="665"/>
      <c r="AR45" s="665"/>
      <c r="AS45" s="665"/>
      <c r="AT45" s="665"/>
      <c r="AU45" s="665"/>
      <c r="AV45" s="665"/>
      <c r="AW45" s="665"/>
      <c r="AX45" s="665"/>
      <c r="AY45" s="665"/>
      <c r="AZ45" s="665"/>
      <c r="BA45" s="665"/>
      <c r="BB45" s="665"/>
      <c r="BC45" s="665"/>
      <c r="BD45" s="665"/>
      <c r="BE45" s="665"/>
      <c r="BF45" s="665"/>
      <c r="BG45" s="665"/>
      <c r="BH45" s="665"/>
      <c r="BI45" s="665"/>
      <c r="BJ45" s="665"/>
      <c r="BK45" s="665"/>
      <c r="BL45" s="665"/>
      <c r="BM45" s="665"/>
      <c r="BN45" s="665"/>
      <c r="BO45" s="665"/>
      <c r="BP45" s="665"/>
      <c r="BQ45" s="665"/>
      <c r="BR45" s="665"/>
      <c r="BS45" s="665"/>
      <c r="BT45" s="665"/>
      <c r="BU45" s="665"/>
      <c r="BV45" s="665"/>
      <c r="BW45" s="665"/>
      <c r="BX45" s="665"/>
      <c r="BY45" s="665"/>
      <c r="BZ45" s="665"/>
      <c r="CA45" s="665"/>
      <c r="CB45" s="665"/>
      <c r="CC45" s="665"/>
      <c r="CD45" s="665"/>
      <c r="CE45" s="665"/>
      <c r="CF45" s="665"/>
      <c r="CG45" s="665"/>
      <c r="CH45" s="665"/>
      <c r="CI45" s="665"/>
      <c r="CJ45" s="665"/>
      <c r="CK45" s="665"/>
      <c r="CL45" s="665"/>
      <c r="CM45" s="665"/>
      <c r="CN45" s="665"/>
      <c r="CO45" s="665"/>
      <c r="CP45" s="665"/>
      <c r="CQ45" s="665"/>
      <c r="CR45" s="665"/>
      <c r="CS45" s="665"/>
      <c r="CT45" s="665"/>
      <c r="CU45" s="665"/>
      <c r="CV45" s="665"/>
      <c r="CW45" s="665"/>
      <c r="CX45" s="665"/>
      <c r="CY45" s="665"/>
      <c r="CZ45" s="665"/>
      <c r="DA45" s="665"/>
      <c r="DB45" s="665"/>
      <c r="DC45" s="665"/>
      <c r="DD45" s="665"/>
      <c r="DE45" s="665"/>
      <c r="DF45" s="665"/>
      <c r="DG45" s="665"/>
      <c r="DH45" s="665"/>
      <c r="DI45" s="665"/>
      <c r="DJ45" s="665"/>
      <c r="DK45" s="665"/>
      <c r="DL45" s="665"/>
      <c r="DM45" s="665"/>
      <c r="DN45" s="665"/>
      <c r="DO45" s="665"/>
      <c r="DP45" s="665"/>
      <c r="DQ45" s="665"/>
      <c r="DR45" s="665"/>
      <c r="DS45" s="665"/>
      <c r="DT45" s="665"/>
      <c r="DU45" s="665"/>
      <c r="DV45" s="665"/>
      <c r="DW45" s="665"/>
      <c r="DX45" s="665"/>
      <c r="DY45" s="665"/>
      <c r="DZ45" s="665"/>
      <c r="EA45" s="665"/>
      <c r="EB45" s="665"/>
      <c r="EC45" s="665"/>
      <c r="ED45" s="665"/>
      <c r="EE45" s="665"/>
      <c r="EF45" s="665"/>
      <c r="EG45" s="665"/>
      <c r="EH45" s="665"/>
      <c r="EI45" s="665"/>
      <c r="EJ45" s="665"/>
      <c r="EK45" s="665"/>
      <c r="EL45" s="665"/>
      <c r="EM45" s="665"/>
      <c r="EN45" s="665"/>
      <c r="EO45" s="665"/>
      <c r="EP45" s="665"/>
      <c r="EQ45" s="665"/>
      <c r="ER45" s="665"/>
      <c r="ES45" s="665"/>
      <c r="ET45" s="665"/>
      <c r="EU45" s="665"/>
      <c r="EV45" s="665"/>
      <c r="EW45" s="665"/>
      <c r="EX45" s="665"/>
      <c r="EY45" s="665"/>
      <c r="EZ45" s="665"/>
      <c r="FA45" s="665"/>
      <c r="FB45" s="665"/>
      <c r="FC45" s="665"/>
      <c r="FD45" s="665"/>
      <c r="FE45" s="665"/>
      <c r="FF45" s="665"/>
      <c r="FG45" s="665"/>
      <c r="FH45" s="665"/>
      <c r="FI45" s="665"/>
      <c r="FJ45" s="665"/>
      <c r="FK45" s="665"/>
      <c r="FL45" s="665"/>
      <c r="FM45" s="665"/>
      <c r="FN45" s="665"/>
      <c r="FO45" s="665"/>
      <c r="FP45" s="665"/>
      <c r="FQ45" s="665"/>
      <c r="FR45" s="665"/>
      <c r="FS45" s="665"/>
      <c r="FT45" s="665"/>
      <c r="FU45" s="665"/>
      <c r="FV45" s="665"/>
      <c r="FW45" s="665"/>
      <c r="FX45" s="665"/>
      <c r="FY45" s="665"/>
      <c r="FZ45" s="665"/>
      <c r="GA45" s="665"/>
      <c r="GB45" s="665"/>
      <c r="GC45" s="665"/>
      <c r="GD45" s="665"/>
      <c r="GE45" s="665"/>
      <c r="GF45" s="665"/>
      <c r="GG45" s="665"/>
      <c r="GH45" s="665"/>
      <c r="GI45" s="665"/>
      <c r="GJ45" s="665"/>
      <c r="GK45" s="665"/>
      <c r="GL45" s="665"/>
      <c r="GM45" s="665"/>
      <c r="GN45" s="665"/>
      <c r="GO45" s="665"/>
      <c r="GP45" s="665"/>
      <c r="GQ45" s="665"/>
      <c r="GR45" s="665"/>
      <c r="GS45" s="665"/>
      <c r="GT45" s="665"/>
      <c r="GU45" s="665"/>
      <c r="GV45" s="665"/>
      <c r="GW45" s="665"/>
      <c r="GX45" s="665"/>
      <c r="GY45" s="665"/>
      <c r="GZ45" s="665"/>
      <c r="HA45" s="665"/>
      <c r="HB45" s="665"/>
      <c r="HC45" s="665"/>
      <c r="HD45" s="665"/>
      <c r="HE45" s="665"/>
      <c r="HF45" s="665"/>
      <c r="HG45" s="665"/>
      <c r="HH45" s="665"/>
      <c r="HI45" s="665"/>
      <c r="HJ45" s="665"/>
      <c r="HK45" s="665"/>
      <c r="HL45" s="665"/>
      <c r="HM45" s="665"/>
      <c r="HN45" s="665"/>
      <c r="HO45" s="665"/>
      <c r="HP45" s="665"/>
      <c r="HQ45" s="665"/>
      <c r="HR45" s="665"/>
      <c r="HS45" s="665"/>
      <c r="HT45" s="665"/>
      <c r="HU45" s="665"/>
      <c r="HV45" s="665"/>
      <c r="HW45" s="665"/>
      <c r="HX45" s="665"/>
      <c r="HY45" s="665"/>
      <c r="HZ45" s="665"/>
      <c r="IA45" s="665"/>
      <c r="IB45" s="665"/>
      <c r="IC45" s="665"/>
      <c r="ID45" s="665"/>
      <c r="IE45" s="665"/>
      <c r="IF45" s="665"/>
      <c r="IG45" s="665"/>
      <c r="IH45" s="665"/>
      <c r="II45" s="665"/>
      <c r="IJ45" s="665"/>
      <c r="IK45" s="665"/>
      <c r="IL45" s="665"/>
      <c r="IM45" s="665"/>
      <c r="IN45" s="665"/>
      <c r="IO45" s="665"/>
      <c r="IP45" s="665"/>
      <c r="IQ45" s="665"/>
      <c r="IR45" s="665"/>
      <c r="IS45" s="665"/>
      <c r="IT45" s="665"/>
      <c r="IU45" s="665"/>
      <c r="IV45" s="665"/>
      <c r="IW45" s="665"/>
      <c r="IX45" s="665"/>
      <c r="IY45" s="665"/>
      <c r="IZ45" s="665"/>
      <c r="JA45" s="665"/>
      <c r="JB45" s="665"/>
      <c r="JC45" s="665"/>
      <c r="JD45" s="665"/>
      <c r="JE45" s="665"/>
      <c r="JF45" s="665"/>
      <c r="JG45" s="665"/>
      <c r="JH45" s="665"/>
      <c r="JI45" s="665"/>
      <c r="JJ45" s="665"/>
      <c r="JK45" s="665"/>
      <c r="JL45" s="665"/>
      <c r="JM45" s="665"/>
      <c r="JN45" s="665"/>
      <c r="JO45" s="665"/>
      <c r="JP45" s="665"/>
      <c r="JQ45" s="665"/>
      <c r="JR45" s="665"/>
      <c r="JS45" s="665"/>
      <c r="JT45" s="665"/>
      <c r="JU45" s="665"/>
      <c r="JV45" s="665"/>
      <c r="JW45" s="665"/>
      <c r="JX45" s="665"/>
      <c r="JY45" s="665"/>
      <c r="JZ45" s="665"/>
      <c r="KA45" s="665"/>
      <c r="KB45" s="665"/>
      <c r="KC45" s="665"/>
      <c r="KD45" s="665"/>
      <c r="KE45" s="665"/>
      <c r="KF45" s="665"/>
      <c r="KG45" s="665"/>
      <c r="KH45" s="665"/>
      <c r="KI45" s="665"/>
      <c r="KJ45" s="665"/>
      <c r="KK45" s="665"/>
      <c r="KL45" s="665"/>
      <c r="KM45" s="665"/>
      <c r="KN45" s="665"/>
      <c r="KO45" s="665"/>
      <c r="KP45" s="665"/>
      <c r="KQ45" s="665"/>
      <c r="KR45" s="665"/>
      <c r="KS45" s="665"/>
      <c r="KT45" s="665"/>
      <c r="KU45" s="665"/>
      <c r="KV45" s="665"/>
      <c r="KW45" s="665"/>
      <c r="KX45" s="665"/>
      <c r="KY45" s="665"/>
      <c r="KZ45" s="665"/>
      <c r="LA45" s="665"/>
      <c r="LB45" s="665"/>
      <c r="LC45" s="665"/>
      <c r="LD45" s="665"/>
      <c r="LE45" s="665"/>
      <c r="LF45" s="665"/>
      <c r="LG45" s="665"/>
      <c r="LH45" s="665"/>
      <c r="LI45" s="665"/>
      <c r="LJ45" s="665"/>
      <c r="LK45" s="665"/>
      <c r="LL45" s="665"/>
      <c r="LM45" s="665"/>
      <c r="LN45" s="665"/>
      <c r="LO45" s="665"/>
      <c r="LP45" s="665"/>
      <c r="LQ45" s="665"/>
      <c r="LR45" s="665"/>
      <c r="LS45" s="665"/>
      <c r="LT45" s="665"/>
      <c r="LU45" s="665"/>
      <c r="LV45" s="665"/>
      <c r="LW45" s="665"/>
      <c r="LX45" s="665"/>
      <c r="LY45" s="665"/>
      <c r="LZ45" s="665"/>
      <c r="MA45" s="665"/>
      <c r="MB45" s="665"/>
      <c r="MC45" s="665"/>
      <c r="MD45" s="665"/>
      <c r="ME45" s="665"/>
      <c r="MF45" s="665"/>
      <c r="MG45" s="665"/>
      <c r="MH45" s="665"/>
      <c r="MI45" s="665"/>
      <c r="MJ45" s="665"/>
      <c r="MK45" s="665"/>
      <c r="ML45" s="665"/>
      <c r="MM45" s="665"/>
      <c r="MN45" s="665"/>
      <c r="MO45" s="665"/>
      <c r="MP45" s="665"/>
      <c r="MQ45" s="665"/>
      <c r="MR45" s="665"/>
      <c r="MS45" s="665"/>
      <c r="MT45" s="665"/>
      <c r="MU45" s="665"/>
      <c r="MV45" s="665"/>
      <c r="MW45" s="665"/>
      <c r="MX45" s="665"/>
      <c r="MY45" s="665"/>
      <c r="MZ45" s="665"/>
      <c r="NA45" s="665"/>
      <c r="NB45" s="665"/>
      <c r="NC45" s="665"/>
      <c r="ND45" s="665"/>
      <c r="NE45" s="665"/>
      <c r="NF45" s="665"/>
      <c r="NG45" s="665"/>
      <c r="NH45" s="665"/>
      <c r="NI45" s="665"/>
      <c r="NJ45" s="665"/>
      <c r="NK45" s="665"/>
      <c r="NL45" s="665"/>
      <c r="NM45" s="665"/>
      <c r="NN45" s="665"/>
      <c r="NO45" s="665"/>
      <c r="NP45" s="665"/>
      <c r="NQ45" s="665"/>
      <c r="NR45" s="665"/>
      <c r="NS45" s="665"/>
      <c r="NT45" s="665"/>
      <c r="NU45" s="665"/>
      <c r="NV45" s="665"/>
      <c r="NW45" s="665"/>
      <c r="NX45" s="665"/>
      <c r="NY45" s="665"/>
      <c r="NZ45" s="665"/>
      <c r="OA45" s="665"/>
      <c r="OB45" s="665"/>
      <c r="OC45" s="665"/>
      <c r="OD45" s="665"/>
      <c r="OE45" s="665"/>
      <c r="OF45" s="665"/>
      <c r="OG45" s="665"/>
      <c r="OH45" s="665"/>
      <c r="OI45" s="665"/>
      <c r="OJ45" s="665"/>
      <c r="OK45" s="665"/>
      <c r="OL45" s="665"/>
      <c r="OM45" s="665"/>
      <c r="ON45" s="665"/>
      <c r="OO45" s="665"/>
      <c r="OP45" s="665"/>
      <c r="OQ45" s="665"/>
      <c r="OR45" s="665"/>
      <c r="OS45" s="665"/>
      <c r="OT45" s="665"/>
      <c r="OU45" s="665"/>
      <c r="OV45" s="665"/>
      <c r="OW45" s="665"/>
      <c r="OX45" s="665"/>
      <c r="OY45" s="665"/>
      <c r="OZ45" s="665"/>
      <c r="PA45" s="665"/>
      <c r="PB45" s="665"/>
      <c r="PC45" s="665"/>
      <c r="PD45" s="665"/>
      <c r="PE45" s="665"/>
      <c r="PF45" s="665"/>
      <c r="PG45" s="665"/>
      <c r="PH45" s="665"/>
      <c r="PI45" s="665"/>
      <c r="PJ45" s="665"/>
      <c r="PK45" s="665"/>
      <c r="PL45" s="665"/>
      <c r="PM45" s="665"/>
      <c r="PN45" s="665"/>
      <c r="PO45" s="665"/>
      <c r="PP45" s="665"/>
      <c r="PQ45" s="665"/>
      <c r="PR45" s="665"/>
      <c r="PS45" s="665"/>
      <c r="PT45" s="665"/>
      <c r="PU45" s="665"/>
      <c r="PV45" s="665"/>
      <c r="PW45" s="665"/>
      <c r="PX45" s="665"/>
      <c r="PY45" s="665"/>
      <c r="PZ45" s="665"/>
      <c r="QA45" s="665"/>
      <c r="QB45" s="665"/>
      <c r="QC45" s="665"/>
      <c r="QD45" s="665"/>
      <c r="QE45" s="665"/>
      <c r="QF45" s="665"/>
      <c r="QG45" s="665"/>
      <c r="QH45" s="665"/>
      <c r="QI45" s="665"/>
      <c r="QJ45" s="665"/>
      <c r="QK45" s="665"/>
      <c r="QL45" s="665"/>
      <c r="QM45" s="665"/>
      <c r="QN45" s="665"/>
      <c r="QO45" s="665"/>
      <c r="QP45" s="665"/>
      <c r="QQ45" s="665"/>
      <c r="QR45" s="665"/>
      <c r="QS45" s="665"/>
      <c r="QT45" s="665"/>
      <c r="QU45" s="665"/>
      <c r="QV45" s="665"/>
      <c r="QW45" s="665"/>
      <c r="QX45" s="665"/>
      <c r="QY45" s="665"/>
      <c r="QZ45" s="665"/>
      <c r="RA45" s="665"/>
      <c r="RB45" s="665"/>
      <c r="RC45" s="665"/>
      <c r="RD45" s="665"/>
      <c r="RE45" s="665"/>
      <c r="RF45" s="665"/>
      <c r="RG45" s="665"/>
      <c r="RH45" s="665"/>
      <c r="RI45" s="665"/>
      <c r="RJ45" s="665"/>
      <c r="RK45" s="665"/>
      <c r="RL45" s="665"/>
      <c r="RM45" s="665"/>
      <c r="RN45" s="665"/>
      <c r="RO45" s="665"/>
      <c r="RP45" s="665"/>
      <c r="RQ45" s="665"/>
      <c r="RR45" s="665"/>
      <c r="RS45" s="665"/>
      <c r="RT45" s="665"/>
      <c r="RU45" s="665"/>
      <c r="RV45" s="665"/>
      <c r="RW45" s="665"/>
      <c r="RX45" s="665"/>
      <c r="RY45" s="665"/>
      <c r="RZ45" s="665"/>
      <c r="SA45" s="665"/>
      <c r="SB45" s="665"/>
      <c r="SC45" s="665"/>
      <c r="SD45" s="665"/>
      <c r="SE45" s="665"/>
      <c r="SF45" s="665"/>
      <c r="SG45" s="665"/>
      <c r="SH45" s="665"/>
      <c r="SI45" s="665"/>
      <c r="SJ45" s="665"/>
      <c r="SK45" s="665"/>
      <c r="SL45" s="665"/>
      <c r="SM45" s="665"/>
      <c r="SN45" s="665"/>
      <c r="SO45" s="665"/>
      <c r="SP45" s="665"/>
      <c r="SQ45" s="665"/>
      <c r="SR45" s="665"/>
      <c r="SS45" s="665"/>
      <c r="ST45" s="665"/>
      <c r="SU45" s="665"/>
      <c r="SV45" s="665"/>
      <c r="SW45" s="665"/>
      <c r="SX45" s="665"/>
      <c r="SY45" s="665"/>
      <c r="SZ45" s="665"/>
      <c r="TA45" s="665"/>
      <c r="TB45" s="665"/>
      <c r="TC45" s="665"/>
      <c r="TD45" s="665"/>
      <c r="TE45" s="665"/>
      <c r="TF45" s="665"/>
      <c r="TG45" s="665"/>
      <c r="TH45" s="665"/>
      <c r="TI45" s="665"/>
      <c r="TJ45" s="665"/>
      <c r="TK45" s="665"/>
      <c r="TL45" s="665"/>
      <c r="TM45" s="665"/>
      <c r="TN45" s="665"/>
      <c r="TO45" s="665"/>
      <c r="TP45" s="665"/>
      <c r="TQ45" s="665"/>
      <c r="TR45" s="665"/>
      <c r="TS45" s="665"/>
      <c r="TT45" s="665"/>
      <c r="TU45" s="665"/>
      <c r="TV45" s="665"/>
      <c r="TW45" s="665"/>
      <c r="TX45" s="665"/>
      <c r="TY45" s="665"/>
      <c r="TZ45" s="665"/>
      <c r="UA45" s="665"/>
      <c r="UB45" s="665"/>
      <c r="UC45" s="665"/>
      <c r="UD45" s="665"/>
      <c r="UE45" s="665"/>
      <c r="UF45" s="665"/>
      <c r="UG45" s="665"/>
      <c r="UH45" s="665"/>
      <c r="UI45" s="665"/>
      <c r="UJ45" s="665"/>
      <c r="UK45" s="665"/>
      <c r="UL45" s="665"/>
      <c r="UM45" s="665"/>
      <c r="UN45" s="665"/>
      <c r="UO45" s="665"/>
      <c r="UP45" s="665"/>
      <c r="UQ45" s="665"/>
      <c r="UR45" s="665"/>
      <c r="US45" s="665"/>
      <c r="UT45" s="665"/>
      <c r="UU45" s="665"/>
      <c r="UV45" s="665"/>
      <c r="UW45" s="665"/>
      <c r="UX45" s="665"/>
      <c r="UY45" s="665"/>
      <c r="UZ45" s="665"/>
      <c r="VA45" s="665"/>
      <c r="VB45" s="665"/>
      <c r="VC45" s="665"/>
      <c r="VD45" s="665"/>
      <c r="VE45" s="665"/>
      <c r="VF45" s="665"/>
      <c r="VG45" s="665"/>
      <c r="VH45" s="665"/>
      <c r="VI45" s="665"/>
      <c r="VJ45" s="665"/>
      <c r="VK45" s="665"/>
      <c r="VL45" s="665"/>
      <c r="VM45" s="665"/>
      <c r="VN45" s="665"/>
      <c r="VO45" s="665"/>
      <c r="VP45" s="665"/>
      <c r="VQ45" s="665"/>
      <c r="VR45" s="665"/>
      <c r="VS45" s="665"/>
      <c r="VT45" s="665"/>
      <c r="VU45" s="665"/>
      <c r="VV45" s="665"/>
      <c r="VW45" s="665"/>
      <c r="VX45" s="665"/>
      <c r="VY45" s="665"/>
      <c r="VZ45" s="665"/>
      <c r="WA45" s="665"/>
      <c r="WB45" s="665"/>
      <c r="WC45" s="665"/>
      <c r="WD45" s="665"/>
      <c r="WE45" s="665"/>
      <c r="WF45" s="665"/>
      <c r="WG45" s="665"/>
      <c r="WH45" s="665"/>
      <c r="WI45" s="665"/>
      <c r="WJ45" s="665"/>
      <c r="WK45" s="665"/>
      <c r="WL45" s="665"/>
      <c r="WM45" s="665"/>
      <c r="WN45" s="665"/>
      <c r="WO45" s="665"/>
      <c r="WP45" s="665"/>
      <c r="WQ45" s="665"/>
      <c r="WR45" s="665"/>
      <c r="WS45" s="665"/>
      <c r="WT45" s="665"/>
      <c r="WU45" s="665"/>
      <c r="WV45" s="665"/>
      <c r="WW45" s="665"/>
      <c r="WX45" s="665"/>
      <c r="WY45" s="665"/>
      <c r="WZ45" s="665"/>
      <c r="XA45" s="665"/>
      <c r="XB45" s="665"/>
      <c r="XC45" s="665"/>
      <c r="XD45" s="665"/>
      <c r="XE45" s="665"/>
      <c r="XF45" s="665"/>
      <c r="XG45" s="665"/>
      <c r="XH45" s="665"/>
      <c r="XI45" s="665"/>
      <c r="XJ45" s="665"/>
      <c r="XK45" s="665"/>
      <c r="XL45" s="665"/>
      <c r="XM45" s="665"/>
      <c r="XN45" s="665"/>
      <c r="XO45" s="665"/>
      <c r="XP45" s="665"/>
      <c r="XQ45" s="665"/>
      <c r="XR45" s="665"/>
      <c r="XS45" s="665"/>
      <c r="XT45" s="665"/>
      <c r="XU45" s="665"/>
      <c r="XV45" s="665"/>
      <c r="XW45" s="665"/>
      <c r="XX45" s="665"/>
      <c r="XY45" s="665"/>
      <c r="XZ45" s="665"/>
      <c r="YA45" s="665"/>
      <c r="YB45" s="665"/>
      <c r="YC45" s="665"/>
      <c r="YD45" s="665"/>
      <c r="YE45" s="665"/>
      <c r="YF45" s="665"/>
      <c r="YG45" s="665"/>
      <c r="YH45" s="665"/>
      <c r="YI45" s="665"/>
      <c r="YJ45" s="665"/>
      <c r="YK45" s="665"/>
      <c r="YL45" s="665"/>
      <c r="YM45" s="665"/>
      <c r="YN45" s="665"/>
      <c r="YO45" s="665"/>
      <c r="YP45" s="665"/>
      <c r="YQ45" s="665"/>
      <c r="YR45" s="665"/>
      <c r="YS45" s="665"/>
      <c r="YT45" s="665"/>
      <c r="YU45" s="665"/>
      <c r="YV45" s="665"/>
      <c r="YW45" s="665"/>
      <c r="YX45" s="665"/>
      <c r="YY45" s="665"/>
      <c r="YZ45" s="665"/>
      <c r="ZA45" s="665"/>
      <c r="ZB45" s="665"/>
      <c r="ZC45" s="665"/>
      <c r="ZD45" s="665"/>
      <c r="ZE45" s="665"/>
      <c r="ZF45" s="665"/>
      <c r="ZG45" s="665"/>
      <c r="ZH45" s="665"/>
      <c r="ZI45" s="665"/>
      <c r="ZJ45" s="665"/>
      <c r="ZK45" s="665"/>
      <c r="ZL45" s="665"/>
      <c r="ZM45" s="665"/>
      <c r="ZN45" s="665"/>
      <c r="ZO45" s="665"/>
      <c r="ZP45" s="665"/>
      <c r="ZQ45" s="665"/>
      <c r="ZR45" s="665"/>
      <c r="ZS45" s="665"/>
      <c r="ZT45" s="665"/>
      <c r="ZU45" s="665"/>
      <c r="ZV45" s="665"/>
      <c r="ZW45" s="665"/>
      <c r="ZX45" s="665"/>
      <c r="ZY45" s="665"/>
      <c r="ZZ45" s="665"/>
      <c r="AAA45" s="665"/>
      <c r="AAB45" s="665"/>
      <c r="AAC45" s="665"/>
      <c r="AAD45" s="665"/>
      <c r="AAE45" s="665"/>
      <c r="AAF45" s="665"/>
      <c r="AAG45" s="665"/>
      <c r="AAH45" s="665"/>
      <c r="AAI45" s="665"/>
      <c r="AAJ45" s="665"/>
      <c r="AAK45" s="665"/>
      <c r="AAL45" s="665"/>
      <c r="AAM45" s="665"/>
      <c r="AAN45" s="665"/>
      <c r="AAO45" s="665"/>
      <c r="AAP45" s="665"/>
      <c r="AAQ45" s="665"/>
      <c r="AAR45" s="665"/>
      <c r="AAS45" s="665"/>
      <c r="AAT45" s="665"/>
      <c r="AAU45" s="665"/>
      <c r="AAV45" s="665"/>
      <c r="AAW45" s="665"/>
      <c r="AAX45" s="665"/>
      <c r="AAY45" s="665"/>
      <c r="AAZ45" s="665"/>
      <c r="ABA45" s="665"/>
      <c r="ABB45" s="665"/>
      <c r="ABC45" s="665"/>
      <c r="ABD45" s="665"/>
      <c r="ABE45" s="665"/>
      <c r="ABF45" s="665"/>
      <c r="ABG45" s="665"/>
      <c r="ABH45" s="665"/>
      <c r="ABI45" s="665"/>
      <c r="ABJ45" s="665"/>
      <c r="ABK45" s="665"/>
      <c r="ABL45" s="665"/>
      <c r="ABM45" s="665"/>
      <c r="ABN45" s="665"/>
      <c r="ABO45" s="665"/>
      <c r="ABP45" s="665"/>
      <c r="ABQ45" s="665"/>
      <c r="ABR45" s="665"/>
      <c r="ABS45" s="665"/>
      <c r="ABT45" s="665"/>
      <c r="ABU45" s="665"/>
      <c r="ABV45" s="665"/>
      <c r="ABW45" s="665"/>
      <c r="ABX45" s="665"/>
      <c r="ABY45" s="665"/>
      <c r="ABZ45" s="665"/>
      <c r="ACA45" s="665"/>
      <c r="ACB45" s="665"/>
      <c r="ACC45" s="665"/>
      <c r="ACD45" s="665"/>
      <c r="ACE45" s="665"/>
      <c r="ACF45" s="665"/>
      <c r="ACG45" s="665"/>
      <c r="ACH45" s="665"/>
      <c r="ACI45" s="665"/>
      <c r="ACJ45" s="665"/>
      <c r="ACK45" s="665"/>
      <c r="ACL45" s="665"/>
      <c r="ACM45" s="665"/>
      <c r="ACN45" s="665"/>
      <c r="ACO45" s="665"/>
      <c r="ACP45" s="665"/>
      <c r="ACQ45" s="665"/>
      <c r="ACR45" s="665"/>
      <c r="ACS45" s="665"/>
      <c r="ACT45" s="665"/>
      <c r="ACU45" s="665"/>
      <c r="ACV45" s="665"/>
      <c r="ACW45" s="665"/>
      <c r="ACX45" s="665"/>
      <c r="ACY45" s="665"/>
      <c r="ACZ45" s="665"/>
      <c r="ADA45" s="665"/>
      <c r="ADB45" s="665"/>
      <c r="ADC45" s="665"/>
      <c r="ADD45" s="665"/>
      <c r="ADE45" s="665"/>
      <c r="ADF45" s="665"/>
      <c r="ADG45" s="665"/>
      <c r="ADH45" s="665"/>
      <c r="ADI45" s="665"/>
      <c r="ADJ45" s="665"/>
      <c r="ADK45" s="665"/>
      <c r="ADL45" s="665"/>
      <c r="ADM45" s="665"/>
      <c r="ADN45" s="665"/>
      <c r="ADO45" s="665"/>
      <c r="ADP45" s="665"/>
      <c r="ADQ45" s="665"/>
      <c r="ADR45" s="665"/>
      <c r="ADS45" s="665"/>
      <c r="ADT45" s="665"/>
      <c r="ADU45" s="665"/>
      <c r="ADV45" s="665"/>
      <c r="ADW45" s="665"/>
      <c r="ADX45" s="665"/>
      <c r="ADY45" s="665"/>
      <c r="ADZ45" s="665"/>
      <c r="AEA45" s="665"/>
      <c r="AEB45" s="665"/>
      <c r="AEC45" s="665"/>
      <c r="AED45" s="665"/>
      <c r="AEE45" s="665"/>
      <c r="AEF45" s="665"/>
      <c r="AEG45" s="665"/>
      <c r="AEH45" s="665"/>
      <c r="AEI45" s="665"/>
      <c r="AEJ45" s="665"/>
      <c r="AEK45" s="665"/>
      <c r="AEL45" s="665"/>
      <c r="AEM45" s="665"/>
      <c r="AEN45" s="665"/>
      <c r="AEO45" s="665"/>
      <c r="AEP45" s="665"/>
      <c r="AEQ45" s="665"/>
      <c r="AER45" s="665"/>
      <c r="AES45" s="665"/>
      <c r="AET45" s="665"/>
      <c r="AEU45" s="665"/>
      <c r="AEV45" s="665"/>
      <c r="AEW45" s="665"/>
      <c r="AEX45" s="665"/>
      <c r="AEY45" s="665"/>
      <c r="AEZ45" s="665"/>
      <c r="AFA45" s="665"/>
      <c r="AFB45" s="665"/>
      <c r="AFC45" s="665"/>
      <c r="AFD45" s="665"/>
      <c r="AFE45" s="665"/>
      <c r="AFF45" s="665"/>
      <c r="AFG45" s="665"/>
      <c r="AFH45" s="665"/>
      <c r="AFI45" s="665"/>
      <c r="AFJ45" s="665"/>
      <c r="AFK45" s="665"/>
      <c r="AFL45" s="665"/>
      <c r="AFM45" s="665"/>
      <c r="AFN45" s="665"/>
      <c r="AFO45" s="665"/>
      <c r="AFP45" s="665"/>
      <c r="AFQ45" s="665"/>
      <c r="AFR45" s="665"/>
      <c r="AFS45" s="665"/>
      <c r="AFT45" s="665"/>
      <c r="AFU45" s="665"/>
      <c r="AFV45" s="665"/>
      <c r="AFW45" s="665"/>
      <c r="AFX45" s="665"/>
      <c r="AFY45" s="665"/>
      <c r="AFZ45" s="665"/>
      <c r="AGA45" s="665"/>
      <c r="AGB45" s="665"/>
      <c r="AGC45" s="665"/>
      <c r="AGD45" s="665"/>
      <c r="AGE45" s="665"/>
      <c r="AGF45" s="665"/>
      <c r="AGG45" s="665"/>
      <c r="AGH45" s="665"/>
      <c r="AGI45" s="665"/>
      <c r="AGJ45" s="665"/>
      <c r="AGK45" s="665"/>
      <c r="AGL45" s="665"/>
      <c r="AGM45" s="665"/>
      <c r="AGN45" s="665"/>
      <c r="AGO45" s="665"/>
      <c r="AGP45" s="665"/>
      <c r="AGQ45" s="665"/>
      <c r="AGR45" s="665"/>
      <c r="AGS45" s="665"/>
      <c r="AGT45" s="665"/>
      <c r="AGU45" s="665"/>
      <c r="AGV45" s="665"/>
      <c r="AGW45" s="665"/>
      <c r="AGX45" s="665"/>
      <c r="AGY45" s="665"/>
      <c r="AGZ45" s="665"/>
      <c r="AHA45" s="665"/>
      <c r="AHB45" s="665"/>
      <c r="AHC45" s="665"/>
      <c r="AHD45" s="665"/>
      <c r="AHE45" s="665"/>
      <c r="AHF45" s="665"/>
      <c r="AHG45" s="665"/>
      <c r="AHH45" s="665"/>
      <c r="AHI45" s="665"/>
      <c r="AHJ45" s="665"/>
      <c r="AHK45" s="665"/>
      <c r="AHL45" s="665"/>
      <c r="AHM45" s="665"/>
      <c r="AHN45" s="665"/>
      <c r="AHO45" s="665"/>
      <c r="AHP45" s="665"/>
      <c r="AHQ45" s="665"/>
      <c r="AHR45" s="665"/>
      <c r="AHS45" s="665"/>
      <c r="AHT45" s="665"/>
      <c r="AHU45" s="665"/>
      <c r="AHV45" s="665"/>
      <c r="AHW45" s="665"/>
      <c r="AHX45" s="665"/>
      <c r="AHY45" s="665"/>
      <c r="AHZ45" s="665"/>
      <c r="AIA45" s="665"/>
      <c r="AIB45" s="665"/>
      <c r="AIC45" s="665"/>
      <c r="AID45" s="665"/>
      <c r="AIE45" s="665"/>
      <c r="AIF45" s="665"/>
      <c r="AIG45" s="665"/>
      <c r="AIH45" s="665"/>
      <c r="AII45" s="665"/>
      <c r="AIJ45" s="665"/>
      <c r="AIK45" s="665"/>
      <c r="AIL45" s="665"/>
      <c r="AIM45" s="665"/>
      <c r="AIN45" s="665"/>
      <c r="AIO45" s="665"/>
      <c r="AIP45" s="665"/>
      <c r="AIQ45" s="665"/>
      <c r="AIR45" s="665"/>
      <c r="AIS45" s="665"/>
      <c r="AIT45" s="665"/>
      <c r="AIU45" s="665"/>
      <c r="AIV45" s="665"/>
      <c r="AIW45" s="665"/>
      <c r="AIX45" s="665"/>
      <c r="AIY45" s="665"/>
      <c r="AIZ45" s="665"/>
      <c r="AJA45" s="665"/>
      <c r="AJB45" s="665"/>
      <c r="AJC45" s="665"/>
      <c r="AJD45" s="665"/>
      <c r="AJE45" s="665"/>
      <c r="AJF45" s="665"/>
      <c r="AJG45" s="665"/>
      <c r="AJH45" s="665"/>
      <c r="AJI45" s="665"/>
      <c r="AJJ45" s="665"/>
      <c r="AJK45" s="665"/>
      <c r="AJL45" s="665"/>
      <c r="AJM45" s="665"/>
      <c r="AJN45" s="665"/>
      <c r="AJO45" s="665"/>
      <c r="AJP45" s="665"/>
      <c r="AJQ45" s="665"/>
      <c r="AJR45" s="665"/>
      <c r="AJS45" s="665"/>
      <c r="AJT45" s="665"/>
      <c r="AJU45" s="665"/>
      <c r="AJV45" s="665"/>
      <c r="AJW45" s="665"/>
      <c r="AJX45" s="665"/>
      <c r="AJY45" s="665"/>
      <c r="AJZ45" s="665"/>
      <c r="AKA45" s="665"/>
      <c r="AKB45" s="665"/>
      <c r="AKC45" s="665"/>
      <c r="AKD45" s="665"/>
      <c r="AKE45" s="665"/>
      <c r="AKF45" s="665"/>
      <c r="AKG45" s="665"/>
      <c r="AKH45" s="665"/>
      <c r="AKI45" s="665"/>
      <c r="AKJ45" s="665"/>
      <c r="AKK45" s="665"/>
      <c r="AKL45" s="665"/>
      <c r="AKM45" s="665"/>
      <c r="AKN45" s="665"/>
      <c r="AKO45" s="665"/>
      <c r="AKP45" s="665"/>
      <c r="AKQ45" s="665"/>
      <c r="AKR45" s="665"/>
      <c r="AKS45" s="665"/>
      <c r="AKT45" s="665"/>
      <c r="AKU45" s="665"/>
      <c r="AKV45" s="665"/>
      <c r="AKW45" s="665"/>
      <c r="AKX45" s="665"/>
      <c r="AKY45" s="665"/>
      <c r="AKZ45" s="665"/>
      <c r="ALA45" s="665"/>
      <c r="ALB45" s="665"/>
      <c r="ALC45" s="665"/>
      <c r="ALD45" s="665"/>
      <c r="ALE45" s="665"/>
      <c r="ALF45" s="665"/>
      <c r="ALG45" s="665"/>
      <c r="ALH45" s="665"/>
      <c r="ALI45" s="665"/>
      <c r="ALJ45" s="665"/>
      <c r="ALK45" s="665"/>
      <c r="ALL45" s="665"/>
      <c r="ALM45" s="665"/>
      <c r="ALN45" s="665"/>
      <c r="ALO45" s="665"/>
      <c r="ALP45" s="665"/>
      <c r="ALQ45" s="665"/>
      <c r="ALR45" s="665"/>
    </row>
    <row r="46" spans="2:1006">
      <c r="B46" s="699" t="s">
        <v>599</v>
      </c>
      <c r="C46" s="700">
        <v>0</v>
      </c>
      <c r="D46" s="700">
        <v>0</v>
      </c>
      <c r="E46" s="700">
        <v>0</v>
      </c>
      <c r="F46" s="700">
        <v>12.317408410350911</v>
      </c>
      <c r="G46" s="700">
        <v>22.925451198082744</v>
      </c>
      <c r="H46" s="700">
        <v>71.198296502934099</v>
      </c>
      <c r="I46" s="700">
        <v>109.37985777723586</v>
      </c>
      <c r="J46" s="700">
        <v>124.55687904801292</v>
      </c>
      <c r="K46" s="700">
        <v>152.46715076699374</v>
      </c>
      <c r="L46" s="700">
        <f>(K50-K49)</f>
        <v>376.94235873908485</v>
      </c>
      <c r="M46" s="886">
        <f>K46/L46</f>
        <v>0.40448399399052348</v>
      </c>
      <c r="P46" s="665"/>
      <c r="Q46" s="665"/>
      <c r="R46" s="665"/>
      <c r="S46" s="665"/>
      <c r="T46" s="665"/>
      <c r="U46" s="665"/>
      <c r="V46" s="665"/>
      <c r="W46" s="665"/>
      <c r="X46" s="665"/>
      <c r="Y46" s="665"/>
      <c r="Z46" s="665"/>
      <c r="AA46" s="665"/>
      <c r="AB46" s="665"/>
      <c r="AC46" s="665"/>
      <c r="AD46" s="665"/>
      <c r="AE46" s="665"/>
      <c r="AF46" s="665"/>
      <c r="AG46" s="665"/>
      <c r="AH46" s="665"/>
      <c r="AI46" s="665"/>
      <c r="AJ46" s="665"/>
      <c r="AK46" s="665"/>
      <c r="AL46" s="665"/>
      <c r="AM46" s="665"/>
      <c r="AN46" s="665"/>
      <c r="AO46" s="665"/>
      <c r="AP46" s="665"/>
      <c r="AQ46" s="665"/>
      <c r="AR46" s="665"/>
      <c r="AS46" s="665"/>
      <c r="AT46" s="665"/>
      <c r="AU46" s="665"/>
      <c r="AV46" s="665"/>
      <c r="AW46" s="665"/>
      <c r="AX46" s="665"/>
      <c r="AY46" s="665"/>
      <c r="AZ46" s="665"/>
      <c r="BA46" s="665"/>
      <c r="BB46" s="665"/>
      <c r="BC46" s="665"/>
      <c r="BD46" s="665"/>
      <c r="BE46" s="665"/>
      <c r="BF46" s="665"/>
      <c r="BG46" s="665"/>
      <c r="BH46" s="665"/>
      <c r="BI46" s="665"/>
      <c r="BJ46" s="665"/>
      <c r="BK46" s="665"/>
      <c r="BL46" s="665"/>
      <c r="BM46" s="665"/>
      <c r="BN46" s="665"/>
      <c r="BO46" s="665"/>
      <c r="BP46" s="665"/>
      <c r="BQ46" s="665"/>
      <c r="BR46" s="665"/>
      <c r="BS46" s="665"/>
      <c r="BT46" s="665"/>
      <c r="BU46" s="665"/>
      <c r="BV46" s="665"/>
      <c r="BW46" s="665"/>
      <c r="BX46" s="665"/>
      <c r="BY46" s="665"/>
      <c r="BZ46" s="665"/>
      <c r="CA46" s="665"/>
      <c r="CB46" s="665"/>
      <c r="CC46" s="665"/>
      <c r="CD46" s="665"/>
      <c r="CE46" s="665"/>
      <c r="CF46" s="665"/>
      <c r="CG46" s="665"/>
      <c r="CH46" s="665"/>
      <c r="CI46" s="665"/>
      <c r="CJ46" s="665"/>
      <c r="CK46" s="665"/>
      <c r="CL46" s="665"/>
      <c r="CM46" s="665"/>
      <c r="CN46" s="665"/>
      <c r="CO46" s="665"/>
      <c r="CP46" s="665"/>
      <c r="CQ46" s="665"/>
      <c r="CR46" s="665"/>
      <c r="CS46" s="665"/>
      <c r="CT46" s="665"/>
      <c r="CU46" s="665"/>
      <c r="CV46" s="665"/>
      <c r="CW46" s="665"/>
      <c r="CX46" s="665"/>
      <c r="CY46" s="665"/>
      <c r="CZ46" s="665"/>
      <c r="DA46" s="665"/>
      <c r="DB46" s="665"/>
      <c r="DC46" s="665"/>
      <c r="DD46" s="665"/>
      <c r="DE46" s="665"/>
      <c r="DF46" s="665"/>
      <c r="DG46" s="665"/>
      <c r="DH46" s="665"/>
      <c r="DI46" s="665"/>
      <c r="DJ46" s="665"/>
      <c r="DK46" s="665"/>
      <c r="DL46" s="665"/>
      <c r="DM46" s="665"/>
      <c r="DN46" s="665"/>
      <c r="DO46" s="665"/>
      <c r="DP46" s="665"/>
      <c r="DQ46" s="665"/>
      <c r="DR46" s="665"/>
      <c r="DS46" s="665"/>
      <c r="DT46" s="665"/>
      <c r="DU46" s="665"/>
      <c r="DV46" s="665"/>
      <c r="DW46" s="665"/>
      <c r="DX46" s="665"/>
      <c r="DY46" s="665"/>
      <c r="DZ46" s="665"/>
      <c r="EA46" s="665"/>
      <c r="EB46" s="665"/>
      <c r="EC46" s="665"/>
      <c r="ED46" s="665"/>
      <c r="EE46" s="665"/>
      <c r="EF46" s="665"/>
      <c r="EG46" s="665"/>
      <c r="EH46" s="665"/>
      <c r="EI46" s="665"/>
      <c r="EJ46" s="665"/>
      <c r="EK46" s="665"/>
      <c r="EL46" s="665"/>
      <c r="EM46" s="665"/>
      <c r="EN46" s="665"/>
      <c r="EO46" s="665"/>
      <c r="EP46" s="665"/>
      <c r="EQ46" s="665"/>
      <c r="ER46" s="665"/>
      <c r="ES46" s="665"/>
      <c r="ET46" s="665"/>
      <c r="EU46" s="665"/>
      <c r="EV46" s="665"/>
      <c r="EW46" s="665"/>
      <c r="EX46" s="665"/>
      <c r="EY46" s="665"/>
      <c r="EZ46" s="665"/>
      <c r="FA46" s="665"/>
      <c r="FB46" s="665"/>
      <c r="FC46" s="665"/>
      <c r="FD46" s="665"/>
      <c r="FE46" s="665"/>
      <c r="FF46" s="665"/>
      <c r="FG46" s="665"/>
      <c r="FH46" s="665"/>
      <c r="FI46" s="665"/>
      <c r="FJ46" s="665"/>
      <c r="FK46" s="665"/>
      <c r="FL46" s="665"/>
      <c r="FM46" s="665"/>
      <c r="FN46" s="665"/>
      <c r="FO46" s="665"/>
      <c r="FP46" s="665"/>
      <c r="FQ46" s="665"/>
      <c r="FR46" s="665"/>
      <c r="FS46" s="665"/>
      <c r="FT46" s="665"/>
      <c r="FU46" s="665"/>
      <c r="FV46" s="665"/>
      <c r="FW46" s="665"/>
      <c r="FX46" s="665"/>
      <c r="FY46" s="665"/>
      <c r="FZ46" s="665"/>
      <c r="GA46" s="665"/>
      <c r="GB46" s="665"/>
      <c r="GC46" s="665"/>
      <c r="GD46" s="665"/>
      <c r="GE46" s="665"/>
      <c r="GF46" s="665"/>
      <c r="GG46" s="665"/>
      <c r="GH46" s="665"/>
      <c r="GI46" s="665"/>
      <c r="GJ46" s="665"/>
      <c r="GK46" s="665"/>
      <c r="GL46" s="665"/>
      <c r="GM46" s="665"/>
      <c r="GN46" s="665"/>
      <c r="GO46" s="665"/>
      <c r="GP46" s="665"/>
      <c r="GQ46" s="665"/>
      <c r="GR46" s="665"/>
      <c r="GS46" s="665"/>
      <c r="GT46" s="665"/>
      <c r="GU46" s="665"/>
      <c r="GV46" s="665"/>
      <c r="GW46" s="665"/>
      <c r="GX46" s="665"/>
      <c r="GY46" s="665"/>
      <c r="GZ46" s="665"/>
      <c r="HA46" s="665"/>
      <c r="HB46" s="665"/>
      <c r="HC46" s="665"/>
      <c r="HD46" s="665"/>
      <c r="HE46" s="665"/>
      <c r="HF46" s="665"/>
      <c r="HG46" s="665"/>
      <c r="HH46" s="665"/>
      <c r="HI46" s="665"/>
      <c r="HJ46" s="665"/>
      <c r="HK46" s="665"/>
      <c r="HL46" s="665"/>
      <c r="HM46" s="665"/>
      <c r="HN46" s="665"/>
      <c r="HO46" s="665"/>
      <c r="HP46" s="665"/>
      <c r="HQ46" s="665"/>
      <c r="HR46" s="665"/>
      <c r="HS46" s="665"/>
      <c r="HT46" s="665"/>
      <c r="HU46" s="665"/>
      <c r="HV46" s="665"/>
      <c r="HW46" s="665"/>
      <c r="HX46" s="665"/>
      <c r="HY46" s="665"/>
      <c r="HZ46" s="665"/>
      <c r="IA46" s="665"/>
      <c r="IB46" s="665"/>
      <c r="IC46" s="665"/>
      <c r="ID46" s="665"/>
      <c r="IE46" s="665"/>
      <c r="IF46" s="665"/>
      <c r="IG46" s="665"/>
      <c r="IH46" s="665"/>
      <c r="II46" s="665"/>
      <c r="IJ46" s="665"/>
      <c r="IK46" s="665"/>
      <c r="IL46" s="665"/>
      <c r="IM46" s="665"/>
      <c r="IN46" s="665"/>
      <c r="IO46" s="665"/>
      <c r="IP46" s="665"/>
      <c r="IQ46" s="665"/>
      <c r="IR46" s="665"/>
      <c r="IS46" s="665"/>
      <c r="IT46" s="665"/>
      <c r="IU46" s="665"/>
      <c r="IV46" s="665"/>
      <c r="IW46" s="665"/>
      <c r="IX46" s="665"/>
      <c r="IY46" s="665"/>
      <c r="IZ46" s="665"/>
      <c r="JA46" s="665"/>
      <c r="JB46" s="665"/>
      <c r="JC46" s="665"/>
      <c r="JD46" s="665"/>
      <c r="JE46" s="665"/>
      <c r="JF46" s="665"/>
      <c r="JG46" s="665"/>
      <c r="JH46" s="665"/>
      <c r="JI46" s="665"/>
      <c r="JJ46" s="665"/>
      <c r="JK46" s="665"/>
      <c r="JL46" s="665"/>
      <c r="JM46" s="665"/>
      <c r="JN46" s="665"/>
      <c r="JO46" s="665"/>
      <c r="JP46" s="665"/>
      <c r="JQ46" s="665"/>
      <c r="JR46" s="665"/>
      <c r="JS46" s="665"/>
      <c r="JT46" s="665"/>
      <c r="JU46" s="665"/>
      <c r="JV46" s="665"/>
      <c r="JW46" s="665"/>
      <c r="JX46" s="665"/>
      <c r="JY46" s="665"/>
      <c r="JZ46" s="665"/>
      <c r="KA46" s="665"/>
      <c r="KB46" s="665"/>
      <c r="KC46" s="665"/>
      <c r="KD46" s="665"/>
      <c r="KE46" s="665"/>
      <c r="KF46" s="665"/>
      <c r="KG46" s="665"/>
      <c r="KH46" s="665"/>
      <c r="KI46" s="665"/>
      <c r="KJ46" s="665"/>
      <c r="KK46" s="665"/>
      <c r="KL46" s="665"/>
      <c r="KM46" s="665"/>
      <c r="KN46" s="665"/>
      <c r="KO46" s="665"/>
      <c r="KP46" s="665"/>
      <c r="KQ46" s="665"/>
      <c r="KR46" s="665"/>
      <c r="KS46" s="665"/>
      <c r="KT46" s="665"/>
      <c r="KU46" s="665"/>
      <c r="KV46" s="665"/>
      <c r="KW46" s="665"/>
      <c r="KX46" s="665"/>
      <c r="KY46" s="665"/>
      <c r="KZ46" s="665"/>
      <c r="LA46" s="665"/>
      <c r="LB46" s="665"/>
      <c r="LC46" s="665"/>
      <c r="LD46" s="665"/>
      <c r="LE46" s="665"/>
      <c r="LF46" s="665"/>
      <c r="LG46" s="665"/>
      <c r="LH46" s="665"/>
      <c r="LI46" s="665"/>
      <c r="LJ46" s="665"/>
      <c r="LK46" s="665"/>
      <c r="LL46" s="665"/>
      <c r="LM46" s="665"/>
      <c r="LN46" s="665"/>
      <c r="LO46" s="665"/>
      <c r="LP46" s="665"/>
      <c r="LQ46" s="665"/>
      <c r="LR46" s="665"/>
      <c r="LS46" s="665"/>
      <c r="LT46" s="665"/>
      <c r="LU46" s="665"/>
      <c r="LV46" s="665"/>
      <c r="LW46" s="665"/>
      <c r="LX46" s="665"/>
      <c r="LY46" s="665"/>
      <c r="LZ46" s="665"/>
      <c r="MA46" s="665"/>
      <c r="MB46" s="665"/>
      <c r="MC46" s="665"/>
      <c r="MD46" s="665"/>
      <c r="ME46" s="665"/>
      <c r="MF46" s="665"/>
      <c r="MG46" s="665"/>
      <c r="MH46" s="665"/>
      <c r="MI46" s="665"/>
      <c r="MJ46" s="665"/>
      <c r="MK46" s="665"/>
      <c r="ML46" s="665"/>
      <c r="MM46" s="665"/>
      <c r="MN46" s="665"/>
      <c r="MO46" s="665"/>
      <c r="MP46" s="665"/>
      <c r="MQ46" s="665"/>
      <c r="MR46" s="665"/>
      <c r="MS46" s="665"/>
      <c r="MT46" s="665"/>
      <c r="MU46" s="665"/>
      <c r="MV46" s="665"/>
      <c r="MW46" s="665"/>
      <c r="MX46" s="665"/>
      <c r="MY46" s="665"/>
      <c r="MZ46" s="665"/>
      <c r="NA46" s="665"/>
      <c r="NB46" s="665"/>
      <c r="NC46" s="665"/>
      <c r="ND46" s="665"/>
      <c r="NE46" s="665"/>
      <c r="NF46" s="665"/>
      <c r="NG46" s="665"/>
      <c r="NH46" s="665"/>
      <c r="NI46" s="665"/>
      <c r="NJ46" s="665"/>
      <c r="NK46" s="665"/>
      <c r="NL46" s="665"/>
      <c r="NM46" s="665"/>
      <c r="NN46" s="665"/>
      <c r="NO46" s="665"/>
      <c r="NP46" s="665"/>
      <c r="NQ46" s="665"/>
      <c r="NR46" s="665"/>
      <c r="NS46" s="665"/>
      <c r="NT46" s="665"/>
      <c r="NU46" s="665"/>
      <c r="NV46" s="665"/>
      <c r="NW46" s="665"/>
      <c r="NX46" s="665"/>
      <c r="NY46" s="665"/>
      <c r="NZ46" s="665"/>
      <c r="OA46" s="665"/>
      <c r="OB46" s="665"/>
      <c r="OC46" s="665"/>
      <c r="OD46" s="665"/>
      <c r="OE46" s="665"/>
      <c r="OF46" s="665"/>
      <c r="OG46" s="665"/>
      <c r="OH46" s="665"/>
      <c r="OI46" s="665"/>
      <c r="OJ46" s="665"/>
      <c r="OK46" s="665"/>
      <c r="OL46" s="665"/>
      <c r="OM46" s="665"/>
      <c r="ON46" s="665"/>
      <c r="OO46" s="665"/>
      <c r="OP46" s="665"/>
      <c r="OQ46" s="665"/>
      <c r="OR46" s="665"/>
      <c r="OS46" s="665"/>
      <c r="OT46" s="665"/>
      <c r="OU46" s="665"/>
      <c r="OV46" s="665"/>
      <c r="OW46" s="665"/>
      <c r="OX46" s="665"/>
      <c r="OY46" s="665"/>
      <c r="OZ46" s="665"/>
      <c r="PA46" s="665"/>
      <c r="PB46" s="665"/>
      <c r="PC46" s="665"/>
      <c r="PD46" s="665"/>
      <c r="PE46" s="665"/>
      <c r="PF46" s="665"/>
      <c r="PG46" s="665"/>
      <c r="PH46" s="665"/>
      <c r="PI46" s="665"/>
      <c r="PJ46" s="665"/>
      <c r="PK46" s="665"/>
      <c r="PL46" s="665"/>
      <c r="PM46" s="665"/>
      <c r="PN46" s="665"/>
      <c r="PO46" s="665"/>
      <c r="PP46" s="665"/>
      <c r="PQ46" s="665"/>
      <c r="PR46" s="665"/>
      <c r="PS46" s="665"/>
      <c r="PT46" s="665"/>
      <c r="PU46" s="665"/>
      <c r="PV46" s="665"/>
      <c r="PW46" s="665"/>
      <c r="PX46" s="665"/>
      <c r="PY46" s="665"/>
      <c r="PZ46" s="665"/>
      <c r="QA46" s="665"/>
      <c r="QB46" s="665"/>
      <c r="QC46" s="665"/>
      <c r="QD46" s="665"/>
      <c r="QE46" s="665"/>
      <c r="QF46" s="665"/>
      <c r="QG46" s="665"/>
      <c r="QH46" s="665"/>
      <c r="QI46" s="665"/>
      <c r="QJ46" s="665"/>
      <c r="QK46" s="665"/>
      <c r="QL46" s="665"/>
      <c r="QM46" s="665"/>
      <c r="QN46" s="665"/>
      <c r="QO46" s="665"/>
      <c r="QP46" s="665"/>
      <c r="QQ46" s="665"/>
      <c r="QR46" s="665"/>
      <c r="QS46" s="665"/>
      <c r="QT46" s="665"/>
      <c r="QU46" s="665"/>
      <c r="QV46" s="665"/>
      <c r="QW46" s="665"/>
      <c r="QX46" s="665"/>
      <c r="QY46" s="665"/>
      <c r="QZ46" s="665"/>
      <c r="RA46" s="665"/>
      <c r="RB46" s="665"/>
      <c r="RC46" s="665"/>
      <c r="RD46" s="665"/>
      <c r="RE46" s="665"/>
      <c r="RF46" s="665"/>
      <c r="RG46" s="665"/>
      <c r="RH46" s="665"/>
      <c r="RI46" s="665"/>
      <c r="RJ46" s="665"/>
      <c r="RK46" s="665"/>
      <c r="RL46" s="665"/>
      <c r="RM46" s="665"/>
      <c r="RN46" s="665"/>
      <c r="RO46" s="665"/>
      <c r="RP46" s="665"/>
      <c r="RQ46" s="665"/>
      <c r="RR46" s="665"/>
      <c r="RS46" s="665"/>
      <c r="RT46" s="665"/>
      <c r="RU46" s="665"/>
      <c r="RV46" s="665"/>
      <c r="RW46" s="665"/>
      <c r="RX46" s="665"/>
      <c r="RY46" s="665"/>
      <c r="RZ46" s="665"/>
      <c r="SA46" s="665"/>
      <c r="SB46" s="665"/>
      <c r="SC46" s="665"/>
      <c r="SD46" s="665"/>
      <c r="SE46" s="665"/>
      <c r="SF46" s="665"/>
      <c r="SG46" s="665"/>
      <c r="SH46" s="665"/>
      <c r="SI46" s="665"/>
      <c r="SJ46" s="665"/>
      <c r="SK46" s="665"/>
      <c r="SL46" s="665"/>
      <c r="SM46" s="665"/>
      <c r="SN46" s="665"/>
      <c r="SO46" s="665"/>
      <c r="SP46" s="665"/>
      <c r="SQ46" s="665"/>
      <c r="SR46" s="665"/>
      <c r="SS46" s="665"/>
      <c r="ST46" s="665"/>
      <c r="SU46" s="665"/>
      <c r="SV46" s="665"/>
      <c r="SW46" s="665"/>
      <c r="SX46" s="665"/>
      <c r="SY46" s="665"/>
      <c r="SZ46" s="665"/>
      <c r="TA46" s="665"/>
      <c r="TB46" s="665"/>
      <c r="TC46" s="665"/>
      <c r="TD46" s="665"/>
      <c r="TE46" s="665"/>
      <c r="TF46" s="665"/>
      <c r="TG46" s="665"/>
      <c r="TH46" s="665"/>
      <c r="TI46" s="665"/>
      <c r="TJ46" s="665"/>
      <c r="TK46" s="665"/>
      <c r="TL46" s="665"/>
      <c r="TM46" s="665"/>
      <c r="TN46" s="665"/>
      <c r="TO46" s="665"/>
      <c r="TP46" s="665"/>
      <c r="TQ46" s="665"/>
      <c r="TR46" s="665"/>
      <c r="TS46" s="665"/>
      <c r="TT46" s="665"/>
      <c r="TU46" s="665"/>
      <c r="TV46" s="665"/>
      <c r="TW46" s="665"/>
      <c r="TX46" s="665"/>
      <c r="TY46" s="665"/>
      <c r="TZ46" s="665"/>
      <c r="UA46" s="665"/>
      <c r="UB46" s="665"/>
      <c r="UC46" s="665"/>
      <c r="UD46" s="665"/>
      <c r="UE46" s="665"/>
      <c r="UF46" s="665"/>
      <c r="UG46" s="665"/>
      <c r="UH46" s="665"/>
      <c r="UI46" s="665"/>
      <c r="UJ46" s="665"/>
      <c r="UK46" s="665"/>
      <c r="UL46" s="665"/>
      <c r="UM46" s="665"/>
      <c r="UN46" s="665"/>
      <c r="UO46" s="665"/>
      <c r="UP46" s="665"/>
      <c r="UQ46" s="665"/>
      <c r="UR46" s="665"/>
      <c r="US46" s="665"/>
      <c r="UT46" s="665"/>
      <c r="UU46" s="665"/>
      <c r="UV46" s="665"/>
      <c r="UW46" s="665"/>
      <c r="UX46" s="665"/>
      <c r="UY46" s="665"/>
      <c r="UZ46" s="665"/>
      <c r="VA46" s="665"/>
      <c r="VB46" s="665"/>
      <c r="VC46" s="665"/>
      <c r="VD46" s="665"/>
      <c r="VE46" s="665"/>
      <c r="VF46" s="665"/>
      <c r="VG46" s="665"/>
      <c r="VH46" s="665"/>
      <c r="VI46" s="665"/>
      <c r="VJ46" s="665"/>
      <c r="VK46" s="665"/>
      <c r="VL46" s="665"/>
      <c r="VM46" s="665"/>
      <c r="VN46" s="665"/>
      <c r="VO46" s="665"/>
      <c r="VP46" s="665"/>
      <c r="VQ46" s="665"/>
      <c r="VR46" s="665"/>
      <c r="VS46" s="665"/>
      <c r="VT46" s="665"/>
      <c r="VU46" s="665"/>
      <c r="VV46" s="665"/>
      <c r="VW46" s="665"/>
      <c r="VX46" s="665"/>
      <c r="VY46" s="665"/>
      <c r="VZ46" s="665"/>
      <c r="WA46" s="665"/>
      <c r="WB46" s="665"/>
      <c r="WC46" s="665"/>
      <c r="WD46" s="665"/>
      <c r="WE46" s="665"/>
      <c r="WF46" s="665"/>
      <c r="WG46" s="665"/>
      <c r="WH46" s="665"/>
      <c r="WI46" s="665"/>
      <c r="WJ46" s="665"/>
      <c r="WK46" s="665"/>
      <c r="WL46" s="665"/>
      <c r="WM46" s="665"/>
      <c r="WN46" s="665"/>
      <c r="WO46" s="665"/>
      <c r="WP46" s="665"/>
      <c r="WQ46" s="665"/>
      <c r="WR46" s="665"/>
      <c r="WS46" s="665"/>
      <c r="WT46" s="665"/>
      <c r="WU46" s="665"/>
      <c r="WV46" s="665"/>
      <c r="WW46" s="665"/>
      <c r="WX46" s="665"/>
      <c r="WY46" s="665"/>
      <c r="WZ46" s="665"/>
      <c r="XA46" s="665"/>
      <c r="XB46" s="665"/>
      <c r="XC46" s="665"/>
      <c r="XD46" s="665"/>
      <c r="XE46" s="665"/>
      <c r="XF46" s="665"/>
      <c r="XG46" s="665"/>
      <c r="XH46" s="665"/>
      <c r="XI46" s="665"/>
      <c r="XJ46" s="665"/>
      <c r="XK46" s="665"/>
      <c r="XL46" s="665"/>
      <c r="XM46" s="665"/>
      <c r="XN46" s="665"/>
      <c r="XO46" s="665"/>
      <c r="XP46" s="665"/>
      <c r="XQ46" s="665"/>
      <c r="XR46" s="665"/>
      <c r="XS46" s="665"/>
      <c r="XT46" s="665"/>
      <c r="XU46" s="665"/>
      <c r="XV46" s="665"/>
      <c r="XW46" s="665"/>
      <c r="XX46" s="665"/>
      <c r="XY46" s="665"/>
      <c r="XZ46" s="665"/>
      <c r="YA46" s="665"/>
      <c r="YB46" s="665"/>
      <c r="YC46" s="665"/>
      <c r="YD46" s="665"/>
      <c r="YE46" s="665"/>
      <c r="YF46" s="665"/>
      <c r="YG46" s="665"/>
      <c r="YH46" s="665"/>
      <c r="YI46" s="665"/>
      <c r="YJ46" s="665"/>
      <c r="YK46" s="665"/>
      <c r="YL46" s="665"/>
      <c r="YM46" s="665"/>
      <c r="YN46" s="665"/>
      <c r="YO46" s="665"/>
      <c r="YP46" s="665"/>
      <c r="YQ46" s="665"/>
      <c r="YR46" s="665"/>
      <c r="YS46" s="665"/>
      <c r="YT46" s="665"/>
      <c r="YU46" s="665"/>
      <c r="YV46" s="665"/>
      <c r="YW46" s="665"/>
      <c r="YX46" s="665"/>
      <c r="YY46" s="665"/>
      <c r="YZ46" s="665"/>
      <c r="ZA46" s="665"/>
      <c r="ZB46" s="665"/>
      <c r="ZC46" s="665"/>
      <c r="ZD46" s="665"/>
      <c r="ZE46" s="665"/>
      <c r="ZF46" s="665"/>
      <c r="ZG46" s="665"/>
      <c r="ZH46" s="665"/>
      <c r="ZI46" s="665"/>
      <c r="ZJ46" s="665"/>
      <c r="ZK46" s="665"/>
      <c r="ZL46" s="665"/>
      <c r="ZM46" s="665"/>
      <c r="ZN46" s="665"/>
      <c r="ZO46" s="665"/>
      <c r="ZP46" s="665"/>
      <c r="ZQ46" s="665"/>
      <c r="ZR46" s="665"/>
      <c r="ZS46" s="665"/>
      <c r="ZT46" s="665"/>
      <c r="ZU46" s="665"/>
      <c r="ZV46" s="665"/>
      <c r="ZW46" s="665"/>
      <c r="ZX46" s="665"/>
      <c r="ZY46" s="665"/>
      <c r="ZZ46" s="665"/>
      <c r="AAA46" s="665"/>
      <c r="AAB46" s="665"/>
      <c r="AAC46" s="665"/>
      <c r="AAD46" s="665"/>
      <c r="AAE46" s="665"/>
      <c r="AAF46" s="665"/>
      <c r="AAG46" s="665"/>
      <c r="AAH46" s="665"/>
      <c r="AAI46" s="665"/>
      <c r="AAJ46" s="665"/>
      <c r="AAK46" s="665"/>
      <c r="AAL46" s="665"/>
      <c r="AAM46" s="665"/>
      <c r="AAN46" s="665"/>
      <c r="AAO46" s="665"/>
      <c r="AAP46" s="665"/>
      <c r="AAQ46" s="665"/>
      <c r="AAR46" s="665"/>
      <c r="AAS46" s="665"/>
      <c r="AAT46" s="665"/>
      <c r="AAU46" s="665"/>
      <c r="AAV46" s="665"/>
      <c r="AAW46" s="665"/>
      <c r="AAX46" s="665"/>
      <c r="AAY46" s="665"/>
      <c r="AAZ46" s="665"/>
      <c r="ABA46" s="665"/>
      <c r="ABB46" s="665"/>
      <c r="ABC46" s="665"/>
      <c r="ABD46" s="665"/>
      <c r="ABE46" s="665"/>
      <c r="ABF46" s="665"/>
      <c r="ABG46" s="665"/>
      <c r="ABH46" s="665"/>
      <c r="ABI46" s="665"/>
      <c r="ABJ46" s="665"/>
      <c r="ABK46" s="665"/>
      <c r="ABL46" s="665"/>
      <c r="ABM46" s="665"/>
      <c r="ABN46" s="665"/>
      <c r="ABO46" s="665"/>
      <c r="ABP46" s="665"/>
      <c r="ABQ46" s="665"/>
      <c r="ABR46" s="665"/>
      <c r="ABS46" s="665"/>
      <c r="ABT46" s="665"/>
      <c r="ABU46" s="665"/>
      <c r="ABV46" s="665"/>
      <c r="ABW46" s="665"/>
      <c r="ABX46" s="665"/>
      <c r="ABY46" s="665"/>
      <c r="ABZ46" s="665"/>
      <c r="ACA46" s="665"/>
      <c r="ACB46" s="665"/>
      <c r="ACC46" s="665"/>
      <c r="ACD46" s="665"/>
      <c r="ACE46" s="665"/>
      <c r="ACF46" s="665"/>
      <c r="ACG46" s="665"/>
      <c r="ACH46" s="665"/>
      <c r="ACI46" s="665"/>
      <c r="ACJ46" s="665"/>
      <c r="ACK46" s="665"/>
      <c r="ACL46" s="665"/>
      <c r="ACM46" s="665"/>
      <c r="ACN46" s="665"/>
      <c r="ACO46" s="665"/>
      <c r="ACP46" s="665"/>
      <c r="ACQ46" s="665"/>
      <c r="ACR46" s="665"/>
      <c r="ACS46" s="665"/>
      <c r="ACT46" s="665"/>
      <c r="ACU46" s="665"/>
      <c r="ACV46" s="665"/>
      <c r="ACW46" s="665"/>
      <c r="ACX46" s="665"/>
      <c r="ACY46" s="665"/>
      <c r="ACZ46" s="665"/>
      <c r="ADA46" s="665"/>
      <c r="ADB46" s="665"/>
      <c r="ADC46" s="665"/>
      <c r="ADD46" s="665"/>
      <c r="ADE46" s="665"/>
      <c r="ADF46" s="665"/>
      <c r="ADG46" s="665"/>
      <c r="ADH46" s="665"/>
      <c r="ADI46" s="665"/>
      <c r="ADJ46" s="665"/>
      <c r="ADK46" s="665"/>
      <c r="ADL46" s="665"/>
      <c r="ADM46" s="665"/>
      <c r="ADN46" s="665"/>
      <c r="ADO46" s="665"/>
      <c r="ADP46" s="665"/>
      <c r="ADQ46" s="665"/>
      <c r="ADR46" s="665"/>
      <c r="ADS46" s="665"/>
      <c r="ADT46" s="665"/>
      <c r="ADU46" s="665"/>
      <c r="ADV46" s="665"/>
      <c r="ADW46" s="665"/>
      <c r="ADX46" s="665"/>
      <c r="ADY46" s="665"/>
      <c r="ADZ46" s="665"/>
      <c r="AEA46" s="665"/>
      <c r="AEB46" s="665"/>
      <c r="AEC46" s="665"/>
      <c r="AED46" s="665"/>
      <c r="AEE46" s="665"/>
      <c r="AEF46" s="665"/>
      <c r="AEG46" s="665"/>
      <c r="AEH46" s="665"/>
      <c r="AEI46" s="665"/>
      <c r="AEJ46" s="665"/>
      <c r="AEK46" s="665"/>
      <c r="AEL46" s="665"/>
      <c r="AEM46" s="665"/>
      <c r="AEN46" s="665"/>
      <c r="AEO46" s="665"/>
      <c r="AEP46" s="665"/>
      <c r="AEQ46" s="665"/>
      <c r="AER46" s="665"/>
      <c r="AES46" s="665"/>
      <c r="AET46" s="665"/>
      <c r="AEU46" s="665"/>
      <c r="AEV46" s="665"/>
      <c r="AEW46" s="665"/>
      <c r="AEX46" s="665"/>
      <c r="AEY46" s="665"/>
      <c r="AEZ46" s="665"/>
      <c r="AFA46" s="665"/>
      <c r="AFB46" s="665"/>
      <c r="AFC46" s="665"/>
      <c r="AFD46" s="665"/>
      <c r="AFE46" s="665"/>
      <c r="AFF46" s="665"/>
      <c r="AFG46" s="665"/>
      <c r="AFH46" s="665"/>
      <c r="AFI46" s="665"/>
      <c r="AFJ46" s="665"/>
      <c r="AFK46" s="665"/>
      <c r="AFL46" s="665"/>
      <c r="AFM46" s="665"/>
      <c r="AFN46" s="665"/>
      <c r="AFO46" s="665"/>
      <c r="AFP46" s="665"/>
      <c r="AFQ46" s="665"/>
      <c r="AFR46" s="665"/>
      <c r="AFS46" s="665"/>
      <c r="AFT46" s="665"/>
      <c r="AFU46" s="665"/>
      <c r="AFV46" s="665"/>
      <c r="AFW46" s="665"/>
      <c r="AFX46" s="665"/>
      <c r="AFY46" s="665"/>
      <c r="AFZ46" s="665"/>
      <c r="AGA46" s="665"/>
      <c r="AGB46" s="665"/>
      <c r="AGC46" s="665"/>
      <c r="AGD46" s="665"/>
      <c r="AGE46" s="665"/>
      <c r="AGF46" s="665"/>
      <c r="AGG46" s="665"/>
      <c r="AGH46" s="665"/>
      <c r="AGI46" s="665"/>
      <c r="AGJ46" s="665"/>
      <c r="AGK46" s="665"/>
      <c r="AGL46" s="665"/>
      <c r="AGM46" s="665"/>
      <c r="AGN46" s="665"/>
      <c r="AGO46" s="665"/>
      <c r="AGP46" s="665"/>
      <c r="AGQ46" s="665"/>
      <c r="AGR46" s="665"/>
      <c r="AGS46" s="665"/>
      <c r="AGT46" s="665"/>
      <c r="AGU46" s="665"/>
      <c r="AGV46" s="665"/>
      <c r="AGW46" s="665"/>
      <c r="AGX46" s="665"/>
      <c r="AGY46" s="665"/>
      <c r="AGZ46" s="665"/>
      <c r="AHA46" s="665"/>
      <c r="AHB46" s="665"/>
      <c r="AHC46" s="665"/>
      <c r="AHD46" s="665"/>
      <c r="AHE46" s="665"/>
      <c r="AHF46" s="665"/>
      <c r="AHG46" s="665"/>
      <c r="AHH46" s="665"/>
      <c r="AHI46" s="665"/>
      <c r="AHJ46" s="665"/>
      <c r="AHK46" s="665"/>
      <c r="AHL46" s="665"/>
      <c r="AHM46" s="665"/>
      <c r="AHN46" s="665"/>
      <c r="AHO46" s="665"/>
      <c r="AHP46" s="665"/>
      <c r="AHQ46" s="665"/>
      <c r="AHR46" s="665"/>
      <c r="AHS46" s="665"/>
      <c r="AHT46" s="665"/>
      <c r="AHU46" s="665"/>
      <c r="AHV46" s="665"/>
      <c r="AHW46" s="665"/>
      <c r="AHX46" s="665"/>
      <c r="AHY46" s="665"/>
      <c r="AHZ46" s="665"/>
      <c r="AIA46" s="665"/>
      <c r="AIB46" s="665"/>
      <c r="AIC46" s="665"/>
      <c r="AID46" s="665"/>
      <c r="AIE46" s="665"/>
      <c r="AIF46" s="665"/>
      <c r="AIG46" s="665"/>
      <c r="AIH46" s="665"/>
      <c r="AII46" s="665"/>
      <c r="AIJ46" s="665"/>
      <c r="AIK46" s="665"/>
      <c r="AIL46" s="665"/>
      <c r="AIM46" s="665"/>
      <c r="AIN46" s="665"/>
      <c r="AIO46" s="665"/>
      <c r="AIP46" s="665"/>
      <c r="AIQ46" s="665"/>
      <c r="AIR46" s="665"/>
      <c r="AIS46" s="665"/>
      <c r="AIT46" s="665"/>
      <c r="AIU46" s="665"/>
      <c r="AIV46" s="665"/>
      <c r="AIW46" s="665"/>
      <c r="AIX46" s="665"/>
      <c r="AIY46" s="665"/>
      <c r="AIZ46" s="665"/>
      <c r="AJA46" s="665"/>
      <c r="AJB46" s="665"/>
      <c r="AJC46" s="665"/>
      <c r="AJD46" s="665"/>
      <c r="AJE46" s="665"/>
      <c r="AJF46" s="665"/>
      <c r="AJG46" s="665"/>
      <c r="AJH46" s="665"/>
      <c r="AJI46" s="665"/>
      <c r="AJJ46" s="665"/>
      <c r="AJK46" s="665"/>
      <c r="AJL46" s="665"/>
      <c r="AJM46" s="665"/>
      <c r="AJN46" s="665"/>
      <c r="AJO46" s="665"/>
      <c r="AJP46" s="665"/>
      <c r="AJQ46" s="665"/>
      <c r="AJR46" s="665"/>
      <c r="AJS46" s="665"/>
      <c r="AJT46" s="665"/>
      <c r="AJU46" s="665"/>
      <c r="AJV46" s="665"/>
      <c r="AJW46" s="665"/>
      <c r="AJX46" s="665"/>
      <c r="AJY46" s="665"/>
      <c r="AJZ46" s="665"/>
      <c r="AKA46" s="665"/>
      <c r="AKB46" s="665"/>
      <c r="AKC46" s="665"/>
      <c r="AKD46" s="665"/>
      <c r="AKE46" s="665"/>
      <c r="AKF46" s="665"/>
      <c r="AKG46" s="665"/>
      <c r="AKH46" s="665"/>
      <c r="AKI46" s="665"/>
      <c r="AKJ46" s="665"/>
      <c r="AKK46" s="665"/>
      <c r="AKL46" s="665"/>
      <c r="AKM46" s="665"/>
      <c r="AKN46" s="665"/>
      <c r="AKO46" s="665"/>
      <c r="AKP46" s="665"/>
      <c r="AKQ46" s="665"/>
      <c r="AKR46" s="665"/>
      <c r="AKS46" s="665"/>
      <c r="AKT46" s="665"/>
      <c r="AKU46" s="665"/>
      <c r="AKV46" s="665"/>
      <c r="AKW46" s="665"/>
      <c r="AKX46" s="665"/>
      <c r="AKY46" s="665"/>
      <c r="AKZ46" s="665"/>
      <c r="ALA46" s="665"/>
      <c r="ALB46" s="665"/>
      <c r="ALC46" s="665"/>
      <c r="ALD46" s="665"/>
      <c r="ALE46" s="665"/>
      <c r="ALF46" s="665"/>
      <c r="ALG46" s="665"/>
      <c r="ALH46" s="665"/>
      <c r="ALI46" s="665"/>
      <c r="ALJ46" s="665"/>
      <c r="ALK46" s="665"/>
      <c r="ALL46" s="665"/>
      <c r="ALM46" s="665"/>
      <c r="ALN46" s="665"/>
      <c r="ALO46" s="665"/>
      <c r="ALP46" s="665"/>
      <c r="ALQ46" s="665"/>
      <c r="ALR46" s="665"/>
    </row>
    <row r="47" spans="2:1006">
      <c r="B47" s="699" t="s">
        <v>600</v>
      </c>
      <c r="C47" s="700">
        <v>0</v>
      </c>
      <c r="D47" s="700">
        <v>0</v>
      </c>
      <c r="E47" s="700">
        <v>0</v>
      </c>
      <c r="F47" s="700">
        <v>0</v>
      </c>
      <c r="G47" s="700">
        <v>3.7320501950367286</v>
      </c>
      <c r="H47" s="700">
        <v>23.732765500978047</v>
      </c>
      <c r="I47" s="700">
        <v>36.45995259241198</v>
      </c>
      <c r="J47" s="700">
        <v>50.745395167708963</v>
      </c>
      <c r="K47" s="700">
        <v>121.97372061359503</v>
      </c>
      <c r="M47" s="886">
        <f>K47/L46</f>
        <v>0.32358719519241891</v>
      </c>
      <c r="P47" s="665"/>
      <c r="Q47" s="665"/>
      <c r="R47" s="665"/>
      <c r="S47" s="665"/>
      <c r="T47" s="665"/>
      <c r="U47" s="665"/>
      <c r="V47" s="665"/>
      <c r="W47" s="665"/>
      <c r="X47" s="665"/>
      <c r="Y47" s="665"/>
      <c r="Z47" s="665"/>
      <c r="AA47" s="665"/>
      <c r="AB47" s="665"/>
      <c r="AC47" s="665"/>
      <c r="AD47" s="665"/>
      <c r="AE47" s="665"/>
      <c r="AF47" s="665"/>
      <c r="AG47" s="665"/>
      <c r="AH47" s="665"/>
      <c r="AI47" s="665"/>
      <c r="AJ47" s="665"/>
      <c r="AK47" s="665"/>
      <c r="AL47" s="665"/>
      <c r="AM47" s="665"/>
      <c r="AN47" s="665"/>
      <c r="AO47" s="665"/>
      <c r="AP47" s="665"/>
      <c r="AQ47" s="665"/>
      <c r="AR47" s="665"/>
      <c r="AS47" s="665"/>
      <c r="AT47" s="665"/>
      <c r="AU47" s="665"/>
      <c r="AV47" s="665"/>
      <c r="AW47" s="665"/>
      <c r="AX47" s="665"/>
      <c r="AY47" s="665"/>
      <c r="AZ47" s="665"/>
      <c r="BA47" s="665"/>
      <c r="BB47" s="665"/>
      <c r="BC47" s="665"/>
      <c r="BD47" s="665"/>
      <c r="BE47" s="665"/>
      <c r="BF47" s="665"/>
      <c r="BG47" s="665"/>
      <c r="BH47" s="665"/>
      <c r="BI47" s="665"/>
      <c r="BJ47" s="665"/>
      <c r="BK47" s="665"/>
      <c r="BL47" s="665"/>
      <c r="BM47" s="665"/>
      <c r="BN47" s="665"/>
      <c r="BO47" s="665"/>
      <c r="BP47" s="665"/>
      <c r="BQ47" s="665"/>
      <c r="BR47" s="665"/>
      <c r="BS47" s="665"/>
      <c r="BT47" s="665"/>
      <c r="BU47" s="665"/>
      <c r="BV47" s="665"/>
      <c r="BW47" s="665"/>
      <c r="BX47" s="665"/>
      <c r="BY47" s="665"/>
      <c r="BZ47" s="665"/>
      <c r="CA47" s="665"/>
      <c r="CB47" s="665"/>
      <c r="CC47" s="665"/>
      <c r="CD47" s="665"/>
      <c r="CE47" s="665"/>
      <c r="CF47" s="665"/>
      <c r="CG47" s="665"/>
      <c r="CH47" s="665"/>
      <c r="CI47" s="665"/>
      <c r="CJ47" s="665"/>
      <c r="CK47" s="665"/>
      <c r="CL47" s="665"/>
      <c r="CM47" s="665"/>
      <c r="CN47" s="665"/>
      <c r="CO47" s="665"/>
      <c r="CP47" s="665"/>
      <c r="CQ47" s="665"/>
      <c r="CR47" s="665"/>
      <c r="CS47" s="665"/>
      <c r="CT47" s="665"/>
      <c r="CU47" s="665"/>
      <c r="CV47" s="665"/>
      <c r="CW47" s="665"/>
      <c r="CX47" s="665"/>
      <c r="CY47" s="665"/>
      <c r="CZ47" s="665"/>
      <c r="DA47" s="665"/>
      <c r="DB47" s="665"/>
      <c r="DC47" s="665"/>
      <c r="DD47" s="665"/>
      <c r="DE47" s="665"/>
      <c r="DF47" s="665"/>
      <c r="DG47" s="665"/>
      <c r="DH47" s="665"/>
      <c r="DI47" s="665"/>
      <c r="DJ47" s="665"/>
      <c r="DK47" s="665"/>
      <c r="DL47" s="665"/>
      <c r="DM47" s="665"/>
      <c r="DN47" s="665"/>
      <c r="DO47" s="665"/>
      <c r="DP47" s="665"/>
      <c r="DQ47" s="665"/>
      <c r="DR47" s="665"/>
      <c r="DS47" s="665"/>
      <c r="DT47" s="665"/>
      <c r="DU47" s="665"/>
      <c r="DV47" s="665"/>
      <c r="DW47" s="665"/>
      <c r="DX47" s="665"/>
      <c r="DY47" s="665"/>
      <c r="DZ47" s="665"/>
      <c r="EA47" s="665"/>
      <c r="EB47" s="665"/>
      <c r="EC47" s="665"/>
      <c r="ED47" s="665"/>
      <c r="EE47" s="665"/>
      <c r="EF47" s="665"/>
      <c r="EG47" s="665"/>
      <c r="EH47" s="665"/>
      <c r="EI47" s="665"/>
      <c r="EJ47" s="665"/>
      <c r="EK47" s="665"/>
      <c r="EL47" s="665"/>
      <c r="EM47" s="665"/>
      <c r="EN47" s="665"/>
      <c r="EO47" s="665"/>
      <c r="EP47" s="665"/>
      <c r="EQ47" s="665"/>
      <c r="ER47" s="665"/>
      <c r="ES47" s="665"/>
      <c r="ET47" s="665"/>
      <c r="EU47" s="665"/>
      <c r="EV47" s="665"/>
      <c r="EW47" s="665"/>
      <c r="EX47" s="665"/>
      <c r="EY47" s="665"/>
      <c r="EZ47" s="665"/>
      <c r="FA47" s="665"/>
      <c r="FB47" s="665"/>
      <c r="FC47" s="665"/>
      <c r="FD47" s="665"/>
      <c r="FE47" s="665"/>
      <c r="FF47" s="665"/>
      <c r="FG47" s="665"/>
      <c r="FH47" s="665"/>
      <c r="FI47" s="665"/>
      <c r="FJ47" s="665"/>
      <c r="FK47" s="665"/>
      <c r="FL47" s="665"/>
      <c r="FM47" s="665"/>
      <c r="FN47" s="665"/>
      <c r="FO47" s="665"/>
      <c r="FP47" s="665"/>
      <c r="FQ47" s="665"/>
      <c r="FR47" s="665"/>
      <c r="FS47" s="665"/>
      <c r="FT47" s="665"/>
      <c r="FU47" s="665"/>
      <c r="FV47" s="665"/>
      <c r="FW47" s="665"/>
      <c r="FX47" s="665"/>
      <c r="FY47" s="665"/>
      <c r="FZ47" s="665"/>
      <c r="GA47" s="665"/>
      <c r="GB47" s="665"/>
      <c r="GC47" s="665"/>
      <c r="GD47" s="665"/>
      <c r="GE47" s="665"/>
      <c r="GF47" s="665"/>
      <c r="GG47" s="665"/>
      <c r="GH47" s="665"/>
      <c r="GI47" s="665"/>
      <c r="GJ47" s="665"/>
      <c r="GK47" s="665"/>
      <c r="GL47" s="665"/>
      <c r="GM47" s="665"/>
      <c r="GN47" s="665"/>
      <c r="GO47" s="665"/>
      <c r="GP47" s="665"/>
      <c r="GQ47" s="665"/>
      <c r="GR47" s="665"/>
      <c r="GS47" s="665"/>
      <c r="GT47" s="665"/>
      <c r="GU47" s="665"/>
      <c r="GV47" s="665"/>
      <c r="GW47" s="665"/>
      <c r="GX47" s="665"/>
      <c r="GY47" s="665"/>
      <c r="GZ47" s="665"/>
      <c r="HA47" s="665"/>
      <c r="HB47" s="665"/>
      <c r="HC47" s="665"/>
      <c r="HD47" s="665"/>
      <c r="HE47" s="665"/>
      <c r="HF47" s="665"/>
      <c r="HG47" s="665"/>
      <c r="HH47" s="665"/>
      <c r="HI47" s="665"/>
      <c r="HJ47" s="665"/>
      <c r="HK47" s="665"/>
      <c r="HL47" s="665"/>
      <c r="HM47" s="665"/>
      <c r="HN47" s="665"/>
      <c r="HO47" s="665"/>
      <c r="HP47" s="665"/>
      <c r="HQ47" s="665"/>
      <c r="HR47" s="665"/>
      <c r="HS47" s="665"/>
      <c r="HT47" s="665"/>
      <c r="HU47" s="665"/>
      <c r="HV47" s="665"/>
      <c r="HW47" s="665"/>
      <c r="HX47" s="665"/>
      <c r="HY47" s="665"/>
      <c r="HZ47" s="665"/>
      <c r="IA47" s="665"/>
      <c r="IB47" s="665"/>
      <c r="IC47" s="665"/>
      <c r="ID47" s="665"/>
      <c r="IE47" s="665"/>
      <c r="IF47" s="665"/>
      <c r="IG47" s="665"/>
      <c r="IH47" s="665"/>
      <c r="II47" s="665"/>
      <c r="IJ47" s="665"/>
      <c r="IK47" s="665"/>
      <c r="IL47" s="665"/>
      <c r="IM47" s="665"/>
      <c r="IN47" s="665"/>
      <c r="IO47" s="665"/>
      <c r="IP47" s="665"/>
      <c r="IQ47" s="665"/>
      <c r="IR47" s="665"/>
      <c r="IS47" s="665"/>
      <c r="IT47" s="665"/>
      <c r="IU47" s="665"/>
      <c r="IV47" s="665"/>
      <c r="IW47" s="665"/>
      <c r="IX47" s="665"/>
      <c r="IY47" s="665"/>
      <c r="IZ47" s="665"/>
      <c r="JA47" s="665"/>
      <c r="JB47" s="665"/>
      <c r="JC47" s="665"/>
      <c r="JD47" s="665"/>
      <c r="JE47" s="665"/>
      <c r="JF47" s="665"/>
      <c r="JG47" s="665"/>
      <c r="JH47" s="665"/>
      <c r="JI47" s="665"/>
      <c r="JJ47" s="665"/>
      <c r="JK47" s="665"/>
      <c r="JL47" s="665"/>
      <c r="JM47" s="665"/>
      <c r="JN47" s="665"/>
      <c r="JO47" s="665"/>
      <c r="JP47" s="665"/>
      <c r="JQ47" s="665"/>
      <c r="JR47" s="665"/>
      <c r="JS47" s="665"/>
      <c r="JT47" s="665"/>
      <c r="JU47" s="665"/>
      <c r="JV47" s="665"/>
      <c r="JW47" s="665"/>
      <c r="JX47" s="665"/>
      <c r="JY47" s="665"/>
      <c r="JZ47" s="665"/>
      <c r="KA47" s="665"/>
      <c r="KB47" s="665"/>
      <c r="KC47" s="665"/>
      <c r="KD47" s="665"/>
      <c r="KE47" s="665"/>
      <c r="KF47" s="665"/>
      <c r="KG47" s="665"/>
      <c r="KH47" s="665"/>
      <c r="KI47" s="665"/>
      <c r="KJ47" s="665"/>
      <c r="KK47" s="665"/>
      <c r="KL47" s="665"/>
      <c r="KM47" s="665"/>
      <c r="KN47" s="665"/>
      <c r="KO47" s="665"/>
      <c r="KP47" s="665"/>
      <c r="KQ47" s="665"/>
      <c r="KR47" s="665"/>
      <c r="KS47" s="665"/>
      <c r="KT47" s="665"/>
      <c r="KU47" s="665"/>
      <c r="KV47" s="665"/>
      <c r="KW47" s="665"/>
      <c r="KX47" s="665"/>
      <c r="KY47" s="665"/>
      <c r="KZ47" s="665"/>
      <c r="LA47" s="665"/>
      <c r="LB47" s="665"/>
      <c r="LC47" s="665"/>
      <c r="LD47" s="665"/>
      <c r="LE47" s="665"/>
      <c r="LF47" s="665"/>
      <c r="LG47" s="665"/>
      <c r="LH47" s="665"/>
      <c r="LI47" s="665"/>
      <c r="LJ47" s="665"/>
      <c r="LK47" s="665"/>
      <c r="LL47" s="665"/>
      <c r="LM47" s="665"/>
      <c r="LN47" s="665"/>
      <c r="LO47" s="665"/>
      <c r="LP47" s="665"/>
      <c r="LQ47" s="665"/>
      <c r="LR47" s="665"/>
      <c r="LS47" s="665"/>
      <c r="LT47" s="665"/>
      <c r="LU47" s="665"/>
      <c r="LV47" s="665"/>
      <c r="LW47" s="665"/>
      <c r="LX47" s="665"/>
      <c r="LY47" s="665"/>
      <c r="LZ47" s="665"/>
      <c r="MA47" s="665"/>
      <c r="MB47" s="665"/>
      <c r="MC47" s="665"/>
      <c r="MD47" s="665"/>
      <c r="ME47" s="665"/>
      <c r="MF47" s="665"/>
      <c r="MG47" s="665"/>
      <c r="MH47" s="665"/>
      <c r="MI47" s="665"/>
      <c r="MJ47" s="665"/>
      <c r="MK47" s="665"/>
      <c r="ML47" s="665"/>
      <c r="MM47" s="665"/>
      <c r="MN47" s="665"/>
      <c r="MO47" s="665"/>
      <c r="MP47" s="665"/>
      <c r="MQ47" s="665"/>
      <c r="MR47" s="665"/>
      <c r="MS47" s="665"/>
      <c r="MT47" s="665"/>
      <c r="MU47" s="665"/>
      <c r="MV47" s="665"/>
      <c r="MW47" s="665"/>
      <c r="MX47" s="665"/>
      <c r="MY47" s="665"/>
      <c r="MZ47" s="665"/>
      <c r="NA47" s="665"/>
      <c r="NB47" s="665"/>
      <c r="NC47" s="665"/>
      <c r="ND47" s="665"/>
      <c r="NE47" s="665"/>
      <c r="NF47" s="665"/>
      <c r="NG47" s="665"/>
      <c r="NH47" s="665"/>
      <c r="NI47" s="665"/>
      <c r="NJ47" s="665"/>
      <c r="NK47" s="665"/>
      <c r="NL47" s="665"/>
      <c r="NM47" s="665"/>
      <c r="NN47" s="665"/>
      <c r="NO47" s="665"/>
      <c r="NP47" s="665"/>
      <c r="NQ47" s="665"/>
      <c r="NR47" s="665"/>
      <c r="NS47" s="665"/>
      <c r="NT47" s="665"/>
      <c r="NU47" s="665"/>
      <c r="NV47" s="665"/>
      <c r="NW47" s="665"/>
      <c r="NX47" s="665"/>
      <c r="NY47" s="665"/>
      <c r="NZ47" s="665"/>
      <c r="OA47" s="665"/>
      <c r="OB47" s="665"/>
      <c r="OC47" s="665"/>
      <c r="OD47" s="665"/>
      <c r="OE47" s="665"/>
      <c r="OF47" s="665"/>
      <c r="OG47" s="665"/>
      <c r="OH47" s="665"/>
      <c r="OI47" s="665"/>
      <c r="OJ47" s="665"/>
      <c r="OK47" s="665"/>
      <c r="OL47" s="665"/>
      <c r="OM47" s="665"/>
      <c r="ON47" s="665"/>
      <c r="OO47" s="665"/>
      <c r="OP47" s="665"/>
      <c r="OQ47" s="665"/>
      <c r="OR47" s="665"/>
      <c r="OS47" s="665"/>
      <c r="OT47" s="665"/>
      <c r="OU47" s="665"/>
      <c r="OV47" s="665"/>
      <c r="OW47" s="665"/>
      <c r="OX47" s="665"/>
      <c r="OY47" s="665"/>
      <c r="OZ47" s="665"/>
      <c r="PA47" s="665"/>
      <c r="PB47" s="665"/>
      <c r="PC47" s="665"/>
      <c r="PD47" s="665"/>
      <c r="PE47" s="665"/>
      <c r="PF47" s="665"/>
      <c r="PG47" s="665"/>
      <c r="PH47" s="665"/>
      <c r="PI47" s="665"/>
      <c r="PJ47" s="665"/>
      <c r="PK47" s="665"/>
      <c r="PL47" s="665"/>
      <c r="PM47" s="665"/>
      <c r="PN47" s="665"/>
      <c r="PO47" s="665"/>
      <c r="PP47" s="665"/>
      <c r="PQ47" s="665"/>
      <c r="PR47" s="665"/>
      <c r="PS47" s="665"/>
      <c r="PT47" s="665"/>
      <c r="PU47" s="665"/>
      <c r="PV47" s="665"/>
      <c r="PW47" s="665"/>
      <c r="PX47" s="665"/>
      <c r="PY47" s="665"/>
      <c r="PZ47" s="665"/>
      <c r="QA47" s="665"/>
      <c r="QB47" s="665"/>
      <c r="QC47" s="665"/>
      <c r="QD47" s="665"/>
      <c r="QE47" s="665"/>
      <c r="QF47" s="665"/>
      <c r="QG47" s="665"/>
      <c r="QH47" s="665"/>
      <c r="QI47" s="665"/>
      <c r="QJ47" s="665"/>
      <c r="QK47" s="665"/>
      <c r="QL47" s="665"/>
      <c r="QM47" s="665"/>
      <c r="QN47" s="665"/>
      <c r="QO47" s="665"/>
      <c r="QP47" s="665"/>
      <c r="QQ47" s="665"/>
      <c r="QR47" s="665"/>
      <c r="QS47" s="665"/>
      <c r="QT47" s="665"/>
      <c r="QU47" s="665"/>
      <c r="QV47" s="665"/>
      <c r="QW47" s="665"/>
      <c r="QX47" s="665"/>
      <c r="QY47" s="665"/>
      <c r="QZ47" s="665"/>
      <c r="RA47" s="665"/>
      <c r="RB47" s="665"/>
      <c r="RC47" s="665"/>
      <c r="RD47" s="665"/>
      <c r="RE47" s="665"/>
      <c r="RF47" s="665"/>
      <c r="RG47" s="665"/>
      <c r="RH47" s="665"/>
      <c r="RI47" s="665"/>
      <c r="RJ47" s="665"/>
      <c r="RK47" s="665"/>
      <c r="RL47" s="665"/>
      <c r="RM47" s="665"/>
      <c r="RN47" s="665"/>
      <c r="RO47" s="665"/>
      <c r="RP47" s="665"/>
      <c r="RQ47" s="665"/>
      <c r="RR47" s="665"/>
      <c r="RS47" s="665"/>
      <c r="RT47" s="665"/>
      <c r="RU47" s="665"/>
      <c r="RV47" s="665"/>
      <c r="RW47" s="665"/>
      <c r="RX47" s="665"/>
      <c r="RY47" s="665"/>
      <c r="RZ47" s="665"/>
      <c r="SA47" s="665"/>
      <c r="SB47" s="665"/>
      <c r="SC47" s="665"/>
      <c r="SD47" s="665"/>
      <c r="SE47" s="665"/>
      <c r="SF47" s="665"/>
      <c r="SG47" s="665"/>
      <c r="SH47" s="665"/>
      <c r="SI47" s="665"/>
      <c r="SJ47" s="665"/>
      <c r="SK47" s="665"/>
      <c r="SL47" s="665"/>
      <c r="SM47" s="665"/>
      <c r="SN47" s="665"/>
      <c r="SO47" s="665"/>
      <c r="SP47" s="665"/>
      <c r="SQ47" s="665"/>
      <c r="SR47" s="665"/>
      <c r="SS47" s="665"/>
      <c r="ST47" s="665"/>
      <c r="SU47" s="665"/>
      <c r="SV47" s="665"/>
      <c r="SW47" s="665"/>
      <c r="SX47" s="665"/>
      <c r="SY47" s="665"/>
      <c r="SZ47" s="665"/>
      <c r="TA47" s="665"/>
      <c r="TB47" s="665"/>
      <c r="TC47" s="665"/>
      <c r="TD47" s="665"/>
      <c r="TE47" s="665"/>
      <c r="TF47" s="665"/>
      <c r="TG47" s="665"/>
      <c r="TH47" s="665"/>
      <c r="TI47" s="665"/>
      <c r="TJ47" s="665"/>
      <c r="TK47" s="665"/>
      <c r="TL47" s="665"/>
      <c r="TM47" s="665"/>
      <c r="TN47" s="665"/>
      <c r="TO47" s="665"/>
      <c r="TP47" s="665"/>
      <c r="TQ47" s="665"/>
      <c r="TR47" s="665"/>
      <c r="TS47" s="665"/>
      <c r="TT47" s="665"/>
      <c r="TU47" s="665"/>
      <c r="TV47" s="665"/>
      <c r="TW47" s="665"/>
      <c r="TX47" s="665"/>
      <c r="TY47" s="665"/>
      <c r="TZ47" s="665"/>
      <c r="UA47" s="665"/>
      <c r="UB47" s="665"/>
      <c r="UC47" s="665"/>
      <c r="UD47" s="665"/>
      <c r="UE47" s="665"/>
      <c r="UF47" s="665"/>
      <c r="UG47" s="665"/>
      <c r="UH47" s="665"/>
      <c r="UI47" s="665"/>
      <c r="UJ47" s="665"/>
      <c r="UK47" s="665"/>
      <c r="UL47" s="665"/>
      <c r="UM47" s="665"/>
      <c r="UN47" s="665"/>
      <c r="UO47" s="665"/>
      <c r="UP47" s="665"/>
      <c r="UQ47" s="665"/>
      <c r="UR47" s="665"/>
      <c r="US47" s="665"/>
      <c r="UT47" s="665"/>
      <c r="UU47" s="665"/>
      <c r="UV47" s="665"/>
      <c r="UW47" s="665"/>
      <c r="UX47" s="665"/>
      <c r="UY47" s="665"/>
      <c r="UZ47" s="665"/>
      <c r="VA47" s="665"/>
      <c r="VB47" s="665"/>
      <c r="VC47" s="665"/>
      <c r="VD47" s="665"/>
      <c r="VE47" s="665"/>
      <c r="VF47" s="665"/>
      <c r="VG47" s="665"/>
      <c r="VH47" s="665"/>
      <c r="VI47" s="665"/>
      <c r="VJ47" s="665"/>
      <c r="VK47" s="665"/>
      <c r="VL47" s="665"/>
      <c r="VM47" s="665"/>
      <c r="VN47" s="665"/>
      <c r="VO47" s="665"/>
      <c r="VP47" s="665"/>
      <c r="VQ47" s="665"/>
      <c r="VR47" s="665"/>
      <c r="VS47" s="665"/>
      <c r="VT47" s="665"/>
      <c r="VU47" s="665"/>
      <c r="VV47" s="665"/>
      <c r="VW47" s="665"/>
      <c r="VX47" s="665"/>
      <c r="VY47" s="665"/>
      <c r="VZ47" s="665"/>
      <c r="WA47" s="665"/>
      <c r="WB47" s="665"/>
      <c r="WC47" s="665"/>
      <c r="WD47" s="665"/>
      <c r="WE47" s="665"/>
      <c r="WF47" s="665"/>
      <c r="WG47" s="665"/>
      <c r="WH47" s="665"/>
      <c r="WI47" s="665"/>
      <c r="WJ47" s="665"/>
      <c r="WK47" s="665"/>
      <c r="WL47" s="665"/>
      <c r="WM47" s="665"/>
      <c r="WN47" s="665"/>
      <c r="WO47" s="665"/>
      <c r="WP47" s="665"/>
      <c r="WQ47" s="665"/>
      <c r="WR47" s="665"/>
      <c r="WS47" s="665"/>
      <c r="WT47" s="665"/>
      <c r="WU47" s="665"/>
      <c r="WV47" s="665"/>
      <c r="WW47" s="665"/>
      <c r="WX47" s="665"/>
      <c r="WY47" s="665"/>
      <c r="WZ47" s="665"/>
      <c r="XA47" s="665"/>
      <c r="XB47" s="665"/>
      <c r="XC47" s="665"/>
      <c r="XD47" s="665"/>
      <c r="XE47" s="665"/>
      <c r="XF47" s="665"/>
      <c r="XG47" s="665"/>
      <c r="XH47" s="665"/>
      <c r="XI47" s="665"/>
      <c r="XJ47" s="665"/>
      <c r="XK47" s="665"/>
      <c r="XL47" s="665"/>
      <c r="XM47" s="665"/>
      <c r="XN47" s="665"/>
      <c r="XO47" s="665"/>
      <c r="XP47" s="665"/>
      <c r="XQ47" s="665"/>
      <c r="XR47" s="665"/>
      <c r="XS47" s="665"/>
      <c r="XT47" s="665"/>
      <c r="XU47" s="665"/>
      <c r="XV47" s="665"/>
      <c r="XW47" s="665"/>
      <c r="XX47" s="665"/>
      <c r="XY47" s="665"/>
      <c r="XZ47" s="665"/>
      <c r="YA47" s="665"/>
      <c r="YB47" s="665"/>
      <c r="YC47" s="665"/>
      <c r="YD47" s="665"/>
      <c r="YE47" s="665"/>
      <c r="YF47" s="665"/>
      <c r="YG47" s="665"/>
      <c r="YH47" s="665"/>
      <c r="YI47" s="665"/>
      <c r="YJ47" s="665"/>
      <c r="YK47" s="665"/>
      <c r="YL47" s="665"/>
      <c r="YM47" s="665"/>
      <c r="YN47" s="665"/>
      <c r="YO47" s="665"/>
      <c r="YP47" s="665"/>
      <c r="YQ47" s="665"/>
      <c r="YR47" s="665"/>
      <c r="YS47" s="665"/>
      <c r="YT47" s="665"/>
      <c r="YU47" s="665"/>
      <c r="YV47" s="665"/>
      <c r="YW47" s="665"/>
      <c r="YX47" s="665"/>
      <c r="YY47" s="665"/>
      <c r="YZ47" s="665"/>
      <c r="ZA47" s="665"/>
      <c r="ZB47" s="665"/>
      <c r="ZC47" s="665"/>
      <c r="ZD47" s="665"/>
      <c r="ZE47" s="665"/>
      <c r="ZF47" s="665"/>
      <c r="ZG47" s="665"/>
      <c r="ZH47" s="665"/>
      <c r="ZI47" s="665"/>
      <c r="ZJ47" s="665"/>
      <c r="ZK47" s="665"/>
      <c r="ZL47" s="665"/>
      <c r="ZM47" s="665"/>
      <c r="ZN47" s="665"/>
      <c r="ZO47" s="665"/>
      <c r="ZP47" s="665"/>
      <c r="ZQ47" s="665"/>
      <c r="ZR47" s="665"/>
      <c r="ZS47" s="665"/>
      <c r="ZT47" s="665"/>
      <c r="ZU47" s="665"/>
      <c r="ZV47" s="665"/>
      <c r="ZW47" s="665"/>
      <c r="ZX47" s="665"/>
      <c r="ZY47" s="665"/>
      <c r="ZZ47" s="665"/>
      <c r="AAA47" s="665"/>
      <c r="AAB47" s="665"/>
      <c r="AAC47" s="665"/>
      <c r="AAD47" s="665"/>
      <c r="AAE47" s="665"/>
      <c r="AAF47" s="665"/>
      <c r="AAG47" s="665"/>
      <c r="AAH47" s="665"/>
      <c r="AAI47" s="665"/>
      <c r="AAJ47" s="665"/>
      <c r="AAK47" s="665"/>
      <c r="AAL47" s="665"/>
      <c r="AAM47" s="665"/>
      <c r="AAN47" s="665"/>
      <c r="AAO47" s="665"/>
      <c r="AAP47" s="665"/>
      <c r="AAQ47" s="665"/>
      <c r="AAR47" s="665"/>
      <c r="AAS47" s="665"/>
      <c r="AAT47" s="665"/>
      <c r="AAU47" s="665"/>
      <c r="AAV47" s="665"/>
      <c r="AAW47" s="665"/>
      <c r="AAX47" s="665"/>
      <c r="AAY47" s="665"/>
      <c r="AAZ47" s="665"/>
      <c r="ABA47" s="665"/>
      <c r="ABB47" s="665"/>
      <c r="ABC47" s="665"/>
      <c r="ABD47" s="665"/>
      <c r="ABE47" s="665"/>
      <c r="ABF47" s="665"/>
      <c r="ABG47" s="665"/>
      <c r="ABH47" s="665"/>
      <c r="ABI47" s="665"/>
      <c r="ABJ47" s="665"/>
      <c r="ABK47" s="665"/>
      <c r="ABL47" s="665"/>
      <c r="ABM47" s="665"/>
      <c r="ABN47" s="665"/>
      <c r="ABO47" s="665"/>
      <c r="ABP47" s="665"/>
      <c r="ABQ47" s="665"/>
      <c r="ABR47" s="665"/>
      <c r="ABS47" s="665"/>
      <c r="ABT47" s="665"/>
      <c r="ABU47" s="665"/>
      <c r="ABV47" s="665"/>
      <c r="ABW47" s="665"/>
      <c r="ABX47" s="665"/>
      <c r="ABY47" s="665"/>
      <c r="ABZ47" s="665"/>
      <c r="ACA47" s="665"/>
      <c r="ACB47" s="665"/>
      <c r="ACC47" s="665"/>
      <c r="ACD47" s="665"/>
      <c r="ACE47" s="665"/>
      <c r="ACF47" s="665"/>
      <c r="ACG47" s="665"/>
      <c r="ACH47" s="665"/>
      <c r="ACI47" s="665"/>
      <c r="ACJ47" s="665"/>
      <c r="ACK47" s="665"/>
      <c r="ACL47" s="665"/>
      <c r="ACM47" s="665"/>
      <c r="ACN47" s="665"/>
      <c r="ACO47" s="665"/>
      <c r="ACP47" s="665"/>
      <c r="ACQ47" s="665"/>
      <c r="ACR47" s="665"/>
      <c r="ACS47" s="665"/>
      <c r="ACT47" s="665"/>
      <c r="ACU47" s="665"/>
      <c r="ACV47" s="665"/>
      <c r="ACW47" s="665"/>
      <c r="ACX47" s="665"/>
      <c r="ACY47" s="665"/>
      <c r="ACZ47" s="665"/>
      <c r="ADA47" s="665"/>
      <c r="ADB47" s="665"/>
      <c r="ADC47" s="665"/>
      <c r="ADD47" s="665"/>
      <c r="ADE47" s="665"/>
      <c r="ADF47" s="665"/>
      <c r="ADG47" s="665"/>
      <c r="ADH47" s="665"/>
      <c r="ADI47" s="665"/>
      <c r="ADJ47" s="665"/>
      <c r="ADK47" s="665"/>
      <c r="ADL47" s="665"/>
      <c r="ADM47" s="665"/>
      <c r="ADN47" s="665"/>
      <c r="ADO47" s="665"/>
      <c r="ADP47" s="665"/>
      <c r="ADQ47" s="665"/>
      <c r="ADR47" s="665"/>
      <c r="ADS47" s="665"/>
      <c r="ADT47" s="665"/>
      <c r="ADU47" s="665"/>
      <c r="ADV47" s="665"/>
      <c r="ADW47" s="665"/>
      <c r="ADX47" s="665"/>
      <c r="ADY47" s="665"/>
      <c r="ADZ47" s="665"/>
      <c r="AEA47" s="665"/>
      <c r="AEB47" s="665"/>
      <c r="AEC47" s="665"/>
      <c r="AED47" s="665"/>
      <c r="AEE47" s="665"/>
      <c r="AEF47" s="665"/>
      <c r="AEG47" s="665"/>
      <c r="AEH47" s="665"/>
      <c r="AEI47" s="665"/>
      <c r="AEJ47" s="665"/>
      <c r="AEK47" s="665"/>
      <c r="AEL47" s="665"/>
      <c r="AEM47" s="665"/>
      <c r="AEN47" s="665"/>
      <c r="AEO47" s="665"/>
      <c r="AEP47" s="665"/>
      <c r="AEQ47" s="665"/>
      <c r="AER47" s="665"/>
      <c r="AES47" s="665"/>
      <c r="AET47" s="665"/>
      <c r="AEU47" s="665"/>
      <c r="AEV47" s="665"/>
      <c r="AEW47" s="665"/>
      <c r="AEX47" s="665"/>
      <c r="AEY47" s="665"/>
      <c r="AEZ47" s="665"/>
      <c r="AFA47" s="665"/>
      <c r="AFB47" s="665"/>
      <c r="AFC47" s="665"/>
      <c r="AFD47" s="665"/>
      <c r="AFE47" s="665"/>
      <c r="AFF47" s="665"/>
      <c r="AFG47" s="665"/>
      <c r="AFH47" s="665"/>
      <c r="AFI47" s="665"/>
      <c r="AFJ47" s="665"/>
      <c r="AFK47" s="665"/>
      <c r="AFL47" s="665"/>
      <c r="AFM47" s="665"/>
      <c r="AFN47" s="665"/>
      <c r="AFO47" s="665"/>
      <c r="AFP47" s="665"/>
      <c r="AFQ47" s="665"/>
      <c r="AFR47" s="665"/>
      <c r="AFS47" s="665"/>
      <c r="AFT47" s="665"/>
      <c r="AFU47" s="665"/>
      <c r="AFV47" s="665"/>
      <c r="AFW47" s="665"/>
      <c r="AFX47" s="665"/>
      <c r="AFY47" s="665"/>
      <c r="AFZ47" s="665"/>
      <c r="AGA47" s="665"/>
      <c r="AGB47" s="665"/>
      <c r="AGC47" s="665"/>
      <c r="AGD47" s="665"/>
      <c r="AGE47" s="665"/>
      <c r="AGF47" s="665"/>
      <c r="AGG47" s="665"/>
      <c r="AGH47" s="665"/>
      <c r="AGI47" s="665"/>
      <c r="AGJ47" s="665"/>
      <c r="AGK47" s="665"/>
      <c r="AGL47" s="665"/>
      <c r="AGM47" s="665"/>
      <c r="AGN47" s="665"/>
      <c r="AGO47" s="665"/>
      <c r="AGP47" s="665"/>
      <c r="AGQ47" s="665"/>
      <c r="AGR47" s="665"/>
      <c r="AGS47" s="665"/>
      <c r="AGT47" s="665"/>
      <c r="AGU47" s="665"/>
      <c r="AGV47" s="665"/>
      <c r="AGW47" s="665"/>
      <c r="AGX47" s="665"/>
      <c r="AGY47" s="665"/>
      <c r="AGZ47" s="665"/>
      <c r="AHA47" s="665"/>
      <c r="AHB47" s="665"/>
      <c r="AHC47" s="665"/>
      <c r="AHD47" s="665"/>
      <c r="AHE47" s="665"/>
      <c r="AHF47" s="665"/>
      <c r="AHG47" s="665"/>
      <c r="AHH47" s="665"/>
      <c r="AHI47" s="665"/>
      <c r="AHJ47" s="665"/>
      <c r="AHK47" s="665"/>
      <c r="AHL47" s="665"/>
      <c r="AHM47" s="665"/>
      <c r="AHN47" s="665"/>
      <c r="AHO47" s="665"/>
      <c r="AHP47" s="665"/>
      <c r="AHQ47" s="665"/>
      <c r="AHR47" s="665"/>
      <c r="AHS47" s="665"/>
      <c r="AHT47" s="665"/>
      <c r="AHU47" s="665"/>
      <c r="AHV47" s="665"/>
      <c r="AHW47" s="665"/>
      <c r="AHX47" s="665"/>
      <c r="AHY47" s="665"/>
      <c r="AHZ47" s="665"/>
      <c r="AIA47" s="665"/>
      <c r="AIB47" s="665"/>
      <c r="AIC47" s="665"/>
      <c r="AID47" s="665"/>
      <c r="AIE47" s="665"/>
      <c r="AIF47" s="665"/>
      <c r="AIG47" s="665"/>
      <c r="AIH47" s="665"/>
      <c r="AII47" s="665"/>
      <c r="AIJ47" s="665"/>
      <c r="AIK47" s="665"/>
      <c r="AIL47" s="665"/>
      <c r="AIM47" s="665"/>
      <c r="AIN47" s="665"/>
      <c r="AIO47" s="665"/>
      <c r="AIP47" s="665"/>
      <c r="AIQ47" s="665"/>
      <c r="AIR47" s="665"/>
      <c r="AIS47" s="665"/>
      <c r="AIT47" s="665"/>
      <c r="AIU47" s="665"/>
      <c r="AIV47" s="665"/>
      <c r="AIW47" s="665"/>
      <c r="AIX47" s="665"/>
      <c r="AIY47" s="665"/>
      <c r="AIZ47" s="665"/>
      <c r="AJA47" s="665"/>
      <c r="AJB47" s="665"/>
      <c r="AJC47" s="665"/>
      <c r="AJD47" s="665"/>
      <c r="AJE47" s="665"/>
      <c r="AJF47" s="665"/>
      <c r="AJG47" s="665"/>
      <c r="AJH47" s="665"/>
      <c r="AJI47" s="665"/>
      <c r="AJJ47" s="665"/>
      <c r="AJK47" s="665"/>
      <c r="AJL47" s="665"/>
      <c r="AJM47" s="665"/>
      <c r="AJN47" s="665"/>
      <c r="AJO47" s="665"/>
      <c r="AJP47" s="665"/>
      <c r="AJQ47" s="665"/>
      <c r="AJR47" s="665"/>
      <c r="AJS47" s="665"/>
      <c r="AJT47" s="665"/>
      <c r="AJU47" s="665"/>
      <c r="AJV47" s="665"/>
      <c r="AJW47" s="665"/>
      <c r="AJX47" s="665"/>
      <c r="AJY47" s="665"/>
      <c r="AJZ47" s="665"/>
      <c r="AKA47" s="665"/>
      <c r="AKB47" s="665"/>
      <c r="AKC47" s="665"/>
      <c r="AKD47" s="665"/>
      <c r="AKE47" s="665"/>
      <c r="AKF47" s="665"/>
      <c r="AKG47" s="665"/>
      <c r="AKH47" s="665"/>
      <c r="AKI47" s="665"/>
      <c r="AKJ47" s="665"/>
      <c r="AKK47" s="665"/>
      <c r="AKL47" s="665"/>
      <c r="AKM47" s="665"/>
      <c r="AKN47" s="665"/>
      <c r="AKO47" s="665"/>
      <c r="AKP47" s="665"/>
      <c r="AKQ47" s="665"/>
      <c r="AKR47" s="665"/>
      <c r="AKS47" s="665"/>
      <c r="AKT47" s="665"/>
      <c r="AKU47" s="665"/>
      <c r="AKV47" s="665"/>
      <c r="AKW47" s="665"/>
      <c r="AKX47" s="665"/>
      <c r="AKY47" s="665"/>
      <c r="AKZ47" s="665"/>
      <c r="ALA47" s="665"/>
      <c r="ALB47" s="665"/>
      <c r="ALC47" s="665"/>
      <c r="ALD47" s="665"/>
      <c r="ALE47" s="665"/>
      <c r="ALF47" s="665"/>
      <c r="ALG47" s="665"/>
      <c r="ALH47" s="665"/>
      <c r="ALI47" s="665"/>
      <c r="ALJ47" s="665"/>
      <c r="ALK47" s="665"/>
      <c r="ALL47" s="665"/>
      <c r="ALM47" s="665"/>
      <c r="ALN47" s="665"/>
      <c r="ALO47" s="665"/>
      <c r="ALP47" s="665"/>
      <c r="ALQ47" s="665"/>
      <c r="ALR47" s="665"/>
    </row>
    <row r="48" spans="2:1006">
      <c r="B48" s="699" t="s">
        <v>601</v>
      </c>
      <c r="C48" s="700">
        <v>0</v>
      </c>
      <c r="D48" s="700">
        <v>0</v>
      </c>
      <c r="E48" s="700">
        <v>0</v>
      </c>
      <c r="F48" s="700">
        <v>0</v>
      </c>
      <c r="G48" s="700">
        <v>0</v>
      </c>
      <c r="H48" s="700">
        <v>4.7465531001956078</v>
      </c>
      <c r="I48" s="700">
        <v>22.78747037025747</v>
      </c>
      <c r="J48" s="700">
        <v>53.820873662721631</v>
      </c>
      <c r="K48" s="700">
        <v>102.50148735849611</v>
      </c>
      <c r="M48" s="886">
        <f>K48/L46</f>
        <v>0.27192881081705772</v>
      </c>
      <c r="P48" s="665"/>
      <c r="Q48" s="665"/>
      <c r="R48" s="665"/>
      <c r="S48" s="665"/>
      <c r="T48" s="665"/>
      <c r="U48" s="665"/>
      <c r="V48" s="665"/>
      <c r="W48" s="665"/>
      <c r="X48" s="665"/>
      <c r="Y48" s="665"/>
      <c r="Z48" s="665"/>
      <c r="AA48" s="665"/>
      <c r="AB48" s="665"/>
      <c r="AC48" s="665"/>
      <c r="AD48" s="665"/>
      <c r="AE48" s="665"/>
      <c r="AF48" s="665"/>
      <c r="AG48" s="665"/>
      <c r="AH48" s="665"/>
      <c r="AI48" s="665"/>
      <c r="AJ48" s="665"/>
      <c r="AK48" s="665"/>
      <c r="AL48" s="665"/>
      <c r="AM48" s="665"/>
      <c r="AN48" s="665"/>
      <c r="AO48" s="665"/>
      <c r="AP48" s="665"/>
      <c r="AQ48" s="665"/>
      <c r="AR48" s="665"/>
      <c r="AS48" s="665"/>
      <c r="AT48" s="665"/>
      <c r="AU48" s="665"/>
      <c r="AV48" s="665"/>
      <c r="AW48" s="665"/>
      <c r="AX48" s="665"/>
      <c r="AY48" s="665"/>
      <c r="AZ48" s="665"/>
      <c r="BA48" s="665"/>
      <c r="BB48" s="665"/>
      <c r="BC48" s="665"/>
      <c r="BD48" s="665"/>
      <c r="BE48" s="665"/>
      <c r="BF48" s="665"/>
      <c r="BG48" s="665"/>
      <c r="BH48" s="665"/>
      <c r="BI48" s="665"/>
      <c r="BJ48" s="665"/>
      <c r="BK48" s="665"/>
      <c r="BL48" s="665"/>
      <c r="BM48" s="665"/>
      <c r="BN48" s="665"/>
      <c r="BO48" s="665"/>
      <c r="BP48" s="665"/>
      <c r="BQ48" s="665"/>
      <c r="BR48" s="665"/>
      <c r="BS48" s="665"/>
      <c r="BT48" s="665"/>
      <c r="BU48" s="665"/>
      <c r="BV48" s="665"/>
      <c r="BW48" s="665"/>
      <c r="BX48" s="665"/>
      <c r="BY48" s="665"/>
      <c r="BZ48" s="665"/>
      <c r="CA48" s="665"/>
      <c r="CB48" s="665"/>
      <c r="CC48" s="665"/>
      <c r="CD48" s="665"/>
      <c r="CE48" s="665"/>
      <c r="CF48" s="665"/>
      <c r="CG48" s="665"/>
      <c r="CH48" s="665"/>
      <c r="CI48" s="665"/>
      <c r="CJ48" s="665"/>
      <c r="CK48" s="665"/>
      <c r="CL48" s="665"/>
      <c r="CM48" s="665"/>
      <c r="CN48" s="665"/>
      <c r="CO48" s="665"/>
      <c r="CP48" s="665"/>
      <c r="CQ48" s="665"/>
      <c r="CR48" s="665"/>
      <c r="CS48" s="665"/>
      <c r="CT48" s="665"/>
      <c r="CU48" s="665"/>
      <c r="CV48" s="665"/>
      <c r="CW48" s="665"/>
      <c r="CX48" s="665"/>
      <c r="CY48" s="665"/>
      <c r="CZ48" s="665"/>
      <c r="DA48" s="665"/>
      <c r="DB48" s="665"/>
      <c r="DC48" s="665"/>
      <c r="DD48" s="665"/>
      <c r="DE48" s="665"/>
      <c r="DF48" s="665"/>
      <c r="DG48" s="665"/>
      <c r="DH48" s="665"/>
      <c r="DI48" s="665"/>
      <c r="DJ48" s="665"/>
      <c r="DK48" s="665"/>
      <c r="DL48" s="665"/>
      <c r="DM48" s="665"/>
      <c r="DN48" s="665"/>
      <c r="DO48" s="665"/>
      <c r="DP48" s="665"/>
      <c r="DQ48" s="665"/>
      <c r="DR48" s="665"/>
      <c r="DS48" s="665"/>
      <c r="DT48" s="665"/>
      <c r="DU48" s="665"/>
      <c r="DV48" s="665"/>
      <c r="DW48" s="665"/>
      <c r="DX48" s="665"/>
      <c r="DY48" s="665"/>
      <c r="DZ48" s="665"/>
      <c r="EA48" s="665"/>
      <c r="EB48" s="665"/>
      <c r="EC48" s="665"/>
      <c r="ED48" s="665"/>
      <c r="EE48" s="665"/>
      <c r="EF48" s="665"/>
      <c r="EG48" s="665"/>
      <c r="EH48" s="665"/>
      <c r="EI48" s="665"/>
      <c r="EJ48" s="665"/>
      <c r="EK48" s="665"/>
      <c r="EL48" s="665"/>
      <c r="EM48" s="665"/>
      <c r="EN48" s="665"/>
      <c r="EO48" s="665"/>
      <c r="EP48" s="665"/>
      <c r="EQ48" s="665"/>
      <c r="ER48" s="665"/>
      <c r="ES48" s="665"/>
      <c r="ET48" s="665"/>
      <c r="EU48" s="665"/>
      <c r="EV48" s="665"/>
      <c r="EW48" s="665"/>
      <c r="EX48" s="665"/>
      <c r="EY48" s="665"/>
      <c r="EZ48" s="665"/>
      <c r="FA48" s="665"/>
      <c r="FB48" s="665"/>
      <c r="FC48" s="665"/>
      <c r="FD48" s="665"/>
      <c r="FE48" s="665"/>
      <c r="FF48" s="665"/>
      <c r="FG48" s="665"/>
      <c r="FH48" s="665"/>
      <c r="FI48" s="665"/>
      <c r="FJ48" s="665"/>
      <c r="FK48" s="665"/>
      <c r="FL48" s="665"/>
      <c r="FM48" s="665"/>
      <c r="FN48" s="665"/>
      <c r="FO48" s="665"/>
      <c r="FP48" s="665"/>
      <c r="FQ48" s="665"/>
      <c r="FR48" s="665"/>
      <c r="FS48" s="665"/>
      <c r="FT48" s="665"/>
      <c r="FU48" s="665"/>
      <c r="FV48" s="665"/>
      <c r="FW48" s="665"/>
      <c r="FX48" s="665"/>
      <c r="FY48" s="665"/>
      <c r="FZ48" s="665"/>
      <c r="GA48" s="665"/>
      <c r="GB48" s="665"/>
      <c r="GC48" s="665"/>
      <c r="GD48" s="665"/>
      <c r="GE48" s="665"/>
      <c r="GF48" s="665"/>
      <c r="GG48" s="665"/>
      <c r="GH48" s="665"/>
      <c r="GI48" s="665"/>
      <c r="GJ48" s="665"/>
      <c r="GK48" s="665"/>
      <c r="GL48" s="665"/>
      <c r="GM48" s="665"/>
      <c r="GN48" s="665"/>
      <c r="GO48" s="665"/>
      <c r="GP48" s="665"/>
      <c r="GQ48" s="665"/>
      <c r="GR48" s="665"/>
      <c r="GS48" s="665"/>
      <c r="GT48" s="665"/>
      <c r="GU48" s="665"/>
      <c r="GV48" s="665"/>
      <c r="GW48" s="665"/>
      <c r="GX48" s="665"/>
      <c r="GY48" s="665"/>
      <c r="GZ48" s="665"/>
      <c r="HA48" s="665"/>
      <c r="HB48" s="665"/>
      <c r="HC48" s="665"/>
      <c r="HD48" s="665"/>
      <c r="HE48" s="665"/>
      <c r="HF48" s="665"/>
      <c r="HG48" s="665"/>
      <c r="HH48" s="665"/>
      <c r="HI48" s="665"/>
      <c r="HJ48" s="665"/>
      <c r="HK48" s="665"/>
      <c r="HL48" s="665"/>
      <c r="HM48" s="665"/>
      <c r="HN48" s="665"/>
      <c r="HO48" s="665"/>
      <c r="HP48" s="665"/>
      <c r="HQ48" s="665"/>
      <c r="HR48" s="665"/>
      <c r="HS48" s="665"/>
      <c r="HT48" s="665"/>
      <c r="HU48" s="665"/>
      <c r="HV48" s="665"/>
      <c r="HW48" s="665"/>
      <c r="HX48" s="665"/>
      <c r="HY48" s="665"/>
      <c r="HZ48" s="665"/>
      <c r="IA48" s="665"/>
      <c r="IB48" s="665"/>
      <c r="IC48" s="665"/>
      <c r="ID48" s="665"/>
      <c r="IE48" s="665"/>
      <c r="IF48" s="665"/>
      <c r="IG48" s="665"/>
      <c r="IH48" s="665"/>
      <c r="II48" s="665"/>
      <c r="IJ48" s="665"/>
      <c r="IK48" s="665"/>
      <c r="IL48" s="665"/>
      <c r="IM48" s="665"/>
      <c r="IN48" s="665"/>
      <c r="IO48" s="665"/>
      <c r="IP48" s="665"/>
      <c r="IQ48" s="665"/>
      <c r="IR48" s="665"/>
      <c r="IS48" s="665"/>
      <c r="IT48" s="665"/>
      <c r="IU48" s="665"/>
      <c r="IV48" s="665"/>
      <c r="IW48" s="665"/>
      <c r="IX48" s="665"/>
      <c r="IY48" s="665"/>
      <c r="IZ48" s="665"/>
      <c r="JA48" s="665"/>
      <c r="JB48" s="665"/>
      <c r="JC48" s="665"/>
      <c r="JD48" s="665"/>
      <c r="JE48" s="665"/>
      <c r="JF48" s="665"/>
      <c r="JG48" s="665"/>
      <c r="JH48" s="665"/>
      <c r="JI48" s="665"/>
      <c r="JJ48" s="665"/>
      <c r="JK48" s="665"/>
      <c r="JL48" s="665"/>
      <c r="JM48" s="665"/>
      <c r="JN48" s="665"/>
      <c r="JO48" s="665"/>
      <c r="JP48" s="665"/>
      <c r="JQ48" s="665"/>
      <c r="JR48" s="665"/>
      <c r="JS48" s="665"/>
      <c r="JT48" s="665"/>
      <c r="JU48" s="665"/>
      <c r="JV48" s="665"/>
      <c r="JW48" s="665"/>
      <c r="JX48" s="665"/>
      <c r="JY48" s="665"/>
      <c r="JZ48" s="665"/>
      <c r="KA48" s="665"/>
      <c r="KB48" s="665"/>
      <c r="KC48" s="665"/>
      <c r="KD48" s="665"/>
      <c r="KE48" s="665"/>
      <c r="KF48" s="665"/>
      <c r="KG48" s="665"/>
      <c r="KH48" s="665"/>
      <c r="KI48" s="665"/>
      <c r="KJ48" s="665"/>
      <c r="KK48" s="665"/>
      <c r="KL48" s="665"/>
      <c r="KM48" s="665"/>
      <c r="KN48" s="665"/>
      <c r="KO48" s="665"/>
      <c r="KP48" s="665"/>
      <c r="KQ48" s="665"/>
      <c r="KR48" s="665"/>
      <c r="KS48" s="665"/>
      <c r="KT48" s="665"/>
      <c r="KU48" s="665"/>
      <c r="KV48" s="665"/>
      <c r="KW48" s="665"/>
      <c r="KX48" s="665"/>
      <c r="KY48" s="665"/>
      <c r="KZ48" s="665"/>
      <c r="LA48" s="665"/>
      <c r="LB48" s="665"/>
      <c r="LC48" s="665"/>
      <c r="LD48" s="665"/>
      <c r="LE48" s="665"/>
      <c r="LF48" s="665"/>
      <c r="LG48" s="665"/>
      <c r="LH48" s="665"/>
      <c r="LI48" s="665"/>
      <c r="LJ48" s="665"/>
      <c r="LK48" s="665"/>
      <c r="LL48" s="665"/>
      <c r="LM48" s="665"/>
      <c r="LN48" s="665"/>
      <c r="LO48" s="665"/>
      <c r="LP48" s="665"/>
      <c r="LQ48" s="665"/>
      <c r="LR48" s="665"/>
      <c r="LS48" s="665"/>
      <c r="LT48" s="665"/>
      <c r="LU48" s="665"/>
      <c r="LV48" s="665"/>
      <c r="LW48" s="665"/>
      <c r="LX48" s="665"/>
      <c r="LY48" s="665"/>
      <c r="LZ48" s="665"/>
      <c r="MA48" s="665"/>
      <c r="MB48" s="665"/>
      <c r="MC48" s="665"/>
      <c r="MD48" s="665"/>
      <c r="ME48" s="665"/>
      <c r="MF48" s="665"/>
      <c r="MG48" s="665"/>
      <c r="MH48" s="665"/>
      <c r="MI48" s="665"/>
      <c r="MJ48" s="665"/>
      <c r="MK48" s="665"/>
      <c r="ML48" s="665"/>
      <c r="MM48" s="665"/>
      <c r="MN48" s="665"/>
      <c r="MO48" s="665"/>
      <c r="MP48" s="665"/>
      <c r="MQ48" s="665"/>
      <c r="MR48" s="665"/>
      <c r="MS48" s="665"/>
      <c r="MT48" s="665"/>
      <c r="MU48" s="665"/>
      <c r="MV48" s="665"/>
      <c r="MW48" s="665"/>
      <c r="MX48" s="665"/>
      <c r="MY48" s="665"/>
      <c r="MZ48" s="665"/>
      <c r="NA48" s="665"/>
      <c r="NB48" s="665"/>
      <c r="NC48" s="665"/>
      <c r="ND48" s="665"/>
      <c r="NE48" s="665"/>
      <c r="NF48" s="665"/>
      <c r="NG48" s="665"/>
      <c r="NH48" s="665"/>
      <c r="NI48" s="665"/>
      <c r="NJ48" s="665"/>
      <c r="NK48" s="665"/>
      <c r="NL48" s="665"/>
      <c r="NM48" s="665"/>
      <c r="NN48" s="665"/>
      <c r="NO48" s="665"/>
      <c r="NP48" s="665"/>
      <c r="NQ48" s="665"/>
      <c r="NR48" s="665"/>
      <c r="NS48" s="665"/>
      <c r="NT48" s="665"/>
      <c r="NU48" s="665"/>
      <c r="NV48" s="665"/>
      <c r="NW48" s="665"/>
      <c r="NX48" s="665"/>
      <c r="NY48" s="665"/>
      <c r="NZ48" s="665"/>
      <c r="OA48" s="665"/>
      <c r="OB48" s="665"/>
      <c r="OC48" s="665"/>
      <c r="OD48" s="665"/>
      <c r="OE48" s="665"/>
      <c r="OF48" s="665"/>
      <c r="OG48" s="665"/>
      <c r="OH48" s="665"/>
      <c r="OI48" s="665"/>
      <c r="OJ48" s="665"/>
      <c r="OK48" s="665"/>
      <c r="OL48" s="665"/>
      <c r="OM48" s="665"/>
      <c r="ON48" s="665"/>
      <c r="OO48" s="665"/>
      <c r="OP48" s="665"/>
      <c r="OQ48" s="665"/>
      <c r="OR48" s="665"/>
      <c r="OS48" s="665"/>
      <c r="OT48" s="665"/>
      <c r="OU48" s="665"/>
      <c r="OV48" s="665"/>
      <c r="OW48" s="665"/>
      <c r="OX48" s="665"/>
      <c r="OY48" s="665"/>
      <c r="OZ48" s="665"/>
      <c r="PA48" s="665"/>
      <c r="PB48" s="665"/>
      <c r="PC48" s="665"/>
      <c r="PD48" s="665"/>
      <c r="PE48" s="665"/>
      <c r="PF48" s="665"/>
      <c r="PG48" s="665"/>
      <c r="PH48" s="665"/>
      <c r="PI48" s="665"/>
      <c r="PJ48" s="665"/>
      <c r="PK48" s="665"/>
      <c r="PL48" s="665"/>
      <c r="PM48" s="665"/>
      <c r="PN48" s="665"/>
      <c r="PO48" s="665"/>
      <c r="PP48" s="665"/>
      <c r="PQ48" s="665"/>
      <c r="PR48" s="665"/>
      <c r="PS48" s="665"/>
      <c r="PT48" s="665"/>
      <c r="PU48" s="665"/>
      <c r="PV48" s="665"/>
      <c r="PW48" s="665"/>
      <c r="PX48" s="665"/>
      <c r="PY48" s="665"/>
      <c r="PZ48" s="665"/>
      <c r="QA48" s="665"/>
      <c r="QB48" s="665"/>
      <c r="QC48" s="665"/>
      <c r="QD48" s="665"/>
      <c r="QE48" s="665"/>
      <c r="QF48" s="665"/>
      <c r="QG48" s="665"/>
      <c r="QH48" s="665"/>
      <c r="QI48" s="665"/>
      <c r="QJ48" s="665"/>
      <c r="QK48" s="665"/>
      <c r="QL48" s="665"/>
      <c r="QM48" s="665"/>
      <c r="QN48" s="665"/>
      <c r="QO48" s="665"/>
      <c r="QP48" s="665"/>
      <c r="QQ48" s="665"/>
      <c r="QR48" s="665"/>
      <c r="QS48" s="665"/>
      <c r="QT48" s="665"/>
      <c r="QU48" s="665"/>
      <c r="QV48" s="665"/>
      <c r="QW48" s="665"/>
      <c r="QX48" s="665"/>
      <c r="QY48" s="665"/>
      <c r="QZ48" s="665"/>
      <c r="RA48" s="665"/>
      <c r="RB48" s="665"/>
      <c r="RC48" s="665"/>
      <c r="RD48" s="665"/>
      <c r="RE48" s="665"/>
      <c r="RF48" s="665"/>
      <c r="RG48" s="665"/>
      <c r="RH48" s="665"/>
      <c r="RI48" s="665"/>
      <c r="RJ48" s="665"/>
      <c r="RK48" s="665"/>
      <c r="RL48" s="665"/>
      <c r="RM48" s="665"/>
      <c r="RN48" s="665"/>
      <c r="RO48" s="665"/>
      <c r="RP48" s="665"/>
      <c r="RQ48" s="665"/>
      <c r="RR48" s="665"/>
      <c r="RS48" s="665"/>
      <c r="RT48" s="665"/>
      <c r="RU48" s="665"/>
      <c r="RV48" s="665"/>
      <c r="RW48" s="665"/>
      <c r="RX48" s="665"/>
      <c r="RY48" s="665"/>
      <c r="RZ48" s="665"/>
      <c r="SA48" s="665"/>
      <c r="SB48" s="665"/>
      <c r="SC48" s="665"/>
      <c r="SD48" s="665"/>
      <c r="SE48" s="665"/>
      <c r="SF48" s="665"/>
      <c r="SG48" s="665"/>
      <c r="SH48" s="665"/>
      <c r="SI48" s="665"/>
      <c r="SJ48" s="665"/>
      <c r="SK48" s="665"/>
      <c r="SL48" s="665"/>
      <c r="SM48" s="665"/>
      <c r="SN48" s="665"/>
      <c r="SO48" s="665"/>
      <c r="SP48" s="665"/>
      <c r="SQ48" s="665"/>
      <c r="SR48" s="665"/>
      <c r="SS48" s="665"/>
      <c r="ST48" s="665"/>
      <c r="SU48" s="665"/>
      <c r="SV48" s="665"/>
      <c r="SW48" s="665"/>
      <c r="SX48" s="665"/>
      <c r="SY48" s="665"/>
      <c r="SZ48" s="665"/>
      <c r="TA48" s="665"/>
      <c r="TB48" s="665"/>
      <c r="TC48" s="665"/>
      <c r="TD48" s="665"/>
      <c r="TE48" s="665"/>
      <c r="TF48" s="665"/>
      <c r="TG48" s="665"/>
      <c r="TH48" s="665"/>
      <c r="TI48" s="665"/>
      <c r="TJ48" s="665"/>
      <c r="TK48" s="665"/>
      <c r="TL48" s="665"/>
      <c r="TM48" s="665"/>
      <c r="TN48" s="665"/>
      <c r="TO48" s="665"/>
      <c r="TP48" s="665"/>
      <c r="TQ48" s="665"/>
      <c r="TR48" s="665"/>
      <c r="TS48" s="665"/>
      <c r="TT48" s="665"/>
      <c r="TU48" s="665"/>
      <c r="TV48" s="665"/>
      <c r="TW48" s="665"/>
      <c r="TX48" s="665"/>
      <c r="TY48" s="665"/>
      <c r="TZ48" s="665"/>
      <c r="UA48" s="665"/>
      <c r="UB48" s="665"/>
      <c r="UC48" s="665"/>
      <c r="UD48" s="665"/>
      <c r="UE48" s="665"/>
      <c r="UF48" s="665"/>
      <c r="UG48" s="665"/>
      <c r="UH48" s="665"/>
      <c r="UI48" s="665"/>
      <c r="UJ48" s="665"/>
      <c r="UK48" s="665"/>
      <c r="UL48" s="665"/>
      <c r="UM48" s="665"/>
      <c r="UN48" s="665"/>
      <c r="UO48" s="665"/>
      <c r="UP48" s="665"/>
      <c r="UQ48" s="665"/>
      <c r="UR48" s="665"/>
      <c r="US48" s="665"/>
      <c r="UT48" s="665"/>
      <c r="UU48" s="665"/>
      <c r="UV48" s="665"/>
      <c r="UW48" s="665"/>
      <c r="UX48" s="665"/>
      <c r="UY48" s="665"/>
      <c r="UZ48" s="665"/>
      <c r="VA48" s="665"/>
      <c r="VB48" s="665"/>
      <c r="VC48" s="665"/>
      <c r="VD48" s="665"/>
      <c r="VE48" s="665"/>
      <c r="VF48" s="665"/>
      <c r="VG48" s="665"/>
      <c r="VH48" s="665"/>
      <c r="VI48" s="665"/>
      <c r="VJ48" s="665"/>
      <c r="VK48" s="665"/>
      <c r="VL48" s="665"/>
      <c r="VM48" s="665"/>
      <c r="VN48" s="665"/>
      <c r="VO48" s="665"/>
      <c r="VP48" s="665"/>
      <c r="VQ48" s="665"/>
      <c r="VR48" s="665"/>
      <c r="VS48" s="665"/>
      <c r="VT48" s="665"/>
      <c r="VU48" s="665"/>
      <c r="VV48" s="665"/>
      <c r="VW48" s="665"/>
      <c r="VX48" s="665"/>
      <c r="VY48" s="665"/>
      <c r="VZ48" s="665"/>
      <c r="WA48" s="665"/>
      <c r="WB48" s="665"/>
      <c r="WC48" s="665"/>
      <c r="WD48" s="665"/>
      <c r="WE48" s="665"/>
      <c r="WF48" s="665"/>
      <c r="WG48" s="665"/>
      <c r="WH48" s="665"/>
      <c r="WI48" s="665"/>
      <c r="WJ48" s="665"/>
      <c r="WK48" s="665"/>
      <c r="WL48" s="665"/>
      <c r="WM48" s="665"/>
      <c r="WN48" s="665"/>
      <c r="WO48" s="665"/>
      <c r="WP48" s="665"/>
      <c r="WQ48" s="665"/>
      <c r="WR48" s="665"/>
      <c r="WS48" s="665"/>
      <c r="WT48" s="665"/>
      <c r="WU48" s="665"/>
      <c r="WV48" s="665"/>
      <c r="WW48" s="665"/>
      <c r="WX48" s="665"/>
      <c r="WY48" s="665"/>
      <c r="WZ48" s="665"/>
      <c r="XA48" s="665"/>
      <c r="XB48" s="665"/>
      <c r="XC48" s="665"/>
      <c r="XD48" s="665"/>
      <c r="XE48" s="665"/>
      <c r="XF48" s="665"/>
      <c r="XG48" s="665"/>
      <c r="XH48" s="665"/>
      <c r="XI48" s="665"/>
      <c r="XJ48" s="665"/>
      <c r="XK48" s="665"/>
      <c r="XL48" s="665"/>
      <c r="XM48" s="665"/>
      <c r="XN48" s="665"/>
      <c r="XO48" s="665"/>
      <c r="XP48" s="665"/>
      <c r="XQ48" s="665"/>
      <c r="XR48" s="665"/>
      <c r="XS48" s="665"/>
      <c r="XT48" s="665"/>
      <c r="XU48" s="665"/>
      <c r="XV48" s="665"/>
      <c r="XW48" s="665"/>
      <c r="XX48" s="665"/>
      <c r="XY48" s="665"/>
      <c r="XZ48" s="665"/>
      <c r="YA48" s="665"/>
      <c r="YB48" s="665"/>
      <c r="YC48" s="665"/>
      <c r="YD48" s="665"/>
      <c r="YE48" s="665"/>
      <c r="YF48" s="665"/>
      <c r="YG48" s="665"/>
      <c r="YH48" s="665"/>
      <c r="YI48" s="665"/>
      <c r="YJ48" s="665"/>
      <c r="YK48" s="665"/>
      <c r="YL48" s="665"/>
      <c r="YM48" s="665"/>
      <c r="YN48" s="665"/>
      <c r="YO48" s="665"/>
      <c r="YP48" s="665"/>
      <c r="YQ48" s="665"/>
      <c r="YR48" s="665"/>
      <c r="YS48" s="665"/>
      <c r="YT48" s="665"/>
      <c r="YU48" s="665"/>
      <c r="YV48" s="665"/>
      <c r="YW48" s="665"/>
      <c r="YX48" s="665"/>
      <c r="YY48" s="665"/>
      <c r="YZ48" s="665"/>
      <c r="ZA48" s="665"/>
      <c r="ZB48" s="665"/>
      <c r="ZC48" s="665"/>
      <c r="ZD48" s="665"/>
      <c r="ZE48" s="665"/>
      <c r="ZF48" s="665"/>
      <c r="ZG48" s="665"/>
      <c r="ZH48" s="665"/>
      <c r="ZI48" s="665"/>
      <c r="ZJ48" s="665"/>
      <c r="ZK48" s="665"/>
      <c r="ZL48" s="665"/>
      <c r="ZM48" s="665"/>
      <c r="ZN48" s="665"/>
      <c r="ZO48" s="665"/>
      <c r="ZP48" s="665"/>
      <c r="ZQ48" s="665"/>
      <c r="ZR48" s="665"/>
      <c r="ZS48" s="665"/>
      <c r="ZT48" s="665"/>
      <c r="ZU48" s="665"/>
      <c r="ZV48" s="665"/>
      <c r="ZW48" s="665"/>
      <c r="ZX48" s="665"/>
      <c r="ZY48" s="665"/>
      <c r="ZZ48" s="665"/>
      <c r="AAA48" s="665"/>
      <c r="AAB48" s="665"/>
      <c r="AAC48" s="665"/>
      <c r="AAD48" s="665"/>
      <c r="AAE48" s="665"/>
      <c r="AAF48" s="665"/>
      <c r="AAG48" s="665"/>
      <c r="AAH48" s="665"/>
      <c r="AAI48" s="665"/>
      <c r="AAJ48" s="665"/>
      <c r="AAK48" s="665"/>
      <c r="AAL48" s="665"/>
      <c r="AAM48" s="665"/>
      <c r="AAN48" s="665"/>
      <c r="AAO48" s="665"/>
      <c r="AAP48" s="665"/>
      <c r="AAQ48" s="665"/>
      <c r="AAR48" s="665"/>
      <c r="AAS48" s="665"/>
      <c r="AAT48" s="665"/>
      <c r="AAU48" s="665"/>
      <c r="AAV48" s="665"/>
      <c r="AAW48" s="665"/>
      <c r="AAX48" s="665"/>
      <c r="AAY48" s="665"/>
      <c r="AAZ48" s="665"/>
      <c r="ABA48" s="665"/>
      <c r="ABB48" s="665"/>
      <c r="ABC48" s="665"/>
      <c r="ABD48" s="665"/>
      <c r="ABE48" s="665"/>
      <c r="ABF48" s="665"/>
      <c r="ABG48" s="665"/>
      <c r="ABH48" s="665"/>
      <c r="ABI48" s="665"/>
      <c r="ABJ48" s="665"/>
      <c r="ABK48" s="665"/>
      <c r="ABL48" s="665"/>
      <c r="ABM48" s="665"/>
      <c r="ABN48" s="665"/>
      <c r="ABO48" s="665"/>
      <c r="ABP48" s="665"/>
      <c r="ABQ48" s="665"/>
      <c r="ABR48" s="665"/>
      <c r="ABS48" s="665"/>
      <c r="ABT48" s="665"/>
      <c r="ABU48" s="665"/>
      <c r="ABV48" s="665"/>
      <c r="ABW48" s="665"/>
      <c r="ABX48" s="665"/>
      <c r="ABY48" s="665"/>
      <c r="ABZ48" s="665"/>
      <c r="ACA48" s="665"/>
      <c r="ACB48" s="665"/>
      <c r="ACC48" s="665"/>
      <c r="ACD48" s="665"/>
      <c r="ACE48" s="665"/>
      <c r="ACF48" s="665"/>
      <c r="ACG48" s="665"/>
      <c r="ACH48" s="665"/>
      <c r="ACI48" s="665"/>
      <c r="ACJ48" s="665"/>
      <c r="ACK48" s="665"/>
      <c r="ACL48" s="665"/>
      <c r="ACM48" s="665"/>
      <c r="ACN48" s="665"/>
      <c r="ACO48" s="665"/>
      <c r="ACP48" s="665"/>
      <c r="ACQ48" s="665"/>
      <c r="ACR48" s="665"/>
      <c r="ACS48" s="665"/>
      <c r="ACT48" s="665"/>
      <c r="ACU48" s="665"/>
      <c r="ACV48" s="665"/>
      <c r="ACW48" s="665"/>
      <c r="ACX48" s="665"/>
      <c r="ACY48" s="665"/>
      <c r="ACZ48" s="665"/>
      <c r="ADA48" s="665"/>
      <c r="ADB48" s="665"/>
      <c r="ADC48" s="665"/>
      <c r="ADD48" s="665"/>
      <c r="ADE48" s="665"/>
      <c r="ADF48" s="665"/>
      <c r="ADG48" s="665"/>
      <c r="ADH48" s="665"/>
      <c r="ADI48" s="665"/>
      <c r="ADJ48" s="665"/>
      <c r="ADK48" s="665"/>
      <c r="ADL48" s="665"/>
      <c r="ADM48" s="665"/>
      <c r="ADN48" s="665"/>
      <c r="ADO48" s="665"/>
      <c r="ADP48" s="665"/>
      <c r="ADQ48" s="665"/>
      <c r="ADR48" s="665"/>
      <c r="ADS48" s="665"/>
      <c r="ADT48" s="665"/>
      <c r="ADU48" s="665"/>
      <c r="ADV48" s="665"/>
      <c r="ADW48" s="665"/>
      <c r="ADX48" s="665"/>
      <c r="ADY48" s="665"/>
      <c r="ADZ48" s="665"/>
      <c r="AEA48" s="665"/>
      <c r="AEB48" s="665"/>
      <c r="AEC48" s="665"/>
      <c r="AED48" s="665"/>
      <c r="AEE48" s="665"/>
      <c r="AEF48" s="665"/>
      <c r="AEG48" s="665"/>
      <c r="AEH48" s="665"/>
      <c r="AEI48" s="665"/>
      <c r="AEJ48" s="665"/>
      <c r="AEK48" s="665"/>
      <c r="AEL48" s="665"/>
      <c r="AEM48" s="665"/>
      <c r="AEN48" s="665"/>
      <c r="AEO48" s="665"/>
      <c r="AEP48" s="665"/>
      <c r="AEQ48" s="665"/>
      <c r="AER48" s="665"/>
      <c r="AES48" s="665"/>
      <c r="AET48" s="665"/>
      <c r="AEU48" s="665"/>
      <c r="AEV48" s="665"/>
      <c r="AEW48" s="665"/>
      <c r="AEX48" s="665"/>
      <c r="AEY48" s="665"/>
      <c r="AEZ48" s="665"/>
      <c r="AFA48" s="665"/>
      <c r="AFB48" s="665"/>
      <c r="AFC48" s="665"/>
      <c r="AFD48" s="665"/>
      <c r="AFE48" s="665"/>
      <c r="AFF48" s="665"/>
      <c r="AFG48" s="665"/>
      <c r="AFH48" s="665"/>
      <c r="AFI48" s="665"/>
      <c r="AFJ48" s="665"/>
      <c r="AFK48" s="665"/>
      <c r="AFL48" s="665"/>
      <c r="AFM48" s="665"/>
      <c r="AFN48" s="665"/>
      <c r="AFO48" s="665"/>
      <c r="AFP48" s="665"/>
      <c r="AFQ48" s="665"/>
      <c r="AFR48" s="665"/>
      <c r="AFS48" s="665"/>
      <c r="AFT48" s="665"/>
      <c r="AFU48" s="665"/>
      <c r="AFV48" s="665"/>
      <c r="AFW48" s="665"/>
      <c r="AFX48" s="665"/>
      <c r="AFY48" s="665"/>
      <c r="AFZ48" s="665"/>
      <c r="AGA48" s="665"/>
      <c r="AGB48" s="665"/>
      <c r="AGC48" s="665"/>
      <c r="AGD48" s="665"/>
      <c r="AGE48" s="665"/>
      <c r="AGF48" s="665"/>
      <c r="AGG48" s="665"/>
      <c r="AGH48" s="665"/>
      <c r="AGI48" s="665"/>
      <c r="AGJ48" s="665"/>
      <c r="AGK48" s="665"/>
      <c r="AGL48" s="665"/>
      <c r="AGM48" s="665"/>
      <c r="AGN48" s="665"/>
      <c r="AGO48" s="665"/>
      <c r="AGP48" s="665"/>
      <c r="AGQ48" s="665"/>
      <c r="AGR48" s="665"/>
      <c r="AGS48" s="665"/>
      <c r="AGT48" s="665"/>
      <c r="AGU48" s="665"/>
      <c r="AGV48" s="665"/>
      <c r="AGW48" s="665"/>
      <c r="AGX48" s="665"/>
      <c r="AGY48" s="665"/>
      <c r="AGZ48" s="665"/>
      <c r="AHA48" s="665"/>
      <c r="AHB48" s="665"/>
      <c r="AHC48" s="665"/>
      <c r="AHD48" s="665"/>
      <c r="AHE48" s="665"/>
      <c r="AHF48" s="665"/>
      <c r="AHG48" s="665"/>
      <c r="AHH48" s="665"/>
      <c r="AHI48" s="665"/>
      <c r="AHJ48" s="665"/>
      <c r="AHK48" s="665"/>
      <c r="AHL48" s="665"/>
      <c r="AHM48" s="665"/>
      <c r="AHN48" s="665"/>
      <c r="AHO48" s="665"/>
      <c r="AHP48" s="665"/>
      <c r="AHQ48" s="665"/>
      <c r="AHR48" s="665"/>
      <c r="AHS48" s="665"/>
      <c r="AHT48" s="665"/>
      <c r="AHU48" s="665"/>
      <c r="AHV48" s="665"/>
      <c r="AHW48" s="665"/>
      <c r="AHX48" s="665"/>
      <c r="AHY48" s="665"/>
      <c r="AHZ48" s="665"/>
      <c r="AIA48" s="665"/>
      <c r="AIB48" s="665"/>
      <c r="AIC48" s="665"/>
      <c r="AID48" s="665"/>
      <c r="AIE48" s="665"/>
      <c r="AIF48" s="665"/>
      <c r="AIG48" s="665"/>
      <c r="AIH48" s="665"/>
      <c r="AII48" s="665"/>
      <c r="AIJ48" s="665"/>
      <c r="AIK48" s="665"/>
      <c r="AIL48" s="665"/>
      <c r="AIM48" s="665"/>
      <c r="AIN48" s="665"/>
      <c r="AIO48" s="665"/>
      <c r="AIP48" s="665"/>
      <c r="AIQ48" s="665"/>
      <c r="AIR48" s="665"/>
      <c r="AIS48" s="665"/>
      <c r="AIT48" s="665"/>
      <c r="AIU48" s="665"/>
      <c r="AIV48" s="665"/>
      <c r="AIW48" s="665"/>
      <c r="AIX48" s="665"/>
      <c r="AIY48" s="665"/>
      <c r="AIZ48" s="665"/>
      <c r="AJA48" s="665"/>
      <c r="AJB48" s="665"/>
      <c r="AJC48" s="665"/>
      <c r="AJD48" s="665"/>
      <c r="AJE48" s="665"/>
      <c r="AJF48" s="665"/>
      <c r="AJG48" s="665"/>
      <c r="AJH48" s="665"/>
      <c r="AJI48" s="665"/>
      <c r="AJJ48" s="665"/>
      <c r="AJK48" s="665"/>
      <c r="AJL48" s="665"/>
      <c r="AJM48" s="665"/>
      <c r="AJN48" s="665"/>
      <c r="AJO48" s="665"/>
      <c r="AJP48" s="665"/>
      <c r="AJQ48" s="665"/>
      <c r="AJR48" s="665"/>
      <c r="AJS48" s="665"/>
      <c r="AJT48" s="665"/>
      <c r="AJU48" s="665"/>
      <c r="AJV48" s="665"/>
      <c r="AJW48" s="665"/>
      <c r="AJX48" s="665"/>
      <c r="AJY48" s="665"/>
      <c r="AJZ48" s="665"/>
      <c r="AKA48" s="665"/>
      <c r="AKB48" s="665"/>
      <c r="AKC48" s="665"/>
      <c r="AKD48" s="665"/>
      <c r="AKE48" s="665"/>
      <c r="AKF48" s="665"/>
      <c r="AKG48" s="665"/>
      <c r="AKH48" s="665"/>
      <c r="AKI48" s="665"/>
      <c r="AKJ48" s="665"/>
      <c r="AKK48" s="665"/>
      <c r="AKL48" s="665"/>
      <c r="AKM48" s="665"/>
      <c r="AKN48" s="665"/>
      <c r="AKO48" s="665"/>
      <c r="AKP48" s="665"/>
      <c r="AKQ48" s="665"/>
      <c r="AKR48" s="665"/>
      <c r="AKS48" s="665"/>
      <c r="AKT48" s="665"/>
      <c r="AKU48" s="665"/>
      <c r="AKV48" s="665"/>
      <c r="AKW48" s="665"/>
      <c r="AKX48" s="665"/>
      <c r="AKY48" s="665"/>
      <c r="AKZ48" s="665"/>
      <c r="ALA48" s="665"/>
      <c r="ALB48" s="665"/>
      <c r="ALC48" s="665"/>
      <c r="ALD48" s="665"/>
      <c r="ALE48" s="665"/>
      <c r="ALF48" s="665"/>
      <c r="ALG48" s="665"/>
      <c r="ALH48" s="665"/>
      <c r="ALI48" s="665"/>
      <c r="ALJ48" s="665"/>
      <c r="ALK48" s="665"/>
      <c r="ALL48" s="665"/>
      <c r="ALM48" s="665"/>
      <c r="ALN48" s="665"/>
      <c r="ALO48" s="665"/>
      <c r="ALP48" s="665"/>
      <c r="ALQ48" s="665"/>
      <c r="ALR48" s="665"/>
    </row>
    <row r="49" spans="2:1003">
      <c r="B49" s="699" t="s">
        <v>602</v>
      </c>
      <c r="C49" s="700">
        <v>719.78730573099961</v>
      </c>
      <c r="D49" s="700">
        <v>728.00059470299936</v>
      </c>
      <c r="E49" s="700">
        <v>387.1738802879994</v>
      </c>
      <c r="F49" s="700">
        <v>603.5530121071946</v>
      </c>
      <c r="G49" s="700">
        <v>506.49252646927005</v>
      </c>
      <c r="H49" s="700">
        <v>374.97769491545301</v>
      </c>
      <c r="I49" s="700">
        <v>287.12212666524408</v>
      </c>
      <c r="J49" s="700">
        <v>232.19862637345616</v>
      </c>
      <c r="K49" s="700">
        <v>58.678072023754446</v>
      </c>
      <c r="P49" s="665"/>
      <c r="Q49" s="665"/>
      <c r="R49" s="665"/>
      <c r="S49" s="665"/>
      <c r="T49" s="665"/>
      <c r="U49" s="665"/>
      <c r="V49" s="665"/>
      <c r="W49" s="665"/>
      <c r="X49" s="665"/>
      <c r="Y49" s="665"/>
      <c r="Z49" s="665"/>
      <c r="AA49" s="665"/>
      <c r="AB49" s="665"/>
      <c r="AC49" s="665"/>
      <c r="AD49" s="665"/>
      <c r="AE49" s="665"/>
      <c r="AF49" s="665"/>
      <c r="AG49" s="665"/>
      <c r="AH49" s="665"/>
      <c r="AI49" s="665"/>
      <c r="AJ49" s="665"/>
      <c r="AK49" s="665"/>
      <c r="AL49" s="665"/>
      <c r="AM49" s="665"/>
      <c r="AN49" s="665"/>
      <c r="AO49" s="665"/>
      <c r="AP49" s="665"/>
      <c r="AQ49" s="665"/>
      <c r="AR49" s="665"/>
      <c r="AS49" s="665"/>
      <c r="AT49" s="665"/>
      <c r="AU49" s="665"/>
      <c r="AV49" s="665"/>
      <c r="AW49" s="665"/>
      <c r="AX49" s="665"/>
      <c r="AY49" s="665"/>
      <c r="AZ49" s="665"/>
      <c r="BA49" s="665"/>
      <c r="BB49" s="665"/>
      <c r="BC49" s="665"/>
      <c r="BD49" s="665"/>
      <c r="BE49" s="665"/>
      <c r="BF49" s="665"/>
      <c r="BG49" s="665"/>
      <c r="BH49" s="665"/>
      <c r="BI49" s="665"/>
      <c r="BJ49" s="665"/>
      <c r="BK49" s="665"/>
      <c r="BL49" s="665"/>
      <c r="BM49" s="665"/>
      <c r="BN49" s="665"/>
      <c r="BO49" s="665"/>
      <c r="BP49" s="665"/>
      <c r="BQ49" s="665"/>
      <c r="BR49" s="665"/>
      <c r="BS49" s="665"/>
      <c r="BT49" s="665"/>
      <c r="BU49" s="665"/>
      <c r="BV49" s="665"/>
      <c r="BW49" s="665"/>
      <c r="BX49" s="665"/>
      <c r="BY49" s="665"/>
      <c r="BZ49" s="665"/>
      <c r="CA49" s="665"/>
      <c r="CB49" s="665"/>
      <c r="CC49" s="665"/>
      <c r="CD49" s="665"/>
      <c r="CE49" s="665"/>
      <c r="CF49" s="665"/>
      <c r="CG49" s="665"/>
      <c r="CH49" s="665"/>
      <c r="CI49" s="665"/>
      <c r="CJ49" s="665"/>
      <c r="CK49" s="665"/>
      <c r="CL49" s="665"/>
      <c r="CM49" s="665"/>
      <c r="CN49" s="665"/>
      <c r="CO49" s="665"/>
      <c r="CP49" s="665"/>
      <c r="CQ49" s="665"/>
      <c r="CR49" s="665"/>
      <c r="CS49" s="665"/>
      <c r="CT49" s="665"/>
      <c r="CU49" s="665"/>
      <c r="CV49" s="665"/>
      <c r="CW49" s="665"/>
      <c r="CX49" s="665"/>
      <c r="CY49" s="665"/>
      <c r="CZ49" s="665"/>
      <c r="DA49" s="665"/>
      <c r="DB49" s="665"/>
      <c r="DC49" s="665"/>
      <c r="DD49" s="665"/>
      <c r="DE49" s="665"/>
      <c r="DF49" s="665"/>
      <c r="DG49" s="665"/>
      <c r="DH49" s="665"/>
      <c r="DI49" s="665"/>
      <c r="DJ49" s="665"/>
      <c r="DK49" s="665"/>
      <c r="DL49" s="665"/>
      <c r="DM49" s="665"/>
      <c r="DN49" s="665"/>
      <c r="DO49" s="665"/>
      <c r="DP49" s="665"/>
      <c r="DQ49" s="665"/>
      <c r="DR49" s="665"/>
      <c r="DS49" s="665"/>
      <c r="DT49" s="665"/>
      <c r="DU49" s="665"/>
      <c r="DV49" s="665"/>
      <c r="DW49" s="665"/>
      <c r="DX49" s="665"/>
      <c r="DY49" s="665"/>
      <c r="DZ49" s="665"/>
      <c r="EA49" s="665"/>
      <c r="EB49" s="665"/>
      <c r="EC49" s="665"/>
      <c r="ED49" s="665"/>
      <c r="EE49" s="665"/>
      <c r="EF49" s="665"/>
      <c r="EG49" s="665"/>
      <c r="EH49" s="665"/>
      <c r="EI49" s="665"/>
      <c r="EJ49" s="665"/>
      <c r="EK49" s="665"/>
      <c r="EL49" s="665"/>
      <c r="EM49" s="665"/>
      <c r="EN49" s="665"/>
      <c r="EO49" s="665"/>
      <c r="EP49" s="665"/>
      <c r="EQ49" s="665"/>
      <c r="ER49" s="665"/>
      <c r="ES49" s="665"/>
      <c r="ET49" s="665"/>
      <c r="EU49" s="665"/>
      <c r="EV49" s="665"/>
      <c r="EW49" s="665"/>
      <c r="EX49" s="665"/>
      <c r="EY49" s="665"/>
      <c r="EZ49" s="665"/>
      <c r="FA49" s="665"/>
      <c r="FB49" s="665"/>
      <c r="FC49" s="665"/>
      <c r="FD49" s="665"/>
      <c r="FE49" s="665"/>
      <c r="FF49" s="665"/>
      <c r="FG49" s="665"/>
      <c r="FH49" s="665"/>
      <c r="FI49" s="665"/>
      <c r="FJ49" s="665"/>
      <c r="FK49" s="665"/>
      <c r="FL49" s="665"/>
      <c r="FM49" s="665"/>
      <c r="FN49" s="665"/>
      <c r="FO49" s="665"/>
      <c r="FP49" s="665"/>
      <c r="FQ49" s="665"/>
      <c r="FR49" s="665"/>
      <c r="FS49" s="665"/>
      <c r="FT49" s="665"/>
      <c r="FU49" s="665"/>
      <c r="FV49" s="665"/>
      <c r="FW49" s="665"/>
      <c r="FX49" s="665"/>
      <c r="FY49" s="665"/>
      <c r="FZ49" s="665"/>
      <c r="GA49" s="665"/>
      <c r="GB49" s="665"/>
      <c r="GC49" s="665"/>
      <c r="GD49" s="665"/>
      <c r="GE49" s="665"/>
      <c r="GF49" s="665"/>
      <c r="GG49" s="665"/>
      <c r="GH49" s="665"/>
      <c r="GI49" s="665"/>
      <c r="GJ49" s="665"/>
      <c r="GK49" s="665"/>
      <c r="GL49" s="665"/>
      <c r="GM49" s="665"/>
      <c r="GN49" s="665"/>
      <c r="GO49" s="665"/>
      <c r="GP49" s="665"/>
      <c r="GQ49" s="665"/>
      <c r="GR49" s="665"/>
      <c r="GS49" s="665"/>
      <c r="GT49" s="665"/>
      <c r="GU49" s="665"/>
      <c r="GV49" s="665"/>
      <c r="GW49" s="665"/>
      <c r="GX49" s="665"/>
      <c r="GY49" s="665"/>
      <c r="GZ49" s="665"/>
      <c r="HA49" s="665"/>
      <c r="HB49" s="665"/>
      <c r="HC49" s="665"/>
      <c r="HD49" s="665"/>
      <c r="HE49" s="665"/>
      <c r="HF49" s="665"/>
      <c r="HG49" s="665"/>
      <c r="HH49" s="665"/>
      <c r="HI49" s="665"/>
      <c r="HJ49" s="665"/>
      <c r="HK49" s="665"/>
      <c r="HL49" s="665"/>
      <c r="HM49" s="665"/>
      <c r="HN49" s="665"/>
      <c r="HO49" s="665"/>
      <c r="HP49" s="665"/>
      <c r="HQ49" s="665"/>
      <c r="HR49" s="665"/>
      <c r="HS49" s="665"/>
      <c r="HT49" s="665"/>
      <c r="HU49" s="665"/>
      <c r="HV49" s="665"/>
      <c r="HW49" s="665"/>
      <c r="HX49" s="665"/>
      <c r="HY49" s="665"/>
      <c r="HZ49" s="665"/>
      <c r="IA49" s="665"/>
      <c r="IB49" s="665"/>
      <c r="IC49" s="665"/>
      <c r="ID49" s="665"/>
      <c r="IE49" s="665"/>
      <c r="IF49" s="665"/>
      <c r="IG49" s="665"/>
      <c r="IH49" s="665"/>
      <c r="II49" s="665"/>
      <c r="IJ49" s="665"/>
      <c r="IK49" s="665"/>
      <c r="IL49" s="665"/>
      <c r="IM49" s="665"/>
      <c r="IN49" s="665"/>
      <c r="IO49" s="665"/>
      <c r="IP49" s="665"/>
      <c r="IQ49" s="665"/>
      <c r="IR49" s="665"/>
      <c r="IS49" s="665"/>
      <c r="IT49" s="665"/>
      <c r="IU49" s="665"/>
      <c r="IV49" s="665"/>
      <c r="IW49" s="665"/>
      <c r="IX49" s="665"/>
      <c r="IY49" s="665"/>
      <c r="IZ49" s="665"/>
      <c r="JA49" s="665"/>
      <c r="JB49" s="665"/>
      <c r="JC49" s="665"/>
      <c r="JD49" s="665"/>
      <c r="JE49" s="665"/>
      <c r="JF49" s="665"/>
      <c r="JG49" s="665"/>
      <c r="JH49" s="665"/>
      <c r="JI49" s="665"/>
      <c r="JJ49" s="665"/>
      <c r="JK49" s="665"/>
      <c r="JL49" s="665"/>
      <c r="JM49" s="665"/>
      <c r="JN49" s="665"/>
      <c r="JO49" s="665"/>
      <c r="JP49" s="665"/>
      <c r="JQ49" s="665"/>
      <c r="JR49" s="665"/>
      <c r="JS49" s="665"/>
      <c r="JT49" s="665"/>
      <c r="JU49" s="665"/>
      <c r="JV49" s="665"/>
      <c r="JW49" s="665"/>
      <c r="JX49" s="665"/>
      <c r="JY49" s="665"/>
      <c r="JZ49" s="665"/>
      <c r="KA49" s="665"/>
      <c r="KB49" s="665"/>
      <c r="KC49" s="665"/>
      <c r="KD49" s="665"/>
      <c r="KE49" s="665"/>
      <c r="KF49" s="665"/>
      <c r="KG49" s="665"/>
      <c r="KH49" s="665"/>
      <c r="KI49" s="665"/>
      <c r="KJ49" s="665"/>
      <c r="KK49" s="665"/>
      <c r="KL49" s="665"/>
      <c r="KM49" s="665"/>
      <c r="KN49" s="665"/>
      <c r="KO49" s="665"/>
      <c r="KP49" s="665"/>
      <c r="KQ49" s="665"/>
      <c r="KR49" s="665"/>
      <c r="KS49" s="665"/>
      <c r="KT49" s="665"/>
      <c r="KU49" s="665"/>
      <c r="KV49" s="665"/>
      <c r="KW49" s="665"/>
      <c r="KX49" s="665"/>
      <c r="KY49" s="665"/>
      <c r="KZ49" s="665"/>
      <c r="LA49" s="665"/>
      <c r="LB49" s="665"/>
      <c r="LC49" s="665"/>
      <c r="LD49" s="665"/>
      <c r="LE49" s="665"/>
      <c r="LF49" s="665"/>
      <c r="LG49" s="665"/>
      <c r="LH49" s="665"/>
      <c r="LI49" s="665"/>
      <c r="LJ49" s="665"/>
      <c r="LK49" s="665"/>
      <c r="LL49" s="665"/>
      <c r="LM49" s="665"/>
      <c r="LN49" s="665"/>
      <c r="LO49" s="665"/>
      <c r="LP49" s="665"/>
      <c r="LQ49" s="665"/>
      <c r="LR49" s="665"/>
      <c r="LS49" s="665"/>
      <c r="LT49" s="665"/>
      <c r="LU49" s="665"/>
      <c r="LV49" s="665"/>
      <c r="LW49" s="665"/>
      <c r="LX49" s="665"/>
      <c r="LY49" s="665"/>
      <c r="LZ49" s="665"/>
      <c r="MA49" s="665"/>
      <c r="MB49" s="665"/>
      <c r="MC49" s="665"/>
      <c r="MD49" s="665"/>
      <c r="ME49" s="665"/>
      <c r="MF49" s="665"/>
      <c r="MG49" s="665"/>
      <c r="MH49" s="665"/>
      <c r="MI49" s="665"/>
      <c r="MJ49" s="665"/>
      <c r="MK49" s="665"/>
      <c r="ML49" s="665"/>
      <c r="MM49" s="665"/>
      <c r="MN49" s="665"/>
      <c r="MO49" s="665"/>
      <c r="MP49" s="665"/>
      <c r="MQ49" s="665"/>
      <c r="MR49" s="665"/>
      <c r="MS49" s="665"/>
      <c r="MT49" s="665"/>
      <c r="MU49" s="665"/>
      <c r="MV49" s="665"/>
      <c r="MW49" s="665"/>
      <c r="MX49" s="665"/>
      <c r="MY49" s="665"/>
      <c r="MZ49" s="665"/>
      <c r="NA49" s="665"/>
      <c r="NB49" s="665"/>
      <c r="NC49" s="665"/>
      <c r="ND49" s="665"/>
      <c r="NE49" s="665"/>
      <c r="NF49" s="665"/>
      <c r="NG49" s="665"/>
      <c r="NH49" s="665"/>
      <c r="NI49" s="665"/>
      <c r="NJ49" s="665"/>
      <c r="NK49" s="665"/>
      <c r="NL49" s="665"/>
      <c r="NM49" s="665"/>
      <c r="NN49" s="665"/>
      <c r="NO49" s="665"/>
      <c r="NP49" s="665"/>
      <c r="NQ49" s="665"/>
      <c r="NR49" s="665"/>
      <c r="NS49" s="665"/>
      <c r="NT49" s="665"/>
      <c r="NU49" s="665"/>
      <c r="NV49" s="665"/>
      <c r="NW49" s="665"/>
      <c r="NX49" s="665"/>
      <c r="NY49" s="665"/>
      <c r="NZ49" s="665"/>
      <c r="OA49" s="665"/>
      <c r="OB49" s="665"/>
      <c r="OC49" s="665"/>
      <c r="OD49" s="665"/>
      <c r="OE49" s="665"/>
      <c r="OF49" s="665"/>
      <c r="OG49" s="665"/>
      <c r="OH49" s="665"/>
      <c r="OI49" s="665"/>
      <c r="OJ49" s="665"/>
      <c r="OK49" s="665"/>
      <c r="OL49" s="665"/>
      <c r="OM49" s="665"/>
      <c r="ON49" s="665"/>
      <c r="OO49" s="665"/>
      <c r="OP49" s="665"/>
      <c r="OQ49" s="665"/>
      <c r="OR49" s="665"/>
      <c r="OS49" s="665"/>
      <c r="OT49" s="665"/>
      <c r="OU49" s="665"/>
      <c r="OV49" s="665"/>
      <c r="OW49" s="665"/>
      <c r="OX49" s="665"/>
      <c r="OY49" s="665"/>
      <c r="OZ49" s="665"/>
      <c r="PA49" s="665"/>
      <c r="PB49" s="665"/>
      <c r="PC49" s="665"/>
      <c r="PD49" s="665"/>
      <c r="PE49" s="665"/>
      <c r="PF49" s="665"/>
      <c r="PG49" s="665"/>
      <c r="PH49" s="665"/>
      <c r="PI49" s="665"/>
      <c r="PJ49" s="665"/>
      <c r="PK49" s="665"/>
      <c r="PL49" s="665"/>
      <c r="PM49" s="665"/>
      <c r="PN49" s="665"/>
      <c r="PO49" s="665"/>
      <c r="PP49" s="665"/>
      <c r="PQ49" s="665"/>
      <c r="PR49" s="665"/>
      <c r="PS49" s="665"/>
      <c r="PT49" s="665"/>
      <c r="PU49" s="665"/>
      <c r="PV49" s="665"/>
      <c r="PW49" s="665"/>
      <c r="PX49" s="665"/>
      <c r="PY49" s="665"/>
      <c r="PZ49" s="665"/>
      <c r="QA49" s="665"/>
      <c r="QB49" s="665"/>
      <c r="QC49" s="665"/>
      <c r="QD49" s="665"/>
      <c r="QE49" s="665"/>
      <c r="QF49" s="665"/>
      <c r="QG49" s="665"/>
      <c r="QH49" s="665"/>
      <c r="QI49" s="665"/>
      <c r="QJ49" s="665"/>
      <c r="QK49" s="665"/>
      <c r="QL49" s="665"/>
      <c r="QM49" s="665"/>
      <c r="QN49" s="665"/>
      <c r="QO49" s="665"/>
      <c r="QP49" s="665"/>
      <c r="QQ49" s="665"/>
      <c r="QR49" s="665"/>
      <c r="QS49" s="665"/>
      <c r="QT49" s="665"/>
      <c r="QU49" s="665"/>
      <c r="QV49" s="665"/>
      <c r="QW49" s="665"/>
      <c r="QX49" s="665"/>
      <c r="QY49" s="665"/>
      <c r="QZ49" s="665"/>
      <c r="RA49" s="665"/>
      <c r="RB49" s="665"/>
      <c r="RC49" s="665"/>
      <c r="RD49" s="665"/>
      <c r="RE49" s="665"/>
      <c r="RF49" s="665"/>
      <c r="RG49" s="665"/>
      <c r="RH49" s="665"/>
      <c r="RI49" s="665"/>
      <c r="RJ49" s="665"/>
      <c r="RK49" s="665"/>
      <c r="RL49" s="665"/>
      <c r="RM49" s="665"/>
      <c r="RN49" s="665"/>
      <c r="RO49" s="665"/>
      <c r="RP49" s="665"/>
      <c r="RQ49" s="665"/>
      <c r="RR49" s="665"/>
      <c r="RS49" s="665"/>
      <c r="RT49" s="665"/>
      <c r="RU49" s="665"/>
      <c r="RV49" s="665"/>
      <c r="RW49" s="665"/>
      <c r="RX49" s="665"/>
      <c r="RY49" s="665"/>
      <c r="RZ49" s="665"/>
      <c r="SA49" s="665"/>
      <c r="SB49" s="665"/>
      <c r="SC49" s="665"/>
      <c r="SD49" s="665"/>
      <c r="SE49" s="665"/>
      <c r="SF49" s="665"/>
      <c r="SG49" s="665"/>
      <c r="SH49" s="665"/>
      <c r="SI49" s="665"/>
      <c r="SJ49" s="665"/>
      <c r="SK49" s="665"/>
      <c r="SL49" s="665"/>
      <c r="SM49" s="665"/>
      <c r="SN49" s="665"/>
      <c r="SO49" s="665"/>
      <c r="SP49" s="665"/>
      <c r="SQ49" s="665"/>
      <c r="SR49" s="665"/>
      <c r="SS49" s="665"/>
      <c r="ST49" s="665"/>
      <c r="SU49" s="665"/>
      <c r="SV49" s="665"/>
      <c r="SW49" s="665"/>
      <c r="SX49" s="665"/>
      <c r="SY49" s="665"/>
      <c r="SZ49" s="665"/>
      <c r="TA49" s="665"/>
      <c r="TB49" s="665"/>
      <c r="TC49" s="665"/>
      <c r="TD49" s="665"/>
      <c r="TE49" s="665"/>
      <c r="TF49" s="665"/>
      <c r="TG49" s="665"/>
      <c r="TH49" s="665"/>
      <c r="TI49" s="665"/>
      <c r="TJ49" s="665"/>
      <c r="TK49" s="665"/>
      <c r="TL49" s="665"/>
      <c r="TM49" s="665"/>
      <c r="TN49" s="665"/>
      <c r="TO49" s="665"/>
      <c r="TP49" s="665"/>
      <c r="TQ49" s="665"/>
      <c r="TR49" s="665"/>
      <c r="TS49" s="665"/>
      <c r="TT49" s="665"/>
      <c r="TU49" s="665"/>
      <c r="TV49" s="665"/>
      <c r="TW49" s="665"/>
      <c r="TX49" s="665"/>
      <c r="TY49" s="665"/>
      <c r="TZ49" s="665"/>
      <c r="UA49" s="665"/>
      <c r="UB49" s="665"/>
      <c r="UC49" s="665"/>
      <c r="UD49" s="665"/>
      <c r="UE49" s="665"/>
      <c r="UF49" s="665"/>
      <c r="UG49" s="665"/>
      <c r="UH49" s="665"/>
      <c r="UI49" s="665"/>
      <c r="UJ49" s="665"/>
      <c r="UK49" s="665"/>
      <c r="UL49" s="665"/>
      <c r="UM49" s="665"/>
      <c r="UN49" s="665"/>
      <c r="UO49" s="665"/>
      <c r="UP49" s="665"/>
      <c r="UQ49" s="665"/>
      <c r="UR49" s="665"/>
      <c r="US49" s="665"/>
      <c r="UT49" s="665"/>
      <c r="UU49" s="665"/>
      <c r="UV49" s="665"/>
      <c r="UW49" s="665"/>
      <c r="UX49" s="665"/>
      <c r="UY49" s="665"/>
      <c r="UZ49" s="665"/>
      <c r="VA49" s="665"/>
      <c r="VB49" s="665"/>
      <c r="VC49" s="665"/>
      <c r="VD49" s="665"/>
      <c r="VE49" s="665"/>
      <c r="VF49" s="665"/>
      <c r="VG49" s="665"/>
      <c r="VH49" s="665"/>
      <c r="VI49" s="665"/>
      <c r="VJ49" s="665"/>
      <c r="VK49" s="665"/>
      <c r="VL49" s="665"/>
      <c r="VM49" s="665"/>
      <c r="VN49" s="665"/>
      <c r="VO49" s="665"/>
      <c r="VP49" s="665"/>
      <c r="VQ49" s="665"/>
      <c r="VR49" s="665"/>
      <c r="VS49" s="665"/>
      <c r="VT49" s="665"/>
      <c r="VU49" s="665"/>
      <c r="VV49" s="665"/>
      <c r="VW49" s="665"/>
      <c r="VX49" s="665"/>
      <c r="VY49" s="665"/>
      <c r="VZ49" s="665"/>
      <c r="WA49" s="665"/>
      <c r="WB49" s="665"/>
      <c r="WC49" s="665"/>
      <c r="WD49" s="665"/>
      <c r="WE49" s="665"/>
      <c r="WF49" s="665"/>
      <c r="WG49" s="665"/>
      <c r="WH49" s="665"/>
      <c r="WI49" s="665"/>
      <c r="WJ49" s="665"/>
      <c r="WK49" s="665"/>
      <c r="WL49" s="665"/>
      <c r="WM49" s="665"/>
      <c r="WN49" s="665"/>
      <c r="WO49" s="665"/>
      <c r="WP49" s="665"/>
      <c r="WQ49" s="665"/>
      <c r="WR49" s="665"/>
      <c r="WS49" s="665"/>
      <c r="WT49" s="665"/>
      <c r="WU49" s="665"/>
      <c r="WV49" s="665"/>
      <c r="WW49" s="665"/>
      <c r="WX49" s="665"/>
      <c r="WY49" s="665"/>
      <c r="WZ49" s="665"/>
      <c r="XA49" s="665"/>
      <c r="XB49" s="665"/>
      <c r="XC49" s="665"/>
      <c r="XD49" s="665"/>
      <c r="XE49" s="665"/>
      <c r="XF49" s="665"/>
      <c r="XG49" s="665"/>
      <c r="XH49" s="665"/>
      <c r="XI49" s="665"/>
      <c r="XJ49" s="665"/>
      <c r="XK49" s="665"/>
      <c r="XL49" s="665"/>
      <c r="XM49" s="665"/>
      <c r="XN49" s="665"/>
      <c r="XO49" s="665"/>
      <c r="XP49" s="665"/>
      <c r="XQ49" s="665"/>
      <c r="XR49" s="665"/>
      <c r="XS49" s="665"/>
      <c r="XT49" s="665"/>
      <c r="XU49" s="665"/>
      <c r="XV49" s="665"/>
      <c r="XW49" s="665"/>
      <c r="XX49" s="665"/>
      <c r="XY49" s="665"/>
      <c r="XZ49" s="665"/>
      <c r="YA49" s="665"/>
      <c r="YB49" s="665"/>
      <c r="YC49" s="665"/>
      <c r="YD49" s="665"/>
      <c r="YE49" s="665"/>
      <c r="YF49" s="665"/>
      <c r="YG49" s="665"/>
      <c r="YH49" s="665"/>
      <c r="YI49" s="665"/>
      <c r="YJ49" s="665"/>
      <c r="YK49" s="665"/>
      <c r="YL49" s="665"/>
      <c r="YM49" s="665"/>
      <c r="YN49" s="665"/>
      <c r="YO49" s="665"/>
      <c r="YP49" s="665"/>
      <c r="YQ49" s="665"/>
      <c r="YR49" s="665"/>
      <c r="YS49" s="665"/>
      <c r="YT49" s="665"/>
      <c r="YU49" s="665"/>
      <c r="YV49" s="665"/>
      <c r="YW49" s="665"/>
      <c r="YX49" s="665"/>
      <c r="YY49" s="665"/>
      <c r="YZ49" s="665"/>
      <c r="ZA49" s="665"/>
      <c r="ZB49" s="665"/>
      <c r="ZC49" s="665"/>
      <c r="ZD49" s="665"/>
      <c r="ZE49" s="665"/>
      <c r="ZF49" s="665"/>
      <c r="ZG49" s="665"/>
      <c r="ZH49" s="665"/>
      <c r="ZI49" s="665"/>
      <c r="ZJ49" s="665"/>
      <c r="ZK49" s="665"/>
      <c r="ZL49" s="665"/>
      <c r="ZM49" s="665"/>
      <c r="ZN49" s="665"/>
      <c r="ZO49" s="665"/>
      <c r="ZP49" s="665"/>
      <c r="ZQ49" s="665"/>
      <c r="ZR49" s="665"/>
      <c r="ZS49" s="665"/>
      <c r="ZT49" s="665"/>
      <c r="ZU49" s="665"/>
      <c r="ZV49" s="665"/>
      <c r="ZW49" s="665"/>
      <c r="ZX49" s="665"/>
      <c r="ZY49" s="665"/>
      <c r="ZZ49" s="665"/>
      <c r="AAA49" s="665"/>
      <c r="AAB49" s="665"/>
      <c r="AAC49" s="665"/>
      <c r="AAD49" s="665"/>
      <c r="AAE49" s="665"/>
      <c r="AAF49" s="665"/>
      <c r="AAG49" s="665"/>
      <c r="AAH49" s="665"/>
      <c r="AAI49" s="665"/>
      <c r="AAJ49" s="665"/>
      <c r="AAK49" s="665"/>
      <c r="AAL49" s="665"/>
      <c r="AAM49" s="665"/>
      <c r="AAN49" s="665"/>
      <c r="AAO49" s="665"/>
      <c r="AAP49" s="665"/>
      <c r="AAQ49" s="665"/>
      <c r="AAR49" s="665"/>
      <c r="AAS49" s="665"/>
      <c r="AAT49" s="665"/>
      <c r="AAU49" s="665"/>
      <c r="AAV49" s="665"/>
      <c r="AAW49" s="665"/>
      <c r="AAX49" s="665"/>
      <c r="AAY49" s="665"/>
      <c r="AAZ49" s="665"/>
      <c r="ABA49" s="665"/>
      <c r="ABB49" s="665"/>
      <c r="ABC49" s="665"/>
      <c r="ABD49" s="665"/>
      <c r="ABE49" s="665"/>
      <c r="ABF49" s="665"/>
      <c r="ABG49" s="665"/>
      <c r="ABH49" s="665"/>
      <c r="ABI49" s="665"/>
      <c r="ABJ49" s="665"/>
      <c r="ABK49" s="665"/>
      <c r="ABL49" s="665"/>
      <c r="ABM49" s="665"/>
      <c r="ABN49" s="665"/>
      <c r="ABO49" s="665"/>
      <c r="ABP49" s="665"/>
      <c r="ABQ49" s="665"/>
      <c r="ABR49" s="665"/>
      <c r="ABS49" s="665"/>
      <c r="ABT49" s="665"/>
      <c r="ABU49" s="665"/>
      <c r="ABV49" s="665"/>
      <c r="ABW49" s="665"/>
      <c r="ABX49" s="665"/>
      <c r="ABY49" s="665"/>
      <c r="ABZ49" s="665"/>
      <c r="ACA49" s="665"/>
      <c r="ACB49" s="665"/>
      <c r="ACC49" s="665"/>
      <c r="ACD49" s="665"/>
      <c r="ACE49" s="665"/>
      <c r="ACF49" s="665"/>
      <c r="ACG49" s="665"/>
      <c r="ACH49" s="665"/>
      <c r="ACI49" s="665"/>
      <c r="ACJ49" s="665"/>
      <c r="ACK49" s="665"/>
      <c r="ACL49" s="665"/>
      <c r="ACM49" s="665"/>
      <c r="ACN49" s="665"/>
      <c r="ACO49" s="665"/>
      <c r="ACP49" s="665"/>
      <c r="ACQ49" s="665"/>
      <c r="ACR49" s="665"/>
      <c r="ACS49" s="665"/>
      <c r="ACT49" s="665"/>
      <c r="ACU49" s="665"/>
      <c r="ACV49" s="665"/>
      <c r="ACW49" s="665"/>
      <c r="ACX49" s="665"/>
      <c r="ACY49" s="665"/>
      <c r="ACZ49" s="665"/>
      <c r="ADA49" s="665"/>
      <c r="ADB49" s="665"/>
      <c r="ADC49" s="665"/>
      <c r="ADD49" s="665"/>
      <c r="ADE49" s="665"/>
      <c r="ADF49" s="665"/>
      <c r="ADG49" s="665"/>
      <c r="ADH49" s="665"/>
      <c r="ADI49" s="665"/>
      <c r="ADJ49" s="665"/>
      <c r="ADK49" s="665"/>
      <c r="ADL49" s="665"/>
      <c r="ADM49" s="665"/>
      <c r="ADN49" s="665"/>
      <c r="ADO49" s="665"/>
      <c r="ADP49" s="665"/>
      <c r="ADQ49" s="665"/>
      <c r="ADR49" s="665"/>
      <c r="ADS49" s="665"/>
      <c r="ADT49" s="665"/>
      <c r="ADU49" s="665"/>
      <c r="ADV49" s="665"/>
      <c r="ADW49" s="665"/>
      <c r="ADX49" s="665"/>
      <c r="ADY49" s="665"/>
      <c r="ADZ49" s="665"/>
      <c r="AEA49" s="665"/>
      <c r="AEB49" s="665"/>
      <c r="AEC49" s="665"/>
      <c r="AED49" s="665"/>
      <c r="AEE49" s="665"/>
      <c r="AEF49" s="665"/>
      <c r="AEG49" s="665"/>
      <c r="AEH49" s="665"/>
      <c r="AEI49" s="665"/>
      <c r="AEJ49" s="665"/>
      <c r="AEK49" s="665"/>
      <c r="AEL49" s="665"/>
      <c r="AEM49" s="665"/>
      <c r="AEN49" s="665"/>
      <c r="AEO49" s="665"/>
      <c r="AEP49" s="665"/>
      <c r="AEQ49" s="665"/>
      <c r="AER49" s="665"/>
      <c r="AES49" s="665"/>
      <c r="AET49" s="665"/>
      <c r="AEU49" s="665"/>
      <c r="AEV49" s="665"/>
      <c r="AEW49" s="665"/>
      <c r="AEX49" s="665"/>
      <c r="AEY49" s="665"/>
      <c r="AEZ49" s="665"/>
      <c r="AFA49" s="665"/>
      <c r="AFB49" s="665"/>
      <c r="AFC49" s="665"/>
      <c r="AFD49" s="665"/>
      <c r="AFE49" s="665"/>
      <c r="AFF49" s="665"/>
      <c r="AFG49" s="665"/>
      <c r="AFH49" s="665"/>
      <c r="AFI49" s="665"/>
      <c r="AFJ49" s="665"/>
      <c r="AFK49" s="665"/>
      <c r="AFL49" s="665"/>
      <c r="AFM49" s="665"/>
      <c r="AFN49" s="665"/>
      <c r="AFO49" s="665"/>
      <c r="AFP49" s="665"/>
      <c r="AFQ49" s="665"/>
      <c r="AFR49" s="665"/>
      <c r="AFS49" s="665"/>
      <c r="AFT49" s="665"/>
      <c r="AFU49" s="665"/>
      <c r="AFV49" s="665"/>
      <c r="AFW49" s="665"/>
      <c r="AFX49" s="665"/>
      <c r="AFY49" s="665"/>
      <c r="AFZ49" s="665"/>
      <c r="AGA49" s="665"/>
      <c r="AGB49" s="665"/>
      <c r="AGC49" s="665"/>
      <c r="AGD49" s="665"/>
      <c r="AGE49" s="665"/>
      <c r="AGF49" s="665"/>
      <c r="AGG49" s="665"/>
      <c r="AGH49" s="665"/>
      <c r="AGI49" s="665"/>
      <c r="AGJ49" s="665"/>
      <c r="AGK49" s="665"/>
      <c r="AGL49" s="665"/>
      <c r="AGM49" s="665"/>
      <c r="AGN49" s="665"/>
      <c r="AGO49" s="665"/>
      <c r="AGP49" s="665"/>
      <c r="AGQ49" s="665"/>
      <c r="AGR49" s="665"/>
      <c r="AGS49" s="665"/>
      <c r="AGT49" s="665"/>
      <c r="AGU49" s="665"/>
      <c r="AGV49" s="665"/>
      <c r="AGW49" s="665"/>
      <c r="AGX49" s="665"/>
      <c r="AGY49" s="665"/>
      <c r="AGZ49" s="665"/>
      <c r="AHA49" s="665"/>
      <c r="AHB49" s="665"/>
      <c r="AHC49" s="665"/>
      <c r="AHD49" s="665"/>
      <c r="AHE49" s="665"/>
      <c r="AHF49" s="665"/>
      <c r="AHG49" s="665"/>
      <c r="AHH49" s="665"/>
      <c r="AHI49" s="665"/>
      <c r="AHJ49" s="665"/>
      <c r="AHK49" s="665"/>
      <c r="AHL49" s="665"/>
      <c r="AHM49" s="665"/>
      <c r="AHN49" s="665"/>
      <c r="AHO49" s="665"/>
      <c r="AHP49" s="665"/>
      <c r="AHQ49" s="665"/>
      <c r="AHR49" s="665"/>
      <c r="AHS49" s="665"/>
      <c r="AHT49" s="665"/>
      <c r="AHU49" s="665"/>
      <c r="AHV49" s="665"/>
      <c r="AHW49" s="665"/>
      <c r="AHX49" s="665"/>
      <c r="AHY49" s="665"/>
      <c r="AHZ49" s="665"/>
      <c r="AIA49" s="665"/>
      <c r="AIB49" s="665"/>
      <c r="AIC49" s="665"/>
      <c r="AID49" s="665"/>
      <c r="AIE49" s="665"/>
      <c r="AIF49" s="665"/>
      <c r="AIG49" s="665"/>
      <c r="AIH49" s="665"/>
      <c r="AII49" s="665"/>
      <c r="AIJ49" s="665"/>
      <c r="AIK49" s="665"/>
      <c r="AIL49" s="665"/>
      <c r="AIM49" s="665"/>
      <c r="AIN49" s="665"/>
      <c r="AIO49" s="665"/>
      <c r="AIP49" s="665"/>
      <c r="AIQ49" s="665"/>
      <c r="AIR49" s="665"/>
      <c r="AIS49" s="665"/>
      <c r="AIT49" s="665"/>
      <c r="AIU49" s="665"/>
      <c r="AIV49" s="665"/>
      <c r="AIW49" s="665"/>
      <c r="AIX49" s="665"/>
      <c r="AIY49" s="665"/>
      <c r="AIZ49" s="665"/>
      <c r="AJA49" s="665"/>
      <c r="AJB49" s="665"/>
      <c r="AJC49" s="665"/>
      <c r="AJD49" s="665"/>
      <c r="AJE49" s="665"/>
      <c r="AJF49" s="665"/>
      <c r="AJG49" s="665"/>
      <c r="AJH49" s="665"/>
      <c r="AJI49" s="665"/>
      <c r="AJJ49" s="665"/>
      <c r="AJK49" s="665"/>
      <c r="AJL49" s="665"/>
      <c r="AJM49" s="665"/>
      <c r="AJN49" s="665"/>
      <c r="AJO49" s="665"/>
      <c r="AJP49" s="665"/>
      <c r="AJQ49" s="665"/>
      <c r="AJR49" s="665"/>
      <c r="AJS49" s="665"/>
      <c r="AJT49" s="665"/>
      <c r="AJU49" s="665"/>
      <c r="AJV49" s="665"/>
      <c r="AJW49" s="665"/>
      <c r="AJX49" s="665"/>
      <c r="AJY49" s="665"/>
      <c r="AJZ49" s="665"/>
      <c r="AKA49" s="665"/>
      <c r="AKB49" s="665"/>
      <c r="AKC49" s="665"/>
      <c r="AKD49" s="665"/>
      <c r="AKE49" s="665"/>
      <c r="AKF49" s="665"/>
      <c r="AKG49" s="665"/>
      <c r="AKH49" s="665"/>
      <c r="AKI49" s="665"/>
      <c r="AKJ49" s="665"/>
      <c r="AKK49" s="665"/>
      <c r="AKL49" s="665"/>
      <c r="AKM49" s="665"/>
      <c r="AKN49" s="665"/>
      <c r="AKO49" s="665"/>
      <c r="AKP49" s="665"/>
      <c r="AKQ49" s="665"/>
      <c r="AKR49" s="665"/>
      <c r="AKS49" s="665"/>
      <c r="AKT49" s="665"/>
      <c r="AKU49" s="665"/>
      <c r="AKV49" s="665"/>
      <c r="AKW49" s="665"/>
      <c r="AKX49" s="665"/>
      <c r="AKY49" s="665"/>
      <c r="AKZ49" s="665"/>
      <c r="ALA49" s="665"/>
      <c r="ALB49" s="665"/>
      <c r="ALC49" s="665"/>
      <c r="ALD49" s="665"/>
      <c r="ALE49" s="665"/>
      <c r="ALF49" s="665"/>
      <c r="ALG49" s="665"/>
      <c r="ALH49" s="665"/>
      <c r="ALI49" s="665"/>
      <c r="ALJ49" s="665"/>
      <c r="ALK49" s="665"/>
      <c r="ALL49" s="665"/>
      <c r="ALM49" s="665"/>
      <c r="ALN49" s="665"/>
      <c r="ALO49" s="665"/>
    </row>
    <row r="50" spans="2:1003">
      <c r="B50" s="74" t="s">
        <v>603</v>
      </c>
      <c r="C50" s="700">
        <v>719.78730573099961</v>
      </c>
      <c r="D50" s="700">
        <v>728.00059470299936</v>
      </c>
      <c r="E50" s="700">
        <v>387.1738802879994</v>
      </c>
      <c r="F50" s="700">
        <v>615.87042051754554</v>
      </c>
      <c r="G50" s="700">
        <v>533.15002786238961</v>
      </c>
      <c r="H50" s="700">
        <v>474.65531001956077</v>
      </c>
      <c r="I50" s="700">
        <v>455.74940740514944</v>
      </c>
      <c r="J50" s="700">
        <v>461.32177425189963</v>
      </c>
      <c r="K50" s="700">
        <v>435.62043076283931</v>
      </c>
      <c r="P50" s="665"/>
      <c r="Q50" s="665"/>
      <c r="R50" s="665"/>
      <c r="S50" s="665"/>
      <c r="T50" s="665"/>
      <c r="U50" s="665"/>
      <c r="V50" s="665"/>
      <c r="W50" s="665"/>
      <c r="X50" s="665"/>
      <c r="Y50" s="665"/>
      <c r="Z50" s="665"/>
      <c r="AA50" s="665"/>
      <c r="AB50" s="665"/>
      <c r="AC50" s="665"/>
      <c r="AD50" s="665"/>
      <c r="AE50" s="665"/>
      <c r="AF50" s="665"/>
      <c r="AG50" s="665"/>
      <c r="AH50" s="665"/>
      <c r="AI50" s="665"/>
      <c r="AJ50" s="665"/>
      <c r="AK50" s="665"/>
      <c r="AL50" s="665"/>
      <c r="AM50" s="665"/>
      <c r="AN50" s="665"/>
      <c r="AO50" s="665"/>
      <c r="AP50" s="665"/>
      <c r="AQ50" s="665"/>
      <c r="AR50" s="665"/>
      <c r="AS50" s="665"/>
      <c r="AT50" s="665"/>
      <c r="AU50" s="665"/>
      <c r="AV50" s="665"/>
      <c r="AW50" s="665"/>
      <c r="AX50" s="665"/>
      <c r="AY50" s="665"/>
      <c r="AZ50" s="665"/>
      <c r="BA50" s="665"/>
      <c r="BB50" s="665"/>
      <c r="BC50" s="665"/>
      <c r="BD50" s="665"/>
      <c r="BE50" s="665"/>
      <c r="BF50" s="665"/>
      <c r="BG50" s="665"/>
      <c r="BH50" s="665"/>
      <c r="BI50" s="665"/>
      <c r="BJ50" s="665"/>
      <c r="BK50" s="665"/>
      <c r="BL50" s="665"/>
      <c r="BM50" s="665"/>
      <c r="BN50" s="665"/>
      <c r="BO50" s="665"/>
      <c r="BP50" s="665"/>
      <c r="BQ50" s="665"/>
      <c r="BR50" s="665"/>
      <c r="BS50" s="665"/>
      <c r="BT50" s="665"/>
      <c r="BU50" s="665"/>
      <c r="BV50" s="665"/>
      <c r="BW50" s="665"/>
      <c r="BX50" s="665"/>
      <c r="BY50" s="665"/>
      <c r="BZ50" s="665"/>
      <c r="CA50" s="665"/>
      <c r="CB50" s="665"/>
      <c r="CC50" s="665"/>
      <c r="CD50" s="665"/>
      <c r="CE50" s="665"/>
      <c r="CF50" s="665"/>
      <c r="CG50" s="665"/>
      <c r="CH50" s="665"/>
      <c r="CI50" s="665"/>
      <c r="CJ50" s="665"/>
      <c r="CK50" s="665"/>
      <c r="CL50" s="665"/>
      <c r="CM50" s="665"/>
      <c r="CN50" s="665"/>
      <c r="CO50" s="665"/>
      <c r="CP50" s="665"/>
      <c r="CQ50" s="665"/>
      <c r="CR50" s="665"/>
      <c r="CS50" s="665"/>
      <c r="CT50" s="665"/>
      <c r="CU50" s="665"/>
      <c r="CV50" s="665"/>
      <c r="CW50" s="665"/>
      <c r="CX50" s="665"/>
      <c r="CY50" s="665"/>
      <c r="CZ50" s="665"/>
      <c r="DA50" s="665"/>
      <c r="DB50" s="665"/>
      <c r="DC50" s="665"/>
      <c r="DD50" s="665"/>
      <c r="DE50" s="665"/>
      <c r="DF50" s="665"/>
      <c r="DG50" s="665"/>
      <c r="DH50" s="665"/>
      <c r="DI50" s="665"/>
      <c r="DJ50" s="665"/>
      <c r="DK50" s="665"/>
      <c r="DL50" s="665"/>
      <c r="DM50" s="665"/>
      <c r="DN50" s="665"/>
      <c r="DO50" s="665"/>
      <c r="DP50" s="665"/>
      <c r="DQ50" s="665"/>
      <c r="DR50" s="665"/>
      <c r="DS50" s="665"/>
      <c r="DT50" s="665"/>
      <c r="DU50" s="665"/>
      <c r="DV50" s="665"/>
      <c r="DW50" s="665"/>
      <c r="DX50" s="665"/>
      <c r="DY50" s="665"/>
      <c r="DZ50" s="665"/>
      <c r="EA50" s="665"/>
      <c r="EB50" s="665"/>
      <c r="EC50" s="665"/>
      <c r="ED50" s="665"/>
      <c r="EE50" s="665"/>
      <c r="EF50" s="665"/>
      <c r="EG50" s="665"/>
      <c r="EH50" s="665"/>
      <c r="EI50" s="665"/>
      <c r="EJ50" s="665"/>
      <c r="EK50" s="665"/>
      <c r="EL50" s="665"/>
      <c r="EM50" s="665"/>
      <c r="EN50" s="665"/>
      <c r="EO50" s="665"/>
      <c r="EP50" s="665"/>
      <c r="EQ50" s="665"/>
      <c r="ER50" s="665"/>
      <c r="ES50" s="665"/>
      <c r="ET50" s="665"/>
      <c r="EU50" s="665"/>
      <c r="EV50" s="665"/>
      <c r="EW50" s="665"/>
      <c r="EX50" s="665"/>
      <c r="EY50" s="665"/>
      <c r="EZ50" s="665"/>
      <c r="FA50" s="665"/>
      <c r="FB50" s="665"/>
      <c r="FC50" s="665"/>
      <c r="FD50" s="665"/>
      <c r="FE50" s="665"/>
      <c r="FF50" s="665"/>
      <c r="FG50" s="665"/>
      <c r="FH50" s="665"/>
      <c r="FI50" s="665"/>
      <c r="FJ50" s="665"/>
      <c r="FK50" s="665"/>
      <c r="FL50" s="665"/>
      <c r="FM50" s="665"/>
      <c r="FN50" s="665"/>
      <c r="FO50" s="665"/>
      <c r="FP50" s="665"/>
      <c r="FQ50" s="665"/>
      <c r="FR50" s="665"/>
      <c r="FS50" s="665"/>
      <c r="FT50" s="665"/>
      <c r="FU50" s="665"/>
      <c r="FV50" s="665"/>
      <c r="FW50" s="665"/>
      <c r="FX50" s="665"/>
      <c r="FY50" s="665"/>
      <c r="FZ50" s="665"/>
      <c r="GA50" s="665"/>
      <c r="GB50" s="665"/>
      <c r="GC50" s="665"/>
      <c r="GD50" s="665"/>
      <c r="GE50" s="665"/>
      <c r="GF50" s="665"/>
      <c r="GG50" s="665"/>
      <c r="GH50" s="665"/>
      <c r="GI50" s="665"/>
      <c r="GJ50" s="665"/>
      <c r="GK50" s="665"/>
      <c r="GL50" s="665"/>
      <c r="GM50" s="665"/>
      <c r="GN50" s="665"/>
      <c r="GO50" s="665"/>
      <c r="GP50" s="665"/>
      <c r="GQ50" s="665"/>
      <c r="GR50" s="665"/>
      <c r="GS50" s="665"/>
      <c r="GT50" s="665"/>
      <c r="GU50" s="665"/>
      <c r="GV50" s="665"/>
      <c r="GW50" s="665"/>
      <c r="GX50" s="665"/>
      <c r="GY50" s="665"/>
      <c r="GZ50" s="665"/>
      <c r="HA50" s="665"/>
      <c r="HB50" s="665"/>
      <c r="HC50" s="665"/>
      <c r="HD50" s="665"/>
      <c r="HE50" s="665"/>
      <c r="HF50" s="665"/>
      <c r="HG50" s="665"/>
      <c r="HH50" s="665"/>
      <c r="HI50" s="665"/>
      <c r="HJ50" s="665"/>
      <c r="HK50" s="665"/>
      <c r="HL50" s="665"/>
      <c r="HM50" s="665"/>
      <c r="HN50" s="665"/>
      <c r="HO50" s="665"/>
      <c r="HP50" s="665"/>
      <c r="HQ50" s="665"/>
      <c r="HR50" s="665"/>
      <c r="HS50" s="665"/>
      <c r="HT50" s="665"/>
      <c r="HU50" s="665"/>
      <c r="HV50" s="665"/>
      <c r="HW50" s="665"/>
      <c r="HX50" s="665"/>
      <c r="HY50" s="665"/>
      <c r="HZ50" s="665"/>
      <c r="IA50" s="665"/>
      <c r="IB50" s="665"/>
      <c r="IC50" s="665"/>
      <c r="ID50" s="665"/>
      <c r="IE50" s="665"/>
      <c r="IF50" s="665"/>
      <c r="IG50" s="665"/>
      <c r="IH50" s="665"/>
      <c r="II50" s="665"/>
      <c r="IJ50" s="665"/>
      <c r="IK50" s="665"/>
      <c r="IL50" s="665"/>
      <c r="IM50" s="665"/>
      <c r="IN50" s="665"/>
      <c r="IO50" s="665"/>
      <c r="IP50" s="665"/>
      <c r="IQ50" s="665"/>
      <c r="IR50" s="665"/>
      <c r="IS50" s="665"/>
      <c r="IT50" s="665"/>
      <c r="IU50" s="665"/>
      <c r="IV50" s="665"/>
      <c r="IW50" s="665"/>
      <c r="IX50" s="665"/>
      <c r="IY50" s="665"/>
      <c r="IZ50" s="665"/>
      <c r="JA50" s="665"/>
      <c r="JB50" s="665"/>
      <c r="JC50" s="665"/>
      <c r="JD50" s="665"/>
      <c r="JE50" s="665"/>
      <c r="JF50" s="665"/>
      <c r="JG50" s="665"/>
      <c r="JH50" s="665"/>
      <c r="JI50" s="665"/>
      <c r="JJ50" s="665"/>
      <c r="JK50" s="665"/>
      <c r="JL50" s="665"/>
      <c r="JM50" s="665"/>
      <c r="JN50" s="665"/>
      <c r="JO50" s="665"/>
      <c r="JP50" s="665"/>
      <c r="JQ50" s="665"/>
      <c r="JR50" s="665"/>
      <c r="JS50" s="665"/>
      <c r="JT50" s="665"/>
      <c r="JU50" s="665"/>
      <c r="JV50" s="665"/>
      <c r="JW50" s="665"/>
      <c r="JX50" s="665"/>
      <c r="JY50" s="665"/>
      <c r="JZ50" s="665"/>
      <c r="KA50" s="665"/>
      <c r="KB50" s="665"/>
      <c r="KC50" s="665"/>
      <c r="KD50" s="665"/>
      <c r="KE50" s="665"/>
      <c r="KF50" s="665"/>
      <c r="KG50" s="665"/>
      <c r="KH50" s="665"/>
      <c r="KI50" s="665"/>
      <c r="KJ50" s="665"/>
      <c r="KK50" s="665"/>
      <c r="KL50" s="665"/>
      <c r="KM50" s="665"/>
      <c r="KN50" s="665"/>
      <c r="KO50" s="665"/>
      <c r="KP50" s="665"/>
      <c r="KQ50" s="665"/>
      <c r="KR50" s="665"/>
      <c r="KS50" s="665"/>
      <c r="KT50" s="665"/>
      <c r="KU50" s="665"/>
      <c r="KV50" s="665"/>
      <c r="KW50" s="665"/>
      <c r="KX50" s="665"/>
      <c r="KY50" s="665"/>
      <c r="KZ50" s="665"/>
      <c r="LA50" s="665"/>
      <c r="LB50" s="665"/>
      <c r="LC50" s="665"/>
      <c r="LD50" s="665"/>
      <c r="LE50" s="665"/>
      <c r="LF50" s="665"/>
      <c r="LG50" s="665"/>
      <c r="LH50" s="665"/>
      <c r="LI50" s="665"/>
      <c r="LJ50" s="665"/>
      <c r="LK50" s="665"/>
      <c r="LL50" s="665"/>
      <c r="LM50" s="665"/>
      <c r="LN50" s="665"/>
      <c r="LO50" s="665"/>
      <c r="LP50" s="665"/>
      <c r="LQ50" s="665"/>
      <c r="LR50" s="665"/>
      <c r="LS50" s="665"/>
      <c r="LT50" s="665"/>
      <c r="LU50" s="665"/>
      <c r="LV50" s="665"/>
      <c r="LW50" s="665"/>
      <c r="LX50" s="665"/>
      <c r="LY50" s="665"/>
      <c r="LZ50" s="665"/>
      <c r="MA50" s="665"/>
      <c r="MB50" s="665"/>
      <c r="MC50" s="665"/>
      <c r="MD50" s="665"/>
      <c r="ME50" s="665"/>
      <c r="MF50" s="665"/>
      <c r="MG50" s="665"/>
      <c r="MH50" s="665"/>
      <c r="MI50" s="665"/>
      <c r="MJ50" s="665"/>
      <c r="MK50" s="665"/>
      <c r="ML50" s="665"/>
      <c r="MM50" s="665"/>
      <c r="MN50" s="665"/>
      <c r="MO50" s="665"/>
      <c r="MP50" s="665"/>
      <c r="MQ50" s="665"/>
      <c r="MR50" s="665"/>
      <c r="MS50" s="665"/>
      <c r="MT50" s="665"/>
      <c r="MU50" s="665"/>
      <c r="MV50" s="665"/>
      <c r="MW50" s="665"/>
      <c r="MX50" s="665"/>
      <c r="MY50" s="665"/>
      <c r="MZ50" s="665"/>
      <c r="NA50" s="665"/>
      <c r="NB50" s="665"/>
      <c r="NC50" s="665"/>
      <c r="ND50" s="665"/>
      <c r="NE50" s="665"/>
      <c r="NF50" s="665"/>
      <c r="NG50" s="665"/>
      <c r="NH50" s="665"/>
      <c r="NI50" s="665"/>
      <c r="NJ50" s="665"/>
      <c r="NK50" s="665"/>
      <c r="NL50" s="665"/>
      <c r="NM50" s="665"/>
      <c r="NN50" s="665"/>
      <c r="NO50" s="665"/>
      <c r="NP50" s="665"/>
      <c r="NQ50" s="665"/>
      <c r="NR50" s="665"/>
      <c r="NS50" s="665"/>
      <c r="NT50" s="665"/>
      <c r="NU50" s="665"/>
      <c r="NV50" s="665"/>
      <c r="NW50" s="665"/>
      <c r="NX50" s="665"/>
      <c r="NY50" s="665"/>
      <c r="NZ50" s="665"/>
      <c r="OA50" s="665"/>
      <c r="OB50" s="665"/>
      <c r="OC50" s="665"/>
      <c r="OD50" s="665"/>
      <c r="OE50" s="665"/>
      <c r="OF50" s="665"/>
      <c r="OG50" s="665"/>
      <c r="OH50" s="665"/>
      <c r="OI50" s="665"/>
      <c r="OJ50" s="665"/>
      <c r="OK50" s="665"/>
      <c r="OL50" s="665"/>
      <c r="OM50" s="665"/>
      <c r="ON50" s="665"/>
      <c r="OO50" s="665"/>
      <c r="OP50" s="665"/>
      <c r="OQ50" s="665"/>
      <c r="OR50" s="665"/>
      <c r="OS50" s="665"/>
      <c r="OT50" s="665"/>
      <c r="OU50" s="665"/>
      <c r="OV50" s="665"/>
      <c r="OW50" s="665"/>
      <c r="OX50" s="665"/>
      <c r="OY50" s="665"/>
      <c r="OZ50" s="665"/>
      <c r="PA50" s="665"/>
      <c r="PB50" s="665"/>
      <c r="PC50" s="665"/>
      <c r="PD50" s="665"/>
      <c r="PE50" s="665"/>
      <c r="PF50" s="665"/>
      <c r="PG50" s="665"/>
      <c r="PH50" s="665"/>
      <c r="PI50" s="665"/>
      <c r="PJ50" s="665"/>
      <c r="PK50" s="665"/>
      <c r="PL50" s="665"/>
      <c r="PM50" s="665"/>
      <c r="PN50" s="665"/>
      <c r="PO50" s="665"/>
      <c r="PP50" s="665"/>
      <c r="PQ50" s="665"/>
      <c r="PR50" s="665"/>
      <c r="PS50" s="665"/>
      <c r="PT50" s="665"/>
      <c r="PU50" s="665"/>
      <c r="PV50" s="665"/>
      <c r="PW50" s="665"/>
      <c r="PX50" s="665"/>
      <c r="PY50" s="665"/>
      <c r="PZ50" s="665"/>
      <c r="QA50" s="665"/>
      <c r="QB50" s="665"/>
      <c r="QC50" s="665"/>
      <c r="QD50" s="665"/>
      <c r="QE50" s="665"/>
      <c r="QF50" s="665"/>
      <c r="QG50" s="665"/>
      <c r="QH50" s="665"/>
      <c r="QI50" s="665"/>
      <c r="QJ50" s="665"/>
      <c r="QK50" s="665"/>
      <c r="QL50" s="665"/>
      <c r="QM50" s="665"/>
      <c r="QN50" s="665"/>
      <c r="QO50" s="665"/>
      <c r="QP50" s="665"/>
      <c r="QQ50" s="665"/>
      <c r="QR50" s="665"/>
      <c r="QS50" s="665"/>
      <c r="QT50" s="665"/>
      <c r="QU50" s="665"/>
      <c r="QV50" s="665"/>
      <c r="QW50" s="665"/>
      <c r="QX50" s="665"/>
      <c r="QY50" s="665"/>
      <c r="QZ50" s="665"/>
      <c r="RA50" s="665"/>
      <c r="RB50" s="665"/>
      <c r="RC50" s="665"/>
      <c r="RD50" s="665"/>
      <c r="RE50" s="665"/>
      <c r="RF50" s="665"/>
      <c r="RG50" s="665"/>
      <c r="RH50" s="665"/>
      <c r="RI50" s="665"/>
      <c r="RJ50" s="665"/>
      <c r="RK50" s="665"/>
      <c r="RL50" s="665"/>
      <c r="RM50" s="665"/>
      <c r="RN50" s="665"/>
      <c r="RO50" s="665"/>
      <c r="RP50" s="665"/>
      <c r="RQ50" s="665"/>
      <c r="RR50" s="665"/>
      <c r="RS50" s="665"/>
      <c r="RT50" s="665"/>
      <c r="RU50" s="665"/>
      <c r="RV50" s="665"/>
      <c r="RW50" s="665"/>
      <c r="RX50" s="665"/>
      <c r="RY50" s="665"/>
      <c r="RZ50" s="665"/>
      <c r="SA50" s="665"/>
      <c r="SB50" s="665"/>
      <c r="SC50" s="665"/>
      <c r="SD50" s="665"/>
      <c r="SE50" s="665"/>
      <c r="SF50" s="665"/>
      <c r="SG50" s="665"/>
      <c r="SH50" s="665"/>
      <c r="SI50" s="665"/>
      <c r="SJ50" s="665"/>
      <c r="SK50" s="665"/>
      <c r="SL50" s="665"/>
      <c r="SM50" s="665"/>
      <c r="SN50" s="665"/>
      <c r="SO50" s="665"/>
      <c r="SP50" s="665"/>
      <c r="SQ50" s="665"/>
      <c r="SR50" s="665"/>
      <c r="SS50" s="665"/>
      <c r="ST50" s="665"/>
      <c r="SU50" s="665"/>
      <c r="SV50" s="665"/>
      <c r="SW50" s="665"/>
      <c r="SX50" s="665"/>
      <c r="SY50" s="665"/>
      <c r="SZ50" s="665"/>
      <c r="TA50" s="665"/>
      <c r="TB50" s="665"/>
      <c r="TC50" s="665"/>
      <c r="TD50" s="665"/>
      <c r="TE50" s="665"/>
      <c r="TF50" s="665"/>
      <c r="TG50" s="665"/>
      <c r="TH50" s="665"/>
      <c r="TI50" s="665"/>
      <c r="TJ50" s="665"/>
      <c r="TK50" s="665"/>
      <c r="TL50" s="665"/>
      <c r="TM50" s="665"/>
      <c r="TN50" s="665"/>
      <c r="TO50" s="665"/>
      <c r="TP50" s="665"/>
      <c r="TQ50" s="665"/>
      <c r="TR50" s="665"/>
      <c r="TS50" s="665"/>
      <c r="TT50" s="665"/>
      <c r="TU50" s="665"/>
      <c r="TV50" s="665"/>
      <c r="TW50" s="665"/>
      <c r="TX50" s="665"/>
      <c r="TY50" s="665"/>
      <c r="TZ50" s="665"/>
      <c r="UA50" s="665"/>
      <c r="UB50" s="665"/>
      <c r="UC50" s="665"/>
      <c r="UD50" s="665"/>
      <c r="UE50" s="665"/>
      <c r="UF50" s="665"/>
      <c r="UG50" s="665"/>
      <c r="UH50" s="665"/>
      <c r="UI50" s="665"/>
      <c r="UJ50" s="665"/>
      <c r="UK50" s="665"/>
      <c r="UL50" s="665"/>
      <c r="UM50" s="665"/>
      <c r="UN50" s="665"/>
      <c r="UO50" s="665"/>
      <c r="UP50" s="665"/>
      <c r="UQ50" s="665"/>
      <c r="UR50" s="665"/>
      <c r="US50" s="665"/>
      <c r="UT50" s="665"/>
      <c r="UU50" s="665"/>
      <c r="UV50" s="665"/>
      <c r="UW50" s="665"/>
      <c r="UX50" s="665"/>
      <c r="UY50" s="665"/>
      <c r="UZ50" s="665"/>
      <c r="VA50" s="665"/>
      <c r="VB50" s="665"/>
      <c r="VC50" s="665"/>
      <c r="VD50" s="665"/>
      <c r="VE50" s="665"/>
      <c r="VF50" s="665"/>
      <c r="VG50" s="665"/>
      <c r="VH50" s="665"/>
      <c r="VI50" s="665"/>
      <c r="VJ50" s="665"/>
      <c r="VK50" s="665"/>
      <c r="VL50" s="665"/>
      <c r="VM50" s="665"/>
      <c r="VN50" s="665"/>
      <c r="VO50" s="665"/>
      <c r="VP50" s="665"/>
      <c r="VQ50" s="665"/>
      <c r="VR50" s="665"/>
      <c r="VS50" s="665"/>
      <c r="VT50" s="665"/>
      <c r="VU50" s="665"/>
      <c r="VV50" s="665"/>
      <c r="VW50" s="665"/>
      <c r="VX50" s="665"/>
      <c r="VY50" s="665"/>
      <c r="VZ50" s="665"/>
      <c r="WA50" s="665"/>
      <c r="WB50" s="665"/>
      <c r="WC50" s="665"/>
      <c r="WD50" s="665"/>
      <c r="WE50" s="665"/>
      <c r="WF50" s="665"/>
      <c r="WG50" s="665"/>
      <c r="WH50" s="665"/>
      <c r="WI50" s="665"/>
      <c r="WJ50" s="665"/>
      <c r="WK50" s="665"/>
      <c r="WL50" s="665"/>
      <c r="WM50" s="665"/>
      <c r="WN50" s="665"/>
      <c r="WO50" s="665"/>
      <c r="WP50" s="665"/>
      <c r="WQ50" s="665"/>
      <c r="WR50" s="665"/>
      <c r="WS50" s="665"/>
      <c r="WT50" s="665"/>
      <c r="WU50" s="665"/>
      <c r="WV50" s="665"/>
      <c r="WW50" s="665"/>
      <c r="WX50" s="665"/>
      <c r="WY50" s="665"/>
      <c r="WZ50" s="665"/>
      <c r="XA50" s="665"/>
      <c r="XB50" s="665"/>
      <c r="XC50" s="665"/>
      <c r="XD50" s="665"/>
      <c r="XE50" s="665"/>
      <c r="XF50" s="665"/>
      <c r="XG50" s="665"/>
      <c r="XH50" s="665"/>
      <c r="XI50" s="665"/>
      <c r="XJ50" s="665"/>
      <c r="XK50" s="665"/>
      <c r="XL50" s="665"/>
      <c r="XM50" s="665"/>
      <c r="XN50" s="665"/>
      <c r="XO50" s="665"/>
      <c r="XP50" s="665"/>
      <c r="XQ50" s="665"/>
      <c r="XR50" s="665"/>
      <c r="XS50" s="665"/>
      <c r="XT50" s="665"/>
      <c r="XU50" s="665"/>
      <c r="XV50" s="665"/>
      <c r="XW50" s="665"/>
      <c r="XX50" s="665"/>
      <c r="XY50" s="665"/>
      <c r="XZ50" s="665"/>
      <c r="YA50" s="665"/>
      <c r="YB50" s="665"/>
      <c r="YC50" s="665"/>
      <c r="YD50" s="665"/>
      <c r="YE50" s="665"/>
      <c r="YF50" s="665"/>
      <c r="YG50" s="665"/>
      <c r="YH50" s="665"/>
      <c r="YI50" s="665"/>
      <c r="YJ50" s="665"/>
      <c r="YK50" s="665"/>
      <c r="YL50" s="665"/>
      <c r="YM50" s="665"/>
      <c r="YN50" s="665"/>
      <c r="YO50" s="665"/>
      <c r="YP50" s="665"/>
      <c r="YQ50" s="665"/>
      <c r="YR50" s="665"/>
      <c r="YS50" s="665"/>
      <c r="YT50" s="665"/>
      <c r="YU50" s="665"/>
      <c r="YV50" s="665"/>
      <c r="YW50" s="665"/>
      <c r="YX50" s="665"/>
      <c r="YY50" s="665"/>
      <c r="YZ50" s="665"/>
      <c r="ZA50" s="665"/>
      <c r="ZB50" s="665"/>
      <c r="ZC50" s="665"/>
      <c r="ZD50" s="665"/>
      <c r="ZE50" s="665"/>
      <c r="ZF50" s="665"/>
      <c r="ZG50" s="665"/>
      <c r="ZH50" s="665"/>
      <c r="ZI50" s="665"/>
      <c r="ZJ50" s="665"/>
      <c r="ZK50" s="665"/>
      <c r="ZL50" s="665"/>
      <c r="ZM50" s="665"/>
      <c r="ZN50" s="665"/>
      <c r="ZO50" s="665"/>
      <c r="ZP50" s="665"/>
      <c r="ZQ50" s="665"/>
      <c r="ZR50" s="665"/>
      <c r="ZS50" s="665"/>
      <c r="ZT50" s="665"/>
      <c r="ZU50" s="665"/>
      <c r="ZV50" s="665"/>
      <c r="ZW50" s="665"/>
      <c r="ZX50" s="665"/>
      <c r="ZY50" s="665"/>
      <c r="ZZ50" s="665"/>
      <c r="AAA50" s="665"/>
      <c r="AAB50" s="665"/>
      <c r="AAC50" s="665"/>
      <c r="AAD50" s="665"/>
      <c r="AAE50" s="665"/>
      <c r="AAF50" s="665"/>
      <c r="AAG50" s="665"/>
      <c r="AAH50" s="665"/>
      <c r="AAI50" s="665"/>
      <c r="AAJ50" s="665"/>
      <c r="AAK50" s="665"/>
      <c r="AAL50" s="665"/>
      <c r="AAM50" s="665"/>
      <c r="AAN50" s="665"/>
      <c r="AAO50" s="665"/>
      <c r="AAP50" s="665"/>
      <c r="AAQ50" s="665"/>
      <c r="AAR50" s="665"/>
      <c r="AAS50" s="665"/>
      <c r="AAT50" s="665"/>
      <c r="AAU50" s="665"/>
      <c r="AAV50" s="665"/>
      <c r="AAW50" s="665"/>
      <c r="AAX50" s="665"/>
      <c r="AAY50" s="665"/>
      <c r="AAZ50" s="665"/>
      <c r="ABA50" s="665"/>
      <c r="ABB50" s="665"/>
      <c r="ABC50" s="665"/>
      <c r="ABD50" s="665"/>
      <c r="ABE50" s="665"/>
      <c r="ABF50" s="665"/>
      <c r="ABG50" s="665"/>
      <c r="ABH50" s="665"/>
      <c r="ABI50" s="665"/>
      <c r="ABJ50" s="665"/>
      <c r="ABK50" s="665"/>
      <c r="ABL50" s="665"/>
      <c r="ABM50" s="665"/>
      <c r="ABN50" s="665"/>
      <c r="ABO50" s="665"/>
      <c r="ABP50" s="665"/>
      <c r="ABQ50" s="665"/>
      <c r="ABR50" s="665"/>
      <c r="ABS50" s="665"/>
      <c r="ABT50" s="665"/>
      <c r="ABU50" s="665"/>
      <c r="ABV50" s="665"/>
      <c r="ABW50" s="665"/>
      <c r="ABX50" s="665"/>
      <c r="ABY50" s="665"/>
      <c r="ABZ50" s="665"/>
      <c r="ACA50" s="665"/>
      <c r="ACB50" s="665"/>
      <c r="ACC50" s="665"/>
      <c r="ACD50" s="665"/>
      <c r="ACE50" s="665"/>
      <c r="ACF50" s="665"/>
      <c r="ACG50" s="665"/>
      <c r="ACH50" s="665"/>
      <c r="ACI50" s="665"/>
      <c r="ACJ50" s="665"/>
      <c r="ACK50" s="665"/>
      <c r="ACL50" s="665"/>
      <c r="ACM50" s="665"/>
      <c r="ACN50" s="665"/>
      <c r="ACO50" s="665"/>
      <c r="ACP50" s="665"/>
      <c r="ACQ50" s="665"/>
      <c r="ACR50" s="665"/>
      <c r="ACS50" s="665"/>
      <c r="ACT50" s="665"/>
      <c r="ACU50" s="665"/>
      <c r="ACV50" s="665"/>
      <c r="ACW50" s="665"/>
      <c r="ACX50" s="665"/>
      <c r="ACY50" s="665"/>
      <c r="ACZ50" s="665"/>
      <c r="ADA50" s="665"/>
      <c r="ADB50" s="665"/>
      <c r="ADC50" s="665"/>
      <c r="ADD50" s="665"/>
      <c r="ADE50" s="665"/>
      <c r="ADF50" s="665"/>
      <c r="ADG50" s="665"/>
      <c r="ADH50" s="665"/>
      <c r="ADI50" s="665"/>
      <c r="ADJ50" s="665"/>
      <c r="ADK50" s="665"/>
      <c r="ADL50" s="665"/>
      <c r="ADM50" s="665"/>
      <c r="ADN50" s="665"/>
      <c r="ADO50" s="665"/>
      <c r="ADP50" s="665"/>
      <c r="ADQ50" s="665"/>
      <c r="ADR50" s="665"/>
      <c r="ADS50" s="665"/>
      <c r="ADT50" s="665"/>
      <c r="ADU50" s="665"/>
      <c r="ADV50" s="665"/>
      <c r="ADW50" s="665"/>
      <c r="ADX50" s="665"/>
      <c r="ADY50" s="665"/>
      <c r="ADZ50" s="665"/>
      <c r="AEA50" s="665"/>
      <c r="AEB50" s="665"/>
      <c r="AEC50" s="665"/>
      <c r="AED50" s="665"/>
      <c r="AEE50" s="665"/>
      <c r="AEF50" s="665"/>
      <c r="AEG50" s="665"/>
      <c r="AEH50" s="665"/>
      <c r="AEI50" s="665"/>
      <c r="AEJ50" s="665"/>
      <c r="AEK50" s="665"/>
      <c r="AEL50" s="665"/>
      <c r="AEM50" s="665"/>
      <c r="AEN50" s="665"/>
      <c r="AEO50" s="665"/>
      <c r="AEP50" s="665"/>
      <c r="AEQ50" s="665"/>
      <c r="AER50" s="665"/>
      <c r="AES50" s="665"/>
      <c r="AET50" s="665"/>
      <c r="AEU50" s="665"/>
      <c r="AEV50" s="665"/>
      <c r="AEW50" s="665"/>
      <c r="AEX50" s="665"/>
      <c r="AEY50" s="665"/>
      <c r="AEZ50" s="665"/>
      <c r="AFA50" s="665"/>
      <c r="AFB50" s="665"/>
      <c r="AFC50" s="665"/>
      <c r="AFD50" s="665"/>
      <c r="AFE50" s="665"/>
      <c r="AFF50" s="665"/>
      <c r="AFG50" s="665"/>
      <c r="AFH50" s="665"/>
      <c r="AFI50" s="665"/>
      <c r="AFJ50" s="665"/>
      <c r="AFK50" s="665"/>
      <c r="AFL50" s="665"/>
      <c r="AFM50" s="665"/>
      <c r="AFN50" s="665"/>
      <c r="AFO50" s="665"/>
      <c r="AFP50" s="665"/>
      <c r="AFQ50" s="665"/>
      <c r="AFR50" s="665"/>
      <c r="AFS50" s="665"/>
      <c r="AFT50" s="665"/>
      <c r="AFU50" s="665"/>
      <c r="AFV50" s="665"/>
      <c r="AFW50" s="665"/>
      <c r="AFX50" s="665"/>
      <c r="AFY50" s="665"/>
      <c r="AFZ50" s="665"/>
      <c r="AGA50" s="665"/>
      <c r="AGB50" s="665"/>
      <c r="AGC50" s="665"/>
      <c r="AGD50" s="665"/>
      <c r="AGE50" s="665"/>
      <c r="AGF50" s="665"/>
      <c r="AGG50" s="665"/>
      <c r="AGH50" s="665"/>
      <c r="AGI50" s="665"/>
      <c r="AGJ50" s="665"/>
      <c r="AGK50" s="665"/>
      <c r="AGL50" s="665"/>
      <c r="AGM50" s="665"/>
      <c r="AGN50" s="665"/>
      <c r="AGO50" s="665"/>
      <c r="AGP50" s="665"/>
      <c r="AGQ50" s="665"/>
      <c r="AGR50" s="665"/>
      <c r="AGS50" s="665"/>
      <c r="AGT50" s="665"/>
      <c r="AGU50" s="665"/>
      <c r="AGV50" s="665"/>
      <c r="AGW50" s="665"/>
      <c r="AGX50" s="665"/>
      <c r="AGY50" s="665"/>
      <c r="AGZ50" s="665"/>
      <c r="AHA50" s="665"/>
      <c r="AHB50" s="665"/>
      <c r="AHC50" s="665"/>
      <c r="AHD50" s="665"/>
      <c r="AHE50" s="665"/>
      <c r="AHF50" s="665"/>
      <c r="AHG50" s="665"/>
      <c r="AHH50" s="665"/>
      <c r="AHI50" s="665"/>
      <c r="AHJ50" s="665"/>
      <c r="AHK50" s="665"/>
      <c r="AHL50" s="665"/>
      <c r="AHM50" s="665"/>
      <c r="AHN50" s="665"/>
      <c r="AHO50" s="665"/>
      <c r="AHP50" s="665"/>
      <c r="AHQ50" s="665"/>
      <c r="AHR50" s="665"/>
      <c r="AHS50" s="665"/>
      <c r="AHT50" s="665"/>
      <c r="AHU50" s="665"/>
      <c r="AHV50" s="665"/>
      <c r="AHW50" s="665"/>
      <c r="AHX50" s="665"/>
      <c r="AHY50" s="665"/>
      <c r="AHZ50" s="665"/>
      <c r="AIA50" s="665"/>
      <c r="AIB50" s="665"/>
      <c r="AIC50" s="665"/>
      <c r="AID50" s="665"/>
      <c r="AIE50" s="665"/>
      <c r="AIF50" s="665"/>
      <c r="AIG50" s="665"/>
      <c r="AIH50" s="665"/>
      <c r="AII50" s="665"/>
      <c r="AIJ50" s="665"/>
      <c r="AIK50" s="665"/>
      <c r="AIL50" s="665"/>
      <c r="AIM50" s="665"/>
      <c r="AIN50" s="665"/>
      <c r="AIO50" s="665"/>
      <c r="AIP50" s="665"/>
      <c r="AIQ50" s="665"/>
      <c r="AIR50" s="665"/>
      <c r="AIS50" s="665"/>
      <c r="AIT50" s="665"/>
      <c r="AIU50" s="665"/>
      <c r="AIV50" s="665"/>
      <c r="AIW50" s="665"/>
      <c r="AIX50" s="665"/>
      <c r="AIY50" s="665"/>
      <c r="AIZ50" s="665"/>
      <c r="AJA50" s="665"/>
      <c r="AJB50" s="665"/>
      <c r="AJC50" s="665"/>
      <c r="AJD50" s="665"/>
      <c r="AJE50" s="665"/>
      <c r="AJF50" s="665"/>
      <c r="AJG50" s="665"/>
      <c r="AJH50" s="665"/>
      <c r="AJI50" s="665"/>
      <c r="AJJ50" s="665"/>
      <c r="AJK50" s="665"/>
      <c r="AJL50" s="665"/>
      <c r="AJM50" s="665"/>
      <c r="AJN50" s="665"/>
      <c r="AJO50" s="665"/>
      <c r="AJP50" s="665"/>
      <c r="AJQ50" s="665"/>
      <c r="AJR50" s="665"/>
      <c r="AJS50" s="665"/>
      <c r="AJT50" s="665"/>
      <c r="AJU50" s="665"/>
      <c r="AJV50" s="665"/>
      <c r="AJW50" s="665"/>
      <c r="AJX50" s="665"/>
      <c r="AJY50" s="665"/>
      <c r="AJZ50" s="665"/>
      <c r="AKA50" s="665"/>
      <c r="AKB50" s="665"/>
      <c r="AKC50" s="665"/>
      <c r="AKD50" s="665"/>
      <c r="AKE50" s="665"/>
      <c r="AKF50" s="665"/>
      <c r="AKG50" s="665"/>
      <c r="AKH50" s="665"/>
      <c r="AKI50" s="665"/>
      <c r="AKJ50" s="665"/>
      <c r="AKK50" s="665"/>
      <c r="AKL50" s="665"/>
      <c r="AKM50" s="665"/>
      <c r="AKN50" s="665"/>
      <c r="AKO50" s="665"/>
      <c r="AKP50" s="665"/>
      <c r="AKQ50" s="665"/>
      <c r="AKR50" s="665"/>
      <c r="AKS50" s="665"/>
      <c r="AKT50" s="665"/>
      <c r="AKU50" s="665"/>
      <c r="AKV50" s="665"/>
      <c r="AKW50" s="665"/>
      <c r="AKX50" s="665"/>
      <c r="AKY50" s="665"/>
      <c r="AKZ50" s="665"/>
      <c r="ALA50" s="665"/>
      <c r="ALB50" s="665"/>
      <c r="ALC50" s="665"/>
      <c r="ALD50" s="665"/>
      <c r="ALE50" s="665"/>
      <c r="ALF50" s="665"/>
      <c r="ALG50" s="665"/>
      <c r="ALH50" s="665"/>
      <c r="ALI50" s="665"/>
      <c r="ALJ50" s="665"/>
      <c r="ALK50" s="665"/>
      <c r="ALL50" s="665"/>
      <c r="ALM50" s="665"/>
      <c r="ALN50" s="665"/>
    </row>
    <row r="51" spans="2:1003" ht="12.75" customHeight="1">
      <c r="C51" s="700"/>
      <c r="D51" s="700"/>
      <c r="E51" s="700"/>
      <c r="F51" s="700"/>
      <c r="G51" s="700"/>
      <c r="H51" s="700"/>
      <c r="I51" s="700"/>
      <c r="J51" s="700"/>
      <c r="K51" s="700"/>
      <c r="P51" s="665"/>
      <c r="Q51" s="665"/>
      <c r="R51" s="665"/>
      <c r="S51" s="665"/>
      <c r="T51" s="665"/>
      <c r="U51" s="665"/>
      <c r="V51" s="665"/>
      <c r="W51" s="665"/>
      <c r="X51" s="665"/>
      <c r="Y51" s="665"/>
      <c r="Z51" s="665"/>
      <c r="AA51" s="665"/>
      <c r="AB51" s="665"/>
      <c r="AC51" s="665"/>
      <c r="AD51" s="665"/>
      <c r="AE51" s="665"/>
      <c r="AF51" s="665"/>
      <c r="AG51" s="665"/>
      <c r="AH51" s="665"/>
      <c r="AI51" s="665"/>
      <c r="AJ51" s="665"/>
      <c r="AK51" s="665"/>
      <c r="AL51" s="665"/>
      <c r="AM51" s="665"/>
      <c r="AN51" s="665"/>
      <c r="AO51" s="665"/>
      <c r="AP51" s="665"/>
      <c r="AQ51" s="665"/>
      <c r="AR51" s="665"/>
      <c r="AS51" s="665"/>
      <c r="AT51" s="665"/>
      <c r="AU51" s="665"/>
      <c r="AV51" s="665"/>
      <c r="AW51" s="665"/>
      <c r="AX51" s="665"/>
      <c r="AY51" s="665"/>
      <c r="AZ51" s="665"/>
      <c r="BA51" s="665"/>
      <c r="BB51" s="665"/>
      <c r="BC51" s="665"/>
      <c r="BD51" s="665"/>
      <c r="BE51" s="665"/>
      <c r="BF51" s="665"/>
      <c r="BG51" s="665"/>
      <c r="BH51" s="665"/>
      <c r="BI51" s="665"/>
      <c r="BJ51" s="665"/>
      <c r="BK51" s="665"/>
      <c r="BL51" s="665"/>
      <c r="BM51" s="665"/>
      <c r="BN51" s="665"/>
      <c r="BO51" s="665"/>
      <c r="BP51" s="665"/>
      <c r="BQ51" s="665"/>
      <c r="BR51" s="665"/>
      <c r="BS51" s="665"/>
      <c r="BT51" s="665"/>
      <c r="BU51" s="665"/>
      <c r="BV51" s="665"/>
      <c r="BW51" s="665"/>
      <c r="BX51" s="665"/>
      <c r="BY51" s="665"/>
      <c r="BZ51" s="665"/>
      <c r="CA51" s="665"/>
      <c r="CB51" s="665"/>
      <c r="CC51" s="665"/>
      <c r="CD51" s="665"/>
      <c r="CE51" s="665"/>
      <c r="CF51" s="665"/>
      <c r="CG51" s="665"/>
      <c r="CH51" s="665"/>
      <c r="CI51" s="665"/>
      <c r="CJ51" s="665"/>
      <c r="CK51" s="665"/>
      <c r="CL51" s="665"/>
      <c r="CM51" s="665"/>
      <c r="CN51" s="665"/>
      <c r="CO51" s="665"/>
      <c r="CP51" s="665"/>
      <c r="CQ51" s="665"/>
      <c r="CR51" s="665"/>
      <c r="CS51" s="665"/>
      <c r="CT51" s="665"/>
      <c r="CU51" s="665"/>
      <c r="CV51" s="665"/>
      <c r="CW51" s="665"/>
      <c r="CX51" s="665"/>
      <c r="CY51" s="665"/>
      <c r="CZ51" s="665"/>
      <c r="DA51" s="665"/>
      <c r="DB51" s="665"/>
      <c r="DC51" s="665"/>
      <c r="DD51" s="665"/>
      <c r="DE51" s="665"/>
      <c r="DF51" s="665"/>
      <c r="DG51" s="665"/>
      <c r="DH51" s="665"/>
      <c r="DI51" s="665"/>
      <c r="DJ51" s="665"/>
      <c r="DK51" s="665"/>
      <c r="DL51" s="665"/>
      <c r="DM51" s="665"/>
      <c r="DN51" s="665"/>
      <c r="DO51" s="665"/>
      <c r="DP51" s="665"/>
      <c r="DQ51" s="665"/>
      <c r="DR51" s="665"/>
      <c r="DS51" s="665"/>
      <c r="DT51" s="665"/>
      <c r="DU51" s="665"/>
      <c r="DV51" s="665"/>
      <c r="DW51" s="665"/>
      <c r="DX51" s="665"/>
      <c r="DY51" s="665"/>
      <c r="DZ51" s="665"/>
      <c r="EA51" s="665"/>
      <c r="EB51" s="665"/>
      <c r="EC51" s="665"/>
      <c r="ED51" s="665"/>
      <c r="EE51" s="665"/>
      <c r="EF51" s="665"/>
      <c r="EG51" s="665"/>
      <c r="EH51" s="665"/>
      <c r="EI51" s="665"/>
      <c r="EJ51" s="665"/>
      <c r="EK51" s="665"/>
      <c r="EL51" s="665"/>
      <c r="EM51" s="665"/>
      <c r="EN51" s="665"/>
      <c r="EO51" s="665"/>
      <c r="EP51" s="665"/>
      <c r="EQ51" s="665"/>
      <c r="ER51" s="665"/>
      <c r="ES51" s="665"/>
      <c r="ET51" s="665"/>
      <c r="EU51" s="665"/>
      <c r="EV51" s="665"/>
      <c r="EW51" s="665"/>
      <c r="EX51" s="665"/>
      <c r="EY51" s="665"/>
      <c r="EZ51" s="665"/>
      <c r="FA51" s="665"/>
      <c r="FB51" s="665"/>
      <c r="FC51" s="665"/>
      <c r="FD51" s="665"/>
      <c r="FE51" s="665"/>
      <c r="FF51" s="665"/>
      <c r="FG51" s="665"/>
      <c r="FH51" s="665"/>
      <c r="FI51" s="665"/>
      <c r="FJ51" s="665"/>
      <c r="FK51" s="665"/>
      <c r="FL51" s="665"/>
      <c r="FM51" s="665"/>
      <c r="FN51" s="665"/>
      <c r="FO51" s="665"/>
      <c r="FP51" s="665"/>
      <c r="FQ51" s="665"/>
      <c r="FR51" s="665"/>
      <c r="FS51" s="665"/>
      <c r="FT51" s="665"/>
      <c r="FU51" s="665"/>
      <c r="FV51" s="665"/>
      <c r="FW51" s="665"/>
      <c r="FX51" s="665"/>
      <c r="FY51" s="665"/>
      <c r="FZ51" s="665"/>
      <c r="GA51" s="665"/>
      <c r="GB51" s="665"/>
      <c r="GC51" s="665"/>
      <c r="GD51" s="665"/>
      <c r="GE51" s="665"/>
      <c r="GF51" s="665"/>
      <c r="GG51" s="665"/>
      <c r="GH51" s="665"/>
      <c r="GI51" s="665"/>
      <c r="GJ51" s="665"/>
      <c r="GK51" s="665"/>
      <c r="GL51" s="665"/>
      <c r="GM51" s="665"/>
      <c r="GN51" s="665"/>
      <c r="GO51" s="665"/>
      <c r="GP51" s="665"/>
      <c r="GQ51" s="665"/>
      <c r="GR51" s="665"/>
      <c r="GS51" s="665"/>
      <c r="GT51" s="665"/>
      <c r="GU51" s="665"/>
      <c r="GV51" s="665"/>
      <c r="GW51" s="665"/>
      <c r="GX51" s="665"/>
      <c r="GY51" s="665"/>
      <c r="GZ51" s="665"/>
      <c r="HA51" s="665"/>
      <c r="HB51" s="665"/>
      <c r="HC51" s="665"/>
      <c r="HD51" s="665"/>
      <c r="HE51" s="665"/>
      <c r="HF51" s="665"/>
      <c r="HG51" s="665"/>
      <c r="HH51" s="665"/>
      <c r="HI51" s="665"/>
      <c r="HJ51" s="665"/>
      <c r="HK51" s="665"/>
      <c r="HL51" s="665"/>
      <c r="HM51" s="665"/>
      <c r="HN51" s="665"/>
      <c r="HO51" s="665"/>
      <c r="HP51" s="665"/>
      <c r="HQ51" s="665"/>
      <c r="HR51" s="665"/>
      <c r="HS51" s="665"/>
      <c r="HT51" s="665"/>
      <c r="HU51" s="665"/>
      <c r="HV51" s="665"/>
      <c r="HW51" s="665"/>
      <c r="HX51" s="665"/>
      <c r="HY51" s="665"/>
      <c r="HZ51" s="665"/>
      <c r="IA51" s="665"/>
      <c r="IB51" s="665"/>
      <c r="IC51" s="665"/>
      <c r="ID51" s="665"/>
      <c r="IE51" s="665"/>
      <c r="IF51" s="665"/>
      <c r="IG51" s="665"/>
      <c r="IH51" s="665"/>
      <c r="II51" s="665"/>
      <c r="IJ51" s="665"/>
      <c r="IK51" s="665"/>
      <c r="IL51" s="665"/>
      <c r="IM51" s="665"/>
      <c r="IN51" s="665"/>
      <c r="IO51" s="665"/>
      <c r="IP51" s="665"/>
      <c r="IQ51" s="665"/>
      <c r="IR51" s="665"/>
      <c r="IS51" s="665"/>
      <c r="IT51" s="665"/>
      <c r="IU51" s="665"/>
      <c r="IV51" s="665"/>
      <c r="IW51" s="665"/>
      <c r="IX51" s="665"/>
      <c r="IY51" s="665"/>
      <c r="IZ51" s="665"/>
      <c r="JA51" s="665"/>
      <c r="JB51" s="665"/>
      <c r="JC51" s="665"/>
      <c r="JD51" s="665"/>
      <c r="JE51" s="665"/>
      <c r="JF51" s="665"/>
      <c r="JG51" s="665"/>
      <c r="JH51" s="665"/>
      <c r="JI51" s="665"/>
      <c r="JJ51" s="665"/>
      <c r="JK51" s="665"/>
      <c r="JL51" s="665"/>
      <c r="JM51" s="665"/>
      <c r="JN51" s="665"/>
      <c r="JO51" s="665"/>
      <c r="JP51" s="665"/>
      <c r="JQ51" s="665"/>
      <c r="JR51" s="665"/>
      <c r="JS51" s="665"/>
      <c r="JT51" s="665"/>
      <c r="JU51" s="665"/>
      <c r="JV51" s="665"/>
      <c r="JW51" s="665"/>
      <c r="JX51" s="665"/>
      <c r="JY51" s="665"/>
      <c r="JZ51" s="665"/>
      <c r="KA51" s="665"/>
      <c r="KB51" s="665"/>
      <c r="KC51" s="665"/>
      <c r="KD51" s="665"/>
      <c r="KE51" s="665"/>
      <c r="KF51" s="665"/>
      <c r="KG51" s="665"/>
      <c r="KH51" s="665"/>
      <c r="KI51" s="665"/>
      <c r="KJ51" s="665"/>
      <c r="KK51" s="665"/>
      <c r="KL51" s="665"/>
      <c r="KM51" s="665"/>
      <c r="KN51" s="665"/>
      <c r="KO51" s="665"/>
      <c r="KP51" s="665"/>
      <c r="KQ51" s="665"/>
      <c r="KR51" s="665"/>
      <c r="KS51" s="665"/>
      <c r="KT51" s="665"/>
      <c r="KU51" s="665"/>
      <c r="KV51" s="665"/>
      <c r="KW51" s="665"/>
      <c r="KX51" s="665"/>
      <c r="KY51" s="665"/>
      <c r="KZ51" s="665"/>
      <c r="LA51" s="665"/>
      <c r="LB51" s="665"/>
      <c r="LC51" s="665"/>
      <c r="LD51" s="665"/>
      <c r="LE51" s="665"/>
      <c r="LF51" s="665"/>
      <c r="LG51" s="665"/>
      <c r="LH51" s="665"/>
      <c r="LI51" s="665"/>
      <c r="LJ51" s="665"/>
      <c r="LK51" s="665"/>
      <c r="LL51" s="665"/>
      <c r="LM51" s="665"/>
      <c r="LN51" s="665"/>
      <c r="LO51" s="665"/>
      <c r="LP51" s="665"/>
      <c r="LQ51" s="665"/>
      <c r="LR51" s="665"/>
      <c r="LS51" s="665"/>
      <c r="LT51" s="665"/>
      <c r="LU51" s="665"/>
      <c r="LV51" s="665"/>
      <c r="LW51" s="665"/>
      <c r="LX51" s="665"/>
      <c r="LY51" s="665"/>
      <c r="LZ51" s="665"/>
      <c r="MA51" s="665"/>
      <c r="MB51" s="665"/>
      <c r="MC51" s="665"/>
      <c r="MD51" s="665"/>
      <c r="ME51" s="665"/>
      <c r="MF51" s="665"/>
      <c r="MG51" s="665"/>
      <c r="MH51" s="665"/>
      <c r="MI51" s="665"/>
      <c r="MJ51" s="665"/>
      <c r="MK51" s="665"/>
      <c r="ML51" s="665"/>
      <c r="MM51" s="665"/>
      <c r="MN51" s="665"/>
      <c r="MO51" s="665"/>
      <c r="MP51" s="665"/>
      <c r="MQ51" s="665"/>
      <c r="MR51" s="665"/>
      <c r="MS51" s="665"/>
      <c r="MT51" s="665"/>
      <c r="MU51" s="665"/>
      <c r="MV51" s="665"/>
      <c r="MW51" s="665"/>
      <c r="MX51" s="665"/>
      <c r="MY51" s="665"/>
      <c r="MZ51" s="665"/>
      <c r="NA51" s="665"/>
      <c r="NB51" s="665"/>
      <c r="NC51" s="665"/>
      <c r="ND51" s="665"/>
      <c r="NE51" s="665"/>
      <c r="NF51" s="665"/>
      <c r="NG51" s="665"/>
      <c r="NH51" s="665"/>
      <c r="NI51" s="665"/>
      <c r="NJ51" s="665"/>
      <c r="NK51" s="665"/>
      <c r="NL51" s="665"/>
      <c r="NM51" s="665"/>
      <c r="NN51" s="665"/>
      <c r="NO51" s="665"/>
      <c r="NP51" s="665"/>
      <c r="NQ51" s="665"/>
      <c r="NR51" s="665"/>
      <c r="NS51" s="665"/>
      <c r="NT51" s="665"/>
      <c r="NU51" s="665"/>
      <c r="NV51" s="665"/>
      <c r="NW51" s="665"/>
      <c r="NX51" s="665"/>
      <c r="NY51" s="665"/>
      <c r="NZ51" s="665"/>
      <c r="OA51" s="665"/>
      <c r="OB51" s="665"/>
      <c r="OC51" s="665"/>
      <c r="OD51" s="665"/>
      <c r="OE51" s="665"/>
      <c r="OF51" s="665"/>
      <c r="OG51" s="665"/>
      <c r="OH51" s="665"/>
      <c r="OI51" s="665"/>
      <c r="OJ51" s="665"/>
      <c r="OK51" s="665"/>
      <c r="OL51" s="665"/>
      <c r="OM51" s="665"/>
      <c r="ON51" s="665"/>
      <c r="OO51" s="665"/>
      <c r="OP51" s="665"/>
      <c r="OQ51" s="665"/>
      <c r="OR51" s="665"/>
      <c r="OS51" s="665"/>
      <c r="OT51" s="665"/>
      <c r="OU51" s="665"/>
      <c r="OV51" s="665"/>
      <c r="OW51" s="665"/>
      <c r="OX51" s="665"/>
      <c r="OY51" s="665"/>
      <c r="OZ51" s="665"/>
      <c r="PA51" s="665"/>
      <c r="PB51" s="665"/>
      <c r="PC51" s="665"/>
      <c r="PD51" s="665"/>
      <c r="PE51" s="665"/>
      <c r="PF51" s="665"/>
      <c r="PG51" s="665"/>
      <c r="PH51" s="665"/>
      <c r="PI51" s="665"/>
      <c r="PJ51" s="665"/>
      <c r="PK51" s="665"/>
      <c r="PL51" s="665"/>
      <c r="PM51" s="665"/>
      <c r="PN51" s="665"/>
      <c r="PO51" s="665"/>
      <c r="PP51" s="665"/>
      <c r="PQ51" s="665"/>
      <c r="PR51" s="665"/>
      <c r="PS51" s="665"/>
      <c r="PT51" s="665"/>
      <c r="PU51" s="665"/>
      <c r="PV51" s="665"/>
      <c r="PW51" s="665"/>
      <c r="PX51" s="665"/>
      <c r="PY51" s="665"/>
      <c r="PZ51" s="665"/>
      <c r="QA51" s="665"/>
      <c r="QB51" s="665"/>
      <c r="QC51" s="665"/>
      <c r="QD51" s="665"/>
      <c r="QE51" s="665"/>
      <c r="QF51" s="665"/>
      <c r="QG51" s="665"/>
      <c r="QH51" s="665"/>
      <c r="QI51" s="665"/>
      <c r="QJ51" s="665"/>
      <c r="QK51" s="665"/>
      <c r="QL51" s="665"/>
      <c r="QM51" s="665"/>
      <c r="QN51" s="665"/>
      <c r="QO51" s="665"/>
      <c r="QP51" s="665"/>
      <c r="QQ51" s="665"/>
      <c r="QR51" s="665"/>
      <c r="QS51" s="665"/>
      <c r="QT51" s="665"/>
      <c r="QU51" s="665"/>
      <c r="QV51" s="665"/>
      <c r="QW51" s="665"/>
      <c r="QX51" s="665"/>
      <c r="QY51" s="665"/>
      <c r="QZ51" s="665"/>
      <c r="RA51" s="665"/>
      <c r="RB51" s="665"/>
      <c r="RC51" s="665"/>
      <c r="RD51" s="665"/>
      <c r="RE51" s="665"/>
      <c r="RF51" s="665"/>
      <c r="RG51" s="665"/>
      <c r="RH51" s="665"/>
      <c r="RI51" s="665"/>
      <c r="RJ51" s="665"/>
      <c r="RK51" s="665"/>
      <c r="RL51" s="665"/>
      <c r="RM51" s="665"/>
      <c r="RN51" s="665"/>
      <c r="RO51" s="665"/>
      <c r="RP51" s="665"/>
      <c r="RQ51" s="665"/>
      <c r="RR51" s="665"/>
      <c r="RS51" s="665"/>
      <c r="RT51" s="665"/>
      <c r="RU51" s="665"/>
      <c r="RV51" s="665"/>
      <c r="RW51" s="665"/>
      <c r="RX51" s="665"/>
      <c r="RY51" s="665"/>
      <c r="RZ51" s="665"/>
      <c r="SA51" s="665"/>
      <c r="SB51" s="665"/>
      <c r="SC51" s="665"/>
      <c r="SD51" s="665"/>
      <c r="SE51" s="665"/>
      <c r="SF51" s="665"/>
      <c r="SG51" s="665"/>
      <c r="SH51" s="665"/>
      <c r="SI51" s="665"/>
      <c r="SJ51" s="665"/>
      <c r="SK51" s="665"/>
      <c r="SL51" s="665"/>
      <c r="SM51" s="665"/>
      <c r="SN51" s="665"/>
      <c r="SO51" s="665"/>
      <c r="SP51" s="665"/>
      <c r="SQ51" s="665"/>
      <c r="SR51" s="665"/>
      <c r="SS51" s="665"/>
      <c r="ST51" s="665"/>
      <c r="SU51" s="665"/>
      <c r="SV51" s="665"/>
      <c r="SW51" s="665"/>
      <c r="SX51" s="665"/>
      <c r="SY51" s="665"/>
      <c r="SZ51" s="665"/>
      <c r="TA51" s="665"/>
      <c r="TB51" s="665"/>
      <c r="TC51" s="665"/>
      <c r="TD51" s="665"/>
      <c r="TE51" s="665"/>
      <c r="TF51" s="665"/>
      <c r="TG51" s="665"/>
      <c r="TH51" s="665"/>
      <c r="TI51" s="665"/>
      <c r="TJ51" s="665"/>
      <c r="TK51" s="665"/>
      <c r="TL51" s="665"/>
      <c r="TM51" s="665"/>
      <c r="TN51" s="665"/>
      <c r="TO51" s="665"/>
      <c r="TP51" s="665"/>
      <c r="TQ51" s="665"/>
      <c r="TR51" s="665"/>
      <c r="TS51" s="665"/>
      <c r="TT51" s="665"/>
      <c r="TU51" s="665"/>
      <c r="TV51" s="665"/>
      <c r="TW51" s="665"/>
      <c r="TX51" s="665"/>
      <c r="TY51" s="665"/>
      <c r="TZ51" s="665"/>
      <c r="UA51" s="665"/>
      <c r="UB51" s="665"/>
      <c r="UC51" s="665"/>
      <c r="UD51" s="665"/>
      <c r="UE51" s="665"/>
      <c r="UF51" s="665"/>
      <c r="UG51" s="665"/>
      <c r="UH51" s="665"/>
      <c r="UI51" s="665"/>
      <c r="UJ51" s="665"/>
      <c r="UK51" s="665"/>
      <c r="UL51" s="665"/>
      <c r="UM51" s="665"/>
      <c r="UN51" s="665"/>
      <c r="UO51" s="665"/>
      <c r="UP51" s="665"/>
      <c r="UQ51" s="665"/>
      <c r="UR51" s="665"/>
      <c r="US51" s="665"/>
      <c r="UT51" s="665"/>
      <c r="UU51" s="665"/>
      <c r="UV51" s="665"/>
      <c r="UW51" s="665"/>
      <c r="UX51" s="665"/>
      <c r="UY51" s="665"/>
      <c r="UZ51" s="665"/>
      <c r="VA51" s="665"/>
      <c r="VB51" s="665"/>
      <c r="VC51" s="665"/>
      <c r="VD51" s="665"/>
      <c r="VE51" s="665"/>
      <c r="VF51" s="665"/>
      <c r="VG51" s="665"/>
      <c r="VH51" s="665"/>
      <c r="VI51" s="665"/>
      <c r="VJ51" s="665"/>
      <c r="VK51" s="665"/>
      <c r="VL51" s="665"/>
      <c r="VM51" s="665"/>
      <c r="VN51" s="665"/>
      <c r="VO51" s="665"/>
      <c r="VP51" s="665"/>
      <c r="VQ51" s="665"/>
      <c r="VR51" s="665"/>
      <c r="VS51" s="665"/>
      <c r="VT51" s="665"/>
      <c r="VU51" s="665"/>
      <c r="VV51" s="665"/>
      <c r="VW51" s="665"/>
      <c r="VX51" s="665"/>
      <c r="VY51" s="665"/>
      <c r="VZ51" s="665"/>
      <c r="WA51" s="665"/>
      <c r="WB51" s="665"/>
      <c r="WC51" s="665"/>
      <c r="WD51" s="665"/>
      <c r="WE51" s="665"/>
      <c r="WF51" s="665"/>
      <c r="WG51" s="665"/>
      <c r="WH51" s="665"/>
      <c r="WI51" s="665"/>
      <c r="WJ51" s="665"/>
      <c r="WK51" s="665"/>
      <c r="WL51" s="665"/>
      <c r="WM51" s="665"/>
      <c r="WN51" s="665"/>
      <c r="WO51" s="665"/>
      <c r="WP51" s="665"/>
      <c r="WQ51" s="665"/>
      <c r="WR51" s="665"/>
      <c r="WS51" s="665"/>
      <c r="WT51" s="665"/>
      <c r="WU51" s="665"/>
      <c r="WV51" s="665"/>
      <c r="WW51" s="665"/>
      <c r="WX51" s="665"/>
      <c r="WY51" s="665"/>
      <c r="WZ51" s="665"/>
      <c r="XA51" s="665"/>
      <c r="XB51" s="665"/>
      <c r="XC51" s="665"/>
      <c r="XD51" s="665"/>
      <c r="XE51" s="665"/>
      <c r="XF51" s="665"/>
      <c r="XG51" s="665"/>
      <c r="XH51" s="665"/>
      <c r="XI51" s="665"/>
      <c r="XJ51" s="665"/>
      <c r="XK51" s="665"/>
      <c r="XL51" s="665"/>
      <c r="XM51" s="665"/>
      <c r="XN51" s="665"/>
      <c r="XO51" s="665"/>
      <c r="XP51" s="665"/>
      <c r="XQ51" s="665"/>
      <c r="XR51" s="665"/>
      <c r="XS51" s="665"/>
      <c r="XT51" s="665"/>
      <c r="XU51" s="665"/>
      <c r="XV51" s="665"/>
      <c r="XW51" s="665"/>
      <c r="XX51" s="665"/>
      <c r="XY51" s="665"/>
      <c r="XZ51" s="665"/>
      <c r="YA51" s="665"/>
      <c r="YB51" s="665"/>
      <c r="YC51" s="665"/>
      <c r="YD51" s="665"/>
      <c r="YE51" s="665"/>
      <c r="YF51" s="665"/>
      <c r="YG51" s="665"/>
      <c r="YH51" s="665"/>
      <c r="YI51" s="665"/>
      <c r="YJ51" s="665"/>
      <c r="YK51" s="665"/>
      <c r="YL51" s="665"/>
      <c r="YM51" s="665"/>
      <c r="YN51" s="665"/>
      <c r="YO51" s="665"/>
      <c r="YP51" s="665"/>
      <c r="YQ51" s="665"/>
      <c r="YR51" s="665"/>
      <c r="YS51" s="665"/>
      <c r="YT51" s="665"/>
      <c r="YU51" s="665"/>
      <c r="YV51" s="665"/>
      <c r="YW51" s="665"/>
      <c r="YX51" s="665"/>
      <c r="YY51" s="665"/>
      <c r="YZ51" s="665"/>
      <c r="ZA51" s="665"/>
      <c r="ZB51" s="665"/>
      <c r="ZC51" s="665"/>
      <c r="ZD51" s="665"/>
      <c r="ZE51" s="665"/>
      <c r="ZF51" s="665"/>
      <c r="ZG51" s="665"/>
      <c r="ZH51" s="665"/>
      <c r="ZI51" s="665"/>
      <c r="ZJ51" s="665"/>
      <c r="ZK51" s="665"/>
      <c r="ZL51" s="665"/>
      <c r="ZM51" s="665"/>
      <c r="ZN51" s="665"/>
      <c r="ZO51" s="665"/>
      <c r="ZP51" s="665"/>
      <c r="ZQ51" s="665"/>
      <c r="ZR51" s="665"/>
      <c r="ZS51" s="665"/>
      <c r="ZT51" s="665"/>
      <c r="ZU51" s="665"/>
      <c r="ZV51" s="665"/>
      <c r="ZW51" s="665"/>
      <c r="ZX51" s="665"/>
      <c r="ZY51" s="665"/>
      <c r="ZZ51" s="665"/>
      <c r="AAA51" s="665"/>
      <c r="AAB51" s="665"/>
      <c r="AAC51" s="665"/>
      <c r="AAD51" s="665"/>
      <c r="AAE51" s="665"/>
      <c r="AAF51" s="665"/>
      <c r="AAG51" s="665"/>
      <c r="AAH51" s="665"/>
      <c r="AAI51" s="665"/>
      <c r="AAJ51" s="665"/>
      <c r="AAK51" s="665"/>
      <c r="AAL51" s="665"/>
      <c r="AAM51" s="665"/>
      <c r="AAN51" s="665"/>
      <c r="AAO51" s="665"/>
      <c r="AAP51" s="665"/>
      <c r="AAQ51" s="665"/>
      <c r="AAR51" s="665"/>
      <c r="AAS51" s="665"/>
      <c r="AAT51" s="665"/>
      <c r="AAU51" s="665"/>
      <c r="AAV51" s="665"/>
      <c r="AAW51" s="665"/>
      <c r="AAX51" s="665"/>
      <c r="AAY51" s="665"/>
      <c r="AAZ51" s="665"/>
      <c r="ABA51" s="665"/>
      <c r="ABB51" s="665"/>
      <c r="ABC51" s="665"/>
      <c r="ABD51" s="665"/>
      <c r="ABE51" s="665"/>
      <c r="ABF51" s="665"/>
      <c r="ABG51" s="665"/>
      <c r="ABH51" s="665"/>
      <c r="ABI51" s="665"/>
      <c r="ABJ51" s="665"/>
      <c r="ABK51" s="665"/>
      <c r="ABL51" s="665"/>
      <c r="ABM51" s="665"/>
      <c r="ABN51" s="665"/>
      <c r="ABO51" s="665"/>
      <c r="ABP51" s="665"/>
      <c r="ABQ51" s="665"/>
      <c r="ABR51" s="665"/>
      <c r="ABS51" s="665"/>
      <c r="ABT51" s="665"/>
      <c r="ABU51" s="665"/>
      <c r="ABV51" s="665"/>
      <c r="ABW51" s="665"/>
      <c r="ABX51" s="665"/>
      <c r="ABY51" s="665"/>
      <c r="ABZ51" s="665"/>
      <c r="ACA51" s="665"/>
      <c r="ACB51" s="665"/>
      <c r="ACC51" s="665"/>
      <c r="ACD51" s="665"/>
      <c r="ACE51" s="665"/>
      <c r="ACF51" s="665"/>
      <c r="ACG51" s="665"/>
      <c r="ACH51" s="665"/>
      <c r="ACI51" s="665"/>
      <c r="ACJ51" s="665"/>
      <c r="ACK51" s="665"/>
      <c r="ACL51" s="665"/>
      <c r="ACM51" s="665"/>
      <c r="ACN51" s="665"/>
      <c r="ACO51" s="665"/>
      <c r="ACP51" s="665"/>
      <c r="ACQ51" s="665"/>
      <c r="ACR51" s="665"/>
      <c r="ACS51" s="665"/>
      <c r="ACT51" s="665"/>
      <c r="ACU51" s="665"/>
      <c r="ACV51" s="665"/>
      <c r="ACW51" s="665"/>
      <c r="ACX51" s="665"/>
      <c r="ACY51" s="665"/>
      <c r="ACZ51" s="665"/>
      <c r="ADA51" s="665"/>
      <c r="ADB51" s="665"/>
      <c r="ADC51" s="665"/>
      <c r="ADD51" s="665"/>
      <c r="ADE51" s="665"/>
      <c r="ADF51" s="665"/>
      <c r="ADG51" s="665"/>
      <c r="ADH51" s="665"/>
      <c r="ADI51" s="665"/>
      <c r="ADJ51" s="665"/>
      <c r="ADK51" s="665"/>
      <c r="ADL51" s="665"/>
      <c r="ADM51" s="665"/>
      <c r="ADN51" s="665"/>
      <c r="ADO51" s="665"/>
      <c r="ADP51" s="665"/>
      <c r="ADQ51" s="665"/>
      <c r="ADR51" s="665"/>
      <c r="ADS51" s="665"/>
      <c r="ADT51" s="665"/>
      <c r="ADU51" s="665"/>
      <c r="ADV51" s="665"/>
      <c r="ADW51" s="665"/>
      <c r="ADX51" s="665"/>
      <c r="ADY51" s="665"/>
      <c r="ADZ51" s="665"/>
      <c r="AEA51" s="665"/>
      <c r="AEB51" s="665"/>
      <c r="AEC51" s="665"/>
      <c r="AED51" s="665"/>
      <c r="AEE51" s="665"/>
      <c r="AEF51" s="665"/>
      <c r="AEG51" s="665"/>
      <c r="AEH51" s="665"/>
      <c r="AEI51" s="665"/>
      <c r="AEJ51" s="665"/>
      <c r="AEK51" s="665"/>
      <c r="AEL51" s="665"/>
      <c r="AEM51" s="665"/>
      <c r="AEN51" s="665"/>
      <c r="AEO51" s="665"/>
      <c r="AEP51" s="665"/>
      <c r="AEQ51" s="665"/>
      <c r="AER51" s="665"/>
      <c r="AES51" s="665"/>
      <c r="AET51" s="665"/>
      <c r="AEU51" s="665"/>
      <c r="AEV51" s="665"/>
      <c r="AEW51" s="665"/>
      <c r="AEX51" s="665"/>
      <c r="AEY51" s="665"/>
      <c r="AEZ51" s="665"/>
      <c r="AFA51" s="665"/>
      <c r="AFB51" s="665"/>
      <c r="AFC51" s="665"/>
      <c r="AFD51" s="665"/>
      <c r="AFE51" s="665"/>
      <c r="AFF51" s="665"/>
      <c r="AFG51" s="665"/>
      <c r="AFH51" s="665"/>
      <c r="AFI51" s="665"/>
      <c r="AFJ51" s="665"/>
      <c r="AFK51" s="665"/>
      <c r="AFL51" s="665"/>
      <c r="AFM51" s="665"/>
      <c r="AFN51" s="665"/>
      <c r="AFO51" s="665"/>
      <c r="AFP51" s="665"/>
      <c r="AFQ51" s="665"/>
      <c r="AFR51" s="665"/>
      <c r="AFS51" s="665"/>
      <c r="AFT51" s="665"/>
      <c r="AFU51" s="665"/>
      <c r="AFV51" s="665"/>
      <c r="AFW51" s="665"/>
      <c r="AFX51" s="665"/>
      <c r="AFY51" s="665"/>
      <c r="AFZ51" s="665"/>
      <c r="AGA51" s="665"/>
      <c r="AGB51" s="665"/>
      <c r="AGC51" s="665"/>
      <c r="AGD51" s="665"/>
      <c r="AGE51" s="665"/>
      <c r="AGF51" s="665"/>
      <c r="AGG51" s="665"/>
      <c r="AGH51" s="665"/>
      <c r="AGI51" s="665"/>
      <c r="AGJ51" s="665"/>
      <c r="AGK51" s="665"/>
      <c r="AGL51" s="665"/>
      <c r="AGM51" s="665"/>
      <c r="AGN51" s="665"/>
      <c r="AGO51" s="665"/>
      <c r="AGP51" s="665"/>
      <c r="AGQ51" s="665"/>
      <c r="AGR51" s="665"/>
      <c r="AGS51" s="665"/>
      <c r="AGT51" s="665"/>
      <c r="AGU51" s="665"/>
      <c r="AGV51" s="665"/>
      <c r="AGW51" s="665"/>
      <c r="AGX51" s="665"/>
      <c r="AGY51" s="665"/>
      <c r="AGZ51" s="665"/>
      <c r="AHA51" s="665"/>
      <c r="AHB51" s="665"/>
      <c r="AHC51" s="665"/>
      <c r="AHD51" s="665"/>
      <c r="AHE51" s="665"/>
      <c r="AHF51" s="665"/>
      <c r="AHG51" s="665"/>
      <c r="AHH51" s="665"/>
      <c r="AHI51" s="665"/>
      <c r="AHJ51" s="665"/>
      <c r="AHK51" s="665"/>
      <c r="AHL51" s="665"/>
      <c r="AHM51" s="665"/>
      <c r="AHN51" s="665"/>
      <c r="AHO51" s="665"/>
      <c r="AHP51" s="665"/>
      <c r="AHQ51" s="665"/>
      <c r="AHR51" s="665"/>
      <c r="AHS51" s="665"/>
      <c r="AHT51" s="665"/>
      <c r="AHU51" s="665"/>
      <c r="AHV51" s="665"/>
      <c r="AHW51" s="665"/>
      <c r="AHX51" s="665"/>
      <c r="AHY51" s="665"/>
      <c r="AHZ51" s="665"/>
      <c r="AIA51" s="665"/>
      <c r="AIB51" s="665"/>
      <c r="AIC51" s="665"/>
      <c r="AID51" s="665"/>
      <c r="AIE51" s="665"/>
      <c r="AIF51" s="665"/>
      <c r="AIG51" s="665"/>
      <c r="AIH51" s="665"/>
      <c r="AII51" s="665"/>
      <c r="AIJ51" s="665"/>
      <c r="AIK51" s="665"/>
      <c r="AIL51" s="665"/>
      <c r="AIM51" s="665"/>
      <c r="AIN51" s="665"/>
      <c r="AIO51" s="665"/>
      <c r="AIP51" s="665"/>
      <c r="AIQ51" s="665"/>
      <c r="AIR51" s="665"/>
      <c r="AIS51" s="665"/>
      <c r="AIT51" s="665"/>
      <c r="AIU51" s="665"/>
      <c r="AIV51" s="665"/>
      <c r="AIW51" s="665"/>
      <c r="AIX51" s="665"/>
      <c r="AIY51" s="665"/>
      <c r="AIZ51" s="665"/>
      <c r="AJA51" s="665"/>
      <c r="AJB51" s="665"/>
      <c r="AJC51" s="665"/>
      <c r="AJD51" s="665"/>
      <c r="AJE51" s="665"/>
      <c r="AJF51" s="665"/>
      <c r="AJG51" s="665"/>
      <c r="AJH51" s="665"/>
      <c r="AJI51" s="665"/>
      <c r="AJJ51" s="665"/>
      <c r="AJK51" s="665"/>
      <c r="AJL51" s="665"/>
      <c r="AJM51" s="665"/>
      <c r="AJN51" s="665"/>
      <c r="AJO51" s="665"/>
      <c r="AJP51" s="665"/>
      <c r="AJQ51" s="665"/>
      <c r="AJR51" s="665"/>
      <c r="AJS51" s="665"/>
      <c r="AJT51" s="665"/>
      <c r="AJU51" s="665"/>
      <c r="AJV51" s="665"/>
      <c r="AJW51" s="665"/>
      <c r="AJX51" s="665"/>
      <c r="AJY51" s="665"/>
      <c r="AJZ51" s="665"/>
      <c r="AKA51" s="665"/>
      <c r="AKB51" s="665"/>
      <c r="AKC51" s="665"/>
      <c r="AKD51" s="665"/>
      <c r="AKE51" s="665"/>
      <c r="AKF51" s="665"/>
      <c r="AKG51" s="665"/>
      <c r="AKH51" s="665"/>
      <c r="AKI51" s="665"/>
      <c r="AKJ51" s="665"/>
      <c r="AKK51" s="665"/>
      <c r="AKL51" s="665"/>
      <c r="AKM51" s="665"/>
      <c r="AKN51" s="665"/>
      <c r="AKO51" s="665"/>
      <c r="AKP51" s="665"/>
      <c r="AKQ51" s="665"/>
      <c r="AKR51" s="665"/>
      <c r="AKS51" s="665"/>
      <c r="AKT51" s="665"/>
      <c r="AKU51" s="665"/>
      <c r="AKV51" s="665"/>
      <c r="AKW51" s="665"/>
      <c r="AKX51" s="665"/>
      <c r="AKY51" s="665"/>
      <c r="AKZ51" s="665"/>
      <c r="ALA51" s="665"/>
      <c r="ALB51" s="665"/>
      <c r="ALC51" s="665"/>
      <c r="ALD51" s="665"/>
      <c r="ALE51" s="665"/>
      <c r="ALF51" s="665"/>
      <c r="ALG51" s="665"/>
      <c r="ALH51" s="665"/>
      <c r="ALI51" s="665"/>
      <c r="ALJ51" s="665"/>
      <c r="ALK51" s="665"/>
      <c r="ALL51" s="665"/>
      <c r="ALM51" s="665"/>
      <c r="ALN51" s="665"/>
    </row>
    <row r="52" spans="2:1003">
      <c r="B52" s="698" t="s">
        <v>578</v>
      </c>
      <c r="C52" s="700">
        <v>2018</v>
      </c>
      <c r="D52" s="700">
        <v>2019</v>
      </c>
      <c r="E52" s="700">
        <v>2020</v>
      </c>
      <c r="F52" s="700">
        <v>2025</v>
      </c>
      <c r="G52" s="700">
        <v>2030</v>
      </c>
      <c r="H52" s="700">
        <v>2035</v>
      </c>
      <c r="I52" s="700">
        <v>2040</v>
      </c>
      <c r="J52" s="700">
        <v>2045</v>
      </c>
      <c r="K52" s="700">
        <v>2050</v>
      </c>
      <c r="P52" s="665"/>
      <c r="Q52" s="665"/>
      <c r="R52" s="665"/>
      <c r="S52" s="665"/>
      <c r="T52" s="665"/>
      <c r="U52" s="665"/>
      <c r="V52" s="665"/>
      <c r="W52" s="665"/>
      <c r="X52" s="665"/>
      <c r="Y52" s="665"/>
      <c r="Z52" s="665"/>
      <c r="AA52" s="665"/>
      <c r="AB52" s="665"/>
      <c r="AC52" s="665"/>
      <c r="AD52" s="665"/>
      <c r="AE52" s="665"/>
      <c r="AF52" s="665"/>
      <c r="AG52" s="665"/>
      <c r="AH52" s="665"/>
      <c r="AI52" s="665"/>
      <c r="AJ52" s="665"/>
      <c r="AK52" s="665"/>
      <c r="AL52" s="665"/>
      <c r="AM52" s="665"/>
      <c r="AN52" s="665"/>
      <c r="AO52" s="665"/>
      <c r="AP52" s="665"/>
      <c r="AQ52" s="665"/>
      <c r="AR52" s="665"/>
      <c r="AS52" s="665"/>
      <c r="AT52" s="665"/>
      <c r="AU52" s="665"/>
      <c r="AV52" s="665"/>
      <c r="AW52" s="665"/>
      <c r="AX52" s="665"/>
      <c r="AY52" s="665"/>
      <c r="AZ52" s="665"/>
      <c r="BA52" s="665"/>
      <c r="BB52" s="665"/>
      <c r="BC52" s="665"/>
      <c r="BD52" s="665"/>
      <c r="BE52" s="665"/>
      <c r="BF52" s="665"/>
      <c r="BG52" s="665"/>
      <c r="BH52" s="665"/>
      <c r="BI52" s="665"/>
      <c r="BJ52" s="665"/>
      <c r="BK52" s="665"/>
      <c r="BL52" s="665"/>
      <c r="BM52" s="665"/>
      <c r="BN52" s="665"/>
      <c r="BO52" s="665"/>
      <c r="BP52" s="665"/>
      <c r="BQ52" s="665"/>
      <c r="BR52" s="665"/>
      <c r="BS52" s="665"/>
      <c r="BT52" s="665"/>
      <c r="BU52" s="665"/>
      <c r="BV52" s="665"/>
      <c r="BW52" s="665"/>
      <c r="BX52" s="665"/>
      <c r="BY52" s="665"/>
      <c r="BZ52" s="665"/>
      <c r="CA52" s="665"/>
      <c r="CB52" s="665"/>
      <c r="CC52" s="665"/>
      <c r="CD52" s="665"/>
      <c r="CE52" s="665"/>
      <c r="CF52" s="665"/>
      <c r="CG52" s="665"/>
      <c r="CH52" s="665"/>
      <c r="CI52" s="665"/>
      <c r="CJ52" s="665"/>
      <c r="CK52" s="665"/>
      <c r="CL52" s="665"/>
      <c r="CM52" s="665"/>
      <c r="CN52" s="665"/>
      <c r="CO52" s="665"/>
      <c r="CP52" s="665"/>
      <c r="CQ52" s="665"/>
      <c r="CR52" s="665"/>
      <c r="CS52" s="665"/>
      <c r="CT52" s="665"/>
      <c r="CU52" s="665"/>
      <c r="CV52" s="665"/>
      <c r="CW52" s="665"/>
      <c r="CX52" s="665"/>
      <c r="CY52" s="665"/>
      <c r="CZ52" s="665"/>
      <c r="DA52" s="665"/>
      <c r="DB52" s="665"/>
      <c r="DC52" s="665"/>
      <c r="DD52" s="665"/>
      <c r="DE52" s="665"/>
      <c r="DF52" s="665"/>
      <c r="DG52" s="665"/>
      <c r="DH52" s="665"/>
      <c r="DI52" s="665"/>
      <c r="DJ52" s="665"/>
      <c r="DK52" s="665"/>
      <c r="DL52" s="665"/>
      <c r="DM52" s="665"/>
      <c r="DN52" s="665"/>
      <c r="DO52" s="665"/>
      <c r="DP52" s="665"/>
      <c r="DQ52" s="665"/>
      <c r="DR52" s="665"/>
      <c r="DS52" s="665"/>
      <c r="DT52" s="665"/>
      <c r="DU52" s="665"/>
      <c r="DV52" s="665"/>
      <c r="DW52" s="665"/>
      <c r="DX52" s="665"/>
      <c r="DY52" s="665"/>
      <c r="DZ52" s="665"/>
      <c r="EA52" s="665"/>
      <c r="EB52" s="665"/>
      <c r="EC52" s="665"/>
      <c r="ED52" s="665"/>
      <c r="EE52" s="665"/>
      <c r="EF52" s="665"/>
      <c r="EG52" s="665"/>
      <c r="EH52" s="665"/>
      <c r="EI52" s="665"/>
      <c r="EJ52" s="665"/>
      <c r="EK52" s="665"/>
      <c r="EL52" s="665"/>
      <c r="EM52" s="665"/>
      <c r="EN52" s="665"/>
      <c r="EO52" s="665"/>
      <c r="EP52" s="665"/>
      <c r="EQ52" s="665"/>
      <c r="ER52" s="665"/>
      <c r="ES52" s="665"/>
      <c r="ET52" s="665"/>
      <c r="EU52" s="665"/>
      <c r="EV52" s="665"/>
      <c r="EW52" s="665"/>
      <c r="EX52" s="665"/>
      <c r="EY52" s="665"/>
      <c r="EZ52" s="665"/>
      <c r="FA52" s="665"/>
      <c r="FB52" s="665"/>
      <c r="FC52" s="665"/>
      <c r="FD52" s="665"/>
      <c r="FE52" s="665"/>
      <c r="FF52" s="665"/>
      <c r="FG52" s="665"/>
      <c r="FH52" s="665"/>
      <c r="FI52" s="665"/>
      <c r="FJ52" s="665"/>
      <c r="FK52" s="665"/>
      <c r="FL52" s="665"/>
      <c r="FM52" s="665"/>
      <c r="FN52" s="665"/>
      <c r="FO52" s="665"/>
      <c r="FP52" s="665"/>
      <c r="FQ52" s="665"/>
      <c r="FR52" s="665"/>
      <c r="FS52" s="665"/>
      <c r="FT52" s="665"/>
      <c r="FU52" s="665"/>
      <c r="FV52" s="665"/>
      <c r="FW52" s="665"/>
      <c r="FX52" s="665"/>
      <c r="FY52" s="665"/>
      <c r="FZ52" s="665"/>
      <c r="GA52" s="665"/>
      <c r="GB52" s="665"/>
      <c r="GC52" s="665"/>
      <c r="GD52" s="665"/>
      <c r="GE52" s="665"/>
      <c r="GF52" s="665"/>
      <c r="GG52" s="665"/>
      <c r="GH52" s="665"/>
      <c r="GI52" s="665"/>
      <c r="GJ52" s="665"/>
      <c r="GK52" s="665"/>
      <c r="GL52" s="665"/>
      <c r="GM52" s="665"/>
      <c r="GN52" s="665"/>
      <c r="GO52" s="665"/>
      <c r="GP52" s="665"/>
      <c r="GQ52" s="665"/>
      <c r="GR52" s="665"/>
      <c r="GS52" s="665"/>
      <c r="GT52" s="665"/>
      <c r="GU52" s="665"/>
      <c r="GV52" s="665"/>
      <c r="GW52" s="665"/>
      <c r="GX52" s="665"/>
      <c r="GY52" s="665"/>
      <c r="GZ52" s="665"/>
      <c r="HA52" s="665"/>
      <c r="HB52" s="665"/>
      <c r="HC52" s="665"/>
      <c r="HD52" s="665"/>
      <c r="HE52" s="665"/>
      <c r="HF52" s="665"/>
      <c r="HG52" s="665"/>
      <c r="HH52" s="665"/>
      <c r="HI52" s="665"/>
      <c r="HJ52" s="665"/>
      <c r="HK52" s="665"/>
      <c r="HL52" s="665"/>
      <c r="HM52" s="665"/>
      <c r="HN52" s="665"/>
      <c r="HO52" s="665"/>
      <c r="HP52" s="665"/>
      <c r="HQ52" s="665"/>
      <c r="HR52" s="665"/>
      <c r="HS52" s="665"/>
      <c r="HT52" s="665"/>
      <c r="HU52" s="665"/>
      <c r="HV52" s="665"/>
      <c r="HW52" s="665"/>
      <c r="HX52" s="665"/>
      <c r="HY52" s="665"/>
      <c r="HZ52" s="665"/>
      <c r="IA52" s="665"/>
      <c r="IB52" s="665"/>
      <c r="IC52" s="665"/>
      <c r="ID52" s="665"/>
      <c r="IE52" s="665"/>
      <c r="IF52" s="665"/>
      <c r="IG52" s="665"/>
      <c r="IH52" s="665"/>
      <c r="II52" s="665"/>
      <c r="IJ52" s="665"/>
      <c r="IK52" s="665"/>
      <c r="IL52" s="665"/>
      <c r="IM52" s="665"/>
      <c r="IN52" s="665"/>
      <c r="IO52" s="665"/>
      <c r="IP52" s="665"/>
      <c r="IQ52" s="665"/>
      <c r="IR52" s="665"/>
      <c r="IS52" s="665"/>
      <c r="IT52" s="665"/>
      <c r="IU52" s="665"/>
      <c r="IV52" s="665"/>
      <c r="IW52" s="665"/>
      <c r="IX52" s="665"/>
      <c r="IY52" s="665"/>
      <c r="IZ52" s="665"/>
      <c r="JA52" s="665"/>
      <c r="JB52" s="665"/>
      <c r="JC52" s="665"/>
      <c r="JD52" s="665"/>
      <c r="JE52" s="665"/>
      <c r="JF52" s="665"/>
      <c r="JG52" s="665"/>
      <c r="JH52" s="665"/>
      <c r="JI52" s="665"/>
      <c r="JJ52" s="665"/>
      <c r="JK52" s="665"/>
      <c r="JL52" s="665"/>
      <c r="JM52" s="665"/>
      <c r="JN52" s="665"/>
      <c r="JO52" s="665"/>
      <c r="JP52" s="665"/>
      <c r="JQ52" s="665"/>
      <c r="JR52" s="665"/>
      <c r="JS52" s="665"/>
      <c r="JT52" s="665"/>
      <c r="JU52" s="665"/>
      <c r="JV52" s="665"/>
      <c r="JW52" s="665"/>
      <c r="JX52" s="665"/>
      <c r="JY52" s="665"/>
      <c r="JZ52" s="665"/>
      <c r="KA52" s="665"/>
      <c r="KB52" s="665"/>
      <c r="KC52" s="665"/>
      <c r="KD52" s="665"/>
      <c r="KE52" s="665"/>
      <c r="KF52" s="665"/>
      <c r="KG52" s="665"/>
      <c r="KH52" s="665"/>
      <c r="KI52" s="665"/>
      <c r="KJ52" s="665"/>
      <c r="KK52" s="665"/>
      <c r="KL52" s="665"/>
      <c r="KM52" s="665"/>
      <c r="KN52" s="665"/>
      <c r="KO52" s="665"/>
      <c r="KP52" s="665"/>
      <c r="KQ52" s="665"/>
      <c r="KR52" s="665"/>
      <c r="KS52" s="665"/>
      <c r="KT52" s="665"/>
      <c r="KU52" s="665"/>
      <c r="KV52" s="665"/>
      <c r="KW52" s="665"/>
      <c r="KX52" s="665"/>
      <c r="KY52" s="665"/>
      <c r="KZ52" s="665"/>
      <c r="LA52" s="665"/>
      <c r="LB52" s="665"/>
      <c r="LC52" s="665"/>
      <c r="LD52" s="665"/>
      <c r="LE52" s="665"/>
      <c r="LF52" s="665"/>
      <c r="LG52" s="665"/>
      <c r="LH52" s="665"/>
      <c r="LI52" s="665"/>
      <c r="LJ52" s="665"/>
      <c r="LK52" s="665"/>
      <c r="LL52" s="665"/>
      <c r="LM52" s="665"/>
      <c r="LN52" s="665"/>
      <c r="LO52" s="665"/>
      <c r="LP52" s="665"/>
      <c r="LQ52" s="665"/>
      <c r="LR52" s="665"/>
      <c r="LS52" s="665"/>
      <c r="LT52" s="665"/>
      <c r="LU52" s="665"/>
      <c r="LV52" s="665"/>
      <c r="LW52" s="665"/>
      <c r="LX52" s="665"/>
      <c r="LY52" s="665"/>
      <c r="LZ52" s="665"/>
      <c r="MA52" s="665"/>
      <c r="MB52" s="665"/>
      <c r="MC52" s="665"/>
      <c r="MD52" s="665"/>
      <c r="ME52" s="665"/>
      <c r="MF52" s="665"/>
      <c r="MG52" s="665"/>
      <c r="MH52" s="665"/>
      <c r="MI52" s="665"/>
      <c r="MJ52" s="665"/>
      <c r="MK52" s="665"/>
      <c r="ML52" s="665"/>
      <c r="MM52" s="665"/>
      <c r="MN52" s="665"/>
      <c r="MO52" s="665"/>
      <c r="MP52" s="665"/>
      <c r="MQ52" s="665"/>
      <c r="MR52" s="665"/>
      <c r="MS52" s="665"/>
      <c r="MT52" s="665"/>
      <c r="MU52" s="665"/>
      <c r="MV52" s="665"/>
      <c r="MW52" s="665"/>
      <c r="MX52" s="665"/>
      <c r="MY52" s="665"/>
      <c r="MZ52" s="665"/>
      <c r="NA52" s="665"/>
      <c r="NB52" s="665"/>
      <c r="NC52" s="665"/>
      <c r="ND52" s="665"/>
      <c r="NE52" s="665"/>
      <c r="NF52" s="665"/>
      <c r="NG52" s="665"/>
      <c r="NH52" s="665"/>
      <c r="NI52" s="665"/>
      <c r="NJ52" s="665"/>
      <c r="NK52" s="665"/>
      <c r="NL52" s="665"/>
      <c r="NM52" s="665"/>
      <c r="NN52" s="665"/>
      <c r="NO52" s="665"/>
      <c r="NP52" s="665"/>
      <c r="NQ52" s="665"/>
      <c r="NR52" s="665"/>
      <c r="NS52" s="665"/>
      <c r="NT52" s="665"/>
      <c r="NU52" s="665"/>
      <c r="NV52" s="665"/>
      <c r="NW52" s="665"/>
      <c r="NX52" s="665"/>
      <c r="NY52" s="665"/>
      <c r="NZ52" s="665"/>
      <c r="OA52" s="665"/>
      <c r="OB52" s="665"/>
      <c r="OC52" s="665"/>
      <c r="OD52" s="665"/>
      <c r="OE52" s="665"/>
      <c r="OF52" s="665"/>
      <c r="OG52" s="665"/>
      <c r="OH52" s="665"/>
      <c r="OI52" s="665"/>
      <c r="OJ52" s="665"/>
      <c r="OK52" s="665"/>
      <c r="OL52" s="665"/>
      <c r="OM52" s="665"/>
      <c r="ON52" s="665"/>
      <c r="OO52" s="665"/>
      <c r="OP52" s="665"/>
      <c r="OQ52" s="665"/>
      <c r="OR52" s="665"/>
      <c r="OS52" s="665"/>
      <c r="OT52" s="665"/>
      <c r="OU52" s="665"/>
      <c r="OV52" s="665"/>
      <c r="OW52" s="665"/>
      <c r="OX52" s="665"/>
      <c r="OY52" s="665"/>
      <c r="OZ52" s="665"/>
      <c r="PA52" s="665"/>
      <c r="PB52" s="665"/>
      <c r="PC52" s="665"/>
      <c r="PD52" s="665"/>
      <c r="PE52" s="665"/>
      <c r="PF52" s="665"/>
      <c r="PG52" s="665"/>
      <c r="PH52" s="665"/>
      <c r="PI52" s="665"/>
      <c r="PJ52" s="665"/>
      <c r="PK52" s="665"/>
      <c r="PL52" s="665"/>
      <c r="PM52" s="665"/>
      <c r="PN52" s="665"/>
      <c r="PO52" s="665"/>
      <c r="PP52" s="665"/>
      <c r="PQ52" s="665"/>
      <c r="PR52" s="665"/>
      <c r="PS52" s="665"/>
      <c r="PT52" s="665"/>
      <c r="PU52" s="665"/>
      <c r="PV52" s="665"/>
      <c r="PW52" s="665"/>
      <c r="PX52" s="665"/>
      <c r="PY52" s="665"/>
      <c r="PZ52" s="665"/>
      <c r="QA52" s="665"/>
      <c r="QB52" s="665"/>
      <c r="QC52" s="665"/>
      <c r="QD52" s="665"/>
      <c r="QE52" s="665"/>
      <c r="QF52" s="665"/>
      <c r="QG52" s="665"/>
      <c r="QH52" s="665"/>
      <c r="QI52" s="665"/>
      <c r="QJ52" s="665"/>
      <c r="QK52" s="665"/>
      <c r="QL52" s="665"/>
      <c r="QM52" s="665"/>
      <c r="QN52" s="665"/>
      <c r="QO52" s="665"/>
      <c r="QP52" s="665"/>
      <c r="QQ52" s="665"/>
      <c r="QR52" s="665"/>
      <c r="QS52" s="665"/>
      <c r="QT52" s="665"/>
      <c r="QU52" s="665"/>
      <c r="QV52" s="665"/>
      <c r="QW52" s="665"/>
      <c r="QX52" s="665"/>
      <c r="QY52" s="665"/>
      <c r="QZ52" s="665"/>
      <c r="RA52" s="665"/>
      <c r="RB52" s="665"/>
      <c r="RC52" s="665"/>
      <c r="RD52" s="665"/>
      <c r="RE52" s="665"/>
      <c r="RF52" s="665"/>
      <c r="RG52" s="665"/>
      <c r="RH52" s="665"/>
      <c r="RI52" s="665"/>
      <c r="RJ52" s="665"/>
      <c r="RK52" s="665"/>
      <c r="RL52" s="665"/>
      <c r="RM52" s="665"/>
      <c r="RN52" s="665"/>
      <c r="RO52" s="665"/>
      <c r="RP52" s="665"/>
      <c r="RQ52" s="665"/>
      <c r="RR52" s="665"/>
      <c r="RS52" s="665"/>
      <c r="RT52" s="665"/>
      <c r="RU52" s="665"/>
      <c r="RV52" s="665"/>
      <c r="RW52" s="665"/>
      <c r="RX52" s="665"/>
      <c r="RY52" s="665"/>
      <c r="RZ52" s="665"/>
      <c r="SA52" s="665"/>
      <c r="SB52" s="665"/>
      <c r="SC52" s="665"/>
      <c r="SD52" s="665"/>
      <c r="SE52" s="665"/>
      <c r="SF52" s="665"/>
      <c r="SG52" s="665"/>
      <c r="SH52" s="665"/>
      <c r="SI52" s="665"/>
      <c r="SJ52" s="665"/>
      <c r="SK52" s="665"/>
      <c r="SL52" s="665"/>
      <c r="SM52" s="665"/>
      <c r="SN52" s="665"/>
      <c r="SO52" s="665"/>
      <c r="SP52" s="665"/>
      <c r="SQ52" s="665"/>
      <c r="SR52" s="665"/>
      <c r="SS52" s="665"/>
      <c r="ST52" s="665"/>
      <c r="SU52" s="665"/>
      <c r="SV52" s="665"/>
      <c r="SW52" s="665"/>
      <c r="SX52" s="665"/>
      <c r="SY52" s="665"/>
      <c r="SZ52" s="665"/>
      <c r="TA52" s="665"/>
      <c r="TB52" s="665"/>
      <c r="TC52" s="665"/>
      <c r="TD52" s="665"/>
      <c r="TE52" s="665"/>
      <c r="TF52" s="665"/>
      <c r="TG52" s="665"/>
      <c r="TH52" s="665"/>
      <c r="TI52" s="665"/>
      <c r="TJ52" s="665"/>
      <c r="TK52" s="665"/>
      <c r="TL52" s="665"/>
      <c r="TM52" s="665"/>
      <c r="TN52" s="665"/>
      <c r="TO52" s="665"/>
      <c r="TP52" s="665"/>
      <c r="TQ52" s="665"/>
      <c r="TR52" s="665"/>
      <c r="TS52" s="665"/>
      <c r="TT52" s="665"/>
      <c r="TU52" s="665"/>
      <c r="TV52" s="665"/>
      <c r="TW52" s="665"/>
      <c r="TX52" s="665"/>
      <c r="TY52" s="665"/>
      <c r="TZ52" s="665"/>
      <c r="UA52" s="665"/>
      <c r="UB52" s="665"/>
      <c r="UC52" s="665"/>
      <c r="UD52" s="665"/>
      <c r="UE52" s="665"/>
      <c r="UF52" s="665"/>
      <c r="UG52" s="665"/>
      <c r="UH52" s="665"/>
      <c r="UI52" s="665"/>
      <c r="UJ52" s="665"/>
      <c r="UK52" s="665"/>
      <c r="UL52" s="665"/>
      <c r="UM52" s="665"/>
      <c r="UN52" s="665"/>
      <c r="UO52" s="665"/>
      <c r="UP52" s="665"/>
      <c r="UQ52" s="665"/>
      <c r="UR52" s="665"/>
      <c r="US52" s="665"/>
      <c r="UT52" s="665"/>
      <c r="UU52" s="665"/>
      <c r="UV52" s="665"/>
      <c r="UW52" s="665"/>
      <c r="UX52" s="665"/>
      <c r="UY52" s="665"/>
      <c r="UZ52" s="665"/>
      <c r="VA52" s="665"/>
      <c r="VB52" s="665"/>
      <c r="VC52" s="665"/>
      <c r="VD52" s="665"/>
      <c r="VE52" s="665"/>
      <c r="VF52" s="665"/>
      <c r="VG52" s="665"/>
      <c r="VH52" s="665"/>
      <c r="VI52" s="665"/>
      <c r="VJ52" s="665"/>
      <c r="VK52" s="665"/>
      <c r="VL52" s="665"/>
      <c r="VM52" s="665"/>
      <c r="VN52" s="665"/>
      <c r="VO52" s="665"/>
      <c r="VP52" s="665"/>
      <c r="VQ52" s="665"/>
      <c r="VR52" s="665"/>
      <c r="VS52" s="665"/>
      <c r="VT52" s="665"/>
      <c r="VU52" s="665"/>
      <c r="VV52" s="665"/>
      <c r="VW52" s="665"/>
      <c r="VX52" s="665"/>
      <c r="VY52" s="665"/>
      <c r="VZ52" s="665"/>
      <c r="WA52" s="665"/>
      <c r="WB52" s="665"/>
      <c r="WC52" s="665"/>
      <c r="WD52" s="665"/>
      <c r="WE52" s="665"/>
      <c r="WF52" s="665"/>
      <c r="WG52" s="665"/>
      <c r="WH52" s="665"/>
      <c r="WI52" s="665"/>
      <c r="WJ52" s="665"/>
      <c r="WK52" s="665"/>
      <c r="WL52" s="665"/>
      <c r="WM52" s="665"/>
      <c r="WN52" s="665"/>
      <c r="WO52" s="665"/>
      <c r="WP52" s="665"/>
      <c r="WQ52" s="665"/>
      <c r="WR52" s="665"/>
      <c r="WS52" s="665"/>
      <c r="WT52" s="665"/>
      <c r="WU52" s="665"/>
      <c r="WV52" s="665"/>
      <c r="WW52" s="665"/>
      <c r="WX52" s="665"/>
      <c r="WY52" s="665"/>
      <c r="WZ52" s="665"/>
      <c r="XA52" s="665"/>
      <c r="XB52" s="665"/>
      <c r="XC52" s="665"/>
      <c r="XD52" s="665"/>
      <c r="XE52" s="665"/>
      <c r="XF52" s="665"/>
      <c r="XG52" s="665"/>
      <c r="XH52" s="665"/>
      <c r="XI52" s="665"/>
      <c r="XJ52" s="665"/>
      <c r="XK52" s="665"/>
      <c r="XL52" s="665"/>
      <c r="XM52" s="665"/>
      <c r="XN52" s="665"/>
      <c r="XO52" s="665"/>
      <c r="XP52" s="665"/>
      <c r="XQ52" s="665"/>
      <c r="XR52" s="665"/>
      <c r="XS52" s="665"/>
      <c r="XT52" s="665"/>
      <c r="XU52" s="665"/>
      <c r="XV52" s="665"/>
      <c r="XW52" s="665"/>
      <c r="XX52" s="665"/>
      <c r="XY52" s="665"/>
      <c r="XZ52" s="665"/>
      <c r="YA52" s="665"/>
      <c r="YB52" s="665"/>
      <c r="YC52" s="665"/>
      <c r="YD52" s="665"/>
      <c r="YE52" s="665"/>
      <c r="YF52" s="665"/>
      <c r="YG52" s="665"/>
      <c r="YH52" s="665"/>
      <c r="YI52" s="665"/>
      <c r="YJ52" s="665"/>
      <c r="YK52" s="665"/>
      <c r="YL52" s="665"/>
      <c r="YM52" s="665"/>
      <c r="YN52" s="665"/>
      <c r="YO52" s="665"/>
      <c r="YP52" s="665"/>
      <c r="YQ52" s="665"/>
      <c r="YR52" s="665"/>
      <c r="YS52" s="665"/>
      <c r="YT52" s="665"/>
      <c r="YU52" s="665"/>
      <c r="YV52" s="665"/>
      <c r="YW52" s="665"/>
      <c r="YX52" s="665"/>
      <c r="YY52" s="665"/>
      <c r="YZ52" s="665"/>
      <c r="ZA52" s="665"/>
      <c r="ZB52" s="665"/>
      <c r="ZC52" s="665"/>
      <c r="ZD52" s="665"/>
      <c r="ZE52" s="665"/>
      <c r="ZF52" s="665"/>
      <c r="ZG52" s="665"/>
      <c r="ZH52" s="665"/>
      <c r="ZI52" s="665"/>
      <c r="ZJ52" s="665"/>
      <c r="ZK52" s="665"/>
      <c r="ZL52" s="665"/>
      <c r="ZM52" s="665"/>
      <c r="ZN52" s="665"/>
      <c r="ZO52" s="665"/>
      <c r="ZP52" s="665"/>
      <c r="ZQ52" s="665"/>
      <c r="ZR52" s="665"/>
      <c r="ZS52" s="665"/>
      <c r="ZT52" s="665"/>
      <c r="ZU52" s="665"/>
      <c r="ZV52" s="665"/>
      <c r="ZW52" s="665"/>
      <c r="ZX52" s="665"/>
      <c r="ZY52" s="665"/>
      <c r="ZZ52" s="665"/>
      <c r="AAA52" s="665"/>
      <c r="AAB52" s="665"/>
      <c r="AAC52" s="665"/>
      <c r="AAD52" s="665"/>
      <c r="AAE52" s="665"/>
      <c r="AAF52" s="665"/>
      <c r="AAG52" s="665"/>
      <c r="AAH52" s="665"/>
      <c r="AAI52" s="665"/>
      <c r="AAJ52" s="665"/>
      <c r="AAK52" s="665"/>
      <c r="AAL52" s="665"/>
      <c r="AAM52" s="665"/>
      <c r="AAN52" s="665"/>
      <c r="AAO52" s="665"/>
      <c r="AAP52" s="665"/>
      <c r="AAQ52" s="665"/>
      <c r="AAR52" s="665"/>
      <c r="AAS52" s="665"/>
      <c r="AAT52" s="665"/>
      <c r="AAU52" s="665"/>
      <c r="AAV52" s="665"/>
      <c r="AAW52" s="665"/>
      <c r="AAX52" s="665"/>
      <c r="AAY52" s="665"/>
      <c r="AAZ52" s="665"/>
      <c r="ABA52" s="665"/>
      <c r="ABB52" s="665"/>
      <c r="ABC52" s="665"/>
      <c r="ABD52" s="665"/>
      <c r="ABE52" s="665"/>
      <c r="ABF52" s="665"/>
      <c r="ABG52" s="665"/>
      <c r="ABH52" s="665"/>
      <c r="ABI52" s="665"/>
      <c r="ABJ52" s="665"/>
      <c r="ABK52" s="665"/>
      <c r="ABL52" s="665"/>
      <c r="ABM52" s="665"/>
      <c r="ABN52" s="665"/>
      <c r="ABO52" s="665"/>
      <c r="ABP52" s="665"/>
      <c r="ABQ52" s="665"/>
      <c r="ABR52" s="665"/>
      <c r="ABS52" s="665"/>
      <c r="ABT52" s="665"/>
      <c r="ABU52" s="665"/>
      <c r="ABV52" s="665"/>
      <c r="ABW52" s="665"/>
      <c r="ABX52" s="665"/>
      <c r="ABY52" s="665"/>
      <c r="ABZ52" s="665"/>
      <c r="ACA52" s="665"/>
      <c r="ACB52" s="665"/>
      <c r="ACC52" s="665"/>
      <c r="ACD52" s="665"/>
      <c r="ACE52" s="665"/>
      <c r="ACF52" s="665"/>
      <c r="ACG52" s="665"/>
      <c r="ACH52" s="665"/>
      <c r="ACI52" s="665"/>
      <c r="ACJ52" s="665"/>
      <c r="ACK52" s="665"/>
      <c r="ACL52" s="665"/>
      <c r="ACM52" s="665"/>
      <c r="ACN52" s="665"/>
      <c r="ACO52" s="665"/>
      <c r="ACP52" s="665"/>
      <c r="ACQ52" s="665"/>
      <c r="ACR52" s="665"/>
      <c r="ACS52" s="665"/>
      <c r="ACT52" s="665"/>
      <c r="ACU52" s="665"/>
      <c r="ACV52" s="665"/>
      <c r="ACW52" s="665"/>
      <c r="ACX52" s="665"/>
      <c r="ACY52" s="665"/>
      <c r="ACZ52" s="665"/>
      <c r="ADA52" s="665"/>
      <c r="ADB52" s="665"/>
      <c r="ADC52" s="665"/>
      <c r="ADD52" s="665"/>
      <c r="ADE52" s="665"/>
      <c r="ADF52" s="665"/>
      <c r="ADG52" s="665"/>
      <c r="ADH52" s="665"/>
      <c r="ADI52" s="665"/>
      <c r="ADJ52" s="665"/>
      <c r="ADK52" s="665"/>
      <c r="ADL52" s="665"/>
      <c r="ADM52" s="665"/>
      <c r="ADN52" s="665"/>
      <c r="ADO52" s="665"/>
      <c r="ADP52" s="665"/>
      <c r="ADQ52" s="665"/>
      <c r="ADR52" s="665"/>
      <c r="ADS52" s="665"/>
      <c r="ADT52" s="665"/>
      <c r="ADU52" s="665"/>
      <c r="ADV52" s="665"/>
      <c r="ADW52" s="665"/>
      <c r="ADX52" s="665"/>
      <c r="ADY52" s="665"/>
      <c r="ADZ52" s="665"/>
      <c r="AEA52" s="665"/>
      <c r="AEB52" s="665"/>
      <c r="AEC52" s="665"/>
      <c r="AED52" s="665"/>
      <c r="AEE52" s="665"/>
      <c r="AEF52" s="665"/>
      <c r="AEG52" s="665"/>
      <c r="AEH52" s="665"/>
      <c r="AEI52" s="665"/>
      <c r="AEJ52" s="665"/>
      <c r="AEK52" s="665"/>
      <c r="AEL52" s="665"/>
      <c r="AEM52" s="665"/>
      <c r="AEN52" s="665"/>
      <c r="AEO52" s="665"/>
      <c r="AEP52" s="665"/>
      <c r="AEQ52" s="665"/>
      <c r="AER52" s="665"/>
      <c r="AES52" s="665"/>
      <c r="AET52" s="665"/>
      <c r="AEU52" s="665"/>
      <c r="AEV52" s="665"/>
      <c r="AEW52" s="665"/>
      <c r="AEX52" s="665"/>
      <c r="AEY52" s="665"/>
      <c r="AEZ52" s="665"/>
      <c r="AFA52" s="665"/>
      <c r="AFB52" s="665"/>
      <c r="AFC52" s="665"/>
      <c r="AFD52" s="665"/>
      <c r="AFE52" s="665"/>
      <c r="AFF52" s="665"/>
      <c r="AFG52" s="665"/>
      <c r="AFH52" s="665"/>
      <c r="AFI52" s="665"/>
      <c r="AFJ52" s="665"/>
      <c r="AFK52" s="665"/>
      <c r="AFL52" s="665"/>
      <c r="AFM52" s="665"/>
      <c r="AFN52" s="665"/>
      <c r="AFO52" s="665"/>
      <c r="AFP52" s="665"/>
      <c r="AFQ52" s="665"/>
      <c r="AFR52" s="665"/>
      <c r="AFS52" s="665"/>
      <c r="AFT52" s="665"/>
      <c r="AFU52" s="665"/>
      <c r="AFV52" s="665"/>
      <c r="AFW52" s="665"/>
      <c r="AFX52" s="665"/>
      <c r="AFY52" s="665"/>
      <c r="AFZ52" s="665"/>
      <c r="AGA52" s="665"/>
      <c r="AGB52" s="665"/>
      <c r="AGC52" s="665"/>
      <c r="AGD52" s="665"/>
      <c r="AGE52" s="665"/>
      <c r="AGF52" s="665"/>
      <c r="AGG52" s="665"/>
      <c r="AGH52" s="665"/>
      <c r="AGI52" s="665"/>
      <c r="AGJ52" s="665"/>
      <c r="AGK52" s="665"/>
      <c r="AGL52" s="665"/>
      <c r="AGM52" s="665"/>
      <c r="AGN52" s="665"/>
      <c r="AGO52" s="665"/>
      <c r="AGP52" s="665"/>
      <c r="AGQ52" s="665"/>
      <c r="AGR52" s="665"/>
      <c r="AGS52" s="665"/>
      <c r="AGT52" s="665"/>
      <c r="AGU52" s="665"/>
      <c r="AGV52" s="665"/>
      <c r="AGW52" s="665"/>
      <c r="AGX52" s="665"/>
      <c r="AGY52" s="665"/>
      <c r="AGZ52" s="665"/>
      <c r="AHA52" s="665"/>
      <c r="AHB52" s="665"/>
      <c r="AHC52" s="665"/>
      <c r="AHD52" s="665"/>
      <c r="AHE52" s="665"/>
      <c r="AHF52" s="665"/>
      <c r="AHG52" s="665"/>
      <c r="AHH52" s="665"/>
      <c r="AHI52" s="665"/>
      <c r="AHJ52" s="665"/>
      <c r="AHK52" s="665"/>
      <c r="AHL52" s="665"/>
      <c r="AHM52" s="665"/>
      <c r="AHN52" s="665"/>
      <c r="AHO52" s="665"/>
      <c r="AHP52" s="665"/>
      <c r="AHQ52" s="665"/>
      <c r="AHR52" s="665"/>
      <c r="AHS52" s="665"/>
      <c r="AHT52" s="665"/>
      <c r="AHU52" s="665"/>
      <c r="AHV52" s="665"/>
      <c r="AHW52" s="665"/>
      <c r="AHX52" s="665"/>
      <c r="AHY52" s="665"/>
      <c r="AHZ52" s="665"/>
      <c r="AIA52" s="665"/>
      <c r="AIB52" s="665"/>
      <c r="AIC52" s="665"/>
      <c r="AID52" s="665"/>
      <c r="AIE52" s="665"/>
      <c r="AIF52" s="665"/>
      <c r="AIG52" s="665"/>
      <c r="AIH52" s="665"/>
      <c r="AII52" s="665"/>
      <c r="AIJ52" s="665"/>
      <c r="AIK52" s="665"/>
      <c r="AIL52" s="665"/>
      <c r="AIM52" s="665"/>
      <c r="AIN52" s="665"/>
      <c r="AIO52" s="665"/>
      <c r="AIP52" s="665"/>
      <c r="AIQ52" s="665"/>
      <c r="AIR52" s="665"/>
      <c r="AIS52" s="665"/>
      <c r="AIT52" s="665"/>
      <c r="AIU52" s="665"/>
      <c r="AIV52" s="665"/>
      <c r="AIW52" s="665"/>
      <c r="AIX52" s="665"/>
      <c r="AIY52" s="665"/>
      <c r="AIZ52" s="665"/>
      <c r="AJA52" s="665"/>
      <c r="AJB52" s="665"/>
      <c r="AJC52" s="665"/>
      <c r="AJD52" s="665"/>
      <c r="AJE52" s="665"/>
      <c r="AJF52" s="665"/>
      <c r="AJG52" s="665"/>
      <c r="AJH52" s="665"/>
      <c r="AJI52" s="665"/>
      <c r="AJJ52" s="665"/>
      <c r="AJK52" s="665"/>
      <c r="AJL52" s="665"/>
      <c r="AJM52" s="665"/>
      <c r="AJN52" s="665"/>
      <c r="AJO52" s="665"/>
      <c r="AJP52" s="665"/>
      <c r="AJQ52" s="665"/>
      <c r="AJR52" s="665"/>
      <c r="AJS52" s="665"/>
      <c r="AJT52" s="665"/>
      <c r="AJU52" s="665"/>
      <c r="AJV52" s="665"/>
      <c r="AJW52" s="665"/>
      <c r="AJX52" s="665"/>
      <c r="AJY52" s="665"/>
      <c r="AJZ52" s="665"/>
      <c r="AKA52" s="665"/>
      <c r="AKB52" s="665"/>
      <c r="AKC52" s="665"/>
      <c r="AKD52" s="665"/>
      <c r="AKE52" s="665"/>
      <c r="AKF52" s="665"/>
      <c r="AKG52" s="665"/>
      <c r="AKH52" s="665"/>
      <c r="AKI52" s="665"/>
      <c r="AKJ52" s="665"/>
      <c r="AKK52" s="665"/>
      <c r="AKL52" s="665"/>
      <c r="AKM52" s="665"/>
      <c r="AKN52" s="665"/>
      <c r="AKO52" s="665"/>
      <c r="AKP52" s="665"/>
      <c r="AKQ52" s="665"/>
      <c r="AKR52" s="665"/>
      <c r="AKS52" s="665"/>
      <c r="AKT52" s="665"/>
      <c r="AKU52" s="665"/>
      <c r="AKV52" s="665"/>
      <c r="AKW52" s="665"/>
      <c r="AKX52" s="665"/>
      <c r="AKY52" s="665"/>
      <c r="AKZ52" s="665"/>
      <c r="ALA52" s="665"/>
      <c r="ALB52" s="665"/>
      <c r="ALC52" s="665"/>
      <c r="ALD52" s="665"/>
      <c r="ALE52" s="665"/>
      <c r="ALF52" s="665"/>
      <c r="ALG52" s="665"/>
      <c r="ALH52" s="665"/>
      <c r="ALI52" s="665"/>
      <c r="ALJ52" s="665"/>
      <c r="ALK52" s="665"/>
      <c r="ALL52" s="665"/>
      <c r="ALM52" s="665"/>
      <c r="ALN52" s="665"/>
    </row>
    <row r="53" spans="2:1003">
      <c r="B53" s="699" t="s">
        <v>599</v>
      </c>
      <c r="C53" s="700">
        <v>0</v>
      </c>
      <c r="D53" s="700">
        <v>0</v>
      </c>
      <c r="E53" s="700">
        <v>0</v>
      </c>
      <c r="F53" s="700">
        <v>17.92468497967652</v>
      </c>
      <c r="G53" s="700">
        <v>38.361941314858349</v>
      </c>
      <c r="H53" s="700">
        <v>132.64736558126063</v>
      </c>
      <c r="I53" s="700">
        <v>217.46431445978376</v>
      </c>
      <c r="J53" s="700">
        <v>258.69970284134524</v>
      </c>
      <c r="K53" s="700">
        <v>334.70180434250528</v>
      </c>
      <c r="P53" s="665"/>
      <c r="Q53" s="665"/>
      <c r="R53" s="665"/>
      <c r="S53" s="665"/>
      <c r="T53" s="665"/>
      <c r="U53" s="665"/>
      <c r="V53" s="665"/>
      <c r="W53" s="665"/>
      <c r="X53" s="665"/>
      <c r="Y53" s="665"/>
      <c r="Z53" s="665"/>
      <c r="AA53" s="665"/>
      <c r="AB53" s="665"/>
      <c r="AC53" s="665"/>
      <c r="AD53" s="665"/>
      <c r="AE53" s="665"/>
      <c r="AF53" s="665"/>
      <c r="AG53" s="665"/>
      <c r="AH53" s="665"/>
      <c r="AI53" s="665"/>
      <c r="AJ53" s="665"/>
      <c r="AK53" s="665"/>
      <c r="AL53" s="665"/>
      <c r="AM53" s="665"/>
      <c r="AN53" s="665"/>
      <c r="AO53" s="665"/>
      <c r="AP53" s="665"/>
      <c r="AQ53" s="665"/>
      <c r="AR53" s="665"/>
      <c r="AS53" s="665"/>
      <c r="AT53" s="665"/>
      <c r="AU53" s="665"/>
      <c r="AV53" s="665"/>
      <c r="AW53" s="665"/>
      <c r="AX53" s="665"/>
      <c r="AY53" s="665"/>
      <c r="AZ53" s="665"/>
      <c r="BA53" s="665"/>
      <c r="BB53" s="665"/>
      <c r="BC53" s="665"/>
      <c r="BD53" s="665"/>
      <c r="BE53" s="665"/>
      <c r="BF53" s="665"/>
      <c r="BG53" s="665"/>
      <c r="BH53" s="665"/>
      <c r="BI53" s="665"/>
      <c r="BJ53" s="665"/>
      <c r="BK53" s="665"/>
      <c r="BL53" s="665"/>
      <c r="BM53" s="665"/>
      <c r="BN53" s="665"/>
      <c r="BO53" s="665"/>
      <c r="BP53" s="665"/>
      <c r="BQ53" s="665"/>
      <c r="BR53" s="665"/>
      <c r="BS53" s="665"/>
      <c r="BT53" s="665"/>
      <c r="BU53" s="665"/>
      <c r="BV53" s="665"/>
      <c r="BW53" s="665"/>
      <c r="BX53" s="665"/>
      <c r="BY53" s="665"/>
      <c r="BZ53" s="665"/>
      <c r="CA53" s="665"/>
      <c r="CB53" s="665"/>
      <c r="CC53" s="665"/>
      <c r="CD53" s="665"/>
      <c r="CE53" s="665"/>
      <c r="CF53" s="665"/>
      <c r="CG53" s="665"/>
      <c r="CH53" s="665"/>
      <c r="CI53" s="665"/>
      <c r="CJ53" s="665"/>
      <c r="CK53" s="665"/>
      <c r="CL53" s="665"/>
      <c r="CM53" s="665"/>
      <c r="CN53" s="665"/>
      <c r="CO53" s="665"/>
      <c r="CP53" s="665"/>
      <c r="CQ53" s="665"/>
      <c r="CR53" s="665"/>
      <c r="CS53" s="665"/>
      <c r="CT53" s="665"/>
      <c r="CU53" s="665"/>
      <c r="CV53" s="665"/>
      <c r="CW53" s="665"/>
      <c r="CX53" s="665"/>
      <c r="CY53" s="665"/>
      <c r="CZ53" s="665"/>
      <c r="DA53" s="665"/>
      <c r="DB53" s="665"/>
      <c r="DC53" s="665"/>
      <c r="DD53" s="665"/>
      <c r="DE53" s="665"/>
      <c r="DF53" s="665"/>
      <c r="DG53" s="665"/>
      <c r="DH53" s="665"/>
      <c r="DI53" s="665"/>
      <c r="DJ53" s="665"/>
      <c r="DK53" s="665"/>
      <c r="DL53" s="665"/>
      <c r="DM53" s="665"/>
      <c r="DN53" s="665"/>
      <c r="DO53" s="665"/>
      <c r="DP53" s="665"/>
      <c r="DQ53" s="665"/>
      <c r="DR53" s="665"/>
      <c r="DS53" s="665"/>
      <c r="DT53" s="665"/>
      <c r="DU53" s="665"/>
      <c r="DV53" s="665"/>
      <c r="DW53" s="665"/>
      <c r="DX53" s="665"/>
      <c r="DY53" s="665"/>
      <c r="DZ53" s="665"/>
      <c r="EA53" s="665"/>
      <c r="EB53" s="665"/>
      <c r="EC53" s="665"/>
      <c r="ED53" s="665"/>
      <c r="EE53" s="665"/>
      <c r="EF53" s="665"/>
      <c r="EG53" s="665"/>
      <c r="EH53" s="665"/>
      <c r="EI53" s="665"/>
      <c r="EJ53" s="665"/>
      <c r="EK53" s="665"/>
      <c r="EL53" s="665"/>
      <c r="EM53" s="665"/>
      <c r="EN53" s="665"/>
      <c r="EO53" s="665"/>
      <c r="EP53" s="665"/>
      <c r="EQ53" s="665"/>
      <c r="ER53" s="665"/>
      <c r="ES53" s="665"/>
      <c r="ET53" s="665"/>
      <c r="EU53" s="665"/>
      <c r="EV53" s="665"/>
      <c r="EW53" s="665"/>
      <c r="EX53" s="665"/>
      <c r="EY53" s="665"/>
      <c r="EZ53" s="665"/>
      <c r="FA53" s="665"/>
      <c r="FB53" s="665"/>
      <c r="FC53" s="665"/>
      <c r="FD53" s="665"/>
      <c r="FE53" s="665"/>
      <c r="FF53" s="665"/>
      <c r="FG53" s="665"/>
      <c r="FH53" s="665"/>
      <c r="FI53" s="665"/>
      <c r="FJ53" s="665"/>
      <c r="FK53" s="665"/>
      <c r="FL53" s="665"/>
      <c r="FM53" s="665"/>
      <c r="FN53" s="665"/>
      <c r="FO53" s="665"/>
      <c r="FP53" s="665"/>
      <c r="FQ53" s="665"/>
      <c r="FR53" s="665"/>
      <c r="FS53" s="665"/>
      <c r="FT53" s="665"/>
      <c r="FU53" s="665"/>
      <c r="FV53" s="665"/>
      <c r="FW53" s="665"/>
      <c r="FX53" s="665"/>
      <c r="FY53" s="665"/>
      <c r="FZ53" s="665"/>
      <c r="GA53" s="665"/>
      <c r="GB53" s="665"/>
      <c r="GC53" s="665"/>
      <c r="GD53" s="665"/>
      <c r="GE53" s="665"/>
      <c r="GF53" s="665"/>
      <c r="GG53" s="665"/>
      <c r="GH53" s="665"/>
      <c r="GI53" s="665"/>
      <c r="GJ53" s="665"/>
      <c r="GK53" s="665"/>
      <c r="GL53" s="665"/>
      <c r="GM53" s="665"/>
      <c r="GN53" s="665"/>
      <c r="GO53" s="665"/>
      <c r="GP53" s="665"/>
      <c r="GQ53" s="665"/>
      <c r="GR53" s="665"/>
      <c r="GS53" s="665"/>
      <c r="GT53" s="665"/>
      <c r="GU53" s="665"/>
      <c r="GV53" s="665"/>
      <c r="GW53" s="665"/>
      <c r="GX53" s="665"/>
      <c r="GY53" s="665"/>
      <c r="GZ53" s="665"/>
      <c r="HA53" s="665"/>
      <c r="HB53" s="665"/>
      <c r="HC53" s="665"/>
      <c r="HD53" s="665"/>
      <c r="HE53" s="665"/>
      <c r="HF53" s="665"/>
      <c r="HG53" s="665"/>
      <c r="HH53" s="665"/>
      <c r="HI53" s="665"/>
      <c r="HJ53" s="665"/>
      <c r="HK53" s="665"/>
      <c r="HL53" s="665"/>
      <c r="HM53" s="665"/>
      <c r="HN53" s="665"/>
      <c r="HO53" s="665"/>
      <c r="HP53" s="665"/>
      <c r="HQ53" s="665"/>
      <c r="HR53" s="665"/>
      <c r="HS53" s="665"/>
      <c r="HT53" s="665"/>
      <c r="HU53" s="665"/>
      <c r="HV53" s="665"/>
      <c r="HW53" s="665"/>
      <c r="HX53" s="665"/>
      <c r="HY53" s="665"/>
      <c r="HZ53" s="665"/>
      <c r="IA53" s="665"/>
      <c r="IB53" s="665"/>
      <c r="IC53" s="665"/>
      <c r="ID53" s="665"/>
      <c r="IE53" s="665"/>
      <c r="IF53" s="665"/>
      <c r="IG53" s="665"/>
      <c r="IH53" s="665"/>
      <c r="II53" s="665"/>
      <c r="IJ53" s="665"/>
      <c r="IK53" s="665"/>
      <c r="IL53" s="665"/>
      <c r="IM53" s="665"/>
      <c r="IN53" s="665"/>
      <c r="IO53" s="665"/>
      <c r="IP53" s="665"/>
      <c r="IQ53" s="665"/>
      <c r="IR53" s="665"/>
      <c r="IS53" s="665"/>
      <c r="IT53" s="665"/>
      <c r="IU53" s="665"/>
      <c r="IV53" s="665"/>
      <c r="IW53" s="665"/>
      <c r="IX53" s="665"/>
      <c r="IY53" s="665"/>
      <c r="IZ53" s="665"/>
      <c r="JA53" s="665"/>
      <c r="JB53" s="665"/>
      <c r="JC53" s="665"/>
      <c r="JD53" s="665"/>
      <c r="JE53" s="665"/>
      <c r="JF53" s="665"/>
      <c r="JG53" s="665"/>
      <c r="JH53" s="665"/>
      <c r="JI53" s="665"/>
      <c r="JJ53" s="665"/>
      <c r="JK53" s="665"/>
      <c r="JL53" s="665"/>
      <c r="JM53" s="665"/>
      <c r="JN53" s="665"/>
      <c r="JO53" s="665"/>
      <c r="JP53" s="665"/>
      <c r="JQ53" s="665"/>
      <c r="JR53" s="665"/>
      <c r="JS53" s="665"/>
      <c r="JT53" s="665"/>
      <c r="JU53" s="665"/>
      <c r="JV53" s="665"/>
      <c r="JW53" s="665"/>
      <c r="JX53" s="665"/>
      <c r="JY53" s="665"/>
      <c r="JZ53" s="665"/>
      <c r="KA53" s="665"/>
      <c r="KB53" s="665"/>
      <c r="KC53" s="665"/>
      <c r="KD53" s="665"/>
      <c r="KE53" s="665"/>
      <c r="KF53" s="665"/>
      <c r="KG53" s="665"/>
      <c r="KH53" s="665"/>
      <c r="KI53" s="665"/>
      <c r="KJ53" s="665"/>
      <c r="KK53" s="665"/>
      <c r="KL53" s="665"/>
      <c r="KM53" s="665"/>
      <c r="KN53" s="665"/>
      <c r="KO53" s="665"/>
      <c r="KP53" s="665"/>
      <c r="KQ53" s="665"/>
      <c r="KR53" s="665"/>
      <c r="KS53" s="665"/>
      <c r="KT53" s="665"/>
      <c r="KU53" s="665"/>
      <c r="KV53" s="665"/>
      <c r="KW53" s="665"/>
      <c r="KX53" s="665"/>
      <c r="KY53" s="665"/>
      <c r="KZ53" s="665"/>
      <c r="LA53" s="665"/>
      <c r="LB53" s="665"/>
      <c r="LC53" s="665"/>
      <c r="LD53" s="665"/>
      <c r="LE53" s="665"/>
      <c r="LF53" s="665"/>
      <c r="LG53" s="665"/>
      <c r="LH53" s="665"/>
      <c r="LI53" s="665"/>
      <c r="LJ53" s="665"/>
      <c r="LK53" s="665"/>
      <c r="LL53" s="665"/>
      <c r="LM53" s="665"/>
      <c r="LN53" s="665"/>
      <c r="LO53" s="665"/>
      <c r="LP53" s="665"/>
      <c r="LQ53" s="665"/>
      <c r="LR53" s="665"/>
      <c r="LS53" s="665"/>
      <c r="LT53" s="665"/>
      <c r="LU53" s="665"/>
      <c r="LV53" s="665"/>
      <c r="LW53" s="665"/>
      <c r="LX53" s="665"/>
      <c r="LY53" s="665"/>
      <c r="LZ53" s="665"/>
      <c r="MA53" s="665"/>
      <c r="MB53" s="665"/>
      <c r="MC53" s="665"/>
      <c r="MD53" s="665"/>
      <c r="ME53" s="665"/>
      <c r="MF53" s="665"/>
      <c r="MG53" s="665"/>
      <c r="MH53" s="665"/>
      <c r="MI53" s="665"/>
      <c r="MJ53" s="665"/>
      <c r="MK53" s="665"/>
      <c r="ML53" s="665"/>
      <c r="MM53" s="665"/>
      <c r="MN53" s="665"/>
      <c r="MO53" s="665"/>
      <c r="MP53" s="665"/>
      <c r="MQ53" s="665"/>
      <c r="MR53" s="665"/>
      <c r="MS53" s="665"/>
      <c r="MT53" s="665"/>
      <c r="MU53" s="665"/>
      <c r="MV53" s="665"/>
      <c r="MW53" s="665"/>
      <c r="MX53" s="665"/>
      <c r="MY53" s="665"/>
      <c r="MZ53" s="665"/>
      <c r="NA53" s="665"/>
      <c r="NB53" s="665"/>
      <c r="NC53" s="665"/>
      <c r="ND53" s="665"/>
      <c r="NE53" s="665"/>
      <c r="NF53" s="665"/>
      <c r="NG53" s="665"/>
      <c r="NH53" s="665"/>
      <c r="NI53" s="665"/>
      <c r="NJ53" s="665"/>
      <c r="NK53" s="665"/>
      <c r="NL53" s="665"/>
      <c r="NM53" s="665"/>
      <c r="NN53" s="665"/>
      <c r="NO53" s="665"/>
      <c r="NP53" s="665"/>
      <c r="NQ53" s="665"/>
      <c r="NR53" s="665"/>
      <c r="NS53" s="665"/>
      <c r="NT53" s="665"/>
      <c r="NU53" s="665"/>
      <c r="NV53" s="665"/>
      <c r="NW53" s="665"/>
      <c r="NX53" s="665"/>
      <c r="NY53" s="665"/>
      <c r="NZ53" s="665"/>
      <c r="OA53" s="665"/>
      <c r="OB53" s="665"/>
      <c r="OC53" s="665"/>
      <c r="OD53" s="665"/>
      <c r="OE53" s="665"/>
      <c r="OF53" s="665"/>
      <c r="OG53" s="665"/>
      <c r="OH53" s="665"/>
      <c r="OI53" s="665"/>
      <c r="OJ53" s="665"/>
      <c r="OK53" s="665"/>
      <c r="OL53" s="665"/>
      <c r="OM53" s="665"/>
      <c r="ON53" s="665"/>
      <c r="OO53" s="665"/>
      <c r="OP53" s="665"/>
      <c r="OQ53" s="665"/>
      <c r="OR53" s="665"/>
      <c r="OS53" s="665"/>
      <c r="OT53" s="665"/>
      <c r="OU53" s="665"/>
      <c r="OV53" s="665"/>
      <c r="OW53" s="665"/>
      <c r="OX53" s="665"/>
      <c r="OY53" s="665"/>
      <c r="OZ53" s="665"/>
      <c r="PA53" s="665"/>
      <c r="PB53" s="665"/>
      <c r="PC53" s="665"/>
      <c r="PD53" s="665"/>
      <c r="PE53" s="665"/>
      <c r="PF53" s="665"/>
      <c r="PG53" s="665"/>
      <c r="PH53" s="665"/>
      <c r="PI53" s="665"/>
      <c r="PJ53" s="665"/>
      <c r="PK53" s="665"/>
      <c r="PL53" s="665"/>
      <c r="PM53" s="665"/>
      <c r="PN53" s="665"/>
      <c r="PO53" s="665"/>
      <c r="PP53" s="665"/>
      <c r="PQ53" s="665"/>
      <c r="PR53" s="665"/>
      <c r="PS53" s="665"/>
      <c r="PT53" s="665"/>
      <c r="PU53" s="665"/>
      <c r="PV53" s="665"/>
      <c r="PW53" s="665"/>
      <c r="PX53" s="665"/>
      <c r="PY53" s="665"/>
      <c r="PZ53" s="665"/>
      <c r="QA53" s="665"/>
      <c r="QB53" s="665"/>
      <c r="QC53" s="665"/>
      <c r="QD53" s="665"/>
      <c r="QE53" s="665"/>
      <c r="QF53" s="665"/>
      <c r="QG53" s="665"/>
      <c r="QH53" s="665"/>
      <c r="QI53" s="665"/>
      <c r="QJ53" s="665"/>
      <c r="QK53" s="665"/>
      <c r="QL53" s="665"/>
      <c r="QM53" s="665"/>
      <c r="QN53" s="665"/>
      <c r="QO53" s="665"/>
      <c r="QP53" s="665"/>
      <c r="QQ53" s="665"/>
      <c r="QR53" s="665"/>
      <c r="QS53" s="665"/>
      <c r="QT53" s="665"/>
      <c r="QU53" s="665"/>
      <c r="QV53" s="665"/>
      <c r="QW53" s="665"/>
      <c r="QX53" s="665"/>
      <c r="QY53" s="665"/>
      <c r="QZ53" s="665"/>
      <c r="RA53" s="665"/>
      <c r="RB53" s="665"/>
      <c r="RC53" s="665"/>
      <c r="RD53" s="665"/>
      <c r="RE53" s="665"/>
      <c r="RF53" s="665"/>
      <c r="RG53" s="665"/>
      <c r="RH53" s="665"/>
      <c r="RI53" s="665"/>
      <c r="RJ53" s="665"/>
      <c r="RK53" s="665"/>
      <c r="RL53" s="665"/>
      <c r="RM53" s="665"/>
      <c r="RN53" s="665"/>
      <c r="RO53" s="665"/>
      <c r="RP53" s="665"/>
      <c r="RQ53" s="665"/>
      <c r="RR53" s="665"/>
      <c r="RS53" s="665"/>
      <c r="RT53" s="665"/>
      <c r="RU53" s="665"/>
      <c r="RV53" s="665"/>
      <c r="RW53" s="665"/>
      <c r="RX53" s="665"/>
      <c r="RY53" s="665"/>
      <c r="RZ53" s="665"/>
      <c r="SA53" s="665"/>
      <c r="SB53" s="665"/>
      <c r="SC53" s="665"/>
      <c r="SD53" s="665"/>
      <c r="SE53" s="665"/>
      <c r="SF53" s="665"/>
      <c r="SG53" s="665"/>
      <c r="SH53" s="665"/>
      <c r="SI53" s="665"/>
      <c r="SJ53" s="665"/>
      <c r="SK53" s="665"/>
      <c r="SL53" s="665"/>
      <c r="SM53" s="665"/>
      <c r="SN53" s="665"/>
      <c r="SO53" s="665"/>
      <c r="SP53" s="665"/>
      <c r="SQ53" s="665"/>
      <c r="SR53" s="665"/>
      <c r="SS53" s="665"/>
      <c r="ST53" s="665"/>
      <c r="SU53" s="665"/>
      <c r="SV53" s="665"/>
      <c r="SW53" s="665"/>
      <c r="SX53" s="665"/>
      <c r="SY53" s="665"/>
      <c r="SZ53" s="665"/>
      <c r="TA53" s="665"/>
      <c r="TB53" s="665"/>
      <c r="TC53" s="665"/>
      <c r="TD53" s="665"/>
      <c r="TE53" s="665"/>
      <c r="TF53" s="665"/>
      <c r="TG53" s="665"/>
      <c r="TH53" s="665"/>
      <c r="TI53" s="665"/>
      <c r="TJ53" s="665"/>
      <c r="TK53" s="665"/>
      <c r="TL53" s="665"/>
      <c r="TM53" s="665"/>
      <c r="TN53" s="665"/>
      <c r="TO53" s="665"/>
      <c r="TP53" s="665"/>
      <c r="TQ53" s="665"/>
      <c r="TR53" s="665"/>
      <c r="TS53" s="665"/>
      <c r="TT53" s="665"/>
      <c r="TU53" s="665"/>
      <c r="TV53" s="665"/>
      <c r="TW53" s="665"/>
      <c r="TX53" s="665"/>
      <c r="TY53" s="665"/>
      <c r="TZ53" s="665"/>
      <c r="UA53" s="665"/>
      <c r="UB53" s="665"/>
      <c r="UC53" s="665"/>
      <c r="UD53" s="665"/>
      <c r="UE53" s="665"/>
      <c r="UF53" s="665"/>
      <c r="UG53" s="665"/>
      <c r="UH53" s="665"/>
      <c r="UI53" s="665"/>
      <c r="UJ53" s="665"/>
      <c r="UK53" s="665"/>
      <c r="UL53" s="665"/>
      <c r="UM53" s="665"/>
      <c r="UN53" s="665"/>
      <c r="UO53" s="665"/>
      <c r="UP53" s="665"/>
      <c r="UQ53" s="665"/>
      <c r="UR53" s="665"/>
      <c r="US53" s="665"/>
      <c r="UT53" s="665"/>
      <c r="UU53" s="665"/>
      <c r="UV53" s="665"/>
      <c r="UW53" s="665"/>
      <c r="UX53" s="665"/>
      <c r="UY53" s="665"/>
      <c r="UZ53" s="665"/>
      <c r="VA53" s="665"/>
      <c r="VB53" s="665"/>
      <c r="VC53" s="665"/>
      <c r="VD53" s="665"/>
      <c r="VE53" s="665"/>
      <c r="VF53" s="665"/>
      <c r="VG53" s="665"/>
      <c r="VH53" s="665"/>
      <c r="VI53" s="665"/>
      <c r="VJ53" s="665"/>
      <c r="VK53" s="665"/>
      <c r="VL53" s="665"/>
      <c r="VM53" s="665"/>
      <c r="VN53" s="665"/>
      <c r="VO53" s="665"/>
      <c r="VP53" s="665"/>
      <c r="VQ53" s="665"/>
      <c r="VR53" s="665"/>
      <c r="VS53" s="665"/>
      <c r="VT53" s="665"/>
      <c r="VU53" s="665"/>
      <c r="VV53" s="665"/>
      <c r="VW53" s="665"/>
      <c r="VX53" s="665"/>
      <c r="VY53" s="665"/>
      <c r="VZ53" s="665"/>
      <c r="WA53" s="665"/>
      <c r="WB53" s="665"/>
      <c r="WC53" s="665"/>
      <c r="WD53" s="665"/>
      <c r="WE53" s="665"/>
      <c r="WF53" s="665"/>
      <c r="WG53" s="665"/>
      <c r="WH53" s="665"/>
      <c r="WI53" s="665"/>
      <c r="WJ53" s="665"/>
      <c r="WK53" s="665"/>
      <c r="WL53" s="665"/>
      <c r="WM53" s="665"/>
      <c r="WN53" s="665"/>
      <c r="WO53" s="665"/>
      <c r="WP53" s="665"/>
      <c r="WQ53" s="665"/>
      <c r="WR53" s="665"/>
      <c r="WS53" s="665"/>
      <c r="WT53" s="665"/>
      <c r="WU53" s="665"/>
      <c r="WV53" s="665"/>
      <c r="WW53" s="665"/>
      <c r="WX53" s="665"/>
      <c r="WY53" s="665"/>
      <c r="WZ53" s="665"/>
      <c r="XA53" s="665"/>
      <c r="XB53" s="665"/>
      <c r="XC53" s="665"/>
      <c r="XD53" s="665"/>
      <c r="XE53" s="665"/>
      <c r="XF53" s="665"/>
      <c r="XG53" s="665"/>
      <c r="XH53" s="665"/>
      <c r="XI53" s="665"/>
      <c r="XJ53" s="665"/>
      <c r="XK53" s="665"/>
      <c r="XL53" s="665"/>
      <c r="XM53" s="665"/>
      <c r="XN53" s="665"/>
      <c r="XO53" s="665"/>
      <c r="XP53" s="665"/>
      <c r="XQ53" s="665"/>
      <c r="XR53" s="665"/>
      <c r="XS53" s="665"/>
      <c r="XT53" s="665"/>
      <c r="XU53" s="665"/>
      <c r="XV53" s="665"/>
      <c r="XW53" s="665"/>
      <c r="XX53" s="665"/>
      <c r="XY53" s="665"/>
      <c r="XZ53" s="665"/>
      <c r="YA53" s="665"/>
      <c r="YB53" s="665"/>
      <c r="YC53" s="665"/>
      <c r="YD53" s="665"/>
      <c r="YE53" s="665"/>
      <c r="YF53" s="665"/>
      <c r="YG53" s="665"/>
      <c r="YH53" s="665"/>
      <c r="YI53" s="665"/>
      <c r="YJ53" s="665"/>
      <c r="YK53" s="665"/>
      <c r="YL53" s="665"/>
      <c r="YM53" s="665"/>
      <c r="YN53" s="665"/>
      <c r="YO53" s="665"/>
      <c r="YP53" s="665"/>
      <c r="YQ53" s="665"/>
      <c r="YR53" s="665"/>
      <c r="YS53" s="665"/>
      <c r="YT53" s="665"/>
      <c r="YU53" s="665"/>
      <c r="YV53" s="665"/>
      <c r="YW53" s="665"/>
      <c r="YX53" s="665"/>
      <c r="YY53" s="665"/>
      <c r="YZ53" s="665"/>
      <c r="ZA53" s="665"/>
      <c r="ZB53" s="665"/>
      <c r="ZC53" s="665"/>
      <c r="ZD53" s="665"/>
      <c r="ZE53" s="665"/>
      <c r="ZF53" s="665"/>
      <c r="ZG53" s="665"/>
      <c r="ZH53" s="665"/>
      <c r="ZI53" s="665"/>
      <c r="ZJ53" s="665"/>
      <c r="ZK53" s="665"/>
      <c r="ZL53" s="665"/>
      <c r="ZM53" s="665"/>
      <c r="ZN53" s="665"/>
      <c r="ZO53" s="665"/>
      <c r="ZP53" s="665"/>
      <c r="ZQ53" s="665"/>
      <c r="ZR53" s="665"/>
      <c r="ZS53" s="665"/>
      <c r="ZT53" s="665"/>
      <c r="ZU53" s="665"/>
      <c r="ZV53" s="665"/>
      <c r="ZW53" s="665"/>
      <c r="ZX53" s="665"/>
      <c r="ZY53" s="665"/>
      <c r="ZZ53" s="665"/>
      <c r="AAA53" s="665"/>
      <c r="AAB53" s="665"/>
      <c r="AAC53" s="665"/>
      <c r="AAD53" s="665"/>
      <c r="AAE53" s="665"/>
      <c r="AAF53" s="665"/>
      <c r="AAG53" s="665"/>
      <c r="AAH53" s="665"/>
      <c r="AAI53" s="665"/>
      <c r="AAJ53" s="665"/>
      <c r="AAK53" s="665"/>
      <c r="AAL53" s="665"/>
      <c r="AAM53" s="665"/>
      <c r="AAN53" s="665"/>
      <c r="AAO53" s="665"/>
      <c r="AAP53" s="665"/>
      <c r="AAQ53" s="665"/>
      <c r="AAR53" s="665"/>
      <c r="AAS53" s="665"/>
      <c r="AAT53" s="665"/>
      <c r="AAU53" s="665"/>
      <c r="AAV53" s="665"/>
      <c r="AAW53" s="665"/>
      <c r="AAX53" s="665"/>
      <c r="AAY53" s="665"/>
      <c r="AAZ53" s="665"/>
      <c r="ABA53" s="665"/>
      <c r="ABB53" s="665"/>
      <c r="ABC53" s="665"/>
      <c r="ABD53" s="665"/>
      <c r="ABE53" s="665"/>
      <c r="ABF53" s="665"/>
      <c r="ABG53" s="665"/>
      <c r="ABH53" s="665"/>
      <c r="ABI53" s="665"/>
      <c r="ABJ53" s="665"/>
      <c r="ABK53" s="665"/>
      <c r="ABL53" s="665"/>
      <c r="ABM53" s="665"/>
      <c r="ABN53" s="665"/>
      <c r="ABO53" s="665"/>
      <c r="ABP53" s="665"/>
      <c r="ABQ53" s="665"/>
      <c r="ABR53" s="665"/>
      <c r="ABS53" s="665"/>
      <c r="ABT53" s="665"/>
      <c r="ABU53" s="665"/>
      <c r="ABV53" s="665"/>
      <c r="ABW53" s="665"/>
      <c r="ABX53" s="665"/>
      <c r="ABY53" s="665"/>
      <c r="ABZ53" s="665"/>
      <c r="ACA53" s="665"/>
      <c r="ACB53" s="665"/>
      <c r="ACC53" s="665"/>
      <c r="ACD53" s="665"/>
      <c r="ACE53" s="665"/>
      <c r="ACF53" s="665"/>
      <c r="ACG53" s="665"/>
      <c r="ACH53" s="665"/>
      <c r="ACI53" s="665"/>
      <c r="ACJ53" s="665"/>
      <c r="ACK53" s="665"/>
      <c r="ACL53" s="665"/>
      <c r="ACM53" s="665"/>
      <c r="ACN53" s="665"/>
      <c r="ACO53" s="665"/>
      <c r="ACP53" s="665"/>
      <c r="ACQ53" s="665"/>
      <c r="ACR53" s="665"/>
      <c r="ACS53" s="665"/>
      <c r="ACT53" s="665"/>
      <c r="ACU53" s="665"/>
      <c r="ACV53" s="665"/>
      <c r="ACW53" s="665"/>
      <c r="ACX53" s="665"/>
      <c r="ACY53" s="665"/>
      <c r="ACZ53" s="665"/>
      <c r="ADA53" s="665"/>
      <c r="ADB53" s="665"/>
      <c r="ADC53" s="665"/>
      <c r="ADD53" s="665"/>
      <c r="ADE53" s="665"/>
      <c r="ADF53" s="665"/>
      <c r="ADG53" s="665"/>
      <c r="ADH53" s="665"/>
      <c r="ADI53" s="665"/>
      <c r="ADJ53" s="665"/>
      <c r="ADK53" s="665"/>
      <c r="ADL53" s="665"/>
      <c r="ADM53" s="665"/>
      <c r="ADN53" s="665"/>
      <c r="ADO53" s="665"/>
      <c r="ADP53" s="665"/>
      <c r="ADQ53" s="665"/>
      <c r="ADR53" s="665"/>
      <c r="ADS53" s="665"/>
      <c r="ADT53" s="665"/>
      <c r="ADU53" s="665"/>
      <c r="ADV53" s="665"/>
      <c r="ADW53" s="665"/>
      <c r="ADX53" s="665"/>
      <c r="ADY53" s="665"/>
      <c r="ADZ53" s="665"/>
      <c r="AEA53" s="665"/>
      <c r="AEB53" s="665"/>
      <c r="AEC53" s="665"/>
      <c r="AED53" s="665"/>
      <c r="AEE53" s="665"/>
      <c r="AEF53" s="665"/>
      <c r="AEG53" s="665"/>
      <c r="AEH53" s="665"/>
      <c r="AEI53" s="665"/>
      <c r="AEJ53" s="665"/>
      <c r="AEK53" s="665"/>
      <c r="AEL53" s="665"/>
      <c r="AEM53" s="665"/>
      <c r="AEN53" s="665"/>
      <c r="AEO53" s="665"/>
      <c r="AEP53" s="665"/>
      <c r="AEQ53" s="665"/>
      <c r="AER53" s="665"/>
      <c r="AES53" s="665"/>
      <c r="AET53" s="665"/>
      <c r="AEU53" s="665"/>
      <c r="AEV53" s="665"/>
      <c r="AEW53" s="665"/>
      <c r="AEX53" s="665"/>
      <c r="AEY53" s="665"/>
      <c r="AEZ53" s="665"/>
      <c r="AFA53" s="665"/>
      <c r="AFB53" s="665"/>
      <c r="AFC53" s="665"/>
      <c r="AFD53" s="665"/>
      <c r="AFE53" s="665"/>
      <c r="AFF53" s="665"/>
      <c r="AFG53" s="665"/>
      <c r="AFH53" s="665"/>
      <c r="AFI53" s="665"/>
      <c r="AFJ53" s="665"/>
      <c r="AFK53" s="665"/>
      <c r="AFL53" s="665"/>
      <c r="AFM53" s="665"/>
      <c r="AFN53" s="665"/>
      <c r="AFO53" s="665"/>
      <c r="AFP53" s="665"/>
      <c r="AFQ53" s="665"/>
      <c r="AFR53" s="665"/>
      <c r="AFS53" s="665"/>
      <c r="AFT53" s="665"/>
      <c r="AFU53" s="665"/>
      <c r="AFV53" s="665"/>
      <c r="AFW53" s="665"/>
      <c r="AFX53" s="665"/>
      <c r="AFY53" s="665"/>
      <c r="AFZ53" s="665"/>
      <c r="AGA53" s="665"/>
      <c r="AGB53" s="665"/>
      <c r="AGC53" s="665"/>
      <c r="AGD53" s="665"/>
      <c r="AGE53" s="665"/>
      <c r="AGF53" s="665"/>
      <c r="AGG53" s="665"/>
      <c r="AGH53" s="665"/>
      <c r="AGI53" s="665"/>
      <c r="AGJ53" s="665"/>
      <c r="AGK53" s="665"/>
      <c r="AGL53" s="665"/>
      <c r="AGM53" s="665"/>
      <c r="AGN53" s="665"/>
      <c r="AGO53" s="665"/>
      <c r="AGP53" s="665"/>
      <c r="AGQ53" s="665"/>
      <c r="AGR53" s="665"/>
      <c r="AGS53" s="665"/>
      <c r="AGT53" s="665"/>
      <c r="AGU53" s="665"/>
      <c r="AGV53" s="665"/>
      <c r="AGW53" s="665"/>
      <c r="AGX53" s="665"/>
      <c r="AGY53" s="665"/>
      <c r="AGZ53" s="665"/>
      <c r="AHA53" s="665"/>
      <c r="AHB53" s="665"/>
      <c r="AHC53" s="665"/>
      <c r="AHD53" s="665"/>
      <c r="AHE53" s="665"/>
      <c r="AHF53" s="665"/>
      <c r="AHG53" s="665"/>
      <c r="AHH53" s="665"/>
      <c r="AHI53" s="665"/>
      <c r="AHJ53" s="665"/>
      <c r="AHK53" s="665"/>
      <c r="AHL53" s="665"/>
      <c r="AHM53" s="665"/>
      <c r="AHN53" s="665"/>
      <c r="AHO53" s="665"/>
      <c r="AHP53" s="665"/>
      <c r="AHQ53" s="665"/>
      <c r="AHR53" s="665"/>
      <c r="AHS53" s="665"/>
      <c r="AHT53" s="665"/>
      <c r="AHU53" s="665"/>
      <c r="AHV53" s="665"/>
      <c r="AHW53" s="665"/>
      <c r="AHX53" s="665"/>
      <c r="AHY53" s="665"/>
      <c r="AHZ53" s="665"/>
      <c r="AIA53" s="665"/>
      <c r="AIB53" s="665"/>
      <c r="AIC53" s="665"/>
      <c r="AID53" s="665"/>
      <c r="AIE53" s="665"/>
      <c r="AIF53" s="665"/>
      <c r="AIG53" s="665"/>
      <c r="AIH53" s="665"/>
      <c r="AII53" s="665"/>
      <c r="AIJ53" s="665"/>
      <c r="AIK53" s="665"/>
      <c r="AIL53" s="665"/>
      <c r="AIM53" s="665"/>
      <c r="AIN53" s="665"/>
      <c r="AIO53" s="665"/>
      <c r="AIP53" s="665"/>
      <c r="AIQ53" s="665"/>
      <c r="AIR53" s="665"/>
      <c r="AIS53" s="665"/>
      <c r="AIT53" s="665"/>
      <c r="AIU53" s="665"/>
      <c r="AIV53" s="665"/>
      <c r="AIW53" s="665"/>
      <c r="AIX53" s="665"/>
      <c r="AIY53" s="665"/>
      <c r="AIZ53" s="665"/>
      <c r="AJA53" s="665"/>
      <c r="AJB53" s="665"/>
      <c r="AJC53" s="665"/>
      <c r="AJD53" s="665"/>
      <c r="AJE53" s="665"/>
      <c r="AJF53" s="665"/>
      <c r="AJG53" s="665"/>
      <c r="AJH53" s="665"/>
      <c r="AJI53" s="665"/>
      <c r="AJJ53" s="665"/>
      <c r="AJK53" s="665"/>
      <c r="AJL53" s="665"/>
      <c r="AJM53" s="665"/>
      <c r="AJN53" s="665"/>
      <c r="AJO53" s="665"/>
      <c r="AJP53" s="665"/>
      <c r="AJQ53" s="665"/>
      <c r="AJR53" s="665"/>
      <c r="AJS53" s="665"/>
      <c r="AJT53" s="665"/>
      <c r="AJU53" s="665"/>
      <c r="AJV53" s="665"/>
      <c r="AJW53" s="665"/>
      <c r="AJX53" s="665"/>
      <c r="AJY53" s="665"/>
      <c r="AJZ53" s="665"/>
      <c r="AKA53" s="665"/>
      <c r="AKB53" s="665"/>
      <c r="AKC53" s="665"/>
      <c r="AKD53" s="665"/>
      <c r="AKE53" s="665"/>
      <c r="AKF53" s="665"/>
      <c r="AKG53" s="665"/>
      <c r="AKH53" s="665"/>
      <c r="AKI53" s="665"/>
      <c r="AKJ53" s="665"/>
      <c r="AKK53" s="665"/>
      <c r="AKL53" s="665"/>
      <c r="AKM53" s="665"/>
      <c r="AKN53" s="665"/>
      <c r="AKO53" s="665"/>
      <c r="AKP53" s="665"/>
      <c r="AKQ53" s="665"/>
      <c r="AKR53" s="665"/>
      <c r="AKS53" s="665"/>
      <c r="AKT53" s="665"/>
      <c r="AKU53" s="665"/>
      <c r="AKV53" s="665"/>
      <c r="AKW53" s="665"/>
      <c r="AKX53" s="665"/>
      <c r="AKY53" s="665"/>
      <c r="AKZ53" s="665"/>
      <c r="ALA53" s="665"/>
      <c r="ALB53" s="665"/>
      <c r="ALC53" s="665"/>
      <c r="ALD53" s="665"/>
      <c r="ALE53" s="665"/>
      <c r="ALF53" s="665"/>
      <c r="ALG53" s="665"/>
      <c r="ALH53" s="665"/>
      <c r="ALI53" s="665"/>
      <c r="ALJ53" s="665"/>
      <c r="ALK53" s="665"/>
      <c r="ALL53" s="665"/>
      <c r="ALM53" s="665"/>
      <c r="ALN53" s="665"/>
    </row>
    <row r="54" spans="2:1003">
      <c r="B54" s="699" t="s">
        <v>600</v>
      </c>
      <c r="C54" s="700">
        <v>0</v>
      </c>
      <c r="D54" s="700">
        <v>0</v>
      </c>
      <c r="E54" s="700">
        <v>0</v>
      </c>
      <c r="F54" s="700">
        <v>0</v>
      </c>
      <c r="G54" s="700">
        <v>6.2449671907908977</v>
      </c>
      <c r="H54" s="700">
        <v>44.215788527086893</v>
      </c>
      <c r="I54" s="700">
        <v>72.488104819927912</v>
      </c>
      <c r="J54" s="700">
        <v>105.39617523165917</v>
      </c>
      <c r="K54" s="700">
        <v>267.7614434740043</v>
      </c>
      <c r="P54" s="665"/>
      <c r="Q54" s="665"/>
      <c r="R54" s="665"/>
      <c r="S54" s="665"/>
      <c r="T54" s="665"/>
      <c r="U54" s="665"/>
      <c r="V54" s="665"/>
      <c r="W54" s="665"/>
      <c r="X54" s="665"/>
      <c r="Y54" s="665"/>
      <c r="Z54" s="665"/>
      <c r="AA54" s="665"/>
      <c r="AB54" s="665"/>
      <c r="AC54" s="665"/>
      <c r="AD54" s="665"/>
      <c r="AE54" s="665"/>
      <c r="AF54" s="665"/>
      <c r="AG54" s="665"/>
      <c r="AH54" s="665"/>
      <c r="AI54" s="665"/>
      <c r="AJ54" s="665"/>
      <c r="AK54" s="665"/>
      <c r="AL54" s="665"/>
      <c r="AM54" s="665"/>
      <c r="AN54" s="665"/>
      <c r="AO54" s="665"/>
      <c r="AP54" s="665"/>
      <c r="AQ54" s="665"/>
      <c r="AR54" s="665"/>
      <c r="AS54" s="665"/>
      <c r="AT54" s="665"/>
      <c r="AU54" s="665"/>
      <c r="AV54" s="665"/>
      <c r="AW54" s="665"/>
      <c r="AX54" s="665"/>
      <c r="AY54" s="665"/>
      <c r="AZ54" s="665"/>
      <c r="BA54" s="665"/>
      <c r="BB54" s="665"/>
      <c r="BC54" s="665"/>
      <c r="BD54" s="665"/>
      <c r="BE54" s="665"/>
      <c r="BF54" s="665"/>
      <c r="BG54" s="665"/>
      <c r="BH54" s="665"/>
      <c r="BI54" s="665"/>
      <c r="BJ54" s="665"/>
      <c r="BK54" s="665"/>
      <c r="BL54" s="665"/>
      <c r="BM54" s="665"/>
      <c r="BN54" s="665"/>
      <c r="BO54" s="665"/>
      <c r="BP54" s="665"/>
      <c r="BQ54" s="665"/>
      <c r="BR54" s="665"/>
      <c r="BS54" s="665"/>
      <c r="BT54" s="665"/>
      <c r="BU54" s="665"/>
      <c r="BV54" s="665"/>
      <c r="BW54" s="665"/>
      <c r="BX54" s="665"/>
      <c r="BY54" s="665"/>
      <c r="BZ54" s="665"/>
      <c r="CA54" s="665"/>
      <c r="CB54" s="665"/>
      <c r="CC54" s="665"/>
      <c r="CD54" s="665"/>
      <c r="CE54" s="665"/>
      <c r="CF54" s="665"/>
      <c r="CG54" s="665"/>
      <c r="CH54" s="665"/>
      <c r="CI54" s="665"/>
      <c r="CJ54" s="665"/>
      <c r="CK54" s="665"/>
      <c r="CL54" s="665"/>
      <c r="CM54" s="665"/>
      <c r="CN54" s="665"/>
      <c r="CO54" s="665"/>
      <c r="CP54" s="665"/>
      <c r="CQ54" s="665"/>
      <c r="CR54" s="665"/>
      <c r="CS54" s="665"/>
      <c r="CT54" s="665"/>
      <c r="CU54" s="665"/>
      <c r="CV54" s="665"/>
      <c r="CW54" s="665"/>
      <c r="CX54" s="665"/>
      <c r="CY54" s="665"/>
      <c r="CZ54" s="665"/>
      <c r="DA54" s="665"/>
      <c r="DB54" s="665"/>
      <c r="DC54" s="665"/>
      <c r="DD54" s="665"/>
      <c r="DE54" s="665"/>
      <c r="DF54" s="665"/>
      <c r="DG54" s="665"/>
      <c r="DH54" s="665"/>
      <c r="DI54" s="665"/>
      <c r="DJ54" s="665"/>
      <c r="DK54" s="665"/>
      <c r="DL54" s="665"/>
      <c r="DM54" s="665"/>
      <c r="DN54" s="665"/>
      <c r="DO54" s="665"/>
      <c r="DP54" s="665"/>
      <c r="DQ54" s="665"/>
      <c r="DR54" s="665"/>
      <c r="DS54" s="665"/>
      <c r="DT54" s="665"/>
      <c r="DU54" s="665"/>
      <c r="DV54" s="665"/>
      <c r="DW54" s="665"/>
      <c r="DX54" s="665"/>
      <c r="DY54" s="665"/>
      <c r="DZ54" s="665"/>
      <c r="EA54" s="665"/>
      <c r="EB54" s="665"/>
      <c r="EC54" s="665"/>
      <c r="ED54" s="665"/>
      <c r="EE54" s="665"/>
      <c r="EF54" s="665"/>
      <c r="EG54" s="665"/>
      <c r="EH54" s="665"/>
      <c r="EI54" s="665"/>
      <c r="EJ54" s="665"/>
      <c r="EK54" s="665"/>
      <c r="EL54" s="665"/>
      <c r="EM54" s="665"/>
      <c r="EN54" s="665"/>
      <c r="EO54" s="665"/>
      <c r="EP54" s="665"/>
      <c r="EQ54" s="665"/>
      <c r="ER54" s="665"/>
      <c r="ES54" s="665"/>
      <c r="ET54" s="665"/>
      <c r="EU54" s="665"/>
      <c r="EV54" s="665"/>
      <c r="EW54" s="665"/>
      <c r="EX54" s="665"/>
      <c r="EY54" s="665"/>
      <c r="EZ54" s="665"/>
      <c r="FA54" s="665"/>
      <c r="FB54" s="665"/>
      <c r="FC54" s="665"/>
      <c r="FD54" s="665"/>
      <c r="FE54" s="665"/>
      <c r="FF54" s="665"/>
      <c r="FG54" s="665"/>
      <c r="FH54" s="665"/>
      <c r="FI54" s="665"/>
      <c r="FJ54" s="665"/>
      <c r="FK54" s="665"/>
      <c r="FL54" s="665"/>
      <c r="FM54" s="665"/>
      <c r="FN54" s="665"/>
      <c r="FO54" s="665"/>
      <c r="FP54" s="665"/>
      <c r="FQ54" s="665"/>
      <c r="FR54" s="665"/>
      <c r="FS54" s="665"/>
      <c r="FT54" s="665"/>
      <c r="FU54" s="665"/>
      <c r="FV54" s="665"/>
      <c r="FW54" s="665"/>
      <c r="FX54" s="665"/>
      <c r="FY54" s="665"/>
      <c r="FZ54" s="665"/>
      <c r="GA54" s="665"/>
      <c r="GB54" s="665"/>
      <c r="GC54" s="665"/>
      <c r="GD54" s="665"/>
      <c r="GE54" s="665"/>
      <c r="GF54" s="665"/>
      <c r="GG54" s="665"/>
      <c r="GH54" s="665"/>
      <c r="GI54" s="665"/>
      <c r="GJ54" s="665"/>
      <c r="GK54" s="665"/>
      <c r="GL54" s="665"/>
      <c r="GM54" s="665"/>
      <c r="GN54" s="665"/>
      <c r="GO54" s="665"/>
      <c r="GP54" s="665"/>
      <c r="GQ54" s="665"/>
      <c r="GR54" s="665"/>
      <c r="GS54" s="665"/>
      <c r="GT54" s="665"/>
      <c r="GU54" s="665"/>
      <c r="GV54" s="665"/>
      <c r="GW54" s="665"/>
      <c r="GX54" s="665"/>
      <c r="GY54" s="665"/>
      <c r="GZ54" s="665"/>
      <c r="HA54" s="665"/>
      <c r="HB54" s="665"/>
      <c r="HC54" s="665"/>
      <c r="HD54" s="665"/>
      <c r="HE54" s="665"/>
      <c r="HF54" s="665"/>
      <c r="HG54" s="665"/>
      <c r="HH54" s="665"/>
      <c r="HI54" s="665"/>
      <c r="HJ54" s="665"/>
      <c r="HK54" s="665"/>
      <c r="HL54" s="665"/>
      <c r="HM54" s="665"/>
      <c r="HN54" s="665"/>
      <c r="HO54" s="665"/>
      <c r="HP54" s="665"/>
      <c r="HQ54" s="665"/>
      <c r="HR54" s="665"/>
      <c r="HS54" s="665"/>
      <c r="HT54" s="665"/>
      <c r="HU54" s="665"/>
      <c r="HV54" s="665"/>
      <c r="HW54" s="665"/>
      <c r="HX54" s="665"/>
      <c r="HY54" s="665"/>
      <c r="HZ54" s="665"/>
      <c r="IA54" s="665"/>
      <c r="IB54" s="665"/>
      <c r="IC54" s="665"/>
      <c r="ID54" s="665"/>
      <c r="IE54" s="665"/>
      <c r="IF54" s="665"/>
      <c r="IG54" s="665"/>
      <c r="IH54" s="665"/>
      <c r="II54" s="665"/>
      <c r="IJ54" s="665"/>
      <c r="IK54" s="665"/>
      <c r="IL54" s="665"/>
      <c r="IM54" s="665"/>
      <c r="IN54" s="665"/>
      <c r="IO54" s="665"/>
      <c r="IP54" s="665"/>
      <c r="IQ54" s="665"/>
      <c r="IR54" s="665"/>
      <c r="IS54" s="665"/>
      <c r="IT54" s="665"/>
      <c r="IU54" s="665"/>
      <c r="IV54" s="665"/>
      <c r="IW54" s="665"/>
      <c r="IX54" s="665"/>
      <c r="IY54" s="665"/>
      <c r="IZ54" s="665"/>
      <c r="JA54" s="665"/>
      <c r="JB54" s="665"/>
      <c r="JC54" s="665"/>
      <c r="JD54" s="665"/>
      <c r="JE54" s="665"/>
      <c r="JF54" s="665"/>
      <c r="JG54" s="665"/>
      <c r="JH54" s="665"/>
      <c r="JI54" s="665"/>
      <c r="JJ54" s="665"/>
      <c r="JK54" s="665"/>
      <c r="JL54" s="665"/>
      <c r="JM54" s="665"/>
      <c r="JN54" s="665"/>
      <c r="JO54" s="665"/>
      <c r="JP54" s="665"/>
      <c r="JQ54" s="665"/>
      <c r="JR54" s="665"/>
      <c r="JS54" s="665"/>
      <c r="JT54" s="665"/>
      <c r="JU54" s="665"/>
      <c r="JV54" s="665"/>
      <c r="JW54" s="665"/>
      <c r="JX54" s="665"/>
      <c r="JY54" s="665"/>
      <c r="JZ54" s="665"/>
      <c r="KA54" s="665"/>
      <c r="KB54" s="665"/>
      <c r="KC54" s="665"/>
      <c r="KD54" s="665"/>
      <c r="KE54" s="665"/>
      <c r="KF54" s="665"/>
      <c r="KG54" s="665"/>
      <c r="KH54" s="665"/>
      <c r="KI54" s="665"/>
      <c r="KJ54" s="665"/>
      <c r="KK54" s="665"/>
      <c r="KL54" s="665"/>
      <c r="KM54" s="665"/>
      <c r="KN54" s="665"/>
      <c r="KO54" s="665"/>
      <c r="KP54" s="665"/>
      <c r="KQ54" s="665"/>
      <c r="KR54" s="665"/>
      <c r="KS54" s="665"/>
      <c r="KT54" s="665"/>
      <c r="KU54" s="665"/>
      <c r="KV54" s="665"/>
      <c r="KW54" s="665"/>
      <c r="KX54" s="665"/>
      <c r="KY54" s="665"/>
      <c r="KZ54" s="665"/>
      <c r="LA54" s="665"/>
      <c r="LB54" s="665"/>
      <c r="LC54" s="665"/>
      <c r="LD54" s="665"/>
      <c r="LE54" s="665"/>
      <c r="LF54" s="665"/>
      <c r="LG54" s="665"/>
      <c r="LH54" s="665"/>
      <c r="LI54" s="665"/>
      <c r="LJ54" s="665"/>
      <c r="LK54" s="665"/>
      <c r="LL54" s="665"/>
      <c r="LM54" s="665"/>
      <c r="LN54" s="665"/>
      <c r="LO54" s="665"/>
      <c r="LP54" s="665"/>
      <c r="LQ54" s="665"/>
      <c r="LR54" s="665"/>
      <c r="LS54" s="665"/>
      <c r="LT54" s="665"/>
      <c r="LU54" s="665"/>
      <c r="LV54" s="665"/>
      <c r="LW54" s="665"/>
      <c r="LX54" s="665"/>
      <c r="LY54" s="665"/>
      <c r="LZ54" s="665"/>
      <c r="MA54" s="665"/>
      <c r="MB54" s="665"/>
      <c r="MC54" s="665"/>
      <c r="MD54" s="665"/>
      <c r="ME54" s="665"/>
      <c r="MF54" s="665"/>
      <c r="MG54" s="665"/>
      <c r="MH54" s="665"/>
      <c r="MI54" s="665"/>
      <c r="MJ54" s="665"/>
      <c r="MK54" s="665"/>
      <c r="ML54" s="665"/>
      <c r="MM54" s="665"/>
      <c r="MN54" s="665"/>
      <c r="MO54" s="665"/>
      <c r="MP54" s="665"/>
      <c r="MQ54" s="665"/>
      <c r="MR54" s="665"/>
      <c r="MS54" s="665"/>
      <c r="MT54" s="665"/>
      <c r="MU54" s="665"/>
      <c r="MV54" s="665"/>
      <c r="MW54" s="665"/>
      <c r="MX54" s="665"/>
      <c r="MY54" s="665"/>
      <c r="MZ54" s="665"/>
      <c r="NA54" s="665"/>
      <c r="NB54" s="665"/>
      <c r="NC54" s="665"/>
      <c r="ND54" s="665"/>
      <c r="NE54" s="665"/>
      <c r="NF54" s="665"/>
      <c r="NG54" s="665"/>
      <c r="NH54" s="665"/>
      <c r="NI54" s="665"/>
      <c r="NJ54" s="665"/>
      <c r="NK54" s="665"/>
      <c r="NL54" s="665"/>
      <c r="NM54" s="665"/>
      <c r="NN54" s="665"/>
      <c r="NO54" s="665"/>
      <c r="NP54" s="665"/>
      <c r="NQ54" s="665"/>
      <c r="NR54" s="665"/>
      <c r="NS54" s="665"/>
      <c r="NT54" s="665"/>
      <c r="NU54" s="665"/>
      <c r="NV54" s="665"/>
      <c r="NW54" s="665"/>
      <c r="NX54" s="665"/>
      <c r="NY54" s="665"/>
      <c r="NZ54" s="665"/>
      <c r="OA54" s="665"/>
      <c r="OB54" s="665"/>
      <c r="OC54" s="665"/>
      <c r="OD54" s="665"/>
      <c r="OE54" s="665"/>
      <c r="OF54" s="665"/>
      <c r="OG54" s="665"/>
      <c r="OH54" s="665"/>
      <c r="OI54" s="665"/>
      <c r="OJ54" s="665"/>
      <c r="OK54" s="665"/>
      <c r="OL54" s="665"/>
      <c r="OM54" s="665"/>
      <c r="ON54" s="665"/>
      <c r="OO54" s="665"/>
      <c r="OP54" s="665"/>
      <c r="OQ54" s="665"/>
      <c r="OR54" s="665"/>
      <c r="OS54" s="665"/>
      <c r="OT54" s="665"/>
      <c r="OU54" s="665"/>
      <c r="OV54" s="665"/>
      <c r="OW54" s="665"/>
      <c r="OX54" s="665"/>
      <c r="OY54" s="665"/>
      <c r="OZ54" s="665"/>
      <c r="PA54" s="665"/>
      <c r="PB54" s="665"/>
      <c r="PC54" s="665"/>
      <c r="PD54" s="665"/>
      <c r="PE54" s="665"/>
      <c r="PF54" s="665"/>
      <c r="PG54" s="665"/>
      <c r="PH54" s="665"/>
      <c r="PI54" s="665"/>
      <c r="PJ54" s="665"/>
      <c r="PK54" s="665"/>
      <c r="PL54" s="665"/>
      <c r="PM54" s="665"/>
      <c r="PN54" s="665"/>
      <c r="PO54" s="665"/>
      <c r="PP54" s="665"/>
      <c r="PQ54" s="665"/>
      <c r="PR54" s="665"/>
      <c r="PS54" s="665"/>
      <c r="PT54" s="665"/>
      <c r="PU54" s="665"/>
      <c r="PV54" s="665"/>
      <c r="PW54" s="665"/>
      <c r="PX54" s="665"/>
      <c r="PY54" s="665"/>
      <c r="PZ54" s="665"/>
      <c r="QA54" s="665"/>
      <c r="QB54" s="665"/>
      <c r="QC54" s="665"/>
      <c r="QD54" s="665"/>
      <c r="QE54" s="665"/>
      <c r="QF54" s="665"/>
      <c r="QG54" s="665"/>
      <c r="QH54" s="665"/>
      <c r="QI54" s="665"/>
      <c r="QJ54" s="665"/>
      <c r="QK54" s="665"/>
      <c r="QL54" s="665"/>
      <c r="QM54" s="665"/>
      <c r="QN54" s="665"/>
      <c r="QO54" s="665"/>
      <c r="QP54" s="665"/>
      <c r="QQ54" s="665"/>
      <c r="QR54" s="665"/>
      <c r="QS54" s="665"/>
      <c r="QT54" s="665"/>
      <c r="QU54" s="665"/>
      <c r="QV54" s="665"/>
      <c r="QW54" s="665"/>
      <c r="QX54" s="665"/>
      <c r="QY54" s="665"/>
      <c r="QZ54" s="665"/>
      <c r="RA54" s="665"/>
      <c r="RB54" s="665"/>
      <c r="RC54" s="665"/>
      <c r="RD54" s="665"/>
      <c r="RE54" s="665"/>
      <c r="RF54" s="665"/>
      <c r="RG54" s="665"/>
      <c r="RH54" s="665"/>
      <c r="RI54" s="665"/>
      <c r="RJ54" s="665"/>
      <c r="RK54" s="665"/>
      <c r="RL54" s="665"/>
      <c r="RM54" s="665"/>
      <c r="RN54" s="665"/>
      <c r="RO54" s="665"/>
      <c r="RP54" s="665"/>
      <c r="RQ54" s="665"/>
      <c r="RR54" s="665"/>
      <c r="RS54" s="665"/>
      <c r="RT54" s="665"/>
      <c r="RU54" s="665"/>
      <c r="RV54" s="665"/>
      <c r="RW54" s="665"/>
      <c r="RX54" s="665"/>
      <c r="RY54" s="665"/>
      <c r="RZ54" s="665"/>
      <c r="SA54" s="665"/>
      <c r="SB54" s="665"/>
      <c r="SC54" s="665"/>
      <c r="SD54" s="665"/>
      <c r="SE54" s="665"/>
      <c r="SF54" s="665"/>
      <c r="SG54" s="665"/>
      <c r="SH54" s="665"/>
      <c r="SI54" s="665"/>
      <c r="SJ54" s="665"/>
      <c r="SK54" s="665"/>
      <c r="SL54" s="665"/>
      <c r="SM54" s="665"/>
      <c r="SN54" s="665"/>
      <c r="SO54" s="665"/>
      <c r="SP54" s="665"/>
      <c r="SQ54" s="665"/>
      <c r="SR54" s="665"/>
      <c r="SS54" s="665"/>
      <c r="ST54" s="665"/>
      <c r="SU54" s="665"/>
      <c r="SV54" s="665"/>
      <c r="SW54" s="665"/>
      <c r="SX54" s="665"/>
      <c r="SY54" s="665"/>
      <c r="SZ54" s="665"/>
      <c r="TA54" s="665"/>
      <c r="TB54" s="665"/>
      <c r="TC54" s="665"/>
      <c r="TD54" s="665"/>
      <c r="TE54" s="665"/>
      <c r="TF54" s="665"/>
      <c r="TG54" s="665"/>
      <c r="TH54" s="665"/>
      <c r="TI54" s="665"/>
      <c r="TJ54" s="665"/>
      <c r="TK54" s="665"/>
      <c r="TL54" s="665"/>
      <c r="TM54" s="665"/>
      <c r="TN54" s="665"/>
      <c r="TO54" s="665"/>
      <c r="TP54" s="665"/>
      <c r="TQ54" s="665"/>
      <c r="TR54" s="665"/>
      <c r="TS54" s="665"/>
      <c r="TT54" s="665"/>
      <c r="TU54" s="665"/>
      <c r="TV54" s="665"/>
      <c r="TW54" s="665"/>
      <c r="TX54" s="665"/>
      <c r="TY54" s="665"/>
      <c r="TZ54" s="665"/>
      <c r="UA54" s="665"/>
      <c r="UB54" s="665"/>
      <c r="UC54" s="665"/>
      <c r="UD54" s="665"/>
      <c r="UE54" s="665"/>
      <c r="UF54" s="665"/>
      <c r="UG54" s="665"/>
      <c r="UH54" s="665"/>
      <c r="UI54" s="665"/>
      <c r="UJ54" s="665"/>
      <c r="UK54" s="665"/>
      <c r="UL54" s="665"/>
      <c r="UM54" s="665"/>
      <c r="UN54" s="665"/>
      <c r="UO54" s="665"/>
      <c r="UP54" s="665"/>
      <c r="UQ54" s="665"/>
      <c r="UR54" s="665"/>
      <c r="US54" s="665"/>
      <c r="UT54" s="665"/>
      <c r="UU54" s="665"/>
      <c r="UV54" s="665"/>
      <c r="UW54" s="665"/>
      <c r="UX54" s="665"/>
      <c r="UY54" s="665"/>
      <c r="UZ54" s="665"/>
      <c r="VA54" s="665"/>
      <c r="VB54" s="665"/>
      <c r="VC54" s="665"/>
      <c r="VD54" s="665"/>
      <c r="VE54" s="665"/>
      <c r="VF54" s="665"/>
      <c r="VG54" s="665"/>
      <c r="VH54" s="665"/>
      <c r="VI54" s="665"/>
      <c r="VJ54" s="665"/>
      <c r="VK54" s="665"/>
      <c r="VL54" s="665"/>
      <c r="VM54" s="665"/>
      <c r="VN54" s="665"/>
      <c r="VO54" s="665"/>
      <c r="VP54" s="665"/>
      <c r="VQ54" s="665"/>
      <c r="VR54" s="665"/>
      <c r="VS54" s="665"/>
      <c r="VT54" s="665"/>
      <c r="VU54" s="665"/>
      <c r="VV54" s="665"/>
      <c r="VW54" s="665"/>
      <c r="VX54" s="665"/>
      <c r="VY54" s="665"/>
      <c r="VZ54" s="665"/>
      <c r="WA54" s="665"/>
      <c r="WB54" s="665"/>
      <c r="WC54" s="665"/>
      <c r="WD54" s="665"/>
      <c r="WE54" s="665"/>
      <c r="WF54" s="665"/>
      <c r="WG54" s="665"/>
      <c r="WH54" s="665"/>
      <c r="WI54" s="665"/>
      <c r="WJ54" s="665"/>
      <c r="WK54" s="665"/>
      <c r="WL54" s="665"/>
      <c r="WM54" s="665"/>
      <c r="WN54" s="665"/>
      <c r="WO54" s="665"/>
      <c r="WP54" s="665"/>
      <c r="WQ54" s="665"/>
      <c r="WR54" s="665"/>
      <c r="WS54" s="665"/>
      <c r="WT54" s="665"/>
      <c r="WU54" s="665"/>
      <c r="WV54" s="665"/>
      <c r="WW54" s="665"/>
      <c r="WX54" s="665"/>
      <c r="WY54" s="665"/>
      <c r="WZ54" s="665"/>
      <c r="XA54" s="665"/>
      <c r="XB54" s="665"/>
      <c r="XC54" s="665"/>
      <c r="XD54" s="665"/>
      <c r="XE54" s="665"/>
      <c r="XF54" s="665"/>
      <c r="XG54" s="665"/>
      <c r="XH54" s="665"/>
      <c r="XI54" s="665"/>
      <c r="XJ54" s="665"/>
      <c r="XK54" s="665"/>
      <c r="XL54" s="665"/>
      <c r="XM54" s="665"/>
      <c r="XN54" s="665"/>
      <c r="XO54" s="665"/>
      <c r="XP54" s="665"/>
      <c r="XQ54" s="665"/>
      <c r="XR54" s="665"/>
      <c r="XS54" s="665"/>
      <c r="XT54" s="665"/>
      <c r="XU54" s="665"/>
      <c r="XV54" s="665"/>
      <c r="XW54" s="665"/>
      <c r="XX54" s="665"/>
      <c r="XY54" s="665"/>
      <c r="XZ54" s="665"/>
      <c r="YA54" s="665"/>
      <c r="YB54" s="665"/>
      <c r="YC54" s="665"/>
      <c r="YD54" s="665"/>
      <c r="YE54" s="665"/>
      <c r="YF54" s="665"/>
      <c r="YG54" s="665"/>
      <c r="YH54" s="665"/>
      <c r="YI54" s="665"/>
      <c r="YJ54" s="665"/>
      <c r="YK54" s="665"/>
      <c r="YL54" s="665"/>
      <c r="YM54" s="665"/>
      <c r="YN54" s="665"/>
      <c r="YO54" s="665"/>
      <c r="YP54" s="665"/>
      <c r="YQ54" s="665"/>
      <c r="YR54" s="665"/>
      <c r="YS54" s="665"/>
      <c r="YT54" s="665"/>
      <c r="YU54" s="665"/>
      <c r="YV54" s="665"/>
      <c r="YW54" s="665"/>
      <c r="YX54" s="665"/>
      <c r="YY54" s="665"/>
      <c r="YZ54" s="665"/>
      <c r="ZA54" s="665"/>
      <c r="ZB54" s="665"/>
      <c r="ZC54" s="665"/>
      <c r="ZD54" s="665"/>
      <c r="ZE54" s="665"/>
      <c r="ZF54" s="665"/>
      <c r="ZG54" s="665"/>
      <c r="ZH54" s="665"/>
      <c r="ZI54" s="665"/>
      <c r="ZJ54" s="665"/>
      <c r="ZK54" s="665"/>
      <c r="ZL54" s="665"/>
      <c r="ZM54" s="665"/>
      <c r="ZN54" s="665"/>
      <c r="ZO54" s="665"/>
      <c r="ZP54" s="665"/>
      <c r="ZQ54" s="665"/>
      <c r="ZR54" s="665"/>
      <c r="ZS54" s="665"/>
      <c r="ZT54" s="665"/>
      <c r="ZU54" s="665"/>
      <c r="ZV54" s="665"/>
      <c r="ZW54" s="665"/>
      <c r="ZX54" s="665"/>
      <c r="ZY54" s="665"/>
      <c r="ZZ54" s="665"/>
      <c r="AAA54" s="665"/>
      <c r="AAB54" s="665"/>
      <c r="AAC54" s="665"/>
      <c r="AAD54" s="665"/>
      <c r="AAE54" s="665"/>
      <c r="AAF54" s="665"/>
      <c r="AAG54" s="665"/>
      <c r="AAH54" s="665"/>
      <c r="AAI54" s="665"/>
      <c r="AAJ54" s="665"/>
      <c r="AAK54" s="665"/>
      <c r="AAL54" s="665"/>
      <c r="AAM54" s="665"/>
      <c r="AAN54" s="665"/>
      <c r="AAO54" s="665"/>
      <c r="AAP54" s="665"/>
      <c r="AAQ54" s="665"/>
      <c r="AAR54" s="665"/>
      <c r="AAS54" s="665"/>
      <c r="AAT54" s="665"/>
      <c r="AAU54" s="665"/>
      <c r="AAV54" s="665"/>
      <c r="AAW54" s="665"/>
      <c r="AAX54" s="665"/>
      <c r="AAY54" s="665"/>
      <c r="AAZ54" s="665"/>
      <c r="ABA54" s="665"/>
      <c r="ABB54" s="665"/>
      <c r="ABC54" s="665"/>
      <c r="ABD54" s="665"/>
      <c r="ABE54" s="665"/>
      <c r="ABF54" s="665"/>
      <c r="ABG54" s="665"/>
      <c r="ABH54" s="665"/>
      <c r="ABI54" s="665"/>
      <c r="ABJ54" s="665"/>
      <c r="ABK54" s="665"/>
      <c r="ABL54" s="665"/>
      <c r="ABM54" s="665"/>
      <c r="ABN54" s="665"/>
      <c r="ABO54" s="665"/>
      <c r="ABP54" s="665"/>
      <c r="ABQ54" s="665"/>
      <c r="ABR54" s="665"/>
      <c r="ABS54" s="665"/>
      <c r="ABT54" s="665"/>
      <c r="ABU54" s="665"/>
      <c r="ABV54" s="665"/>
      <c r="ABW54" s="665"/>
      <c r="ABX54" s="665"/>
      <c r="ABY54" s="665"/>
      <c r="ABZ54" s="665"/>
      <c r="ACA54" s="665"/>
      <c r="ACB54" s="665"/>
      <c r="ACC54" s="665"/>
      <c r="ACD54" s="665"/>
      <c r="ACE54" s="665"/>
      <c r="ACF54" s="665"/>
      <c r="ACG54" s="665"/>
      <c r="ACH54" s="665"/>
      <c r="ACI54" s="665"/>
      <c r="ACJ54" s="665"/>
      <c r="ACK54" s="665"/>
      <c r="ACL54" s="665"/>
      <c r="ACM54" s="665"/>
      <c r="ACN54" s="665"/>
      <c r="ACO54" s="665"/>
      <c r="ACP54" s="665"/>
      <c r="ACQ54" s="665"/>
      <c r="ACR54" s="665"/>
      <c r="ACS54" s="665"/>
      <c r="ACT54" s="665"/>
      <c r="ACU54" s="665"/>
      <c r="ACV54" s="665"/>
      <c r="ACW54" s="665"/>
      <c r="ACX54" s="665"/>
      <c r="ACY54" s="665"/>
      <c r="ACZ54" s="665"/>
      <c r="ADA54" s="665"/>
      <c r="ADB54" s="665"/>
      <c r="ADC54" s="665"/>
      <c r="ADD54" s="665"/>
      <c r="ADE54" s="665"/>
      <c r="ADF54" s="665"/>
      <c r="ADG54" s="665"/>
      <c r="ADH54" s="665"/>
      <c r="ADI54" s="665"/>
      <c r="ADJ54" s="665"/>
      <c r="ADK54" s="665"/>
      <c r="ADL54" s="665"/>
      <c r="ADM54" s="665"/>
      <c r="ADN54" s="665"/>
      <c r="ADO54" s="665"/>
      <c r="ADP54" s="665"/>
      <c r="ADQ54" s="665"/>
      <c r="ADR54" s="665"/>
      <c r="ADS54" s="665"/>
      <c r="ADT54" s="665"/>
      <c r="ADU54" s="665"/>
      <c r="ADV54" s="665"/>
      <c r="ADW54" s="665"/>
      <c r="ADX54" s="665"/>
      <c r="ADY54" s="665"/>
      <c r="ADZ54" s="665"/>
      <c r="AEA54" s="665"/>
      <c r="AEB54" s="665"/>
      <c r="AEC54" s="665"/>
      <c r="AED54" s="665"/>
      <c r="AEE54" s="665"/>
      <c r="AEF54" s="665"/>
      <c r="AEG54" s="665"/>
      <c r="AEH54" s="665"/>
      <c r="AEI54" s="665"/>
      <c r="AEJ54" s="665"/>
      <c r="AEK54" s="665"/>
      <c r="AEL54" s="665"/>
      <c r="AEM54" s="665"/>
      <c r="AEN54" s="665"/>
      <c r="AEO54" s="665"/>
      <c r="AEP54" s="665"/>
      <c r="AEQ54" s="665"/>
      <c r="AER54" s="665"/>
      <c r="AES54" s="665"/>
      <c r="AET54" s="665"/>
      <c r="AEU54" s="665"/>
      <c r="AEV54" s="665"/>
      <c r="AEW54" s="665"/>
      <c r="AEX54" s="665"/>
      <c r="AEY54" s="665"/>
      <c r="AEZ54" s="665"/>
      <c r="AFA54" s="665"/>
      <c r="AFB54" s="665"/>
      <c r="AFC54" s="665"/>
      <c r="AFD54" s="665"/>
      <c r="AFE54" s="665"/>
      <c r="AFF54" s="665"/>
      <c r="AFG54" s="665"/>
      <c r="AFH54" s="665"/>
      <c r="AFI54" s="665"/>
      <c r="AFJ54" s="665"/>
      <c r="AFK54" s="665"/>
      <c r="AFL54" s="665"/>
      <c r="AFM54" s="665"/>
      <c r="AFN54" s="665"/>
      <c r="AFO54" s="665"/>
      <c r="AFP54" s="665"/>
      <c r="AFQ54" s="665"/>
      <c r="AFR54" s="665"/>
      <c r="AFS54" s="665"/>
      <c r="AFT54" s="665"/>
      <c r="AFU54" s="665"/>
      <c r="AFV54" s="665"/>
      <c r="AFW54" s="665"/>
      <c r="AFX54" s="665"/>
      <c r="AFY54" s="665"/>
      <c r="AFZ54" s="665"/>
      <c r="AGA54" s="665"/>
      <c r="AGB54" s="665"/>
      <c r="AGC54" s="665"/>
      <c r="AGD54" s="665"/>
      <c r="AGE54" s="665"/>
      <c r="AGF54" s="665"/>
      <c r="AGG54" s="665"/>
      <c r="AGH54" s="665"/>
      <c r="AGI54" s="665"/>
      <c r="AGJ54" s="665"/>
      <c r="AGK54" s="665"/>
      <c r="AGL54" s="665"/>
      <c r="AGM54" s="665"/>
      <c r="AGN54" s="665"/>
      <c r="AGO54" s="665"/>
      <c r="AGP54" s="665"/>
      <c r="AGQ54" s="665"/>
      <c r="AGR54" s="665"/>
      <c r="AGS54" s="665"/>
      <c r="AGT54" s="665"/>
      <c r="AGU54" s="665"/>
      <c r="AGV54" s="665"/>
      <c r="AGW54" s="665"/>
      <c r="AGX54" s="665"/>
      <c r="AGY54" s="665"/>
      <c r="AGZ54" s="665"/>
      <c r="AHA54" s="665"/>
      <c r="AHB54" s="665"/>
      <c r="AHC54" s="665"/>
      <c r="AHD54" s="665"/>
      <c r="AHE54" s="665"/>
      <c r="AHF54" s="665"/>
      <c r="AHG54" s="665"/>
      <c r="AHH54" s="665"/>
      <c r="AHI54" s="665"/>
      <c r="AHJ54" s="665"/>
      <c r="AHK54" s="665"/>
      <c r="AHL54" s="665"/>
      <c r="AHM54" s="665"/>
      <c r="AHN54" s="665"/>
      <c r="AHO54" s="665"/>
      <c r="AHP54" s="665"/>
      <c r="AHQ54" s="665"/>
      <c r="AHR54" s="665"/>
      <c r="AHS54" s="665"/>
      <c r="AHT54" s="665"/>
      <c r="AHU54" s="665"/>
      <c r="AHV54" s="665"/>
      <c r="AHW54" s="665"/>
      <c r="AHX54" s="665"/>
      <c r="AHY54" s="665"/>
      <c r="AHZ54" s="665"/>
      <c r="AIA54" s="665"/>
      <c r="AIB54" s="665"/>
      <c r="AIC54" s="665"/>
      <c r="AID54" s="665"/>
      <c r="AIE54" s="665"/>
      <c r="AIF54" s="665"/>
      <c r="AIG54" s="665"/>
      <c r="AIH54" s="665"/>
      <c r="AII54" s="665"/>
      <c r="AIJ54" s="665"/>
      <c r="AIK54" s="665"/>
      <c r="AIL54" s="665"/>
      <c r="AIM54" s="665"/>
      <c r="AIN54" s="665"/>
      <c r="AIO54" s="665"/>
      <c r="AIP54" s="665"/>
      <c r="AIQ54" s="665"/>
      <c r="AIR54" s="665"/>
      <c r="AIS54" s="665"/>
      <c r="AIT54" s="665"/>
      <c r="AIU54" s="665"/>
      <c r="AIV54" s="665"/>
      <c r="AIW54" s="665"/>
      <c r="AIX54" s="665"/>
      <c r="AIY54" s="665"/>
      <c r="AIZ54" s="665"/>
      <c r="AJA54" s="665"/>
      <c r="AJB54" s="665"/>
      <c r="AJC54" s="665"/>
      <c r="AJD54" s="665"/>
      <c r="AJE54" s="665"/>
      <c r="AJF54" s="665"/>
      <c r="AJG54" s="665"/>
      <c r="AJH54" s="665"/>
      <c r="AJI54" s="665"/>
      <c r="AJJ54" s="665"/>
      <c r="AJK54" s="665"/>
      <c r="AJL54" s="665"/>
      <c r="AJM54" s="665"/>
      <c r="AJN54" s="665"/>
      <c r="AJO54" s="665"/>
      <c r="AJP54" s="665"/>
      <c r="AJQ54" s="665"/>
      <c r="AJR54" s="665"/>
      <c r="AJS54" s="665"/>
      <c r="AJT54" s="665"/>
      <c r="AJU54" s="665"/>
      <c r="AJV54" s="665"/>
      <c r="AJW54" s="665"/>
      <c r="AJX54" s="665"/>
      <c r="AJY54" s="665"/>
      <c r="AJZ54" s="665"/>
      <c r="AKA54" s="665"/>
      <c r="AKB54" s="665"/>
      <c r="AKC54" s="665"/>
      <c r="AKD54" s="665"/>
      <c r="AKE54" s="665"/>
      <c r="AKF54" s="665"/>
      <c r="AKG54" s="665"/>
      <c r="AKH54" s="665"/>
      <c r="AKI54" s="665"/>
      <c r="AKJ54" s="665"/>
      <c r="AKK54" s="665"/>
      <c r="AKL54" s="665"/>
      <c r="AKM54" s="665"/>
      <c r="AKN54" s="665"/>
      <c r="AKO54" s="665"/>
      <c r="AKP54" s="665"/>
      <c r="AKQ54" s="665"/>
      <c r="AKR54" s="665"/>
      <c r="AKS54" s="665"/>
      <c r="AKT54" s="665"/>
      <c r="AKU54" s="665"/>
      <c r="AKV54" s="665"/>
      <c r="AKW54" s="665"/>
      <c r="AKX54" s="665"/>
      <c r="AKY54" s="665"/>
      <c r="AKZ54" s="665"/>
      <c r="ALA54" s="665"/>
      <c r="ALB54" s="665"/>
      <c r="ALC54" s="665"/>
      <c r="ALD54" s="665"/>
      <c r="ALE54" s="665"/>
      <c r="ALF54" s="665"/>
      <c r="ALG54" s="665"/>
      <c r="ALH54" s="665"/>
      <c r="ALI54" s="665"/>
      <c r="ALJ54" s="665"/>
      <c r="ALK54" s="665"/>
      <c r="ALL54" s="665"/>
      <c r="ALM54" s="665"/>
    </row>
    <row r="55" spans="2:1003">
      <c r="B55" s="699" t="s">
        <v>601</v>
      </c>
      <c r="C55" s="700">
        <v>0</v>
      </c>
      <c r="D55" s="700">
        <v>0</v>
      </c>
      <c r="E55" s="700">
        <v>0</v>
      </c>
      <c r="F55" s="700">
        <v>0</v>
      </c>
      <c r="G55" s="700">
        <v>0</v>
      </c>
      <c r="H55" s="700">
        <v>0</v>
      </c>
      <c r="I55" s="700">
        <v>0</v>
      </c>
      <c r="J55" s="700">
        <v>0</v>
      </c>
      <c r="K55" s="700">
        <v>0</v>
      </c>
      <c r="P55" s="665"/>
      <c r="Q55" s="665"/>
      <c r="R55" s="665"/>
      <c r="S55" s="665"/>
      <c r="T55" s="665"/>
      <c r="U55" s="665"/>
      <c r="V55" s="665"/>
      <c r="W55" s="665"/>
      <c r="X55" s="665"/>
      <c r="Y55" s="665"/>
      <c r="Z55" s="665"/>
      <c r="AA55" s="665"/>
      <c r="AB55" s="665"/>
      <c r="AC55" s="665"/>
      <c r="AD55" s="665"/>
      <c r="AE55" s="665"/>
      <c r="AF55" s="665"/>
      <c r="AG55" s="665"/>
      <c r="AH55" s="665"/>
      <c r="AI55" s="665"/>
      <c r="AJ55" s="665"/>
      <c r="AK55" s="665"/>
      <c r="AL55" s="665"/>
      <c r="AM55" s="665"/>
      <c r="AN55" s="665"/>
      <c r="AO55" s="665"/>
      <c r="AP55" s="665"/>
      <c r="AQ55" s="665"/>
      <c r="AR55" s="665"/>
      <c r="AS55" s="665"/>
      <c r="AT55" s="665"/>
      <c r="AU55" s="665"/>
      <c r="AV55" s="665"/>
      <c r="AW55" s="665"/>
      <c r="AX55" s="665"/>
      <c r="AY55" s="665"/>
      <c r="AZ55" s="665"/>
      <c r="BA55" s="665"/>
      <c r="BB55" s="665"/>
      <c r="BC55" s="665"/>
      <c r="BD55" s="665"/>
      <c r="BE55" s="665"/>
      <c r="BF55" s="665"/>
      <c r="BG55" s="665"/>
      <c r="BH55" s="665"/>
      <c r="BI55" s="665"/>
      <c r="BJ55" s="665"/>
      <c r="BK55" s="665"/>
      <c r="BL55" s="665"/>
      <c r="BM55" s="665"/>
      <c r="BN55" s="665"/>
      <c r="BO55" s="665"/>
      <c r="BP55" s="665"/>
      <c r="BQ55" s="665"/>
      <c r="BR55" s="665"/>
      <c r="BS55" s="665"/>
      <c r="BT55" s="665"/>
      <c r="BU55" s="665"/>
      <c r="BV55" s="665"/>
      <c r="BW55" s="665"/>
      <c r="BX55" s="665"/>
      <c r="BY55" s="665"/>
      <c r="BZ55" s="665"/>
      <c r="CA55" s="665"/>
      <c r="CB55" s="665"/>
      <c r="CC55" s="665"/>
      <c r="CD55" s="665"/>
      <c r="CE55" s="665"/>
      <c r="CF55" s="665"/>
      <c r="CG55" s="665"/>
      <c r="CH55" s="665"/>
      <c r="CI55" s="665"/>
      <c r="CJ55" s="665"/>
      <c r="CK55" s="665"/>
      <c r="CL55" s="665"/>
      <c r="CM55" s="665"/>
      <c r="CN55" s="665"/>
      <c r="CO55" s="665"/>
      <c r="CP55" s="665"/>
      <c r="CQ55" s="665"/>
      <c r="CR55" s="665"/>
      <c r="CS55" s="665"/>
      <c r="CT55" s="665"/>
      <c r="CU55" s="665"/>
      <c r="CV55" s="665"/>
      <c r="CW55" s="665"/>
      <c r="CX55" s="665"/>
      <c r="CY55" s="665"/>
      <c r="CZ55" s="665"/>
      <c r="DA55" s="665"/>
      <c r="DB55" s="665"/>
      <c r="DC55" s="665"/>
      <c r="DD55" s="665"/>
      <c r="DE55" s="665"/>
      <c r="DF55" s="665"/>
      <c r="DG55" s="665"/>
      <c r="DH55" s="665"/>
      <c r="DI55" s="665"/>
      <c r="DJ55" s="665"/>
      <c r="DK55" s="665"/>
      <c r="DL55" s="665"/>
      <c r="DM55" s="665"/>
      <c r="DN55" s="665"/>
      <c r="DO55" s="665"/>
      <c r="DP55" s="665"/>
      <c r="DQ55" s="665"/>
      <c r="DR55" s="665"/>
      <c r="DS55" s="665"/>
      <c r="DT55" s="665"/>
      <c r="DU55" s="665"/>
      <c r="DV55" s="665"/>
      <c r="DW55" s="665"/>
      <c r="DX55" s="665"/>
      <c r="DY55" s="665"/>
      <c r="DZ55" s="665"/>
      <c r="EA55" s="665"/>
      <c r="EB55" s="665"/>
      <c r="EC55" s="665"/>
      <c r="ED55" s="665"/>
      <c r="EE55" s="665"/>
      <c r="EF55" s="665"/>
      <c r="EG55" s="665"/>
      <c r="EH55" s="665"/>
      <c r="EI55" s="665"/>
      <c r="EJ55" s="665"/>
      <c r="EK55" s="665"/>
      <c r="EL55" s="665"/>
      <c r="EM55" s="665"/>
      <c r="EN55" s="665"/>
      <c r="EO55" s="665"/>
      <c r="EP55" s="665"/>
      <c r="EQ55" s="665"/>
      <c r="ER55" s="665"/>
      <c r="ES55" s="665"/>
      <c r="ET55" s="665"/>
      <c r="EU55" s="665"/>
      <c r="EV55" s="665"/>
      <c r="EW55" s="665"/>
      <c r="EX55" s="665"/>
      <c r="EY55" s="665"/>
      <c r="EZ55" s="665"/>
      <c r="FA55" s="665"/>
      <c r="FB55" s="665"/>
      <c r="FC55" s="665"/>
      <c r="FD55" s="665"/>
      <c r="FE55" s="665"/>
      <c r="FF55" s="665"/>
      <c r="FG55" s="665"/>
      <c r="FH55" s="665"/>
      <c r="FI55" s="665"/>
      <c r="FJ55" s="665"/>
      <c r="FK55" s="665"/>
      <c r="FL55" s="665"/>
      <c r="FM55" s="665"/>
      <c r="FN55" s="665"/>
      <c r="FO55" s="665"/>
      <c r="FP55" s="665"/>
      <c r="FQ55" s="665"/>
      <c r="FR55" s="665"/>
      <c r="FS55" s="665"/>
      <c r="FT55" s="665"/>
      <c r="FU55" s="665"/>
      <c r="FV55" s="665"/>
      <c r="FW55" s="665"/>
      <c r="FX55" s="665"/>
      <c r="FY55" s="665"/>
      <c r="FZ55" s="665"/>
      <c r="GA55" s="665"/>
      <c r="GB55" s="665"/>
      <c r="GC55" s="665"/>
      <c r="GD55" s="665"/>
      <c r="GE55" s="665"/>
      <c r="GF55" s="665"/>
      <c r="GG55" s="665"/>
      <c r="GH55" s="665"/>
      <c r="GI55" s="665"/>
      <c r="GJ55" s="665"/>
      <c r="GK55" s="665"/>
      <c r="GL55" s="665"/>
      <c r="GM55" s="665"/>
      <c r="GN55" s="665"/>
      <c r="GO55" s="665"/>
      <c r="GP55" s="665"/>
      <c r="GQ55" s="665"/>
      <c r="GR55" s="665"/>
      <c r="GS55" s="665"/>
      <c r="GT55" s="665"/>
      <c r="GU55" s="665"/>
      <c r="GV55" s="665"/>
      <c r="GW55" s="665"/>
      <c r="GX55" s="665"/>
      <c r="GY55" s="665"/>
      <c r="GZ55" s="665"/>
      <c r="HA55" s="665"/>
      <c r="HB55" s="665"/>
      <c r="HC55" s="665"/>
      <c r="HD55" s="665"/>
      <c r="HE55" s="665"/>
      <c r="HF55" s="665"/>
      <c r="HG55" s="665"/>
      <c r="HH55" s="665"/>
      <c r="HI55" s="665"/>
      <c r="HJ55" s="665"/>
      <c r="HK55" s="665"/>
      <c r="HL55" s="665"/>
      <c r="HM55" s="665"/>
      <c r="HN55" s="665"/>
      <c r="HO55" s="665"/>
      <c r="HP55" s="665"/>
      <c r="HQ55" s="665"/>
      <c r="HR55" s="665"/>
      <c r="HS55" s="665"/>
      <c r="HT55" s="665"/>
      <c r="HU55" s="665"/>
      <c r="HV55" s="665"/>
      <c r="HW55" s="665"/>
      <c r="HX55" s="665"/>
      <c r="HY55" s="665"/>
      <c r="HZ55" s="665"/>
      <c r="IA55" s="665"/>
      <c r="IB55" s="665"/>
      <c r="IC55" s="665"/>
      <c r="ID55" s="665"/>
      <c r="IE55" s="665"/>
      <c r="IF55" s="665"/>
      <c r="IG55" s="665"/>
      <c r="IH55" s="665"/>
      <c r="II55" s="665"/>
      <c r="IJ55" s="665"/>
      <c r="IK55" s="665"/>
      <c r="IL55" s="665"/>
      <c r="IM55" s="665"/>
      <c r="IN55" s="665"/>
      <c r="IO55" s="665"/>
      <c r="IP55" s="665"/>
      <c r="IQ55" s="665"/>
      <c r="IR55" s="665"/>
      <c r="IS55" s="665"/>
      <c r="IT55" s="665"/>
      <c r="IU55" s="665"/>
      <c r="IV55" s="665"/>
      <c r="IW55" s="665"/>
      <c r="IX55" s="665"/>
      <c r="IY55" s="665"/>
      <c r="IZ55" s="665"/>
      <c r="JA55" s="665"/>
      <c r="JB55" s="665"/>
      <c r="JC55" s="665"/>
      <c r="JD55" s="665"/>
      <c r="JE55" s="665"/>
      <c r="JF55" s="665"/>
      <c r="JG55" s="665"/>
      <c r="JH55" s="665"/>
      <c r="JI55" s="665"/>
      <c r="JJ55" s="665"/>
      <c r="JK55" s="665"/>
      <c r="JL55" s="665"/>
      <c r="JM55" s="665"/>
      <c r="JN55" s="665"/>
      <c r="JO55" s="665"/>
      <c r="JP55" s="665"/>
      <c r="JQ55" s="665"/>
      <c r="JR55" s="665"/>
      <c r="JS55" s="665"/>
      <c r="JT55" s="665"/>
      <c r="JU55" s="665"/>
      <c r="JV55" s="665"/>
      <c r="JW55" s="665"/>
      <c r="JX55" s="665"/>
      <c r="JY55" s="665"/>
      <c r="JZ55" s="665"/>
      <c r="KA55" s="665"/>
      <c r="KB55" s="665"/>
      <c r="KC55" s="665"/>
      <c r="KD55" s="665"/>
      <c r="KE55" s="665"/>
      <c r="KF55" s="665"/>
      <c r="KG55" s="665"/>
      <c r="KH55" s="665"/>
      <c r="KI55" s="665"/>
      <c r="KJ55" s="665"/>
      <c r="KK55" s="665"/>
      <c r="KL55" s="665"/>
      <c r="KM55" s="665"/>
      <c r="KN55" s="665"/>
      <c r="KO55" s="665"/>
      <c r="KP55" s="665"/>
      <c r="KQ55" s="665"/>
      <c r="KR55" s="665"/>
      <c r="KS55" s="665"/>
      <c r="KT55" s="665"/>
      <c r="KU55" s="665"/>
      <c r="KV55" s="665"/>
      <c r="KW55" s="665"/>
      <c r="KX55" s="665"/>
      <c r="KY55" s="665"/>
      <c r="KZ55" s="665"/>
      <c r="LA55" s="665"/>
      <c r="LB55" s="665"/>
      <c r="LC55" s="665"/>
      <c r="LD55" s="665"/>
      <c r="LE55" s="665"/>
      <c r="LF55" s="665"/>
      <c r="LG55" s="665"/>
      <c r="LH55" s="665"/>
      <c r="LI55" s="665"/>
      <c r="LJ55" s="665"/>
      <c r="LK55" s="665"/>
      <c r="LL55" s="665"/>
      <c r="LM55" s="665"/>
      <c r="LN55" s="665"/>
      <c r="LO55" s="665"/>
      <c r="LP55" s="665"/>
      <c r="LQ55" s="665"/>
      <c r="LR55" s="665"/>
      <c r="LS55" s="665"/>
      <c r="LT55" s="665"/>
      <c r="LU55" s="665"/>
      <c r="LV55" s="665"/>
      <c r="LW55" s="665"/>
      <c r="LX55" s="665"/>
      <c r="LY55" s="665"/>
      <c r="LZ55" s="665"/>
      <c r="MA55" s="665"/>
      <c r="MB55" s="665"/>
      <c r="MC55" s="665"/>
      <c r="MD55" s="665"/>
      <c r="ME55" s="665"/>
      <c r="MF55" s="665"/>
      <c r="MG55" s="665"/>
      <c r="MH55" s="665"/>
      <c r="MI55" s="665"/>
      <c r="MJ55" s="665"/>
      <c r="MK55" s="665"/>
      <c r="ML55" s="665"/>
      <c r="MM55" s="665"/>
      <c r="MN55" s="665"/>
      <c r="MO55" s="665"/>
      <c r="MP55" s="665"/>
      <c r="MQ55" s="665"/>
      <c r="MR55" s="665"/>
      <c r="MS55" s="665"/>
      <c r="MT55" s="665"/>
      <c r="MU55" s="665"/>
      <c r="MV55" s="665"/>
      <c r="MW55" s="665"/>
      <c r="MX55" s="665"/>
      <c r="MY55" s="665"/>
      <c r="MZ55" s="665"/>
      <c r="NA55" s="665"/>
      <c r="NB55" s="665"/>
      <c r="NC55" s="665"/>
      <c r="ND55" s="665"/>
      <c r="NE55" s="665"/>
      <c r="NF55" s="665"/>
      <c r="NG55" s="665"/>
      <c r="NH55" s="665"/>
      <c r="NI55" s="665"/>
      <c r="NJ55" s="665"/>
      <c r="NK55" s="665"/>
      <c r="NL55" s="665"/>
      <c r="NM55" s="665"/>
      <c r="NN55" s="665"/>
      <c r="NO55" s="665"/>
      <c r="NP55" s="665"/>
      <c r="NQ55" s="665"/>
      <c r="NR55" s="665"/>
      <c r="NS55" s="665"/>
      <c r="NT55" s="665"/>
      <c r="NU55" s="665"/>
      <c r="NV55" s="665"/>
      <c r="NW55" s="665"/>
      <c r="NX55" s="665"/>
      <c r="NY55" s="665"/>
      <c r="NZ55" s="665"/>
      <c r="OA55" s="665"/>
      <c r="OB55" s="665"/>
      <c r="OC55" s="665"/>
      <c r="OD55" s="665"/>
      <c r="OE55" s="665"/>
      <c r="OF55" s="665"/>
      <c r="OG55" s="665"/>
      <c r="OH55" s="665"/>
      <c r="OI55" s="665"/>
      <c r="OJ55" s="665"/>
      <c r="OK55" s="665"/>
      <c r="OL55" s="665"/>
      <c r="OM55" s="665"/>
      <c r="ON55" s="665"/>
      <c r="OO55" s="665"/>
      <c r="OP55" s="665"/>
      <c r="OQ55" s="665"/>
      <c r="OR55" s="665"/>
      <c r="OS55" s="665"/>
      <c r="OT55" s="665"/>
      <c r="OU55" s="665"/>
      <c r="OV55" s="665"/>
      <c r="OW55" s="665"/>
      <c r="OX55" s="665"/>
      <c r="OY55" s="665"/>
      <c r="OZ55" s="665"/>
      <c r="PA55" s="665"/>
      <c r="PB55" s="665"/>
      <c r="PC55" s="665"/>
      <c r="PD55" s="665"/>
      <c r="PE55" s="665"/>
      <c r="PF55" s="665"/>
      <c r="PG55" s="665"/>
      <c r="PH55" s="665"/>
      <c r="PI55" s="665"/>
      <c r="PJ55" s="665"/>
      <c r="PK55" s="665"/>
      <c r="PL55" s="665"/>
      <c r="PM55" s="665"/>
      <c r="PN55" s="665"/>
      <c r="PO55" s="665"/>
      <c r="PP55" s="665"/>
      <c r="PQ55" s="665"/>
      <c r="PR55" s="665"/>
      <c r="PS55" s="665"/>
      <c r="PT55" s="665"/>
      <c r="PU55" s="665"/>
      <c r="PV55" s="665"/>
      <c r="PW55" s="665"/>
      <c r="PX55" s="665"/>
      <c r="PY55" s="665"/>
      <c r="PZ55" s="665"/>
      <c r="QA55" s="665"/>
      <c r="QB55" s="665"/>
      <c r="QC55" s="665"/>
      <c r="QD55" s="665"/>
      <c r="QE55" s="665"/>
      <c r="QF55" s="665"/>
      <c r="QG55" s="665"/>
      <c r="QH55" s="665"/>
      <c r="QI55" s="665"/>
      <c r="QJ55" s="665"/>
      <c r="QK55" s="665"/>
      <c r="QL55" s="665"/>
      <c r="QM55" s="665"/>
      <c r="QN55" s="665"/>
      <c r="QO55" s="665"/>
      <c r="QP55" s="665"/>
      <c r="QQ55" s="665"/>
      <c r="QR55" s="665"/>
      <c r="QS55" s="665"/>
      <c r="QT55" s="665"/>
      <c r="QU55" s="665"/>
      <c r="QV55" s="665"/>
      <c r="QW55" s="665"/>
      <c r="QX55" s="665"/>
      <c r="QY55" s="665"/>
      <c r="QZ55" s="665"/>
      <c r="RA55" s="665"/>
      <c r="RB55" s="665"/>
      <c r="RC55" s="665"/>
      <c r="RD55" s="665"/>
      <c r="RE55" s="665"/>
      <c r="RF55" s="665"/>
      <c r="RG55" s="665"/>
      <c r="RH55" s="665"/>
      <c r="RI55" s="665"/>
      <c r="RJ55" s="665"/>
      <c r="RK55" s="665"/>
      <c r="RL55" s="665"/>
      <c r="RM55" s="665"/>
      <c r="RN55" s="665"/>
      <c r="RO55" s="665"/>
      <c r="RP55" s="665"/>
      <c r="RQ55" s="665"/>
      <c r="RR55" s="665"/>
      <c r="RS55" s="665"/>
      <c r="RT55" s="665"/>
      <c r="RU55" s="665"/>
      <c r="RV55" s="665"/>
      <c r="RW55" s="665"/>
      <c r="RX55" s="665"/>
      <c r="RY55" s="665"/>
      <c r="RZ55" s="665"/>
      <c r="SA55" s="665"/>
      <c r="SB55" s="665"/>
      <c r="SC55" s="665"/>
      <c r="SD55" s="665"/>
      <c r="SE55" s="665"/>
      <c r="SF55" s="665"/>
      <c r="SG55" s="665"/>
      <c r="SH55" s="665"/>
      <c r="SI55" s="665"/>
      <c r="SJ55" s="665"/>
      <c r="SK55" s="665"/>
      <c r="SL55" s="665"/>
      <c r="SM55" s="665"/>
      <c r="SN55" s="665"/>
      <c r="SO55" s="665"/>
      <c r="SP55" s="665"/>
      <c r="SQ55" s="665"/>
      <c r="SR55" s="665"/>
      <c r="SS55" s="665"/>
      <c r="ST55" s="665"/>
      <c r="SU55" s="665"/>
      <c r="SV55" s="665"/>
      <c r="SW55" s="665"/>
      <c r="SX55" s="665"/>
      <c r="SY55" s="665"/>
      <c r="SZ55" s="665"/>
      <c r="TA55" s="665"/>
      <c r="TB55" s="665"/>
      <c r="TC55" s="665"/>
      <c r="TD55" s="665"/>
      <c r="TE55" s="665"/>
      <c r="TF55" s="665"/>
      <c r="TG55" s="665"/>
      <c r="TH55" s="665"/>
      <c r="TI55" s="665"/>
      <c r="TJ55" s="665"/>
      <c r="TK55" s="665"/>
      <c r="TL55" s="665"/>
      <c r="TM55" s="665"/>
      <c r="TN55" s="665"/>
      <c r="TO55" s="665"/>
      <c r="TP55" s="665"/>
      <c r="TQ55" s="665"/>
      <c r="TR55" s="665"/>
      <c r="TS55" s="665"/>
      <c r="TT55" s="665"/>
      <c r="TU55" s="665"/>
      <c r="TV55" s="665"/>
      <c r="TW55" s="665"/>
      <c r="TX55" s="665"/>
      <c r="TY55" s="665"/>
      <c r="TZ55" s="665"/>
      <c r="UA55" s="665"/>
      <c r="UB55" s="665"/>
      <c r="UC55" s="665"/>
      <c r="UD55" s="665"/>
      <c r="UE55" s="665"/>
      <c r="UF55" s="665"/>
      <c r="UG55" s="665"/>
      <c r="UH55" s="665"/>
      <c r="UI55" s="665"/>
      <c r="UJ55" s="665"/>
      <c r="UK55" s="665"/>
      <c r="UL55" s="665"/>
      <c r="UM55" s="665"/>
      <c r="UN55" s="665"/>
      <c r="UO55" s="665"/>
      <c r="UP55" s="665"/>
      <c r="UQ55" s="665"/>
      <c r="UR55" s="665"/>
      <c r="US55" s="665"/>
      <c r="UT55" s="665"/>
      <c r="UU55" s="665"/>
      <c r="UV55" s="665"/>
      <c r="UW55" s="665"/>
      <c r="UX55" s="665"/>
      <c r="UY55" s="665"/>
      <c r="UZ55" s="665"/>
      <c r="VA55" s="665"/>
      <c r="VB55" s="665"/>
      <c r="VC55" s="665"/>
      <c r="VD55" s="665"/>
      <c r="VE55" s="665"/>
      <c r="VF55" s="665"/>
      <c r="VG55" s="665"/>
      <c r="VH55" s="665"/>
      <c r="VI55" s="665"/>
      <c r="VJ55" s="665"/>
      <c r="VK55" s="665"/>
      <c r="VL55" s="665"/>
      <c r="VM55" s="665"/>
      <c r="VN55" s="665"/>
      <c r="VO55" s="665"/>
      <c r="VP55" s="665"/>
      <c r="VQ55" s="665"/>
      <c r="VR55" s="665"/>
      <c r="VS55" s="665"/>
      <c r="VT55" s="665"/>
      <c r="VU55" s="665"/>
      <c r="VV55" s="665"/>
      <c r="VW55" s="665"/>
      <c r="VX55" s="665"/>
      <c r="VY55" s="665"/>
      <c r="VZ55" s="665"/>
      <c r="WA55" s="665"/>
      <c r="WB55" s="665"/>
      <c r="WC55" s="665"/>
      <c r="WD55" s="665"/>
      <c r="WE55" s="665"/>
      <c r="WF55" s="665"/>
      <c r="WG55" s="665"/>
      <c r="WH55" s="665"/>
      <c r="WI55" s="665"/>
      <c r="WJ55" s="665"/>
      <c r="WK55" s="665"/>
      <c r="WL55" s="665"/>
      <c r="WM55" s="665"/>
      <c r="WN55" s="665"/>
      <c r="WO55" s="665"/>
      <c r="WP55" s="665"/>
      <c r="WQ55" s="665"/>
      <c r="WR55" s="665"/>
      <c r="WS55" s="665"/>
      <c r="WT55" s="665"/>
      <c r="WU55" s="665"/>
      <c r="WV55" s="665"/>
      <c r="WW55" s="665"/>
      <c r="WX55" s="665"/>
      <c r="WY55" s="665"/>
      <c r="WZ55" s="665"/>
      <c r="XA55" s="665"/>
      <c r="XB55" s="665"/>
      <c r="XC55" s="665"/>
      <c r="XD55" s="665"/>
      <c r="XE55" s="665"/>
      <c r="XF55" s="665"/>
      <c r="XG55" s="665"/>
      <c r="XH55" s="665"/>
      <c r="XI55" s="665"/>
      <c r="XJ55" s="665"/>
      <c r="XK55" s="665"/>
      <c r="XL55" s="665"/>
      <c r="XM55" s="665"/>
      <c r="XN55" s="665"/>
      <c r="XO55" s="665"/>
      <c r="XP55" s="665"/>
      <c r="XQ55" s="665"/>
      <c r="XR55" s="665"/>
      <c r="XS55" s="665"/>
      <c r="XT55" s="665"/>
      <c r="XU55" s="665"/>
      <c r="XV55" s="665"/>
      <c r="XW55" s="665"/>
      <c r="XX55" s="665"/>
      <c r="XY55" s="665"/>
      <c r="XZ55" s="665"/>
      <c r="YA55" s="665"/>
      <c r="YB55" s="665"/>
      <c r="YC55" s="665"/>
      <c r="YD55" s="665"/>
      <c r="YE55" s="665"/>
      <c r="YF55" s="665"/>
      <c r="YG55" s="665"/>
      <c r="YH55" s="665"/>
      <c r="YI55" s="665"/>
      <c r="YJ55" s="665"/>
      <c r="YK55" s="665"/>
      <c r="YL55" s="665"/>
      <c r="YM55" s="665"/>
      <c r="YN55" s="665"/>
      <c r="YO55" s="665"/>
      <c r="YP55" s="665"/>
      <c r="YQ55" s="665"/>
      <c r="YR55" s="665"/>
      <c r="YS55" s="665"/>
      <c r="YT55" s="665"/>
      <c r="YU55" s="665"/>
      <c r="YV55" s="665"/>
      <c r="YW55" s="665"/>
      <c r="YX55" s="665"/>
      <c r="YY55" s="665"/>
      <c r="YZ55" s="665"/>
      <c r="ZA55" s="665"/>
      <c r="ZB55" s="665"/>
      <c r="ZC55" s="665"/>
      <c r="ZD55" s="665"/>
      <c r="ZE55" s="665"/>
      <c r="ZF55" s="665"/>
      <c r="ZG55" s="665"/>
      <c r="ZH55" s="665"/>
      <c r="ZI55" s="665"/>
      <c r="ZJ55" s="665"/>
      <c r="ZK55" s="665"/>
      <c r="ZL55" s="665"/>
      <c r="ZM55" s="665"/>
      <c r="ZN55" s="665"/>
      <c r="ZO55" s="665"/>
      <c r="ZP55" s="665"/>
      <c r="ZQ55" s="665"/>
      <c r="ZR55" s="665"/>
      <c r="ZS55" s="665"/>
      <c r="ZT55" s="665"/>
      <c r="ZU55" s="665"/>
      <c r="ZV55" s="665"/>
      <c r="ZW55" s="665"/>
      <c r="ZX55" s="665"/>
      <c r="ZY55" s="665"/>
      <c r="ZZ55" s="665"/>
      <c r="AAA55" s="665"/>
      <c r="AAB55" s="665"/>
      <c r="AAC55" s="665"/>
      <c r="AAD55" s="665"/>
      <c r="AAE55" s="665"/>
      <c r="AAF55" s="665"/>
      <c r="AAG55" s="665"/>
      <c r="AAH55" s="665"/>
      <c r="AAI55" s="665"/>
      <c r="AAJ55" s="665"/>
      <c r="AAK55" s="665"/>
      <c r="AAL55" s="665"/>
      <c r="AAM55" s="665"/>
      <c r="AAN55" s="665"/>
      <c r="AAO55" s="665"/>
      <c r="AAP55" s="665"/>
      <c r="AAQ55" s="665"/>
      <c r="AAR55" s="665"/>
      <c r="AAS55" s="665"/>
      <c r="AAT55" s="665"/>
      <c r="AAU55" s="665"/>
      <c r="AAV55" s="665"/>
      <c r="AAW55" s="665"/>
      <c r="AAX55" s="665"/>
      <c r="AAY55" s="665"/>
      <c r="AAZ55" s="665"/>
      <c r="ABA55" s="665"/>
      <c r="ABB55" s="665"/>
      <c r="ABC55" s="665"/>
      <c r="ABD55" s="665"/>
      <c r="ABE55" s="665"/>
      <c r="ABF55" s="665"/>
      <c r="ABG55" s="665"/>
      <c r="ABH55" s="665"/>
      <c r="ABI55" s="665"/>
      <c r="ABJ55" s="665"/>
      <c r="ABK55" s="665"/>
      <c r="ABL55" s="665"/>
      <c r="ABM55" s="665"/>
      <c r="ABN55" s="665"/>
      <c r="ABO55" s="665"/>
      <c r="ABP55" s="665"/>
      <c r="ABQ55" s="665"/>
      <c r="ABR55" s="665"/>
      <c r="ABS55" s="665"/>
      <c r="ABT55" s="665"/>
      <c r="ABU55" s="665"/>
      <c r="ABV55" s="665"/>
      <c r="ABW55" s="665"/>
      <c r="ABX55" s="665"/>
      <c r="ABY55" s="665"/>
      <c r="ABZ55" s="665"/>
      <c r="ACA55" s="665"/>
      <c r="ACB55" s="665"/>
      <c r="ACC55" s="665"/>
      <c r="ACD55" s="665"/>
      <c r="ACE55" s="665"/>
      <c r="ACF55" s="665"/>
      <c r="ACG55" s="665"/>
      <c r="ACH55" s="665"/>
      <c r="ACI55" s="665"/>
      <c r="ACJ55" s="665"/>
      <c r="ACK55" s="665"/>
      <c r="ACL55" s="665"/>
      <c r="ACM55" s="665"/>
      <c r="ACN55" s="665"/>
      <c r="ACO55" s="665"/>
      <c r="ACP55" s="665"/>
      <c r="ACQ55" s="665"/>
      <c r="ACR55" s="665"/>
      <c r="ACS55" s="665"/>
      <c r="ACT55" s="665"/>
      <c r="ACU55" s="665"/>
      <c r="ACV55" s="665"/>
      <c r="ACW55" s="665"/>
      <c r="ACX55" s="665"/>
      <c r="ACY55" s="665"/>
      <c r="ACZ55" s="665"/>
      <c r="ADA55" s="665"/>
      <c r="ADB55" s="665"/>
      <c r="ADC55" s="665"/>
      <c r="ADD55" s="665"/>
      <c r="ADE55" s="665"/>
      <c r="ADF55" s="665"/>
      <c r="ADG55" s="665"/>
      <c r="ADH55" s="665"/>
      <c r="ADI55" s="665"/>
      <c r="ADJ55" s="665"/>
      <c r="ADK55" s="665"/>
      <c r="ADL55" s="665"/>
      <c r="ADM55" s="665"/>
      <c r="ADN55" s="665"/>
      <c r="ADO55" s="665"/>
      <c r="ADP55" s="665"/>
      <c r="ADQ55" s="665"/>
      <c r="ADR55" s="665"/>
      <c r="ADS55" s="665"/>
      <c r="ADT55" s="665"/>
      <c r="ADU55" s="665"/>
      <c r="ADV55" s="665"/>
      <c r="ADW55" s="665"/>
      <c r="ADX55" s="665"/>
      <c r="ADY55" s="665"/>
      <c r="ADZ55" s="665"/>
      <c r="AEA55" s="665"/>
      <c r="AEB55" s="665"/>
      <c r="AEC55" s="665"/>
      <c r="AED55" s="665"/>
      <c r="AEE55" s="665"/>
      <c r="AEF55" s="665"/>
      <c r="AEG55" s="665"/>
      <c r="AEH55" s="665"/>
      <c r="AEI55" s="665"/>
      <c r="AEJ55" s="665"/>
      <c r="AEK55" s="665"/>
      <c r="AEL55" s="665"/>
      <c r="AEM55" s="665"/>
      <c r="AEN55" s="665"/>
      <c r="AEO55" s="665"/>
      <c r="AEP55" s="665"/>
      <c r="AEQ55" s="665"/>
      <c r="AER55" s="665"/>
      <c r="AES55" s="665"/>
      <c r="AET55" s="665"/>
      <c r="AEU55" s="665"/>
      <c r="AEV55" s="665"/>
      <c r="AEW55" s="665"/>
      <c r="AEX55" s="665"/>
      <c r="AEY55" s="665"/>
      <c r="AEZ55" s="665"/>
      <c r="AFA55" s="665"/>
      <c r="AFB55" s="665"/>
      <c r="AFC55" s="665"/>
      <c r="AFD55" s="665"/>
      <c r="AFE55" s="665"/>
      <c r="AFF55" s="665"/>
      <c r="AFG55" s="665"/>
      <c r="AFH55" s="665"/>
      <c r="AFI55" s="665"/>
      <c r="AFJ55" s="665"/>
      <c r="AFK55" s="665"/>
      <c r="AFL55" s="665"/>
      <c r="AFM55" s="665"/>
      <c r="AFN55" s="665"/>
      <c r="AFO55" s="665"/>
      <c r="AFP55" s="665"/>
      <c r="AFQ55" s="665"/>
      <c r="AFR55" s="665"/>
      <c r="AFS55" s="665"/>
      <c r="AFT55" s="665"/>
      <c r="AFU55" s="665"/>
      <c r="AFV55" s="665"/>
      <c r="AFW55" s="665"/>
      <c r="AFX55" s="665"/>
      <c r="AFY55" s="665"/>
      <c r="AFZ55" s="665"/>
      <c r="AGA55" s="665"/>
      <c r="AGB55" s="665"/>
      <c r="AGC55" s="665"/>
      <c r="AGD55" s="665"/>
      <c r="AGE55" s="665"/>
      <c r="AGF55" s="665"/>
      <c r="AGG55" s="665"/>
      <c r="AGH55" s="665"/>
      <c r="AGI55" s="665"/>
      <c r="AGJ55" s="665"/>
      <c r="AGK55" s="665"/>
      <c r="AGL55" s="665"/>
      <c r="AGM55" s="665"/>
      <c r="AGN55" s="665"/>
      <c r="AGO55" s="665"/>
      <c r="AGP55" s="665"/>
      <c r="AGQ55" s="665"/>
      <c r="AGR55" s="665"/>
      <c r="AGS55" s="665"/>
      <c r="AGT55" s="665"/>
      <c r="AGU55" s="665"/>
      <c r="AGV55" s="665"/>
      <c r="AGW55" s="665"/>
      <c r="AGX55" s="665"/>
      <c r="AGY55" s="665"/>
      <c r="AGZ55" s="665"/>
      <c r="AHA55" s="665"/>
      <c r="AHB55" s="665"/>
      <c r="AHC55" s="665"/>
      <c r="AHD55" s="665"/>
      <c r="AHE55" s="665"/>
      <c r="AHF55" s="665"/>
      <c r="AHG55" s="665"/>
      <c r="AHH55" s="665"/>
      <c r="AHI55" s="665"/>
      <c r="AHJ55" s="665"/>
      <c r="AHK55" s="665"/>
      <c r="AHL55" s="665"/>
      <c r="AHM55" s="665"/>
      <c r="AHN55" s="665"/>
      <c r="AHO55" s="665"/>
      <c r="AHP55" s="665"/>
      <c r="AHQ55" s="665"/>
      <c r="AHR55" s="665"/>
      <c r="AHS55" s="665"/>
      <c r="AHT55" s="665"/>
      <c r="AHU55" s="665"/>
      <c r="AHV55" s="665"/>
      <c r="AHW55" s="665"/>
      <c r="AHX55" s="665"/>
      <c r="AHY55" s="665"/>
      <c r="AHZ55" s="665"/>
      <c r="AIA55" s="665"/>
      <c r="AIB55" s="665"/>
      <c r="AIC55" s="665"/>
      <c r="AID55" s="665"/>
      <c r="AIE55" s="665"/>
      <c r="AIF55" s="665"/>
      <c r="AIG55" s="665"/>
      <c r="AIH55" s="665"/>
      <c r="AII55" s="665"/>
      <c r="AIJ55" s="665"/>
      <c r="AIK55" s="665"/>
      <c r="AIL55" s="665"/>
      <c r="AIM55" s="665"/>
      <c r="AIN55" s="665"/>
      <c r="AIO55" s="665"/>
      <c r="AIP55" s="665"/>
      <c r="AIQ55" s="665"/>
      <c r="AIR55" s="665"/>
      <c r="AIS55" s="665"/>
      <c r="AIT55" s="665"/>
      <c r="AIU55" s="665"/>
      <c r="AIV55" s="665"/>
      <c r="AIW55" s="665"/>
      <c r="AIX55" s="665"/>
      <c r="AIY55" s="665"/>
      <c r="AIZ55" s="665"/>
      <c r="AJA55" s="665"/>
      <c r="AJB55" s="665"/>
      <c r="AJC55" s="665"/>
      <c r="AJD55" s="665"/>
      <c r="AJE55" s="665"/>
      <c r="AJF55" s="665"/>
      <c r="AJG55" s="665"/>
      <c r="AJH55" s="665"/>
      <c r="AJI55" s="665"/>
      <c r="AJJ55" s="665"/>
      <c r="AJK55" s="665"/>
      <c r="AJL55" s="665"/>
      <c r="AJM55" s="665"/>
      <c r="AJN55" s="665"/>
      <c r="AJO55" s="665"/>
      <c r="AJP55" s="665"/>
      <c r="AJQ55" s="665"/>
      <c r="AJR55" s="665"/>
      <c r="AJS55" s="665"/>
      <c r="AJT55" s="665"/>
      <c r="AJU55" s="665"/>
      <c r="AJV55" s="665"/>
      <c r="AJW55" s="665"/>
      <c r="AJX55" s="665"/>
      <c r="AJY55" s="665"/>
      <c r="AJZ55" s="665"/>
      <c r="AKA55" s="665"/>
      <c r="AKB55" s="665"/>
      <c r="AKC55" s="665"/>
      <c r="AKD55" s="665"/>
      <c r="AKE55" s="665"/>
      <c r="AKF55" s="665"/>
      <c r="AKG55" s="665"/>
      <c r="AKH55" s="665"/>
      <c r="AKI55" s="665"/>
      <c r="AKJ55" s="665"/>
      <c r="AKK55" s="665"/>
      <c r="AKL55" s="665"/>
      <c r="AKM55" s="665"/>
      <c r="AKN55" s="665"/>
      <c r="AKO55" s="665"/>
      <c r="AKP55" s="665"/>
      <c r="AKQ55" s="665"/>
      <c r="AKR55" s="665"/>
      <c r="AKS55" s="665"/>
      <c r="AKT55" s="665"/>
      <c r="AKU55" s="665"/>
      <c r="AKV55" s="665"/>
      <c r="AKW55" s="665"/>
      <c r="AKX55" s="665"/>
      <c r="AKY55" s="665"/>
      <c r="AKZ55" s="665"/>
      <c r="ALA55" s="665"/>
      <c r="ALB55" s="665"/>
      <c r="ALC55" s="665"/>
      <c r="ALD55" s="665"/>
      <c r="ALE55" s="665"/>
      <c r="ALF55" s="665"/>
      <c r="ALG55" s="665"/>
      <c r="ALH55" s="665"/>
      <c r="ALI55" s="665"/>
      <c r="ALJ55" s="665"/>
      <c r="ALK55" s="665"/>
      <c r="ALL55" s="665"/>
      <c r="ALM55" s="665"/>
    </row>
    <row r="56" spans="2:1003">
      <c r="B56" s="699" t="s">
        <v>602</v>
      </c>
      <c r="C56" s="700">
        <v>854.54475589700007</v>
      </c>
      <c r="D56" s="700">
        <v>873.86362250900004</v>
      </c>
      <c r="E56" s="700">
        <v>596.83967486100016</v>
      </c>
      <c r="F56" s="700">
        <v>878.30956400414959</v>
      </c>
      <c r="G56" s="700">
        <v>847.53126160733575</v>
      </c>
      <c r="H56" s="700">
        <v>707.45261643339018</v>
      </c>
      <c r="I56" s="700">
        <v>616.14889096938725</v>
      </c>
      <c r="J56" s="700">
        <v>594.05116948753334</v>
      </c>
      <c r="K56" s="700">
        <v>353.82762173350568</v>
      </c>
      <c r="P56" s="665"/>
      <c r="Q56" s="665"/>
      <c r="R56" s="665"/>
      <c r="S56" s="665"/>
      <c r="T56" s="665"/>
      <c r="U56" s="665"/>
      <c r="V56" s="665"/>
      <c r="W56" s="665"/>
      <c r="X56" s="665"/>
      <c r="Y56" s="665"/>
      <c r="Z56" s="665"/>
      <c r="AA56" s="665"/>
      <c r="AB56" s="665"/>
      <c r="AC56" s="665"/>
      <c r="AD56" s="665"/>
      <c r="AE56" s="665"/>
      <c r="AF56" s="665"/>
      <c r="AG56" s="665"/>
      <c r="AH56" s="665"/>
      <c r="AI56" s="665"/>
      <c r="AJ56" s="665"/>
      <c r="AK56" s="665"/>
      <c r="AL56" s="665"/>
      <c r="AM56" s="665"/>
      <c r="AN56" s="665"/>
      <c r="AO56" s="665"/>
      <c r="AP56" s="665"/>
      <c r="AQ56" s="665"/>
      <c r="AR56" s="665"/>
      <c r="AS56" s="665"/>
      <c r="AT56" s="665"/>
      <c r="AU56" s="665"/>
      <c r="AV56" s="665"/>
      <c r="AW56" s="665"/>
      <c r="AX56" s="665"/>
      <c r="AY56" s="665"/>
      <c r="AZ56" s="665"/>
      <c r="BA56" s="665"/>
      <c r="BB56" s="665"/>
      <c r="BC56" s="665"/>
      <c r="BD56" s="665"/>
      <c r="BE56" s="665"/>
      <c r="BF56" s="665"/>
      <c r="BG56" s="665"/>
      <c r="BH56" s="665"/>
      <c r="BI56" s="665"/>
      <c r="BJ56" s="665"/>
      <c r="BK56" s="665"/>
      <c r="BL56" s="665"/>
      <c r="BM56" s="665"/>
      <c r="BN56" s="665"/>
      <c r="BO56" s="665"/>
      <c r="BP56" s="665"/>
      <c r="BQ56" s="665"/>
      <c r="BR56" s="665"/>
      <c r="BS56" s="665"/>
      <c r="BT56" s="665"/>
      <c r="BU56" s="665"/>
      <c r="BV56" s="665"/>
      <c r="BW56" s="665"/>
      <c r="BX56" s="665"/>
      <c r="BY56" s="665"/>
      <c r="BZ56" s="665"/>
      <c r="CA56" s="665"/>
      <c r="CB56" s="665"/>
      <c r="CC56" s="665"/>
      <c r="CD56" s="665"/>
      <c r="CE56" s="665"/>
      <c r="CF56" s="665"/>
      <c r="CG56" s="665"/>
      <c r="CH56" s="665"/>
      <c r="CI56" s="665"/>
      <c r="CJ56" s="665"/>
      <c r="CK56" s="665"/>
      <c r="CL56" s="665"/>
      <c r="CM56" s="665"/>
      <c r="CN56" s="665"/>
      <c r="CO56" s="665"/>
      <c r="CP56" s="665"/>
      <c r="CQ56" s="665"/>
      <c r="CR56" s="665"/>
      <c r="CS56" s="665"/>
      <c r="CT56" s="665"/>
      <c r="CU56" s="665"/>
      <c r="CV56" s="665"/>
      <c r="CW56" s="665"/>
      <c r="CX56" s="665"/>
      <c r="CY56" s="665"/>
      <c r="CZ56" s="665"/>
      <c r="DA56" s="665"/>
      <c r="DB56" s="665"/>
      <c r="DC56" s="665"/>
      <c r="DD56" s="665"/>
      <c r="DE56" s="665"/>
      <c r="DF56" s="665"/>
      <c r="DG56" s="665"/>
      <c r="DH56" s="665"/>
      <c r="DI56" s="665"/>
      <c r="DJ56" s="665"/>
      <c r="DK56" s="665"/>
      <c r="DL56" s="665"/>
      <c r="DM56" s="665"/>
      <c r="DN56" s="665"/>
      <c r="DO56" s="665"/>
      <c r="DP56" s="665"/>
      <c r="DQ56" s="665"/>
      <c r="DR56" s="665"/>
      <c r="DS56" s="665"/>
      <c r="DT56" s="665"/>
      <c r="DU56" s="665"/>
      <c r="DV56" s="665"/>
      <c r="DW56" s="665"/>
      <c r="DX56" s="665"/>
      <c r="DY56" s="665"/>
      <c r="DZ56" s="665"/>
      <c r="EA56" s="665"/>
      <c r="EB56" s="665"/>
      <c r="EC56" s="665"/>
      <c r="ED56" s="665"/>
      <c r="EE56" s="665"/>
      <c r="EF56" s="665"/>
      <c r="EG56" s="665"/>
      <c r="EH56" s="665"/>
      <c r="EI56" s="665"/>
      <c r="EJ56" s="665"/>
      <c r="EK56" s="665"/>
      <c r="EL56" s="665"/>
      <c r="EM56" s="665"/>
      <c r="EN56" s="665"/>
      <c r="EO56" s="665"/>
      <c r="EP56" s="665"/>
      <c r="EQ56" s="665"/>
      <c r="ER56" s="665"/>
      <c r="ES56" s="665"/>
      <c r="ET56" s="665"/>
      <c r="EU56" s="665"/>
      <c r="EV56" s="665"/>
      <c r="EW56" s="665"/>
      <c r="EX56" s="665"/>
      <c r="EY56" s="665"/>
      <c r="EZ56" s="665"/>
      <c r="FA56" s="665"/>
      <c r="FB56" s="665"/>
      <c r="FC56" s="665"/>
      <c r="FD56" s="665"/>
      <c r="FE56" s="665"/>
      <c r="FF56" s="665"/>
      <c r="FG56" s="665"/>
      <c r="FH56" s="665"/>
      <c r="FI56" s="665"/>
      <c r="FJ56" s="665"/>
      <c r="FK56" s="665"/>
      <c r="FL56" s="665"/>
      <c r="FM56" s="665"/>
      <c r="FN56" s="665"/>
      <c r="FO56" s="665"/>
      <c r="FP56" s="665"/>
      <c r="FQ56" s="665"/>
      <c r="FR56" s="665"/>
      <c r="FS56" s="665"/>
      <c r="FT56" s="665"/>
      <c r="FU56" s="665"/>
      <c r="FV56" s="665"/>
      <c r="FW56" s="665"/>
      <c r="FX56" s="665"/>
      <c r="FY56" s="665"/>
      <c r="FZ56" s="665"/>
      <c r="GA56" s="665"/>
      <c r="GB56" s="665"/>
      <c r="GC56" s="665"/>
      <c r="GD56" s="665"/>
      <c r="GE56" s="665"/>
      <c r="GF56" s="665"/>
      <c r="GG56" s="665"/>
      <c r="GH56" s="665"/>
      <c r="GI56" s="665"/>
      <c r="GJ56" s="665"/>
      <c r="GK56" s="665"/>
      <c r="GL56" s="665"/>
      <c r="GM56" s="665"/>
      <c r="GN56" s="665"/>
      <c r="GO56" s="665"/>
      <c r="GP56" s="665"/>
      <c r="GQ56" s="665"/>
      <c r="GR56" s="665"/>
      <c r="GS56" s="665"/>
      <c r="GT56" s="665"/>
      <c r="GU56" s="665"/>
      <c r="GV56" s="665"/>
      <c r="GW56" s="665"/>
      <c r="GX56" s="665"/>
      <c r="GY56" s="665"/>
      <c r="GZ56" s="665"/>
      <c r="HA56" s="665"/>
      <c r="HB56" s="665"/>
      <c r="HC56" s="665"/>
      <c r="HD56" s="665"/>
      <c r="HE56" s="665"/>
      <c r="HF56" s="665"/>
      <c r="HG56" s="665"/>
      <c r="HH56" s="665"/>
      <c r="HI56" s="665"/>
      <c r="HJ56" s="665"/>
      <c r="HK56" s="665"/>
      <c r="HL56" s="665"/>
      <c r="HM56" s="665"/>
      <c r="HN56" s="665"/>
      <c r="HO56" s="665"/>
      <c r="HP56" s="665"/>
      <c r="HQ56" s="665"/>
      <c r="HR56" s="665"/>
      <c r="HS56" s="665"/>
      <c r="HT56" s="665"/>
      <c r="HU56" s="665"/>
      <c r="HV56" s="665"/>
      <c r="HW56" s="665"/>
      <c r="HX56" s="665"/>
      <c r="HY56" s="665"/>
      <c r="HZ56" s="665"/>
      <c r="IA56" s="665"/>
      <c r="IB56" s="665"/>
      <c r="IC56" s="665"/>
      <c r="ID56" s="665"/>
      <c r="IE56" s="665"/>
      <c r="IF56" s="665"/>
      <c r="IG56" s="665"/>
      <c r="IH56" s="665"/>
      <c r="II56" s="665"/>
      <c r="IJ56" s="665"/>
      <c r="IK56" s="665"/>
      <c r="IL56" s="665"/>
      <c r="IM56" s="665"/>
      <c r="IN56" s="665"/>
      <c r="IO56" s="665"/>
      <c r="IP56" s="665"/>
      <c r="IQ56" s="665"/>
      <c r="IR56" s="665"/>
      <c r="IS56" s="665"/>
      <c r="IT56" s="665"/>
      <c r="IU56" s="665"/>
      <c r="IV56" s="665"/>
      <c r="IW56" s="665"/>
      <c r="IX56" s="665"/>
      <c r="IY56" s="665"/>
      <c r="IZ56" s="665"/>
      <c r="JA56" s="665"/>
      <c r="JB56" s="665"/>
      <c r="JC56" s="665"/>
      <c r="JD56" s="665"/>
      <c r="JE56" s="665"/>
      <c r="JF56" s="665"/>
      <c r="JG56" s="665"/>
      <c r="JH56" s="665"/>
      <c r="JI56" s="665"/>
      <c r="JJ56" s="665"/>
      <c r="JK56" s="665"/>
      <c r="JL56" s="665"/>
      <c r="JM56" s="665"/>
      <c r="JN56" s="665"/>
      <c r="JO56" s="665"/>
      <c r="JP56" s="665"/>
      <c r="JQ56" s="665"/>
      <c r="JR56" s="665"/>
      <c r="JS56" s="665"/>
      <c r="JT56" s="665"/>
      <c r="JU56" s="665"/>
      <c r="JV56" s="665"/>
      <c r="JW56" s="665"/>
      <c r="JX56" s="665"/>
      <c r="JY56" s="665"/>
      <c r="JZ56" s="665"/>
      <c r="KA56" s="665"/>
      <c r="KB56" s="665"/>
      <c r="KC56" s="665"/>
      <c r="KD56" s="665"/>
      <c r="KE56" s="665"/>
      <c r="KF56" s="665"/>
      <c r="KG56" s="665"/>
      <c r="KH56" s="665"/>
      <c r="KI56" s="665"/>
      <c r="KJ56" s="665"/>
      <c r="KK56" s="665"/>
      <c r="KL56" s="665"/>
      <c r="KM56" s="665"/>
      <c r="KN56" s="665"/>
      <c r="KO56" s="665"/>
      <c r="KP56" s="665"/>
      <c r="KQ56" s="665"/>
      <c r="KR56" s="665"/>
      <c r="KS56" s="665"/>
      <c r="KT56" s="665"/>
      <c r="KU56" s="665"/>
      <c r="KV56" s="665"/>
      <c r="KW56" s="665"/>
      <c r="KX56" s="665"/>
      <c r="KY56" s="665"/>
      <c r="KZ56" s="665"/>
      <c r="LA56" s="665"/>
      <c r="LB56" s="665"/>
      <c r="LC56" s="665"/>
      <c r="LD56" s="665"/>
      <c r="LE56" s="665"/>
      <c r="LF56" s="665"/>
      <c r="LG56" s="665"/>
      <c r="LH56" s="665"/>
      <c r="LI56" s="665"/>
      <c r="LJ56" s="665"/>
      <c r="LK56" s="665"/>
      <c r="LL56" s="665"/>
      <c r="LM56" s="665"/>
      <c r="LN56" s="665"/>
      <c r="LO56" s="665"/>
      <c r="LP56" s="665"/>
      <c r="LQ56" s="665"/>
      <c r="LR56" s="665"/>
      <c r="LS56" s="665"/>
      <c r="LT56" s="665"/>
      <c r="LU56" s="665"/>
      <c r="LV56" s="665"/>
      <c r="LW56" s="665"/>
      <c r="LX56" s="665"/>
      <c r="LY56" s="665"/>
      <c r="LZ56" s="665"/>
      <c r="MA56" s="665"/>
      <c r="MB56" s="665"/>
      <c r="MC56" s="665"/>
      <c r="MD56" s="665"/>
      <c r="ME56" s="665"/>
      <c r="MF56" s="665"/>
      <c r="MG56" s="665"/>
      <c r="MH56" s="665"/>
      <c r="MI56" s="665"/>
      <c r="MJ56" s="665"/>
      <c r="MK56" s="665"/>
      <c r="ML56" s="665"/>
      <c r="MM56" s="665"/>
      <c r="MN56" s="665"/>
      <c r="MO56" s="665"/>
      <c r="MP56" s="665"/>
      <c r="MQ56" s="665"/>
      <c r="MR56" s="665"/>
      <c r="MS56" s="665"/>
      <c r="MT56" s="665"/>
      <c r="MU56" s="665"/>
      <c r="MV56" s="665"/>
      <c r="MW56" s="665"/>
      <c r="MX56" s="665"/>
      <c r="MY56" s="665"/>
      <c r="MZ56" s="665"/>
      <c r="NA56" s="665"/>
      <c r="NB56" s="665"/>
      <c r="NC56" s="665"/>
      <c r="ND56" s="665"/>
      <c r="NE56" s="665"/>
      <c r="NF56" s="665"/>
      <c r="NG56" s="665"/>
      <c r="NH56" s="665"/>
      <c r="NI56" s="665"/>
      <c r="NJ56" s="665"/>
      <c r="NK56" s="665"/>
      <c r="NL56" s="665"/>
      <c r="NM56" s="665"/>
      <c r="NN56" s="665"/>
      <c r="NO56" s="665"/>
      <c r="NP56" s="665"/>
      <c r="NQ56" s="665"/>
      <c r="NR56" s="665"/>
      <c r="NS56" s="665"/>
      <c r="NT56" s="665"/>
      <c r="NU56" s="665"/>
      <c r="NV56" s="665"/>
      <c r="NW56" s="665"/>
      <c r="NX56" s="665"/>
      <c r="NY56" s="665"/>
      <c r="NZ56" s="665"/>
      <c r="OA56" s="665"/>
      <c r="OB56" s="665"/>
      <c r="OC56" s="665"/>
      <c r="OD56" s="665"/>
      <c r="OE56" s="665"/>
      <c r="OF56" s="665"/>
      <c r="OG56" s="665"/>
      <c r="OH56" s="665"/>
      <c r="OI56" s="665"/>
      <c r="OJ56" s="665"/>
      <c r="OK56" s="665"/>
      <c r="OL56" s="665"/>
      <c r="OM56" s="665"/>
      <c r="ON56" s="665"/>
      <c r="OO56" s="665"/>
      <c r="OP56" s="665"/>
      <c r="OQ56" s="665"/>
      <c r="OR56" s="665"/>
      <c r="OS56" s="665"/>
      <c r="OT56" s="665"/>
      <c r="OU56" s="665"/>
      <c r="OV56" s="665"/>
      <c r="OW56" s="665"/>
      <c r="OX56" s="665"/>
      <c r="OY56" s="665"/>
      <c r="OZ56" s="665"/>
      <c r="PA56" s="665"/>
      <c r="PB56" s="665"/>
      <c r="PC56" s="665"/>
      <c r="PD56" s="665"/>
      <c r="PE56" s="665"/>
      <c r="PF56" s="665"/>
      <c r="PG56" s="665"/>
      <c r="PH56" s="665"/>
      <c r="PI56" s="665"/>
      <c r="PJ56" s="665"/>
      <c r="PK56" s="665"/>
      <c r="PL56" s="665"/>
      <c r="PM56" s="665"/>
      <c r="PN56" s="665"/>
      <c r="PO56" s="665"/>
      <c r="PP56" s="665"/>
      <c r="PQ56" s="665"/>
      <c r="PR56" s="665"/>
      <c r="PS56" s="665"/>
      <c r="PT56" s="665"/>
      <c r="PU56" s="665"/>
      <c r="PV56" s="665"/>
      <c r="PW56" s="665"/>
      <c r="PX56" s="665"/>
      <c r="PY56" s="665"/>
      <c r="PZ56" s="665"/>
      <c r="QA56" s="665"/>
      <c r="QB56" s="665"/>
      <c r="QC56" s="665"/>
      <c r="QD56" s="665"/>
      <c r="QE56" s="665"/>
      <c r="QF56" s="665"/>
      <c r="QG56" s="665"/>
      <c r="QH56" s="665"/>
      <c r="QI56" s="665"/>
      <c r="QJ56" s="665"/>
      <c r="QK56" s="665"/>
      <c r="QL56" s="665"/>
      <c r="QM56" s="665"/>
      <c r="QN56" s="665"/>
      <c r="QO56" s="665"/>
      <c r="QP56" s="665"/>
      <c r="QQ56" s="665"/>
      <c r="QR56" s="665"/>
      <c r="QS56" s="665"/>
      <c r="QT56" s="665"/>
      <c r="QU56" s="665"/>
      <c r="QV56" s="665"/>
      <c r="QW56" s="665"/>
      <c r="QX56" s="665"/>
      <c r="QY56" s="665"/>
      <c r="QZ56" s="665"/>
      <c r="RA56" s="665"/>
      <c r="RB56" s="665"/>
      <c r="RC56" s="665"/>
      <c r="RD56" s="665"/>
      <c r="RE56" s="665"/>
      <c r="RF56" s="665"/>
      <c r="RG56" s="665"/>
      <c r="RH56" s="665"/>
      <c r="RI56" s="665"/>
      <c r="RJ56" s="665"/>
      <c r="RK56" s="665"/>
      <c r="RL56" s="665"/>
      <c r="RM56" s="665"/>
      <c r="RN56" s="665"/>
      <c r="RO56" s="665"/>
      <c r="RP56" s="665"/>
      <c r="RQ56" s="665"/>
      <c r="RR56" s="665"/>
      <c r="RS56" s="665"/>
      <c r="RT56" s="665"/>
      <c r="RU56" s="665"/>
      <c r="RV56" s="665"/>
      <c r="RW56" s="665"/>
      <c r="RX56" s="665"/>
      <c r="RY56" s="665"/>
      <c r="RZ56" s="665"/>
      <c r="SA56" s="665"/>
      <c r="SB56" s="665"/>
      <c r="SC56" s="665"/>
      <c r="SD56" s="665"/>
      <c r="SE56" s="665"/>
      <c r="SF56" s="665"/>
      <c r="SG56" s="665"/>
      <c r="SH56" s="665"/>
      <c r="SI56" s="665"/>
      <c r="SJ56" s="665"/>
      <c r="SK56" s="665"/>
      <c r="SL56" s="665"/>
      <c r="SM56" s="665"/>
      <c r="SN56" s="665"/>
      <c r="SO56" s="665"/>
      <c r="SP56" s="665"/>
      <c r="SQ56" s="665"/>
      <c r="SR56" s="665"/>
      <c r="SS56" s="665"/>
      <c r="ST56" s="665"/>
      <c r="SU56" s="665"/>
      <c r="SV56" s="665"/>
      <c r="SW56" s="665"/>
      <c r="SX56" s="665"/>
      <c r="SY56" s="665"/>
      <c r="SZ56" s="665"/>
      <c r="TA56" s="665"/>
      <c r="TB56" s="665"/>
      <c r="TC56" s="665"/>
      <c r="TD56" s="665"/>
      <c r="TE56" s="665"/>
      <c r="TF56" s="665"/>
      <c r="TG56" s="665"/>
      <c r="TH56" s="665"/>
      <c r="TI56" s="665"/>
      <c r="TJ56" s="665"/>
      <c r="TK56" s="665"/>
      <c r="TL56" s="665"/>
      <c r="TM56" s="665"/>
      <c r="TN56" s="665"/>
      <c r="TO56" s="665"/>
      <c r="TP56" s="665"/>
      <c r="TQ56" s="665"/>
      <c r="TR56" s="665"/>
      <c r="TS56" s="665"/>
      <c r="TT56" s="665"/>
      <c r="TU56" s="665"/>
      <c r="TV56" s="665"/>
      <c r="TW56" s="665"/>
      <c r="TX56" s="665"/>
      <c r="TY56" s="665"/>
      <c r="TZ56" s="665"/>
      <c r="UA56" s="665"/>
      <c r="UB56" s="665"/>
      <c r="UC56" s="665"/>
      <c r="UD56" s="665"/>
      <c r="UE56" s="665"/>
      <c r="UF56" s="665"/>
      <c r="UG56" s="665"/>
      <c r="UH56" s="665"/>
      <c r="UI56" s="665"/>
      <c r="UJ56" s="665"/>
      <c r="UK56" s="665"/>
      <c r="UL56" s="665"/>
      <c r="UM56" s="665"/>
      <c r="UN56" s="665"/>
      <c r="UO56" s="665"/>
      <c r="UP56" s="665"/>
      <c r="UQ56" s="665"/>
      <c r="UR56" s="665"/>
      <c r="US56" s="665"/>
      <c r="UT56" s="665"/>
      <c r="UU56" s="665"/>
      <c r="UV56" s="665"/>
      <c r="UW56" s="665"/>
      <c r="UX56" s="665"/>
      <c r="UY56" s="665"/>
      <c r="UZ56" s="665"/>
      <c r="VA56" s="665"/>
      <c r="VB56" s="665"/>
      <c r="VC56" s="665"/>
      <c r="VD56" s="665"/>
      <c r="VE56" s="665"/>
      <c r="VF56" s="665"/>
      <c r="VG56" s="665"/>
      <c r="VH56" s="665"/>
      <c r="VI56" s="665"/>
      <c r="VJ56" s="665"/>
      <c r="VK56" s="665"/>
      <c r="VL56" s="665"/>
      <c r="VM56" s="665"/>
      <c r="VN56" s="665"/>
      <c r="VO56" s="665"/>
      <c r="VP56" s="665"/>
      <c r="VQ56" s="665"/>
      <c r="VR56" s="665"/>
      <c r="VS56" s="665"/>
      <c r="VT56" s="665"/>
      <c r="VU56" s="665"/>
      <c r="VV56" s="665"/>
      <c r="VW56" s="665"/>
      <c r="VX56" s="665"/>
      <c r="VY56" s="665"/>
      <c r="VZ56" s="665"/>
      <c r="WA56" s="665"/>
      <c r="WB56" s="665"/>
      <c r="WC56" s="665"/>
      <c r="WD56" s="665"/>
      <c r="WE56" s="665"/>
      <c r="WF56" s="665"/>
      <c r="WG56" s="665"/>
      <c r="WH56" s="665"/>
      <c r="WI56" s="665"/>
      <c r="WJ56" s="665"/>
      <c r="WK56" s="665"/>
      <c r="WL56" s="665"/>
      <c r="WM56" s="665"/>
      <c r="WN56" s="665"/>
      <c r="WO56" s="665"/>
      <c r="WP56" s="665"/>
      <c r="WQ56" s="665"/>
      <c r="WR56" s="665"/>
      <c r="WS56" s="665"/>
      <c r="WT56" s="665"/>
      <c r="WU56" s="665"/>
      <c r="WV56" s="665"/>
      <c r="WW56" s="665"/>
      <c r="WX56" s="665"/>
      <c r="WY56" s="665"/>
      <c r="WZ56" s="665"/>
      <c r="XA56" s="665"/>
      <c r="XB56" s="665"/>
      <c r="XC56" s="665"/>
      <c r="XD56" s="665"/>
      <c r="XE56" s="665"/>
      <c r="XF56" s="665"/>
      <c r="XG56" s="665"/>
      <c r="XH56" s="665"/>
      <c r="XI56" s="665"/>
      <c r="XJ56" s="665"/>
      <c r="XK56" s="665"/>
      <c r="XL56" s="665"/>
      <c r="XM56" s="665"/>
      <c r="XN56" s="665"/>
      <c r="XO56" s="665"/>
      <c r="XP56" s="665"/>
      <c r="XQ56" s="665"/>
      <c r="XR56" s="665"/>
      <c r="XS56" s="665"/>
      <c r="XT56" s="665"/>
      <c r="XU56" s="665"/>
      <c r="XV56" s="665"/>
      <c r="XW56" s="665"/>
      <c r="XX56" s="665"/>
      <c r="XY56" s="665"/>
      <c r="XZ56" s="665"/>
      <c r="YA56" s="665"/>
      <c r="YB56" s="665"/>
      <c r="YC56" s="665"/>
      <c r="YD56" s="665"/>
      <c r="YE56" s="665"/>
      <c r="YF56" s="665"/>
      <c r="YG56" s="665"/>
      <c r="YH56" s="665"/>
      <c r="YI56" s="665"/>
      <c r="YJ56" s="665"/>
      <c r="YK56" s="665"/>
      <c r="YL56" s="665"/>
      <c r="YM56" s="665"/>
      <c r="YN56" s="665"/>
      <c r="YO56" s="665"/>
      <c r="YP56" s="665"/>
      <c r="YQ56" s="665"/>
      <c r="YR56" s="665"/>
      <c r="YS56" s="665"/>
      <c r="YT56" s="665"/>
      <c r="YU56" s="665"/>
      <c r="YV56" s="665"/>
      <c r="YW56" s="665"/>
      <c r="YX56" s="665"/>
      <c r="YY56" s="665"/>
      <c r="YZ56" s="665"/>
      <c r="ZA56" s="665"/>
      <c r="ZB56" s="665"/>
      <c r="ZC56" s="665"/>
      <c r="ZD56" s="665"/>
      <c r="ZE56" s="665"/>
      <c r="ZF56" s="665"/>
      <c r="ZG56" s="665"/>
      <c r="ZH56" s="665"/>
      <c r="ZI56" s="665"/>
      <c r="ZJ56" s="665"/>
      <c r="ZK56" s="665"/>
      <c r="ZL56" s="665"/>
      <c r="ZM56" s="665"/>
      <c r="ZN56" s="665"/>
      <c r="ZO56" s="665"/>
      <c r="ZP56" s="665"/>
      <c r="ZQ56" s="665"/>
      <c r="ZR56" s="665"/>
      <c r="ZS56" s="665"/>
      <c r="ZT56" s="665"/>
      <c r="ZU56" s="665"/>
      <c r="ZV56" s="665"/>
      <c r="ZW56" s="665"/>
      <c r="ZX56" s="665"/>
      <c r="ZY56" s="665"/>
      <c r="ZZ56" s="665"/>
      <c r="AAA56" s="665"/>
      <c r="AAB56" s="665"/>
      <c r="AAC56" s="665"/>
      <c r="AAD56" s="665"/>
      <c r="AAE56" s="665"/>
      <c r="AAF56" s="665"/>
      <c r="AAG56" s="665"/>
      <c r="AAH56" s="665"/>
      <c r="AAI56" s="665"/>
      <c r="AAJ56" s="665"/>
      <c r="AAK56" s="665"/>
      <c r="AAL56" s="665"/>
      <c r="AAM56" s="665"/>
      <c r="AAN56" s="665"/>
      <c r="AAO56" s="665"/>
      <c r="AAP56" s="665"/>
      <c r="AAQ56" s="665"/>
      <c r="AAR56" s="665"/>
      <c r="AAS56" s="665"/>
      <c r="AAT56" s="665"/>
      <c r="AAU56" s="665"/>
      <c r="AAV56" s="665"/>
      <c r="AAW56" s="665"/>
      <c r="AAX56" s="665"/>
      <c r="AAY56" s="665"/>
      <c r="AAZ56" s="665"/>
      <c r="ABA56" s="665"/>
      <c r="ABB56" s="665"/>
      <c r="ABC56" s="665"/>
      <c r="ABD56" s="665"/>
      <c r="ABE56" s="665"/>
      <c r="ABF56" s="665"/>
      <c r="ABG56" s="665"/>
      <c r="ABH56" s="665"/>
      <c r="ABI56" s="665"/>
      <c r="ABJ56" s="665"/>
      <c r="ABK56" s="665"/>
      <c r="ABL56" s="665"/>
      <c r="ABM56" s="665"/>
      <c r="ABN56" s="665"/>
      <c r="ABO56" s="665"/>
      <c r="ABP56" s="665"/>
      <c r="ABQ56" s="665"/>
      <c r="ABR56" s="665"/>
      <c r="ABS56" s="665"/>
      <c r="ABT56" s="665"/>
      <c r="ABU56" s="665"/>
      <c r="ABV56" s="665"/>
      <c r="ABW56" s="665"/>
      <c r="ABX56" s="665"/>
      <c r="ABY56" s="665"/>
      <c r="ABZ56" s="665"/>
      <c r="ACA56" s="665"/>
      <c r="ACB56" s="665"/>
      <c r="ACC56" s="665"/>
      <c r="ACD56" s="665"/>
      <c r="ACE56" s="665"/>
      <c r="ACF56" s="665"/>
      <c r="ACG56" s="665"/>
      <c r="ACH56" s="665"/>
      <c r="ACI56" s="665"/>
      <c r="ACJ56" s="665"/>
      <c r="ACK56" s="665"/>
      <c r="ACL56" s="665"/>
      <c r="ACM56" s="665"/>
      <c r="ACN56" s="665"/>
      <c r="ACO56" s="665"/>
      <c r="ACP56" s="665"/>
      <c r="ACQ56" s="665"/>
      <c r="ACR56" s="665"/>
      <c r="ACS56" s="665"/>
      <c r="ACT56" s="665"/>
      <c r="ACU56" s="665"/>
      <c r="ACV56" s="665"/>
      <c r="ACW56" s="665"/>
      <c r="ACX56" s="665"/>
      <c r="ACY56" s="665"/>
      <c r="ACZ56" s="665"/>
      <c r="ADA56" s="665"/>
      <c r="ADB56" s="665"/>
      <c r="ADC56" s="665"/>
      <c r="ADD56" s="665"/>
      <c r="ADE56" s="665"/>
      <c r="ADF56" s="665"/>
      <c r="ADG56" s="665"/>
      <c r="ADH56" s="665"/>
      <c r="ADI56" s="665"/>
      <c r="ADJ56" s="665"/>
      <c r="ADK56" s="665"/>
      <c r="ADL56" s="665"/>
      <c r="ADM56" s="665"/>
      <c r="ADN56" s="665"/>
      <c r="ADO56" s="665"/>
      <c r="ADP56" s="665"/>
      <c r="ADQ56" s="665"/>
      <c r="ADR56" s="665"/>
      <c r="ADS56" s="665"/>
      <c r="ADT56" s="665"/>
      <c r="ADU56" s="665"/>
      <c r="ADV56" s="665"/>
      <c r="ADW56" s="665"/>
      <c r="ADX56" s="665"/>
      <c r="ADY56" s="665"/>
      <c r="ADZ56" s="665"/>
      <c r="AEA56" s="665"/>
      <c r="AEB56" s="665"/>
      <c r="AEC56" s="665"/>
      <c r="AED56" s="665"/>
      <c r="AEE56" s="665"/>
      <c r="AEF56" s="665"/>
      <c r="AEG56" s="665"/>
      <c r="AEH56" s="665"/>
      <c r="AEI56" s="665"/>
      <c r="AEJ56" s="665"/>
      <c r="AEK56" s="665"/>
      <c r="AEL56" s="665"/>
      <c r="AEM56" s="665"/>
      <c r="AEN56" s="665"/>
      <c r="AEO56" s="665"/>
      <c r="AEP56" s="665"/>
      <c r="AEQ56" s="665"/>
      <c r="AER56" s="665"/>
      <c r="AES56" s="665"/>
      <c r="AET56" s="665"/>
      <c r="AEU56" s="665"/>
      <c r="AEV56" s="665"/>
      <c r="AEW56" s="665"/>
      <c r="AEX56" s="665"/>
      <c r="AEY56" s="665"/>
      <c r="AEZ56" s="665"/>
      <c r="AFA56" s="665"/>
      <c r="AFB56" s="665"/>
      <c r="AFC56" s="665"/>
      <c r="AFD56" s="665"/>
      <c r="AFE56" s="665"/>
      <c r="AFF56" s="665"/>
      <c r="AFG56" s="665"/>
      <c r="AFH56" s="665"/>
      <c r="AFI56" s="665"/>
      <c r="AFJ56" s="665"/>
      <c r="AFK56" s="665"/>
      <c r="AFL56" s="665"/>
      <c r="AFM56" s="665"/>
      <c r="AFN56" s="665"/>
      <c r="AFO56" s="665"/>
      <c r="AFP56" s="665"/>
      <c r="AFQ56" s="665"/>
      <c r="AFR56" s="665"/>
      <c r="AFS56" s="665"/>
      <c r="AFT56" s="665"/>
      <c r="AFU56" s="665"/>
      <c r="AFV56" s="665"/>
      <c r="AFW56" s="665"/>
      <c r="AFX56" s="665"/>
      <c r="AFY56" s="665"/>
      <c r="AFZ56" s="665"/>
      <c r="AGA56" s="665"/>
      <c r="AGB56" s="665"/>
      <c r="AGC56" s="665"/>
      <c r="AGD56" s="665"/>
      <c r="AGE56" s="665"/>
      <c r="AGF56" s="665"/>
      <c r="AGG56" s="665"/>
      <c r="AGH56" s="665"/>
      <c r="AGI56" s="665"/>
      <c r="AGJ56" s="665"/>
      <c r="AGK56" s="665"/>
      <c r="AGL56" s="665"/>
      <c r="AGM56" s="665"/>
      <c r="AGN56" s="665"/>
      <c r="AGO56" s="665"/>
      <c r="AGP56" s="665"/>
      <c r="AGQ56" s="665"/>
      <c r="AGR56" s="665"/>
      <c r="AGS56" s="665"/>
      <c r="AGT56" s="665"/>
      <c r="AGU56" s="665"/>
      <c r="AGV56" s="665"/>
      <c r="AGW56" s="665"/>
      <c r="AGX56" s="665"/>
      <c r="AGY56" s="665"/>
      <c r="AGZ56" s="665"/>
      <c r="AHA56" s="665"/>
      <c r="AHB56" s="665"/>
      <c r="AHC56" s="665"/>
      <c r="AHD56" s="665"/>
      <c r="AHE56" s="665"/>
      <c r="AHF56" s="665"/>
      <c r="AHG56" s="665"/>
      <c r="AHH56" s="665"/>
      <c r="AHI56" s="665"/>
      <c r="AHJ56" s="665"/>
      <c r="AHK56" s="665"/>
      <c r="AHL56" s="665"/>
      <c r="AHM56" s="665"/>
      <c r="AHN56" s="665"/>
      <c r="AHO56" s="665"/>
      <c r="AHP56" s="665"/>
      <c r="AHQ56" s="665"/>
      <c r="AHR56" s="665"/>
      <c r="AHS56" s="665"/>
      <c r="AHT56" s="665"/>
      <c r="AHU56" s="665"/>
      <c r="AHV56" s="665"/>
      <c r="AHW56" s="665"/>
      <c r="AHX56" s="665"/>
      <c r="AHY56" s="665"/>
      <c r="AHZ56" s="665"/>
      <c r="AIA56" s="665"/>
      <c r="AIB56" s="665"/>
      <c r="AIC56" s="665"/>
      <c r="AID56" s="665"/>
      <c r="AIE56" s="665"/>
      <c r="AIF56" s="665"/>
      <c r="AIG56" s="665"/>
      <c r="AIH56" s="665"/>
      <c r="AII56" s="665"/>
      <c r="AIJ56" s="665"/>
      <c r="AIK56" s="665"/>
      <c r="AIL56" s="665"/>
      <c r="AIM56" s="665"/>
      <c r="AIN56" s="665"/>
      <c r="AIO56" s="665"/>
      <c r="AIP56" s="665"/>
      <c r="AIQ56" s="665"/>
      <c r="AIR56" s="665"/>
      <c r="AIS56" s="665"/>
      <c r="AIT56" s="665"/>
      <c r="AIU56" s="665"/>
      <c r="AIV56" s="665"/>
      <c r="AIW56" s="665"/>
      <c r="AIX56" s="665"/>
      <c r="AIY56" s="665"/>
      <c r="AIZ56" s="665"/>
      <c r="AJA56" s="665"/>
      <c r="AJB56" s="665"/>
      <c r="AJC56" s="665"/>
      <c r="AJD56" s="665"/>
      <c r="AJE56" s="665"/>
      <c r="AJF56" s="665"/>
      <c r="AJG56" s="665"/>
      <c r="AJH56" s="665"/>
      <c r="AJI56" s="665"/>
      <c r="AJJ56" s="665"/>
      <c r="AJK56" s="665"/>
      <c r="AJL56" s="665"/>
      <c r="AJM56" s="665"/>
      <c r="AJN56" s="665"/>
      <c r="AJO56" s="665"/>
      <c r="AJP56" s="665"/>
      <c r="AJQ56" s="665"/>
      <c r="AJR56" s="665"/>
      <c r="AJS56" s="665"/>
      <c r="AJT56" s="665"/>
      <c r="AJU56" s="665"/>
      <c r="AJV56" s="665"/>
      <c r="AJW56" s="665"/>
      <c r="AJX56" s="665"/>
      <c r="AJY56" s="665"/>
      <c r="AJZ56" s="665"/>
      <c r="AKA56" s="665"/>
      <c r="AKB56" s="665"/>
      <c r="AKC56" s="665"/>
      <c r="AKD56" s="665"/>
      <c r="AKE56" s="665"/>
      <c r="AKF56" s="665"/>
      <c r="AKG56" s="665"/>
      <c r="AKH56" s="665"/>
      <c r="AKI56" s="665"/>
      <c r="AKJ56" s="665"/>
      <c r="AKK56" s="665"/>
      <c r="AKL56" s="665"/>
      <c r="AKM56" s="665"/>
      <c r="AKN56" s="665"/>
      <c r="AKO56" s="665"/>
      <c r="AKP56" s="665"/>
      <c r="AKQ56" s="665"/>
      <c r="AKR56" s="665"/>
      <c r="AKS56" s="665"/>
      <c r="AKT56" s="665"/>
      <c r="AKU56" s="665"/>
      <c r="AKV56" s="665"/>
      <c r="AKW56" s="665"/>
      <c r="AKX56" s="665"/>
      <c r="AKY56" s="665"/>
      <c r="AKZ56" s="665"/>
      <c r="ALA56" s="665"/>
      <c r="ALB56" s="665"/>
      <c r="ALC56" s="665"/>
      <c r="ALD56" s="665"/>
      <c r="ALE56" s="665"/>
      <c r="ALF56" s="665"/>
      <c r="ALG56" s="665"/>
      <c r="ALH56" s="665"/>
      <c r="ALI56" s="665"/>
      <c r="ALJ56" s="665"/>
      <c r="ALK56" s="665"/>
      <c r="ALL56" s="665"/>
      <c r="ALM56" s="665"/>
    </row>
    <row r="57" spans="2:1003">
      <c r="B57" s="74" t="s">
        <v>603</v>
      </c>
      <c r="C57" s="700">
        <v>854.54475589700007</v>
      </c>
      <c r="D57" s="700">
        <v>873.86362250900004</v>
      </c>
      <c r="E57" s="700">
        <v>596.83967486100016</v>
      </c>
      <c r="F57" s="700">
        <v>896.23424898382609</v>
      </c>
      <c r="G57" s="700">
        <v>892.13817011298488</v>
      </c>
      <c r="H57" s="700">
        <v>884.31577054173738</v>
      </c>
      <c r="I57" s="700">
        <v>906.1013102490989</v>
      </c>
      <c r="J57" s="700">
        <v>958.14704756053777</v>
      </c>
      <c r="K57" s="700">
        <v>956.29086955001503</v>
      </c>
      <c r="P57" s="665"/>
      <c r="Q57" s="665"/>
      <c r="R57" s="665"/>
      <c r="S57" s="665"/>
      <c r="T57" s="665"/>
      <c r="U57" s="665"/>
      <c r="V57" s="665"/>
      <c r="W57" s="665"/>
      <c r="X57" s="665"/>
      <c r="Y57" s="665"/>
      <c r="Z57" s="665"/>
      <c r="AA57" s="665"/>
      <c r="AB57" s="665"/>
      <c r="AC57" s="665"/>
      <c r="AD57" s="665"/>
      <c r="AE57" s="665"/>
      <c r="AF57" s="665"/>
      <c r="AG57" s="665"/>
      <c r="AH57" s="665"/>
      <c r="AI57" s="665"/>
      <c r="AJ57" s="665"/>
      <c r="AK57" s="665"/>
      <c r="AL57" s="665"/>
      <c r="AM57" s="665"/>
      <c r="AN57" s="665"/>
      <c r="AO57" s="665"/>
      <c r="AP57" s="665"/>
      <c r="AQ57" s="665"/>
      <c r="AR57" s="665"/>
      <c r="AS57" s="665"/>
      <c r="AT57" s="665"/>
      <c r="AU57" s="665"/>
      <c r="AV57" s="665"/>
      <c r="AW57" s="665"/>
      <c r="AX57" s="665"/>
      <c r="AY57" s="665"/>
      <c r="AZ57" s="665"/>
      <c r="BA57" s="665"/>
      <c r="BB57" s="665"/>
      <c r="BC57" s="665"/>
      <c r="BD57" s="665"/>
      <c r="BE57" s="665"/>
      <c r="BF57" s="665"/>
      <c r="BG57" s="665"/>
      <c r="BH57" s="665"/>
      <c r="BI57" s="665"/>
      <c r="BJ57" s="665"/>
      <c r="BK57" s="665"/>
      <c r="BL57" s="665"/>
      <c r="BM57" s="665"/>
      <c r="BN57" s="665"/>
      <c r="BO57" s="665"/>
      <c r="BP57" s="665"/>
      <c r="BQ57" s="665"/>
      <c r="BR57" s="665"/>
      <c r="BS57" s="665"/>
      <c r="BT57" s="665"/>
      <c r="BU57" s="665"/>
      <c r="BV57" s="665"/>
      <c r="BW57" s="665"/>
      <c r="BX57" s="665"/>
      <c r="BY57" s="665"/>
      <c r="BZ57" s="665"/>
      <c r="CA57" s="665"/>
      <c r="CB57" s="665"/>
      <c r="CC57" s="665"/>
      <c r="CD57" s="665"/>
      <c r="CE57" s="665"/>
      <c r="CF57" s="665"/>
      <c r="CG57" s="665"/>
      <c r="CH57" s="665"/>
      <c r="CI57" s="665"/>
      <c r="CJ57" s="665"/>
      <c r="CK57" s="665"/>
      <c r="CL57" s="665"/>
      <c r="CM57" s="665"/>
      <c r="CN57" s="665"/>
      <c r="CO57" s="665"/>
      <c r="CP57" s="665"/>
      <c r="CQ57" s="665"/>
      <c r="CR57" s="665"/>
      <c r="CS57" s="665"/>
      <c r="CT57" s="665"/>
      <c r="CU57" s="665"/>
      <c r="CV57" s="665"/>
      <c r="CW57" s="665"/>
      <c r="CX57" s="665"/>
      <c r="CY57" s="665"/>
      <c r="CZ57" s="665"/>
      <c r="DA57" s="665"/>
      <c r="DB57" s="665"/>
      <c r="DC57" s="665"/>
      <c r="DD57" s="665"/>
      <c r="DE57" s="665"/>
      <c r="DF57" s="665"/>
      <c r="DG57" s="665"/>
      <c r="DH57" s="665"/>
      <c r="DI57" s="665"/>
      <c r="DJ57" s="665"/>
      <c r="DK57" s="665"/>
      <c r="DL57" s="665"/>
      <c r="DM57" s="665"/>
      <c r="DN57" s="665"/>
      <c r="DO57" s="665"/>
      <c r="DP57" s="665"/>
      <c r="DQ57" s="665"/>
      <c r="DR57" s="665"/>
      <c r="DS57" s="665"/>
      <c r="DT57" s="665"/>
      <c r="DU57" s="665"/>
      <c r="DV57" s="665"/>
      <c r="DW57" s="665"/>
      <c r="DX57" s="665"/>
      <c r="DY57" s="665"/>
      <c r="DZ57" s="665"/>
      <c r="EA57" s="665"/>
      <c r="EB57" s="665"/>
      <c r="EC57" s="665"/>
      <c r="ED57" s="665"/>
      <c r="EE57" s="665"/>
      <c r="EF57" s="665"/>
      <c r="EG57" s="665"/>
      <c r="EH57" s="665"/>
      <c r="EI57" s="665"/>
      <c r="EJ57" s="665"/>
      <c r="EK57" s="665"/>
      <c r="EL57" s="665"/>
      <c r="EM57" s="665"/>
      <c r="EN57" s="665"/>
      <c r="EO57" s="665"/>
      <c r="EP57" s="665"/>
      <c r="EQ57" s="665"/>
      <c r="ER57" s="665"/>
      <c r="ES57" s="665"/>
      <c r="ET57" s="665"/>
      <c r="EU57" s="665"/>
      <c r="EV57" s="665"/>
      <c r="EW57" s="665"/>
      <c r="EX57" s="665"/>
      <c r="EY57" s="665"/>
      <c r="EZ57" s="665"/>
      <c r="FA57" s="665"/>
      <c r="FB57" s="665"/>
      <c r="FC57" s="665"/>
      <c r="FD57" s="665"/>
      <c r="FE57" s="665"/>
      <c r="FF57" s="665"/>
      <c r="FG57" s="665"/>
      <c r="FH57" s="665"/>
      <c r="FI57" s="665"/>
      <c r="FJ57" s="665"/>
      <c r="FK57" s="665"/>
      <c r="FL57" s="665"/>
      <c r="FM57" s="665"/>
      <c r="FN57" s="665"/>
      <c r="FO57" s="665"/>
      <c r="FP57" s="665"/>
      <c r="FQ57" s="665"/>
      <c r="FR57" s="665"/>
      <c r="FS57" s="665"/>
      <c r="FT57" s="665"/>
      <c r="FU57" s="665"/>
      <c r="FV57" s="665"/>
      <c r="FW57" s="665"/>
      <c r="FX57" s="665"/>
      <c r="FY57" s="665"/>
      <c r="FZ57" s="665"/>
      <c r="GA57" s="665"/>
      <c r="GB57" s="665"/>
      <c r="GC57" s="665"/>
      <c r="GD57" s="665"/>
      <c r="GE57" s="665"/>
      <c r="GF57" s="665"/>
      <c r="GG57" s="665"/>
      <c r="GH57" s="665"/>
      <c r="GI57" s="665"/>
      <c r="GJ57" s="665"/>
      <c r="GK57" s="665"/>
      <c r="GL57" s="665"/>
      <c r="GM57" s="665"/>
      <c r="GN57" s="665"/>
      <c r="GO57" s="665"/>
      <c r="GP57" s="665"/>
      <c r="GQ57" s="665"/>
      <c r="GR57" s="665"/>
      <c r="GS57" s="665"/>
      <c r="GT57" s="665"/>
      <c r="GU57" s="665"/>
      <c r="GV57" s="665"/>
      <c r="GW57" s="665"/>
      <c r="GX57" s="665"/>
      <c r="GY57" s="665"/>
      <c r="GZ57" s="665"/>
      <c r="HA57" s="665"/>
      <c r="HB57" s="665"/>
      <c r="HC57" s="665"/>
      <c r="HD57" s="665"/>
      <c r="HE57" s="665"/>
      <c r="HF57" s="665"/>
      <c r="HG57" s="665"/>
      <c r="HH57" s="665"/>
      <c r="HI57" s="665"/>
      <c r="HJ57" s="665"/>
      <c r="HK57" s="665"/>
      <c r="HL57" s="665"/>
      <c r="HM57" s="665"/>
      <c r="HN57" s="665"/>
      <c r="HO57" s="665"/>
      <c r="HP57" s="665"/>
      <c r="HQ57" s="665"/>
      <c r="HR57" s="665"/>
      <c r="HS57" s="665"/>
      <c r="HT57" s="665"/>
      <c r="HU57" s="665"/>
      <c r="HV57" s="665"/>
      <c r="HW57" s="665"/>
      <c r="HX57" s="665"/>
      <c r="HY57" s="665"/>
      <c r="HZ57" s="665"/>
      <c r="IA57" s="665"/>
      <c r="IB57" s="665"/>
      <c r="IC57" s="665"/>
      <c r="ID57" s="665"/>
      <c r="IE57" s="665"/>
      <c r="IF57" s="665"/>
      <c r="IG57" s="665"/>
      <c r="IH57" s="665"/>
      <c r="II57" s="665"/>
      <c r="IJ57" s="665"/>
      <c r="IK57" s="665"/>
      <c r="IL57" s="665"/>
      <c r="IM57" s="665"/>
      <c r="IN57" s="665"/>
      <c r="IO57" s="665"/>
      <c r="IP57" s="665"/>
      <c r="IQ57" s="665"/>
      <c r="IR57" s="665"/>
      <c r="IS57" s="665"/>
      <c r="IT57" s="665"/>
      <c r="IU57" s="665"/>
      <c r="IV57" s="665"/>
      <c r="IW57" s="665"/>
      <c r="IX57" s="665"/>
      <c r="IY57" s="665"/>
      <c r="IZ57" s="665"/>
      <c r="JA57" s="665"/>
      <c r="JB57" s="665"/>
      <c r="JC57" s="665"/>
      <c r="JD57" s="665"/>
      <c r="JE57" s="665"/>
      <c r="JF57" s="665"/>
      <c r="JG57" s="665"/>
      <c r="JH57" s="665"/>
      <c r="JI57" s="665"/>
      <c r="JJ57" s="665"/>
      <c r="JK57" s="665"/>
      <c r="JL57" s="665"/>
      <c r="JM57" s="665"/>
      <c r="JN57" s="665"/>
      <c r="JO57" s="665"/>
      <c r="JP57" s="665"/>
      <c r="JQ57" s="665"/>
      <c r="JR57" s="665"/>
      <c r="JS57" s="665"/>
      <c r="JT57" s="665"/>
      <c r="JU57" s="665"/>
      <c r="JV57" s="665"/>
      <c r="JW57" s="665"/>
      <c r="JX57" s="665"/>
      <c r="JY57" s="665"/>
      <c r="JZ57" s="665"/>
      <c r="KA57" s="665"/>
      <c r="KB57" s="665"/>
      <c r="KC57" s="665"/>
      <c r="KD57" s="665"/>
      <c r="KE57" s="665"/>
      <c r="KF57" s="665"/>
      <c r="KG57" s="665"/>
      <c r="KH57" s="665"/>
      <c r="KI57" s="665"/>
      <c r="KJ57" s="665"/>
      <c r="KK57" s="665"/>
      <c r="KL57" s="665"/>
      <c r="KM57" s="665"/>
      <c r="KN57" s="665"/>
      <c r="KO57" s="665"/>
      <c r="KP57" s="665"/>
      <c r="KQ57" s="665"/>
      <c r="KR57" s="665"/>
      <c r="KS57" s="665"/>
      <c r="KT57" s="665"/>
      <c r="KU57" s="665"/>
      <c r="KV57" s="665"/>
      <c r="KW57" s="665"/>
      <c r="KX57" s="665"/>
      <c r="KY57" s="665"/>
      <c r="KZ57" s="665"/>
      <c r="LA57" s="665"/>
      <c r="LB57" s="665"/>
      <c r="LC57" s="665"/>
      <c r="LD57" s="665"/>
      <c r="LE57" s="665"/>
      <c r="LF57" s="665"/>
      <c r="LG57" s="665"/>
      <c r="LH57" s="665"/>
      <c r="LI57" s="665"/>
      <c r="LJ57" s="665"/>
      <c r="LK57" s="665"/>
      <c r="LL57" s="665"/>
      <c r="LM57" s="665"/>
      <c r="LN57" s="665"/>
      <c r="LO57" s="665"/>
      <c r="LP57" s="665"/>
      <c r="LQ57" s="665"/>
      <c r="LR57" s="665"/>
      <c r="LS57" s="665"/>
      <c r="LT57" s="665"/>
      <c r="LU57" s="665"/>
      <c r="LV57" s="665"/>
      <c r="LW57" s="665"/>
      <c r="LX57" s="665"/>
      <c r="LY57" s="665"/>
      <c r="LZ57" s="665"/>
      <c r="MA57" s="665"/>
      <c r="MB57" s="665"/>
      <c r="MC57" s="665"/>
      <c r="MD57" s="665"/>
      <c r="ME57" s="665"/>
      <c r="MF57" s="665"/>
      <c r="MG57" s="665"/>
      <c r="MH57" s="665"/>
      <c r="MI57" s="665"/>
      <c r="MJ57" s="665"/>
      <c r="MK57" s="665"/>
      <c r="ML57" s="665"/>
      <c r="MM57" s="665"/>
      <c r="MN57" s="665"/>
      <c r="MO57" s="665"/>
      <c r="MP57" s="665"/>
      <c r="MQ57" s="665"/>
      <c r="MR57" s="665"/>
      <c r="MS57" s="665"/>
      <c r="MT57" s="665"/>
      <c r="MU57" s="665"/>
      <c r="MV57" s="665"/>
      <c r="MW57" s="665"/>
      <c r="MX57" s="665"/>
      <c r="MY57" s="665"/>
      <c r="MZ57" s="665"/>
      <c r="NA57" s="665"/>
      <c r="NB57" s="665"/>
      <c r="NC57" s="665"/>
      <c r="ND57" s="665"/>
      <c r="NE57" s="665"/>
      <c r="NF57" s="665"/>
      <c r="NG57" s="665"/>
      <c r="NH57" s="665"/>
      <c r="NI57" s="665"/>
      <c r="NJ57" s="665"/>
      <c r="NK57" s="665"/>
      <c r="NL57" s="665"/>
      <c r="NM57" s="665"/>
      <c r="NN57" s="665"/>
      <c r="NO57" s="665"/>
      <c r="NP57" s="665"/>
      <c r="NQ57" s="665"/>
      <c r="NR57" s="665"/>
      <c r="NS57" s="665"/>
      <c r="NT57" s="665"/>
      <c r="NU57" s="665"/>
      <c r="NV57" s="665"/>
      <c r="NW57" s="665"/>
      <c r="NX57" s="665"/>
      <c r="NY57" s="665"/>
      <c r="NZ57" s="665"/>
      <c r="OA57" s="665"/>
      <c r="OB57" s="665"/>
      <c r="OC57" s="665"/>
      <c r="OD57" s="665"/>
      <c r="OE57" s="665"/>
      <c r="OF57" s="665"/>
      <c r="OG57" s="665"/>
      <c r="OH57" s="665"/>
      <c r="OI57" s="665"/>
      <c r="OJ57" s="665"/>
      <c r="OK57" s="665"/>
      <c r="OL57" s="665"/>
      <c r="OM57" s="665"/>
      <c r="ON57" s="665"/>
      <c r="OO57" s="665"/>
      <c r="OP57" s="665"/>
      <c r="OQ57" s="665"/>
      <c r="OR57" s="665"/>
      <c r="OS57" s="665"/>
      <c r="OT57" s="665"/>
      <c r="OU57" s="665"/>
      <c r="OV57" s="665"/>
      <c r="OW57" s="665"/>
      <c r="OX57" s="665"/>
      <c r="OY57" s="665"/>
      <c r="OZ57" s="665"/>
      <c r="PA57" s="665"/>
      <c r="PB57" s="665"/>
      <c r="PC57" s="665"/>
      <c r="PD57" s="665"/>
      <c r="PE57" s="665"/>
      <c r="PF57" s="665"/>
      <c r="PG57" s="665"/>
      <c r="PH57" s="665"/>
      <c r="PI57" s="665"/>
      <c r="PJ57" s="665"/>
      <c r="PK57" s="665"/>
      <c r="PL57" s="665"/>
      <c r="PM57" s="665"/>
      <c r="PN57" s="665"/>
      <c r="PO57" s="665"/>
      <c r="PP57" s="665"/>
      <c r="PQ57" s="665"/>
      <c r="PR57" s="665"/>
      <c r="PS57" s="665"/>
      <c r="PT57" s="665"/>
      <c r="PU57" s="665"/>
      <c r="PV57" s="665"/>
      <c r="PW57" s="665"/>
      <c r="PX57" s="665"/>
      <c r="PY57" s="665"/>
      <c r="PZ57" s="665"/>
      <c r="QA57" s="665"/>
      <c r="QB57" s="665"/>
      <c r="QC57" s="665"/>
      <c r="QD57" s="665"/>
      <c r="QE57" s="665"/>
      <c r="QF57" s="665"/>
      <c r="QG57" s="665"/>
      <c r="QH57" s="665"/>
      <c r="QI57" s="665"/>
      <c r="QJ57" s="665"/>
      <c r="QK57" s="665"/>
      <c r="QL57" s="665"/>
      <c r="QM57" s="665"/>
      <c r="QN57" s="665"/>
      <c r="QO57" s="665"/>
      <c r="QP57" s="665"/>
      <c r="QQ57" s="665"/>
      <c r="QR57" s="665"/>
      <c r="QS57" s="665"/>
      <c r="QT57" s="665"/>
      <c r="QU57" s="665"/>
      <c r="QV57" s="665"/>
      <c r="QW57" s="665"/>
      <c r="QX57" s="665"/>
      <c r="QY57" s="665"/>
      <c r="QZ57" s="665"/>
      <c r="RA57" s="665"/>
      <c r="RB57" s="665"/>
      <c r="RC57" s="665"/>
      <c r="RD57" s="665"/>
      <c r="RE57" s="665"/>
      <c r="RF57" s="665"/>
      <c r="RG57" s="665"/>
      <c r="RH57" s="665"/>
      <c r="RI57" s="665"/>
      <c r="RJ57" s="665"/>
      <c r="RK57" s="665"/>
      <c r="RL57" s="665"/>
      <c r="RM57" s="665"/>
      <c r="RN57" s="665"/>
      <c r="RO57" s="665"/>
      <c r="RP57" s="665"/>
      <c r="RQ57" s="665"/>
      <c r="RR57" s="665"/>
      <c r="RS57" s="665"/>
      <c r="RT57" s="665"/>
      <c r="RU57" s="665"/>
      <c r="RV57" s="665"/>
      <c r="RW57" s="665"/>
      <c r="RX57" s="665"/>
      <c r="RY57" s="665"/>
      <c r="RZ57" s="665"/>
      <c r="SA57" s="665"/>
      <c r="SB57" s="665"/>
      <c r="SC57" s="665"/>
      <c r="SD57" s="665"/>
      <c r="SE57" s="665"/>
      <c r="SF57" s="665"/>
      <c r="SG57" s="665"/>
      <c r="SH57" s="665"/>
      <c r="SI57" s="665"/>
      <c r="SJ57" s="665"/>
      <c r="SK57" s="665"/>
      <c r="SL57" s="665"/>
      <c r="SM57" s="665"/>
      <c r="SN57" s="665"/>
      <c r="SO57" s="665"/>
      <c r="SP57" s="665"/>
      <c r="SQ57" s="665"/>
      <c r="SR57" s="665"/>
      <c r="SS57" s="665"/>
      <c r="ST57" s="665"/>
      <c r="SU57" s="665"/>
      <c r="SV57" s="665"/>
      <c r="SW57" s="665"/>
      <c r="SX57" s="665"/>
      <c r="SY57" s="665"/>
      <c r="SZ57" s="665"/>
      <c r="TA57" s="665"/>
      <c r="TB57" s="665"/>
      <c r="TC57" s="665"/>
      <c r="TD57" s="665"/>
      <c r="TE57" s="665"/>
      <c r="TF57" s="665"/>
      <c r="TG57" s="665"/>
      <c r="TH57" s="665"/>
      <c r="TI57" s="665"/>
      <c r="TJ57" s="665"/>
      <c r="TK57" s="665"/>
      <c r="TL57" s="665"/>
      <c r="TM57" s="665"/>
      <c r="TN57" s="665"/>
      <c r="TO57" s="665"/>
      <c r="TP57" s="665"/>
      <c r="TQ57" s="665"/>
      <c r="TR57" s="665"/>
      <c r="TS57" s="665"/>
      <c r="TT57" s="665"/>
      <c r="TU57" s="665"/>
      <c r="TV57" s="665"/>
      <c r="TW57" s="665"/>
      <c r="TX57" s="665"/>
      <c r="TY57" s="665"/>
      <c r="TZ57" s="665"/>
      <c r="UA57" s="665"/>
      <c r="UB57" s="665"/>
      <c r="UC57" s="665"/>
      <c r="UD57" s="665"/>
      <c r="UE57" s="665"/>
      <c r="UF57" s="665"/>
      <c r="UG57" s="665"/>
      <c r="UH57" s="665"/>
      <c r="UI57" s="665"/>
      <c r="UJ57" s="665"/>
      <c r="UK57" s="665"/>
      <c r="UL57" s="665"/>
      <c r="UM57" s="665"/>
      <c r="UN57" s="665"/>
      <c r="UO57" s="665"/>
      <c r="UP57" s="665"/>
      <c r="UQ57" s="665"/>
      <c r="UR57" s="665"/>
      <c r="US57" s="665"/>
      <c r="UT57" s="665"/>
      <c r="UU57" s="665"/>
      <c r="UV57" s="665"/>
      <c r="UW57" s="665"/>
      <c r="UX57" s="665"/>
      <c r="UY57" s="665"/>
      <c r="UZ57" s="665"/>
      <c r="VA57" s="665"/>
      <c r="VB57" s="665"/>
      <c r="VC57" s="665"/>
      <c r="VD57" s="665"/>
      <c r="VE57" s="665"/>
      <c r="VF57" s="665"/>
      <c r="VG57" s="665"/>
      <c r="VH57" s="665"/>
      <c r="VI57" s="665"/>
      <c r="VJ57" s="665"/>
      <c r="VK57" s="665"/>
      <c r="VL57" s="665"/>
      <c r="VM57" s="665"/>
      <c r="VN57" s="665"/>
      <c r="VO57" s="665"/>
      <c r="VP57" s="665"/>
      <c r="VQ57" s="665"/>
      <c r="VR57" s="665"/>
      <c r="VS57" s="665"/>
      <c r="VT57" s="665"/>
      <c r="VU57" s="665"/>
      <c r="VV57" s="665"/>
      <c r="VW57" s="665"/>
      <c r="VX57" s="665"/>
      <c r="VY57" s="665"/>
      <c r="VZ57" s="665"/>
      <c r="WA57" s="665"/>
      <c r="WB57" s="665"/>
      <c r="WC57" s="665"/>
      <c r="WD57" s="665"/>
      <c r="WE57" s="665"/>
      <c r="WF57" s="665"/>
      <c r="WG57" s="665"/>
      <c r="WH57" s="665"/>
      <c r="WI57" s="665"/>
      <c r="WJ57" s="665"/>
      <c r="WK57" s="665"/>
      <c r="WL57" s="665"/>
      <c r="WM57" s="665"/>
      <c r="WN57" s="665"/>
      <c r="WO57" s="665"/>
      <c r="WP57" s="665"/>
      <c r="WQ57" s="665"/>
      <c r="WR57" s="665"/>
      <c r="WS57" s="665"/>
      <c r="WT57" s="665"/>
      <c r="WU57" s="665"/>
      <c r="WV57" s="665"/>
      <c r="WW57" s="665"/>
      <c r="WX57" s="665"/>
      <c r="WY57" s="665"/>
      <c r="WZ57" s="665"/>
      <c r="XA57" s="665"/>
      <c r="XB57" s="665"/>
      <c r="XC57" s="665"/>
      <c r="XD57" s="665"/>
      <c r="XE57" s="665"/>
      <c r="XF57" s="665"/>
      <c r="XG57" s="665"/>
      <c r="XH57" s="665"/>
      <c r="XI57" s="665"/>
      <c r="XJ57" s="665"/>
      <c r="XK57" s="665"/>
      <c r="XL57" s="665"/>
      <c r="XM57" s="665"/>
      <c r="XN57" s="665"/>
      <c r="XO57" s="665"/>
      <c r="XP57" s="665"/>
      <c r="XQ57" s="665"/>
      <c r="XR57" s="665"/>
      <c r="XS57" s="665"/>
      <c r="XT57" s="665"/>
      <c r="XU57" s="665"/>
      <c r="XV57" s="665"/>
      <c r="XW57" s="665"/>
      <c r="XX57" s="665"/>
      <c r="XY57" s="665"/>
      <c r="XZ57" s="665"/>
      <c r="YA57" s="665"/>
      <c r="YB57" s="665"/>
      <c r="YC57" s="665"/>
      <c r="YD57" s="665"/>
      <c r="YE57" s="665"/>
      <c r="YF57" s="665"/>
      <c r="YG57" s="665"/>
      <c r="YH57" s="665"/>
      <c r="YI57" s="665"/>
      <c r="YJ57" s="665"/>
      <c r="YK57" s="665"/>
      <c r="YL57" s="665"/>
      <c r="YM57" s="665"/>
      <c r="YN57" s="665"/>
      <c r="YO57" s="665"/>
      <c r="YP57" s="665"/>
      <c r="YQ57" s="665"/>
      <c r="YR57" s="665"/>
      <c r="YS57" s="665"/>
      <c r="YT57" s="665"/>
      <c r="YU57" s="665"/>
      <c r="YV57" s="665"/>
      <c r="YW57" s="665"/>
      <c r="YX57" s="665"/>
      <c r="YY57" s="665"/>
      <c r="YZ57" s="665"/>
      <c r="ZA57" s="665"/>
      <c r="ZB57" s="665"/>
      <c r="ZC57" s="665"/>
      <c r="ZD57" s="665"/>
      <c r="ZE57" s="665"/>
      <c r="ZF57" s="665"/>
      <c r="ZG57" s="665"/>
      <c r="ZH57" s="665"/>
      <c r="ZI57" s="665"/>
      <c r="ZJ57" s="665"/>
      <c r="ZK57" s="665"/>
      <c r="ZL57" s="665"/>
      <c r="ZM57" s="665"/>
      <c r="ZN57" s="665"/>
      <c r="ZO57" s="665"/>
      <c r="ZP57" s="665"/>
      <c r="ZQ57" s="665"/>
      <c r="ZR57" s="665"/>
      <c r="ZS57" s="665"/>
      <c r="ZT57" s="665"/>
      <c r="ZU57" s="665"/>
      <c r="ZV57" s="665"/>
      <c r="ZW57" s="665"/>
      <c r="ZX57" s="665"/>
      <c r="ZY57" s="665"/>
      <c r="ZZ57" s="665"/>
      <c r="AAA57" s="665"/>
      <c r="AAB57" s="665"/>
      <c r="AAC57" s="665"/>
      <c r="AAD57" s="665"/>
      <c r="AAE57" s="665"/>
      <c r="AAF57" s="665"/>
      <c r="AAG57" s="665"/>
      <c r="AAH57" s="665"/>
      <c r="AAI57" s="665"/>
      <c r="AAJ57" s="665"/>
      <c r="AAK57" s="665"/>
      <c r="AAL57" s="665"/>
      <c r="AAM57" s="665"/>
      <c r="AAN57" s="665"/>
      <c r="AAO57" s="665"/>
      <c r="AAP57" s="665"/>
      <c r="AAQ57" s="665"/>
      <c r="AAR57" s="665"/>
      <c r="AAS57" s="665"/>
      <c r="AAT57" s="665"/>
      <c r="AAU57" s="665"/>
      <c r="AAV57" s="665"/>
      <c r="AAW57" s="665"/>
      <c r="AAX57" s="665"/>
      <c r="AAY57" s="665"/>
      <c r="AAZ57" s="665"/>
      <c r="ABA57" s="665"/>
      <c r="ABB57" s="665"/>
      <c r="ABC57" s="665"/>
      <c r="ABD57" s="665"/>
      <c r="ABE57" s="665"/>
      <c r="ABF57" s="665"/>
      <c r="ABG57" s="665"/>
      <c r="ABH57" s="665"/>
      <c r="ABI57" s="665"/>
      <c r="ABJ57" s="665"/>
      <c r="ABK57" s="665"/>
      <c r="ABL57" s="665"/>
      <c r="ABM57" s="665"/>
      <c r="ABN57" s="665"/>
      <c r="ABO57" s="665"/>
      <c r="ABP57" s="665"/>
      <c r="ABQ57" s="665"/>
      <c r="ABR57" s="665"/>
      <c r="ABS57" s="665"/>
      <c r="ABT57" s="665"/>
      <c r="ABU57" s="665"/>
      <c r="ABV57" s="665"/>
      <c r="ABW57" s="665"/>
      <c r="ABX57" s="665"/>
      <c r="ABY57" s="665"/>
      <c r="ABZ57" s="665"/>
      <c r="ACA57" s="665"/>
      <c r="ACB57" s="665"/>
      <c r="ACC57" s="665"/>
      <c r="ACD57" s="665"/>
      <c r="ACE57" s="665"/>
      <c r="ACF57" s="665"/>
      <c r="ACG57" s="665"/>
      <c r="ACH57" s="665"/>
      <c r="ACI57" s="665"/>
      <c r="ACJ57" s="665"/>
      <c r="ACK57" s="665"/>
      <c r="ACL57" s="665"/>
      <c r="ACM57" s="665"/>
      <c r="ACN57" s="665"/>
      <c r="ACO57" s="665"/>
      <c r="ACP57" s="665"/>
      <c r="ACQ57" s="665"/>
      <c r="ACR57" s="665"/>
      <c r="ACS57" s="665"/>
      <c r="ACT57" s="665"/>
      <c r="ACU57" s="665"/>
      <c r="ACV57" s="665"/>
      <c r="ACW57" s="665"/>
      <c r="ACX57" s="665"/>
      <c r="ACY57" s="665"/>
      <c r="ACZ57" s="665"/>
      <c r="ADA57" s="665"/>
      <c r="ADB57" s="665"/>
      <c r="ADC57" s="665"/>
      <c r="ADD57" s="665"/>
      <c r="ADE57" s="665"/>
      <c r="ADF57" s="665"/>
      <c r="ADG57" s="665"/>
      <c r="ADH57" s="665"/>
      <c r="ADI57" s="665"/>
      <c r="ADJ57" s="665"/>
      <c r="ADK57" s="665"/>
      <c r="ADL57" s="665"/>
      <c r="ADM57" s="665"/>
      <c r="ADN57" s="665"/>
      <c r="ADO57" s="665"/>
      <c r="ADP57" s="665"/>
      <c r="ADQ57" s="665"/>
      <c r="ADR57" s="665"/>
      <c r="ADS57" s="665"/>
      <c r="ADT57" s="665"/>
      <c r="ADU57" s="665"/>
      <c r="ADV57" s="665"/>
      <c r="ADW57" s="665"/>
      <c r="ADX57" s="665"/>
      <c r="ADY57" s="665"/>
      <c r="ADZ57" s="665"/>
      <c r="AEA57" s="665"/>
      <c r="AEB57" s="665"/>
      <c r="AEC57" s="665"/>
      <c r="AED57" s="665"/>
      <c r="AEE57" s="665"/>
      <c r="AEF57" s="665"/>
      <c r="AEG57" s="665"/>
      <c r="AEH57" s="665"/>
      <c r="AEI57" s="665"/>
      <c r="AEJ57" s="665"/>
      <c r="AEK57" s="665"/>
      <c r="AEL57" s="665"/>
      <c r="AEM57" s="665"/>
      <c r="AEN57" s="665"/>
      <c r="AEO57" s="665"/>
      <c r="AEP57" s="665"/>
      <c r="AEQ57" s="665"/>
      <c r="AER57" s="665"/>
      <c r="AES57" s="665"/>
      <c r="AET57" s="665"/>
      <c r="AEU57" s="665"/>
      <c r="AEV57" s="665"/>
      <c r="AEW57" s="665"/>
      <c r="AEX57" s="665"/>
      <c r="AEY57" s="665"/>
      <c r="AEZ57" s="665"/>
      <c r="AFA57" s="665"/>
      <c r="AFB57" s="665"/>
      <c r="AFC57" s="665"/>
      <c r="AFD57" s="665"/>
      <c r="AFE57" s="665"/>
      <c r="AFF57" s="665"/>
      <c r="AFG57" s="665"/>
      <c r="AFH57" s="665"/>
      <c r="AFI57" s="665"/>
      <c r="AFJ57" s="665"/>
      <c r="AFK57" s="665"/>
      <c r="AFL57" s="665"/>
      <c r="AFM57" s="665"/>
      <c r="AFN57" s="665"/>
      <c r="AFO57" s="665"/>
      <c r="AFP57" s="665"/>
      <c r="AFQ57" s="665"/>
      <c r="AFR57" s="665"/>
      <c r="AFS57" s="665"/>
      <c r="AFT57" s="665"/>
      <c r="AFU57" s="665"/>
      <c r="AFV57" s="665"/>
      <c r="AFW57" s="665"/>
      <c r="AFX57" s="665"/>
      <c r="AFY57" s="665"/>
      <c r="AFZ57" s="665"/>
      <c r="AGA57" s="665"/>
      <c r="AGB57" s="665"/>
      <c r="AGC57" s="665"/>
      <c r="AGD57" s="665"/>
      <c r="AGE57" s="665"/>
      <c r="AGF57" s="665"/>
      <c r="AGG57" s="665"/>
      <c r="AGH57" s="665"/>
      <c r="AGI57" s="665"/>
      <c r="AGJ57" s="665"/>
      <c r="AGK57" s="665"/>
      <c r="AGL57" s="665"/>
      <c r="AGM57" s="665"/>
      <c r="AGN57" s="665"/>
      <c r="AGO57" s="665"/>
      <c r="AGP57" s="665"/>
      <c r="AGQ57" s="665"/>
      <c r="AGR57" s="665"/>
      <c r="AGS57" s="665"/>
      <c r="AGT57" s="665"/>
      <c r="AGU57" s="665"/>
      <c r="AGV57" s="665"/>
      <c r="AGW57" s="665"/>
      <c r="AGX57" s="665"/>
      <c r="AGY57" s="665"/>
      <c r="AGZ57" s="665"/>
      <c r="AHA57" s="665"/>
      <c r="AHB57" s="665"/>
      <c r="AHC57" s="665"/>
      <c r="AHD57" s="665"/>
      <c r="AHE57" s="665"/>
      <c r="AHF57" s="665"/>
      <c r="AHG57" s="665"/>
      <c r="AHH57" s="665"/>
      <c r="AHI57" s="665"/>
      <c r="AHJ57" s="665"/>
      <c r="AHK57" s="665"/>
      <c r="AHL57" s="665"/>
      <c r="AHM57" s="665"/>
      <c r="AHN57" s="665"/>
      <c r="AHO57" s="665"/>
      <c r="AHP57" s="665"/>
      <c r="AHQ57" s="665"/>
      <c r="AHR57" s="665"/>
      <c r="AHS57" s="665"/>
      <c r="AHT57" s="665"/>
      <c r="AHU57" s="665"/>
      <c r="AHV57" s="665"/>
      <c r="AHW57" s="665"/>
      <c r="AHX57" s="665"/>
      <c r="AHY57" s="665"/>
      <c r="AHZ57" s="665"/>
      <c r="AIA57" s="665"/>
      <c r="AIB57" s="665"/>
      <c r="AIC57" s="665"/>
      <c r="AID57" s="665"/>
      <c r="AIE57" s="665"/>
      <c r="AIF57" s="665"/>
      <c r="AIG57" s="665"/>
      <c r="AIH57" s="665"/>
      <c r="AII57" s="665"/>
      <c r="AIJ57" s="665"/>
      <c r="AIK57" s="665"/>
      <c r="AIL57" s="665"/>
      <c r="AIM57" s="665"/>
      <c r="AIN57" s="665"/>
      <c r="AIO57" s="665"/>
      <c r="AIP57" s="665"/>
      <c r="AIQ57" s="665"/>
      <c r="AIR57" s="665"/>
      <c r="AIS57" s="665"/>
      <c r="AIT57" s="665"/>
      <c r="AIU57" s="665"/>
      <c r="AIV57" s="665"/>
      <c r="AIW57" s="665"/>
      <c r="AIX57" s="665"/>
      <c r="AIY57" s="665"/>
      <c r="AIZ57" s="665"/>
      <c r="AJA57" s="665"/>
      <c r="AJB57" s="665"/>
      <c r="AJC57" s="665"/>
      <c r="AJD57" s="665"/>
      <c r="AJE57" s="665"/>
      <c r="AJF57" s="665"/>
      <c r="AJG57" s="665"/>
      <c r="AJH57" s="665"/>
      <c r="AJI57" s="665"/>
      <c r="AJJ57" s="665"/>
      <c r="AJK57" s="665"/>
      <c r="AJL57" s="665"/>
      <c r="AJM57" s="665"/>
      <c r="AJN57" s="665"/>
      <c r="AJO57" s="665"/>
      <c r="AJP57" s="665"/>
      <c r="AJQ57" s="665"/>
      <c r="AJR57" s="665"/>
      <c r="AJS57" s="665"/>
      <c r="AJT57" s="665"/>
      <c r="AJU57" s="665"/>
      <c r="AJV57" s="665"/>
      <c r="AJW57" s="665"/>
      <c r="AJX57" s="665"/>
      <c r="AJY57" s="665"/>
      <c r="AJZ57" s="665"/>
      <c r="AKA57" s="665"/>
      <c r="AKB57" s="665"/>
      <c r="AKC57" s="665"/>
      <c r="AKD57" s="665"/>
      <c r="AKE57" s="665"/>
      <c r="AKF57" s="665"/>
      <c r="AKG57" s="665"/>
      <c r="AKH57" s="665"/>
      <c r="AKI57" s="665"/>
      <c r="AKJ57" s="665"/>
      <c r="AKK57" s="665"/>
      <c r="AKL57" s="665"/>
      <c r="AKM57" s="665"/>
      <c r="AKN57" s="665"/>
      <c r="AKO57" s="665"/>
      <c r="AKP57" s="665"/>
      <c r="AKQ57" s="665"/>
      <c r="AKR57" s="665"/>
      <c r="AKS57" s="665"/>
      <c r="AKT57" s="665"/>
      <c r="AKU57" s="665"/>
      <c r="AKV57" s="665"/>
      <c r="AKW57" s="665"/>
      <c r="AKX57" s="665"/>
      <c r="AKY57" s="665"/>
      <c r="AKZ57" s="665"/>
      <c r="ALA57" s="665"/>
      <c r="ALB57" s="665"/>
      <c r="ALC57" s="665"/>
      <c r="ALD57" s="665"/>
      <c r="ALE57" s="665"/>
      <c r="ALF57" s="665"/>
      <c r="ALG57" s="665"/>
      <c r="ALH57" s="665"/>
      <c r="ALI57" s="665"/>
      <c r="ALJ57" s="665"/>
      <c r="ALK57" s="665"/>
      <c r="ALL57" s="665"/>
      <c r="ALM57" s="665"/>
    </row>
    <row r="58" spans="2:1003">
      <c r="B58" s="699"/>
      <c r="C58" s="700"/>
      <c r="D58" s="700"/>
      <c r="E58" s="700"/>
      <c r="F58" s="700"/>
      <c r="G58" s="700"/>
      <c r="H58" s="700"/>
      <c r="I58" s="700"/>
      <c r="J58" s="700"/>
      <c r="K58" s="700"/>
      <c r="P58" s="665"/>
      <c r="Q58" s="665"/>
      <c r="R58" s="665"/>
      <c r="S58" s="665"/>
      <c r="T58" s="665"/>
      <c r="U58" s="665"/>
      <c r="V58" s="665"/>
      <c r="W58" s="665"/>
      <c r="X58" s="665"/>
      <c r="Y58" s="665"/>
      <c r="Z58" s="665"/>
      <c r="AA58" s="665"/>
      <c r="AB58" s="665"/>
      <c r="AC58" s="665"/>
      <c r="AD58" s="665"/>
      <c r="AE58" s="665"/>
      <c r="AF58" s="665"/>
      <c r="AG58" s="665"/>
      <c r="AH58" s="665"/>
      <c r="AI58" s="665"/>
      <c r="AJ58" s="665"/>
      <c r="AK58" s="665"/>
      <c r="AL58" s="665"/>
      <c r="AM58" s="665"/>
      <c r="AN58" s="665"/>
      <c r="AO58" s="665"/>
      <c r="AP58" s="665"/>
      <c r="AQ58" s="665"/>
      <c r="AR58" s="665"/>
      <c r="AS58" s="665"/>
      <c r="AT58" s="665"/>
      <c r="AU58" s="665"/>
      <c r="AV58" s="665"/>
      <c r="AW58" s="665"/>
      <c r="AX58" s="665"/>
      <c r="AY58" s="665"/>
      <c r="AZ58" s="665"/>
      <c r="BA58" s="665"/>
      <c r="BB58" s="665"/>
      <c r="BC58" s="665"/>
      <c r="BD58" s="665"/>
      <c r="BE58" s="665"/>
      <c r="BF58" s="665"/>
      <c r="BG58" s="665"/>
      <c r="BH58" s="665"/>
      <c r="BI58" s="665"/>
      <c r="BJ58" s="665"/>
      <c r="BK58" s="665"/>
      <c r="BL58" s="665"/>
      <c r="BM58" s="665"/>
      <c r="BN58" s="665"/>
      <c r="BO58" s="665"/>
      <c r="BP58" s="665"/>
      <c r="BQ58" s="665"/>
      <c r="BR58" s="665"/>
      <c r="BS58" s="665"/>
      <c r="BT58" s="665"/>
      <c r="BU58" s="665"/>
      <c r="BV58" s="665"/>
      <c r="BW58" s="665"/>
      <c r="BX58" s="665"/>
      <c r="BY58" s="665"/>
      <c r="BZ58" s="665"/>
      <c r="CA58" s="665"/>
      <c r="CB58" s="665"/>
      <c r="CC58" s="665"/>
      <c r="CD58" s="665"/>
      <c r="CE58" s="665"/>
      <c r="CF58" s="665"/>
      <c r="CG58" s="665"/>
      <c r="CH58" s="665"/>
      <c r="CI58" s="665"/>
      <c r="CJ58" s="665"/>
      <c r="CK58" s="665"/>
      <c r="CL58" s="665"/>
      <c r="CM58" s="665"/>
      <c r="CN58" s="665"/>
      <c r="CO58" s="665"/>
      <c r="CP58" s="665"/>
      <c r="CQ58" s="665"/>
      <c r="CR58" s="665"/>
      <c r="CS58" s="665"/>
      <c r="CT58" s="665"/>
      <c r="CU58" s="665"/>
      <c r="CV58" s="665"/>
      <c r="CW58" s="665"/>
      <c r="CX58" s="665"/>
      <c r="CY58" s="665"/>
      <c r="CZ58" s="665"/>
      <c r="DA58" s="665"/>
      <c r="DB58" s="665"/>
      <c r="DC58" s="665"/>
      <c r="DD58" s="665"/>
      <c r="DE58" s="665"/>
      <c r="DF58" s="665"/>
      <c r="DG58" s="665"/>
      <c r="DH58" s="665"/>
      <c r="DI58" s="665"/>
      <c r="DJ58" s="665"/>
      <c r="DK58" s="665"/>
      <c r="DL58" s="665"/>
      <c r="DM58" s="665"/>
      <c r="DN58" s="665"/>
      <c r="DO58" s="665"/>
      <c r="DP58" s="665"/>
      <c r="DQ58" s="665"/>
      <c r="DR58" s="665"/>
      <c r="DS58" s="665"/>
      <c r="DT58" s="665"/>
      <c r="DU58" s="665"/>
      <c r="DV58" s="665"/>
      <c r="DW58" s="665"/>
      <c r="DX58" s="665"/>
      <c r="DY58" s="665"/>
      <c r="DZ58" s="665"/>
      <c r="EA58" s="665"/>
      <c r="EB58" s="665"/>
      <c r="EC58" s="665"/>
      <c r="ED58" s="665"/>
      <c r="EE58" s="665"/>
      <c r="EF58" s="665"/>
      <c r="EG58" s="665"/>
      <c r="EH58" s="665"/>
      <c r="EI58" s="665"/>
      <c r="EJ58" s="665"/>
      <c r="EK58" s="665"/>
      <c r="EL58" s="665"/>
      <c r="EM58" s="665"/>
      <c r="EN58" s="665"/>
      <c r="EO58" s="665"/>
      <c r="EP58" s="665"/>
      <c r="EQ58" s="665"/>
      <c r="ER58" s="665"/>
      <c r="ES58" s="665"/>
      <c r="ET58" s="665"/>
      <c r="EU58" s="665"/>
      <c r="EV58" s="665"/>
      <c r="EW58" s="665"/>
      <c r="EX58" s="665"/>
      <c r="EY58" s="665"/>
      <c r="EZ58" s="665"/>
      <c r="FA58" s="665"/>
      <c r="FB58" s="665"/>
      <c r="FC58" s="665"/>
      <c r="FD58" s="665"/>
      <c r="FE58" s="665"/>
      <c r="FF58" s="665"/>
      <c r="FG58" s="665"/>
      <c r="FH58" s="665"/>
      <c r="FI58" s="665"/>
      <c r="FJ58" s="665"/>
      <c r="FK58" s="665"/>
      <c r="FL58" s="665"/>
      <c r="FM58" s="665"/>
      <c r="FN58" s="665"/>
      <c r="FO58" s="665"/>
      <c r="FP58" s="665"/>
      <c r="FQ58" s="665"/>
      <c r="FR58" s="665"/>
      <c r="FS58" s="665"/>
      <c r="FT58" s="665"/>
      <c r="FU58" s="665"/>
      <c r="FV58" s="665"/>
      <c r="FW58" s="665"/>
      <c r="FX58" s="665"/>
      <c r="FY58" s="665"/>
      <c r="FZ58" s="665"/>
      <c r="GA58" s="665"/>
      <c r="GB58" s="665"/>
      <c r="GC58" s="665"/>
      <c r="GD58" s="665"/>
      <c r="GE58" s="665"/>
      <c r="GF58" s="665"/>
      <c r="GG58" s="665"/>
      <c r="GH58" s="665"/>
      <c r="GI58" s="665"/>
      <c r="GJ58" s="665"/>
      <c r="GK58" s="665"/>
      <c r="GL58" s="665"/>
      <c r="GM58" s="665"/>
      <c r="GN58" s="665"/>
      <c r="GO58" s="665"/>
      <c r="GP58" s="665"/>
      <c r="GQ58" s="665"/>
      <c r="GR58" s="665"/>
      <c r="GS58" s="665"/>
      <c r="GT58" s="665"/>
      <c r="GU58" s="665"/>
      <c r="GV58" s="665"/>
      <c r="GW58" s="665"/>
      <c r="GX58" s="665"/>
      <c r="GY58" s="665"/>
      <c r="GZ58" s="665"/>
      <c r="HA58" s="665"/>
      <c r="HB58" s="665"/>
      <c r="HC58" s="665"/>
      <c r="HD58" s="665"/>
      <c r="HE58" s="665"/>
      <c r="HF58" s="665"/>
      <c r="HG58" s="665"/>
      <c r="HH58" s="665"/>
      <c r="HI58" s="665"/>
      <c r="HJ58" s="665"/>
      <c r="HK58" s="665"/>
      <c r="HL58" s="665"/>
      <c r="HM58" s="665"/>
      <c r="HN58" s="665"/>
      <c r="HO58" s="665"/>
      <c r="HP58" s="665"/>
      <c r="HQ58" s="665"/>
      <c r="HR58" s="665"/>
      <c r="HS58" s="665"/>
      <c r="HT58" s="665"/>
      <c r="HU58" s="665"/>
      <c r="HV58" s="665"/>
      <c r="HW58" s="665"/>
      <c r="HX58" s="665"/>
      <c r="HY58" s="665"/>
      <c r="HZ58" s="665"/>
      <c r="IA58" s="665"/>
      <c r="IB58" s="665"/>
      <c r="IC58" s="665"/>
      <c r="ID58" s="665"/>
      <c r="IE58" s="665"/>
      <c r="IF58" s="665"/>
      <c r="IG58" s="665"/>
      <c r="IH58" s="665"/>
      <c r="II58" s="665"/>
      <c r="IJ58" s="665"/>
      <c r="IK58" s="665"/>
      <c r="IL58" s="665"/>
      <c r="IM58" s="665"/>
      <c r="IN58" s="665"/>
      <c r="IO58" s="665"/>
      <c r="IP58" s="665"/>
      <c r="IQ58" s="665"/>
      <c r="IR58" s="665"/>
      <c r="IS58" s="665"/>
      <c r="IT58" s="665"/>
      <c r="IU58" s="665"/>
      <c r="IV58" s="665"/>
      <c r="IW58" s="665"/>
      <c r="IX58" s="665"/>
      <c r="IY58" s="665"/>
      <c r="IZ58" s="665"/>
      <c r="JA58" s="665"/>
      <c r="JB58" s="665"/>
      <c r="JC58" s="665"/>
      <c r="JD58" s="665"/>
      <c r="JE58" s="665"/>
      <c r="JF58" s="665"/>
      <c r="JG58" s="665"/>
      <c r="JH58" s="665"/>
      <c r="JI58" s="665"/>
      <c r="JJ58" s="665"/>
      <c r="JK58" s="665"/>
      <c r="JL58" s="665"/>
      <c r="JM58" s="665"/>
      <c r="JN58" s="665"/>
      <c r="JO58" s="665"/>
      <c r="JP58" s="665"/>
      <c r="JQ58" s="665"/>
      <c r="JR58" s="665"/>
      <c r="JS58" s="665"/>
      <c r="JT58" s="665"/>
      <c r="JU58" s="665"/>
      <c r="JV58" s="665"/>
      <c r="JW58" s="665"/>
      <c r="JX58" s="665"/>
      <c r="JY58" s="665"/>
      <c r="JZ58" s="665"/>
      <c r="KA58" s="665"/>
      <c r="KB58" s="665"/>
      <c r="KC58" s="665"/>
      <c r="KD58" s="665"/>
      <c r="KE58" s="665"/>
      <c r="KF58" s="665"/>
      <c r="KG58" s="665"/>
      <c r="KH58" s="665"/>
      <c r="KI58" s="665"/>
      <c r="KJ58" s="665"/>
      <c r="KK58" s="665"/>
      <c r="KL58" s="665"/>
      <c r="KM58" s="665"/>
      <c r="KN58" s="665"/>
      <c r="KO58" s="665"/>
      <c r="KP58" s="665"/>
      <c r="KQ58" s="665"/>
      <c r="KR58" s="665"/>
      <c r="KS58" s="665"/>
      <c r="KT58" s="665"/>
      <c r="KU58" s="665"/>
      <c r="KV58" s="665"/>
      <c r="KW58" s="665"/>
      <c r="KX58" s="665"/>
      <c r="KY58" s="665"/>
      <c r="KZ58" s="665"/>
      <c r="LA58" s="665"/>
      <c r="LB58" s="665"/>
      <c r="LC58" s="665"/>
      <c r="LD58" s="665"/>
      <c r="LE58" s="665"/>
      <c r="LF58" s="665"/>
      <c r="LG58" s="665"/>
      <c r="LH58" s="665"/>
      <c r="LI58" s="665"/>
      <c r="LJ58" s="665"/>
      <c r="LK58" s="665"/>
      <c r="LL58" s="665"/>
      <c r="LM58" s="665"/>
      <c r="LN58" s="665"/>
      <c r="LO58" s="665"/>
      <c r="LP58" s="665"/>
      <c r="LQ58" s="665"/>
      <c r="LR58" s="665"/>
      <c r="LS58" s="665"/>
      <c r="LT58" s="665"/>
      <c r="LU58" s="665"/>
      <c r="LV58" s="665"/>
      <c r="LW58" s="665"/>
      <c r="LX58" s="665"/>
      <c r="LY58" s="665"/>
      <c r="LZ58" s="665"/>
      <c r="MA58" s="665"/>
      <c r="MB58" s="665"/>
      <c r="MC58" s="665"/>
      <c r="MD58" s="665"/>
      <c r="ME58" s="665"/>
      <c r="MF58" s="665"/>
      <c r="MG58" s="665"/>
      <c r="MH58" s="665"/>
      <c r="MI58" s="665"/>
      <c r="MJ58" s="665"/>
      <c r="MK58" s="665"/>
      <c r="ML58" s="665"/>
      <c r="MM58" s="665"/>
      <c r="MN58" s="665"/>
      <c r="MO58" s="665"/>
      <c r="MP58" s="665"/>
      <c r="MQ58" s="665"/>
      <c r="MR58" s="665"/>
      <c r="MS58" s="665"/>
      <c r="MT58" s="665"/>
      <c r="MU58" s="665"/>
      <c r="MV58" s="665"/>
      <c r="MW58" s="665"/>
      <c r="MX58" s="665"/>
      <c r="MY58" s="665"/>
      <c r="MZ58" s="665"/>
      <c r="NA58" s="665"/>
      <c r="NB58" s="665"/>
      <c r="NC58" s="665"/>
      <c r="ND58" s="665"/>
      <c r="NE58" s="665"/>
      <c r="NF58" s="665"/>
      <c r="NG58" s="665"/>
      <c r="NH58" s="665"/>
      <c r="NI58" s="665"/>
      <c r="NJ58" s="665"/>
      <c r="NK58" s="665"/>
      <c r="NL58" s="665"/>
      <c r="NM58" s="665"/>
      <c r="NN58" s="665"/>
      <c r="NO58" s="665"/>
      <c r="NP58" s="665"/>
      <c r="NQ58" s="665"/>
      <c r="NR58" s="665"/>
      <c r="NS58" s="665"/>
      <c r="NT58" s="665"/>
      <c r="NU58" s="665"/>
      <c r="NV58" s="665"/>
      <c r="NW58" s="665"/>
      <c r="NX58" s="665"/>
      <c r="NY58" s="665"/>
      <c r="NZ58" s="665"/>
      <c r="OA58" s="665"/>
      <c r="OB58" s="665"/>
      <c r="OC58" s="665"/>
      <c r="OD58" s="665"/>
      <c r="OE58" s="665"/>
      <c r="OF58" s="665"/>
      <c r="OG58" s="665"/>
      <c r="OH58" s="665"/>
      <c r="OI58" s="665"/>
      <c r="OJ58" s="665"/>
      <c r="OK58" s="665"/>
      <c r="OL58" s="665"/>
      <c r="OM58" s="665"/>
      <c r="ON58" s="665"/>
      <c r="OO58" s="665"/>
      <c r="OP58" s="665"/>
      <c r="OQ58" s="665"/>
      <c r="OR58" s="665"/>
      <c r="OS58" s="665"/>
      <c r="OT58" s="665"/>
      <c r="OU58" s="665"/>
      <c r="OV58" s="665"/>
      <c r="OW58" s="665"/>
      <c r="OX58" s="665"/>
      <c r="OY58" s="665"/>
      <c r="OZ58" s="665"/>
      <c r="PA58" s="665"/>
      <c r="PB58" s="665"/>
      <c r="PC58" s="665"/>
      <c r="PD58" s="665"/>
      <c r="PE58" s="665"/>
      <c r="PF58" s="665"/>
      <c r="PG58" s="665"/>
      <c r="PH58" s="665"/>
      <c r="PI58" s="665"/>
      <c r="PJ58" s="665"/>
      <c r="PK58" s="665"/>
      <c r="PL58" s="665"/>
      <c r="PM58" s="665"/>
      <c r="PN58" s="665"/>
      <c r="PO58" s="665"/>
      <c r="PP58" s="665"/>
      <c r="PQ58" s="665"/>
      <c r="PR58" s="665"/>
      <c r="PS58" s="665"/>
      <c r="PT58" s="665"/>
      <c r="PU58" s="665"/>
      <c r="PV58" s="665"/>
      <c r="PW58" s="665"/>
      <c r="PX58" s="665"/>
      <c r="PY58" s="665"/>
      <c r="PZ58" s="665"/>
      <c r="QA58" s="665"/>
      <c r="QB58" s="665"/>
      <c r="QC58" s="665"/>
      <c r="QD58" s="665"/>
      <c r="QE58" s="665"/>
      <c r="QF58" s="665"/>
      <c r="QG58" s="665"/>
      <c r="QH58" s="665"/>
      <c r="QI58" s="665"/>
      <c r="QJ58" s="665"/>
      <c r="QK58" s="665"/>
      <c r="QL58" s="665"/>
      <c r="QM58" s="665"/>
      <c r="QN58" s="665"/>
      <c r="QO58" s="665"/>
      <c r="QP58" s="665"/>
      <c r="QQ58" s="665"/>
      <c r="QR58" s="665"/>
      <c r="QS58" s="665"/>
      <c r="QT58" s="665"/>
      <c r="QU58" s="665"/>
      <c r="QV58" s="665"/>
      <c r="QW58" s="665"/>
      <c r="QX58" s="665"/>
      <c r="QY58" s="665"/>
      <c r="QZ58" s="665"/>
      <c r="RA58" s="665"/>
      <c r="RB58" s="665"/>
      <c r="RC58" s="665"/>
      <c r="RD58" s="665"/>
      <c r="RE58" s="665"/>
      <c r="RF58" s="665"/>
      <c r="RG58" s="665"/>
      <c r="RH58" s="665"/>
      <c r="RI58" s="665"/>
      <c r="RJ58" s="665"/>
      <c r="RK58" s="665"/>
      <c r="RL58" s="665"/>
      <c r="RM58" s="665"/>
      <c r="RN58" s="665"/>
      <c r="RO58" s="665"/>
      <c r="RP58" s="665"/>
      <c r="RQ58" s="665"/>
      <c r="RR58" s="665"/>
      <c r="RS58" s="665"/>
      <c r="RT58" s="665"/>
      <c r="RU58" s="665"/>
      <c r="RV58" s="665"/>
      <c r="RW58" s="665"/>
      <c r="RX58" s="665"/>
      <c r="RY58" s="665"/>
      <c r="RZ58" s="665"/>
      <c r="SA58" s="665"/>
      <c r="SB58" s="665"/>
      <c r="SC58" s="665"/>
      <c r="SD58" s="665"/>
      <c r="SE58" s="665"/>
      <c r="SF58" s="665"/>
      <c r="SG58" s="665"/>
      <c r="SH58" s="665"/>
      <c r="SI58" s="665"/>
      <c r="SJ58" s="665"/>
      <c r="SK58" s="665"/>
      <c r="SL58" s="665"/>
      <c r="SM58" s="665"/>
      <c r="SN58" s="665"/>
      <c r="SO58" s="665"/>
      <c r="SP58" s="665"/>
      <c r="SQ58" s="665"/>
      <c r="SR58" s="665"/>
      <c r="SS58" s="665"/>
      <c r="ST58" s="665"/>
      <c r="SU58" s="665"/>
      <c r="SV58" s="665"/>
      <c r="SW58" s="665"/>
      <c r="SX58" s="665"/>
      <c r="SY58" s="665"/>
      <c r="SZ58" s="665"/>
      <c r="TA58" s="665"/>
      <c r="TB58" s="665"/>
      <c r="TC58" s="665"/>
      <c r="TD58" s="665"/>
      <c r="TE58" s="665"/>
      <c r="TF58" s="665"/>
      <c r="TG58" s="665"/>
      <c r="TH58" s="665"/>
      <c r="TI58" s="665"/>
      <c r="TJ58" s="665"/>
      <c r="TK58" s="665"/>
      <c r="TL58" s="665"/>
      <c r="TM58" s="665"/>
      <c r="TN58" s="665"/>
      <c r="TO58" s="665"/>
      <c r="TP58" s="665"/>
      <c r="TQ58" s="665"/>
      <c r="TR58" s="665"/>
      <c r="TS58" s="665"/>
      <c r="TT58" s="665"/>
      <c r="TU58" s="665"/>
      <c r="TV58" s="665"/>
      <c r="TW58" s="665"/>
      <c r="TX58" s="665"/>
      <c r="TY58" s="665"/>
      <c r="TZ58" s="665"/>
      <c r="UA58" s="665"/>
      <c r="UB58" s="665"/>
      <c r="UC58" s="665"/>
      <c r="UD58" s="665"/>
      <c r="UE58" s="665"/>
      <c r="UF58" s="665"/>
      <c r="UG58" s="665"/>
      <c r="UH58" s="665"/>
      <c r="UI58" s="665"/>
      <c r="UJ58" s="665"/>
      <c r="UK58" s="665"/>
      <c r="UL58" s="665"/>
      <c r="UM58" s="665"/>
      <c r="UN58" s="665"/>
      <c r="UO58" s="665"/>
      <c r="UP58" s="665"/>
      <c r="UQ58" s="665"/>
      <c r="UR58" s="665"/>
      <c r="US58" s="665"/>
      <c r="UT58" s="665"/>
      <c r="UU58" s="665"/>
      <c r="UV58" s="665"/>
      <c r="UW58" s="665"/>
      <c r="UX58" s="665"/>
      <c r="UY58" s="665"/>
      <c r="UZ58" s="665"/>
      <c r="VA58" s="665"/>
      <c r="VB58" s="665"/>
      <c r="VC58" s="665"/>
      <c r="VD58" s="665"/>
      <c r="VE58" s="665"/>
      <c r="VF58" s="665"/>
      <c r="VG58" s="665"/>
      <c r="VH58" s="665"/>
      <c r="VI58" s="665"/>
      <c r="VJ58" s="665"/>
      <c r="VK58" s="665"/>
      <c r="VL58" s="665"/>
      <c r="VM58" s="665"/>
      <c r="VN58" s="665"/>
      <c r="VO58" s="665"/>
      <c r="VP58" s="665"/>
      <c r="VQ58" s="665"/>
      <c r="VR58" s="665"/>
      <c r="VS58" s="665"/>
      <c r="VT58" s="665"/>
      <c r="VU58" s="665"/>
      <c r="VV58" s="665"/>
      <c r="VW58" s="665"/>
      <c r="VX58" s="665"/>
      <c r="VY58" s="665"/>
      <c r="VZ58" s="665"/>
      <c r="WA58" s="665"/>
      <c r="WB58" s="665"/>
      <c r="WC58" s="665"/>
      <c r="WD58" s="665"/>
      <c r="WE58" s="665"/>
      <c r="WF58" s="665"/>
      <c r="WG58" s="665"/>
      <c r="WH58" s="665"/>
      <c r="WI58" s="665"/>
      <c r="WJ58" s="665"/>
      <c r="WK58" s="665"/>
      <c r="WL58" s="665"/>
      <c r="WM58" s="665"/>
      <c r="WN58" s="665"/>
      <c r="WO58" s="665"/>
      <c r="WP58" s="665"/>
      <c r="WQ58" s="665"/>
      <c r="WR58" s="665"/>
      <c r="WS58" s="665"/>
      <c r="WT58" s="665"/>
      <c r="WU58" s="665"/>
      <c r="WV58" s="665"/>
      <c r="WW58" s="665"/>
      <c r="WX58" s="665"/>
      <c r="WY58" s="665"/>
      <c r="WZ58" s="665"/>
      <c r="XA58" s="665"/>
      <c r="XB58" s="665"/>
      <c r="XC58" s="665"/>
      <c r="XD58" s="665"/>
      <c r="XE58" s="665"/>
      <c r="XF58" s="665"/>
      <c r="XG58" s="665"/>
      <c r="XH58" s="665"/>
      <c r="XI58" s="665"/>
      <c r="XJ58" s="665"/>
      <c r="XK58" s="665"/>
      <c r="XL58" s="665"/>
      <c r="XM58" s="665"/>
      <c r="XN58" s="665"/>
      <c r="XO58" s="665"/>
      <c r="XP58" s="665"/>
      <c r="XQ58" s="665"/>
      <c r="XR58" s="665"/>
      <c r="XS58" s="665"/>
      <c r="XT58" s="665"/>
      <c r="XU58" s="665"/>
      <c r="XV58" s="665"/>
      <c r="XW58" s="665"/>
      <c r="XX58" s="665"/>
      <c r="XY58" s="665"/>
      <c r="XZ58" s="665"/>
      <c r="YA58" s="665"/>
      <c r="YB58" s="665"/>
      <c r="YC58" s="665"/>
      <c r="YD58" s="665"/>
      <c r="YE58" s="665"/>
      <c r="YF58" s="665"/>
      <c r="YG58" s="665"/>
      <c r="YH58" s="665"/>
      <c r="YI58" s="665"/>
      <c r="YJ58" s="665"/>
      <c r="YK58" s="665"/>
      <c r="YL58" s="665"/>
      <c r="YM58" s="665"/>
      <c r="YN58" s="665"/>
      <c r="YO58" s="665"/>
      <c r="YP58" s="665"/>
      <c r="YQ58" s="665"/>
      <c r="YR58" s="665"/>
      <c r="YS58" s="665"/>
      <c r="YT58" s="665"/>
      <c r="YU58" s="665"/>
      <c r="YV58" s="665"/>
      <c r="YW58" s="665"/>
      <c r="YX58" s="665"/>
      <c r="YY58" s="665"/>
      <c r="YZ58" s="665"/>
      <c r="ZA58" s="665"/>
      <c r="ZB58" s="665"/>
      <c r="ZC58" s="665"/>
      <c r="ZD58" s="665"/>
      <c r="ZE58" s="665"/>
      <c r="ZF58" s="665"/>
      <c r="ZG58" s="665"/>
      <c r="ZH58" s="665"/>
      <c r="ZI58" s="665"/>
      <c r="ZJ58" s="665"/>
      <c r="ZK58" s="665"/>
      <c r="ZL58" s="665"/>
      <c r="ZM58" s="665"/>
      <c r="ZN58" s="665"/>
      <c r="ZO58" s="665"/>
      <c r="ZP58" s="665"/>
      <c r="ZQ58" s="665"/>
      <c r="ZR58" s="665"/>
      <c r="ZS58" s="665"/>
      <c r="ZT58" s="665"/>
      <c r="ZU58" s="665"/>
      <c r="ZV58" s="665"/>
      <c r="ZW58" s="665"/>
      <c r="ZX58" s="665"/>
      <c r="ZY58" s="665"/>
      <c r="ZZ58" s="665"/>
      <c r="AAA58" s="665"/>
      <c r="AAB58" s="665"/>
      <c r="AAC58" s="665"/>
      <c r="AAD58" s="665"/>
      <c r="AAE58" s="665"/>
      <c r="AAF58" s="665"/>
      <c r="AAG58" s="665"/>
      <c r="AAH58" s="665"/>
      <c r="AAI58" s="665"/>
      <c r="AAJ58" s="665"/>
      <c r="AAK58" s="665"/>
      <c r="AAL58" s="665"/>
      <c r="AAM58" s="665"/>
      <c r="AAN58" s="665"/>
      <c r="AAO58" s="665"/>
      <c r="AAP58" s="665"/>
      <c r="AAQ58" s="665"/>
      <c r="AAR58" s="665"/>
      <c r="AAS58" s="665"/>
      <c r="AAT58" s="665"/>
      <c r="AAU58" s="665"/>
      <c r="AAV58" s="665"/>
      <c r="AAW58" s="665"/>
      <c r="AAX58" s="665"/>
      <c r="AAY58" s="665"/>
      <c r="AAZ58" s="665"/>
      <c r="ABA58" s="665"/>
      <c r="ABB58" s="665"/>
      <c r="ABC58" s="665"/>
      <c r="ABD58" s="665"/>
      <c r="ABE58" s="665"/>
      <c r="ABF58" s="665"/>
      <c r="ABG58" s="665"/>
      <c r="ABH58" s="665"/>
      <c r="ABI58" s="665"/>
      <c r="ABJ58" s="665"/>
      <c r="ABK58" s="665"/>
      <c r="ABL58" s="665"/>
      <c r="ABM58" s="665"/>
      <c r="ABN58" s="665"/>
      <c r="ABO58" s="665"/>
      <c r="ABP58" s="665"/>
      <c r="ABQ58" s="665"/>
      <c r="ABR58" s="665"/>
      <c r="ABS58" s="665"/>
      <c r="ABT58" s="665"/>
      <c r="ABU58" s="665"/>
      <c r="ABV58" s="665"/>
      <c r="ABW58" s="665"/>
      <c r="ABX58" s="665"/>
      <c r="ABY58" s="665"/>
      <c r="ABZ58" s="665"/>
      <c r="ACA58" s="665"/>
      <c r="ACB58" s="665"/>
      <c r="ACC58" s="665"/>
      <c r="ACD58" s="665"/>
      <c r="ACE58" s="665"/>
      <c r="ACF58" s="665"/>
      <c r="ACG58" s="665"/>
      <c r="ACH58" s="665"/>
      <c r="ACI58" s="665"/>
      <c r="ACJ58" s="665"/>
      <c r="ACK58" s="665"/>
      <c r="ACL58" s="665"/>
      <c r="ACM58" s="665"/>
      <c r="ACN58" s="665"/>
      <c r="ACO58" s="665"/>
      <c r="ACP58" s="665"/>
      <c r="ACQ58" s="665"/>
      <c r="ACR58" s="665"/>
      <c r="ACS58" s="665"/>
      <c r="ACT58" s="665"/>
      <c r="ACU58" s="665"/>
      <c r="ACV58" s="665"/>
      <c r="ACW58" s="665"/>
      <c r="ACX58" s="665"/>
      <c r="ACY58" s="665"/>
      <c r="ACZ58" s="665"/>
      <c r="ADA58" s="665"/>
      <c r="ADB58" s="665"/>
      <c r="ADC58" s="665"/>
      <c r="ADD58" s="665"/>
      <c r="ADE58" s="665"/>
      <c r="ADF58" s="665"/>
      <c r="ADG58" s="665"/>
      <c r="ADH58" s="665"/>
      <c r="ADI58" s="665"/>
      <c r="ADJ58" s="665"/>
      <c r="ADK58" s="665"/>
      <c r="ADL58" s="665"/>
      <c r="ADM58" s="665"/>
      <c r="ADN58" s="665"/>
      <c r="ADO58" s="665"/>
      <c r="ADP58" s="665"/>
      <c r="ADQ58" s="665"/>
      <c r="ADR58" s="665"/>
      <c r="ADS58" s="665"/>
      <c r="ADT58" s="665"/>
      <c r="ADU58" s="665"/>
      <c r="ADV58" s="665"/>
      <c r="ADW58" s="665"/>
      <c r="ADX58" s="665"/>
      <c r="ADY58" s="665"/>
      <c r="ADZ58" s="665"/>
      <c r="AEA58" s="665"/>
      <c r="AEB58" s="665"/>
      <c r="AEC58" s="665"/>
      <c r="AED58" s="665"/>
      <c r="AEE58" s="665"/>
      <c r="AEF58" s="665"/>
      <c r="AEG58" s="665"/>
      <c r="AEH58" s="665"/>
      <c r="AEI58" s="665"/>
      <c r="AEJ58" s="665"/>
      <c r="AEK58" s="665"/>
      <c r="AEL58" s="665"/>
      <c r="AEM58" s="665"/>
      <c r="AEN58" s="665"/>
      <c r="AEO58" s="665"/>
      <c r="AEP58" s="665"/>
      <c r="AEQ58" s="665"/>
      <c r="AER58" s="665"/>
      <c r="AES58" s="665"/>
      <c r="AET58" s="665"/>
      <c r="AEU58" s="665"/>
      <c r="AEV58" s="665"/>
      <c r="AEW58" s="665"/>
      <c r="AEX58" s="665"/>
      <c r="AEY58" s="665"/>
      <c r="AEZ58" s="665"/>
      <c r="AFA58" s="665"/>
      <c r="AFB58" s="665"/>
      <c r="AFC58" s="665"/>
      <c r="AFD58" s="665"/>
      <c r="AFE58" s="665"/>
      <c r="AFF58" s="665"/>
      <c r="AFG58" s="665"/>
      <c r="AFH58" s="665"/>
      <c r="AFI58" s="665"/>
      <c r="AFJ58" s="665"/>
      <c r="AFK58" s="665"/>
      <c r="AFL58" s="665"/>
      <c r="AFM58" s="665"/>
      <c r="AFN58" s="665"/>
      <c r="AFO58" s="665"/>
      <c r="AFP58" s="665"/>
      <c r="AFQ58" s="665"/>
      <c r="AFR58" s="665"/>
      <c r="AFS58" s="665"/>
      <c r="AFT58" s="665"/>
      <c r="AFU58" s="665"/>
      <c r="AFV58" s="665"/>
      <c r="AFW58" s="665"/>
      <c r="AFX58" s="665"/>
      <c r="AFY58" s="665"/>
      <c r="AFZ58" s="665"/>
      <c r="AGA58" s="665"/>
      <c r="AGB58" s="665"/>
      <c r="AGC58" s="665"/>
      <c r="AGD58" s="665"/>
      <c r="AGE58" s="665"/>
      <c r="AGF58" s="665"/>
      <c r="AGG58" s="665"/>
      <c r="AGH58" s="665"/>
      <c r="AGI58" s="665"/>
      <c r="AGJ58" s="665"/>
      <c r="AGK58" s="665"/>
      <c r="AGL58" s="665"/>
      <c r="AGM58" s="665"/>
      <c r="AGN58" s="665"/>
      <c r="AGO58" s="665"/>
      <c r="AGP58" s="665"/>
      <c r="AGQ58" s="665"/>
      <c r="AGR58" s="665"/>
      <c r="AGS58" s="665"/>
      <c r="AGT58" s="665"/>
      <c r="AGU58" s="665"/>
      <c r="AGV58" s="665"/>
      <c r="AGW58" s="665"/>
      <c r="AGX58" s="665"/>
      <c r="AGY58" s="665"/>
      <c r="AGZ58" s="665"/>
      <c r="AHA58" s="665"/>
      <c r="AHB58" s="665"/>
      <c r="AHC58" s="665"/>
      <c r="AHD58" s="665"/>
      <c r="AHE58" s="665"/>
      <c r="AHF58" s="665"/>
      <c r="AHG58" s="665"/>
      <c r="AHH58" s="665"/>
      <c r="AHI58" s="665"/>
      <c r="AHJ58" s="665"/>
      <c r="AHK58" s="665"/>
      <c r="AHL58" s="665"/>
      <c r="AHM58" s="665"/>
      <c r="AHN58" s="665"/>
      <c r="AHO58" s="665"/>
      <c r="AHP58" s="665"/>
      <c r="AHQ58" s="665"/>
      <c r="AHR58" s="665"/>
      <c r="AHS58" s="665"/>
      <c r="AHT58" s="665"/>
      <c r="AHU58" s="665"/>
      <c r="AHV58" s="665"/>
      <c r="AHW58" s="665"/>
      <c r="AHX58" s="665"/>
      <c r="AHY58" s="665"/>
      <c r="AHZ58" s="665"/>
      <c r="AIA58" s="665"/>
      <c r="AIB58" s="665"/>
      <c r="AIC58" s="665"/>
      <c r="AID58" s="665"/>
      <c r="AIE58" s="665"/>
      <c r="AIF58" s="665"/>
      <c r="AIG58" s="665"/>
      <c r="AIH58" s="665"/>
      <c r="AII58" s="665"/>
      <c r="AIJ58" s="665"/>
      <c r="AIK58" s="665"/>
      <c r="AIL58" s="665"/>
      <c r="AIM58" s="665"/>
      <c r="AIN58" s="665"/>
      <c r="AIO58" s="665"/>
      <c r="AIP58" s="665"/>
      <c r="AIQ58" s="665"/>
      <c r="AIR58" s="665"/>
      <c r="AIS58" s="665"/>
      <c r="AIT58" s="665"/>
      <c r="AIU58" s="665"/>
      <c r="AIV58" s="665"/>
      <c r="AIW58" s="665"/>
      <c r="AIX58" s="665"/>
      <c r="AIY58" s="665"/>
      <c r="AIZ58" s="665"/>
      <c r="AJA58" s="665"/>
      <c r="AJB58" s="665"/>
      <c r="AJC58" s="665"/>
      <c r="AJD58" s="665"/>
      <c r="AJE58" s="665"/>
      <c r="AJF58" s="665"/>
      <c r="AJG58" s="665"/>
      <c r="AJH58" s="665"/>
      <c r="AJI58" s="665"/>
      <c r="AJJ58" s="665"/>
      <c r="AJK58" s="665"/>
      <c r="AJL58" s="665"/>
      <c r="AJM58" s="665"/>
      <c r="AJN58" s="665"/>
      <c r="AJO58" s="665"/>
      <c r="AJP58" s="665"/>
      <c r="AJQ58" s="665"/>
      <c r="AJR58" s="665"/>
      <c r="AJS58" s="665"/>
      <c r="AJT58" s="665"/>
      <c r="AJU58" s="665"/>
      <c r="AJV58" s="665"/>
      <c r="AJW58" s="665"/>
      <c r="AJX58" s="665"/>
      <c r="AJY58" s="665"/>
      <c r="AJZ58" s="665"/>
      <c r="AKA58" s="665"/>
      <c r="AKB58" s="665"/>
      <c r="AKC58" s="665"/>
      <c r="AKD58" s="665"/>
      <c r="AKE58" s="665"/>
      <c r="AKF58" s="665"/>
      <c r="AKG58" s="665"/>
      <c r="AKH58" s="665"/>
      <c r="AKI58" s="665"/>
      <c r="AKJ58" s="665"/>
      <c r="AKK58" s="665"/>
      <c r="AKL58" s="665"/>
      <c r="AKM58" s="665"/>
      <c r="AKN58" s="665"/>
      <c r="AKO58" s="665"/>
      <c r="AKP58" s="665"/>
      <c r="AKQ58" s="665"/>
      <c r="AKR58" s="665"/>
      <c r="AKS58" s="665"/>
      <c r="AKT58" s="665"/>
      <c r="AKU58" s="665"/>
      <c r="AKV58" s="665"/>
      <c r="AKW58" s="665"/>
      <c r="AKX58" s="665"/>
      <c r="AKY58" s="665"/>
      <c r="AKZ58" s="665"/>
      <c r="ALA58" s="665"/>
      <c r="ALB58" s="665"/>
      <c r="ALC58" s="665"/>
      <c r="ALD58" s="665"/>
      <c r="ALE58" s="665"/>
      <c r="ALF58" s="665"/>
      <c r="ALG58" s="665"/>
      <c r="ALH58" s="665"/>
      <c r="ALI58" s="665"/>
      <c r="ALJ58" s="665"/>
      <c r="ALK58" s="665"/>
      <c r="ALL58" s="665"/>
      <c r="ALM58" s="665"/>
    </row>
    <row r="59" spans="2:1003">
      <c r="B59" s="698" t="s">
        <v>604</v>
      </c>
      <c r="C59" s="700">
        <v>2018</v>
      </c>
      <c r="D59" s="700">
        <v>2019</v>
      </c>
      <c r="E59" s="700">
        <v>2020</v>
      </c>
      <c r="F59" s="700">
        <v>2025</v>
      </c>
      <c r="G59" s="700">
        <v>2030</v>
      </c>
      <c r="H59" s="700">
        <v>2035</v>
      </c>
      <c r="I59" s="700">
        <v>2040</v>
      </c>
      <c r="J59" s="700">
        <v>2045</v>
      </c>
      <c r="K59" s="700">
        <v>2050</v>
      </c>
      <c r="P59" s="665"/>
      <c r="Q59" s="665"/>
      <c r="R59" s="665"/>
      <c r="S59" s="665"/>
      <c r="T59" s="665"/>
      <c r="U59" s="665"/>
      <c r="V59" s="665"/>
      <c r="W59" s="665"/>
      <c r="X59" s="665"/>
      <c r="Y59" s="665"/>
      <c r="Z59" s="665"/>
      <c r="AA59" s="665"/>
      <c r="AB59" s="665"/>
      <c r="AC59" s="665"/>
      <c r="AD59" s="665"/>
      <c r="AE59" s="665"/>
      <c r="AF59" s="665"/>
      <c r="AG59" s="665"/>
      <c r="AH59" s="665"/>
      <c r="AI59" s="665"/>
      <c r="AJ59" s="665"/>
      <c r="AK59" s="665"/>
      <c r="AL59" s="665"/>
      <c r="AM59" s="665"/>
      <c r="AN59" s="665"/>
      <c r="AO59" s="665"/>
      <c r="AP59" s="665"/>
      <c r="AQ59" s="665"/>
      <c r="AR59" s="665"/>
      <c r="AS59" s="665"/>
      <c r="AT59" s="665"/>
      <c r="AU59" s="665"/>
      <c r="AV59" s="665"/>
      <c r="AW59" s="665"/>
      <c r="AX59" s="665"/>
      <c r="AY59" s="665"/>
      <c r="AZ59" s="665"/>
      <c r="BA59" s="665"/>
      <c r="BB59" s="665"/>
      <c r="BC59" s="665"/>
      <c r="BD59" s="665"/>
      <c r="BE59" s="665"/>
      <c r="BF59" s="665"/>
      <c r="BG59" s="665"/>
      <c r="BH59" s="665"/>
      <c r="BI59" s="665"/>
      <c r="BJ59" s="665"/>
      <c r="BK59" s="665"/>
      <c r="BL59" s="665"/>
      <c r="BM59" s="665"/>
      <c r="BN59" s="665"/>
      <c r="BO59" s="665"/>
      <c r="BP59" s="665"/>
      <c r="BQ59" s="665"/>
      <c r="BR59" s="665"/>
      <c r="BS59" s="665"/>
      <c r="BT59" s="665"/>
      <c r="BU59" s="665"/>
      <c r="BV59" s="665"/>
      <c r="BW59" s="665"/>
      <c r="BX59" s="665"/>
      <c r="BY59" s="665"/>
      <c r="BZ59" s="665"/>
      <c r="CA59" s="665"/>
      <c r="CB59" s="665"/>
      <c r="CC59" s="665"/>
      <c r="CD59" s="665"/>
      <c r="CE59" s="665"/>
      <c r="CF59" s="665"/>
      <c r="CG59" s="665"/>
      <c r="CH59" s="665"/>
      <c r="CI59" s="665"/>
      <c r="CJ59" s="665"/>
      <c r="CK59" s="665"/>
      <c r="CL59" s="665"/>
      <c r="CM59" s="665"/>
      <c r="CN59" s="665"/>
      <c r="CO59" s="665"/>
      <c r="CP59" s="665"/>
      <c r="CQ59" s="665"/>
      <c r="CR59" s="665"/>
      <c r="CS59" s="665"/>
      <c r="CT59" s="665"/>
      <c r="CU59" s="665"/>
      <c r="CV59" s="665"/>
      <c r="CW59" s="665"/>
      <c r="CX59" s="665"/>
      <c r="CY59" s="665"/>
      <c r="CZ59" s="665"/>
      <c r="DA59" s="665"/>
      <c r="DB59" s="665"/>
      <c r="DC59" s="665"/>
      <c r="DD59" s="665"/>
      <c r="DE59" s="665"/>
      <c r="DF59" s="665"/>
      <c r="DG59" s="665"/>
      <c r="DH59" s="665"/>
      <c r="DI59" s="665"/>
      <c r="DJ59" s="665"/>
      <c r="DK59" s="665"/>
      <c r="DL59" s="665"/>
      <c r="DM59" s="665"/>
      <c r="DN59" s="665"/>
      <c r="DO59" s="665"/>
      <c r="DP59" s="665"/>
      <c r="DQ59" s="665"/>
      <c r="DR59" s="665"/>
      <c r="DS59" s="665"/>
      <c r="DT59" s="665"/>
      <c r="DU59" s="665"/>
      <c r="DV59" s="665"/>
      <c r="DW59" s="665"/>
      <c r="DX59" s="665"/>
      <c r="DY59" s="665"/>
      <c r="DZ59" s="665"/>
      <c r="EA59" s="665"/>
      <c r="EB59" s="665"/>
      <c r="EC59" s="665"/>
      <c r="ED59" s="665"/>
      <c r="EE59" s="665"/>
      <c r="EF59" s="665"/>
      <c r="EG59" s="665"/>
      <c r="EH59" s="665"/>
      <c r="EI59" s="665"/>
      <c r="EJ59" s="665"/>
      <c r="EK59" s="665"/>
      <c r="EL59" s="665"/>
      <c r="EM59" s="665"/>
      <c r="EN59" s="665"/>
      <c r="EO59" s="665"/>
      <c r="EP59" s="665"/>
      <c r="EQ59" s="665"/>
      <c r="ER59" s="665"/>
      <c r="ES59" s="665"/>
      <c r="ET59" s="665"/>
      <c r="EU59" s="665"/>
      <c r="EV59" s="665"/>
      <c r="EW59" s="665"/>
      <c r="EX59" s="665"/>
      <c r="EY59" s="665"/>
      <c r="EZ59" s="665"/>
      <c r="FA59" s="665"/>
      <c r="FB59" s="665"/>
      <c r="FC59" s="665"/>
      <c r="FD59" s="665"/>
      <c r="FE59" s="665"/>
      <c r="FF59" s="665"/>
      <c r="FG59" s="665"/>
      <c r="FH59" s="665"/>
      <c r="FI59" s="665"/>
      <c r="FJ59" s="665"/>
      <c r="FK59" s="665"/>
      <c r="FL59" s="665"/>
      <c r="FM59" s="665"/>
      <c r="FN59" s="665"/>
      <c r="FO59" s="665"/>
      <c r="FP59" s="665"/>
      <c r="FQ59" s="665"/>
      <c r="FR59" s="665"/>
      <c r="FS59" s="665"/>
      <c r="FT59" s="665"/>
      <c r="FU59" s="665"/>
      <c r="FV59" s="665"/>
      <c r="FW59" s="665"/>
      <c r="FX59" s="665"/>
      <c r="FY59" s="665"/>
      <c r="FZ59" s="665"/>
      <c r="GA59" s="665"/>
      <c r="GB59" s="665"/>
      <c r="GC59" s="665"/>
      <c r="GD59" s="665"/>
      <c r="GE59" s="665"/>
      <c r="GF59" s="665"/>
      <c r="GG59" s="665"/>
      <c r="GH59" s="665"/>
      <c r="GI59" s="665"/>
      <c r="GJ59" s="665"/>
      <c r="GK59" s="665"/>
      <c r="GL59" s="665"/>
      <c r="GM59" s="665"/>
      <c r="GN59" s="665"/>
      <c r="GO59" s="665"/>
      <c r="GP59" s="665"/>
      <c r="GQ59" s="665"/>
      <c r="GR59" s="665"/>
      <c r="GS59" s="665"/>
      <c r="GT59" s="665"/>
      <c r="GU59" s="665"/>
      <c r="GV59" s="665"/>
      <c r="GW59" s="665"/>
      <c r="GX59" s="665"/>
      <c r="GY59" s="665"/>
      <c r="GZ59" s="665"/>
      <c r="HA59" s="665"/>
      <c r="HB59" s="665"/>
      <c r="HC59" s="665"/>
      <c r="HD59" s="665"/>
      <c r="HE59" s="665"/>
      <c r="HF59" s="665"/>
      <c r="HG59" s="665"/>
      <c r="HH59" s="665"/>
      <c r="HI59" s="665"/>
      <c r="HJ59" s="665"/>
      <c r="HK59" s="665"/>
      <c r="HL59" s="665"/>
      <c r="HM59" s="665"/>
      <c r="HN59" s="665"/>
      <c r="HO59" s="665"/>
      <c r="HP59" s="665"/>
      <c r="HQ59" s="665"/>
      <c r="HR59" s="665"/>
      <c r="HS59" s="665"/>
      <c r="HT59" s="665"/>
      <c r="HU59" s="665"/>
      <c r="HV59" s="665"/>
      <c r="HW59" s="665"/>
      <c r="HX59" s="665"/>
      <c r="HY59" s="665"/>
      <c r="HZ59" s="665"/>
      <c r="IA59" s="665"/>
      <c r="IB59" s="665"/>
      <c r="IC59" s="665"/>
      <c r="ID59" s="665"/>
      <c r="IE59" s="665"/>
      <c r="IF59" s="665"/>
      <c r="IG59" s="665"/>
      <c r="IH59" s="665"/>
      <c r="II59" s="665"/>
      <c r="IJ59" s="665"/>
      <c r="IK59" s="665"/>
      <c r="IL59" s="665"/>
      <c r="IM59" s="665"/>
      <c r="IN59" s="665"/>
      <c r="IO59" s="665"/>
      <c r="IP59" s="665"/>
      <c r="IQ59" s="665"/>
      <c r="IR59" s="665"/>
      <c r="IS59" s="665"/>
      <c r="IT59" s="665"/>
      <c r="IU59" s="665"/>
      <c r="IV59" s="665"/>
      <c r="IW59" s="665"/>
      <c r="IX59" s="665"/>
      <c r="IY59" s="665"/>
      <c r="IZ59" s="665"/>
      <c r="JA59" s="665"/>
      <c r="JB59" s="665"/>
      <c r="JC59" s="665"/>
      <c r="JD59" s="665"/>
      <c r="JE59" s="665"/>
      <c r="JF59" s="665"/>
      <c r="JG59" s="665"/>
      <c r="JH59" s="665"/>
      <c r="JI59" s="665"/>
      <c r="JJ59" s="665"/>
      <c r="JK59" s="665"/>
      <c r="JL59" s="665"/>
      <c r="JM59" s="665"/>
      <c r="JN59" s="665"/>
      <c r="JO59" s="665"/>
      <c r="JP59" s="665"/>
      <c r="JQ59" s="665"/>
      <c r="JR59" s="665"/>
      <c r="JS59" s="665"/>
      <c r="JT59" s="665"/>
      <c r="JU59" s="665"/>
      <c r="JV59" s="665"/>
      <c r="JW59" s="665"/>
      <c r="JX59" s="665"/>
      <c r="JY59" s="665"/>
      <c r="JZ59" s="665"/>
      <c r="KA59" s="665"/>
      <c r="KB59" s="665"/>
      <c r="KC59" s="665"/>
      <c r="KD59" s="665"/>
      <c r="KE59" s="665"/>
      <c r="KF59" s="665"/>
      <c r="KG59" s="665"/>
      <c r="KH59" s="665"/>
      <c r="KI59" s="665"/>
      <c r="KJ59" s="665"/>
      <c r="KK59" s="665"/>
      <c r="KL59" s="665"/>
      <c r="KM59" s="665"/>
      <c r="KN59" s="665"/>
      <c r="KO59" s="665"/>
      <c r="KP59" s="665"/>
      <c r="KQ59" s="665"/>
      <c r="KR59" s="665"/>
      <c r="KS59" s="665"/>
      <c r="KT59" s="665"/>
      <c r="KU59" s="665"/>
      <c r="KV59" s="665"/>
      <c r="KW59" s="665"/>
      <c r="KX59" s="665"/>
      <c r="KY59" s="665"/>
      <c r="KZ59" s="665"/>
      <c r="LA59" s="665"/>
      <c r="LB59" s="665"/>
      <c r="LC59" s="665"/>
      <c r="LD59" s="665"/>
      <c r="LE59" s="665"/>
      <c r="LF59" s="665"/>
      <c r="LG59" s="665"/>
      <c r="LH59" s="665"/>
      <c r="LI59" s="665"/>
      <c r="LJ59" s="665"/>
      <c r="LK59" s="665"/>
      <c r="LL59" s="665"/>
      <c r="LM59" s="665"/>
      <c r="LN59" s="665"/>
      <c r="LO59" s="665"/>
      <c r="LP59" s="665"/>
      <c r="LQ59" s="665"/>
      <c r="LR59" s="665"/>
      <c r="LS59" s="665"/>
      <c r="LT59" s="665"/>
      <c r="LU59" s="665"/>
      <c r="LV59" s="665"/>
      <c r="LW59" s="665"/>
      <c r="LX59" s="665"/>
      <c r="LY59" s="665"/>
      <c r="LZ59" s="665"/>
      <c r="MA59" s="665"/>
      <c r="MB59" s="665"/>
      <c r="MC59" s="665"/>
      <c r="MD59" s="665"/>
      <c r="ME59" s="665"/>
      <c r="MF59" s="665"/>
      <c r="MG59" s="665"/>
      <c r="MH59" s="665"/>
      <c r="MI59" s="665"/>
      <c r="MJ59" s="665"/>
      <c r="MK59" s="665"/>
      <c r="ML59" s="665"/>
      <c r="MM59" s="665"/>
      <c r="MN59" s="665"/>
      <c r="MO59" s="665"/>
      <c r="MP59" s="665"/>
      <c r="MQ59" s="665"/>
      <c r="MR59" s="665"/>
      <c r="MS59" s="665"/>
      <c r="MT59" s="665"/>
      <c r="MU59" s="665"/>
      <c r="MV59" s="665"/>
      <c r="MW59" s="665"/>
      <c r="MX59" s="665"/>
      <c r="MY59" s="665"/>
      <c r="MZ59" s="665"/>
      <c r="NA59" s="665"/>
      <c r="NB59" s="665"/>
      <c r="NC59" s="665"/>
      <c r="ND59" s="665"/>
      <c r="NE59" s="665"/>
      <c r="NF59" s="665"/>
      <c r="NG59" s="665"/>
      <c r="NH59" s="665"/>
      <c r="NI59" s="665"/>
      <c r="NJ59" s="665"/>
      <c r="NK59" s="665"/>
      <c r="NL59" s="665"/>
      <c r="NM59" s="665"/>
      <c r="NN59" s="665"/>
      <c r="NO59" s="665"/>
      <c r="NP59" s="665"/>
      <c r="NQ59" s="665"/>
      <c r="NR59" s="665"/>
      <c r="NS59" s="665"/>
      <c r="NT59" s="665"/>
      <c r="NU59" s="665"/>
      <c r="NV59" s="665"/>
      <c r="NW59" s="665"/>
      <c r="NX59" s="665"/>
      <c r="NY59" s="665"/>
      <c r="NZ59" s="665"/>
      <c r="OA59" s="665"/>
      <c r="OB59" s="665"/>
      <c r="OC59" s="665"/>
      <c r="OD59" s="665"/>
      <c r="OE59" s="665"/>
      <c r="OF59" s="665"/>
      <c r="OG59" s="665"/>
      <c r="OH59" s="665"/>
      <c r="OI59" s="665"/>
      <c r="OJ59" s="665"/>
      <c r="OK59" s="665"/>
      <c r="OL59" s="665"/>
      <c r="OM59" s="665"/>
      <c r="ON59" s="665"/>
      <c r="OO59" s="665"/>
      <c r="OP59" s="665"/>
      <c r="OQ59" s="665"/>
      <c r="OR59" s="665"/>
      <c r="OS59" s="665"/>
      <c r="OT59" s="665"/>
      <c r="OU59" s="665"/>
      <c r="OV59" s="665"/>
      <c r="OW59" s="665"/>
      <c r="OX59" s="665"/>
      <c r="OY59" s="665"/>
      <c r="OZ59" s="665"/>
      <c r="PA59" s="665"/>
      <c r="PB59" s="665"/>
      <c r="PC59" s="665"/>
      <c r="PD59" s="665"/>
      <c r="PE59" s="665"/>
      <c r="PF59" s="665"/>
      <c r="PG59" s="665"/>
      <c r="PH59" s="665"/>
      <c r="PI59" s="665"/>
      <c r="PJ59" s="665"/>
      <c r="PK59" s="665"/>
      <c r="PL59" s="665"/>
      <c r="PM59" s="665"/>
      <c r="PN59" s="665"/>
      <c r="PO59" s="665"/>
      <c r="PP59" s="665"/>
      <c r="PQ59" s="665"/>
      <c r="PR59" s="665"/>
      <c r="PS59" s="665"/>
      <c r="PT59" s="665"/>
      <c r="PU59" s="665"/>
      <c r="PV59" s="665"/>
      <c r="PW59" s="665"/>
      <c r="PX59" s="665"/>
      <c r="PY59" s="665"/>
      <c r="PZ59" s="665"/>
      <c r="QA59" s="665"/>
      <c r="QB59" s="665"/>
      <c r="QC59" s="665"/>
      <c r="QD59" s="665"/>
      <c r="QE59" s="665"/>
      <c r="QF59" s="665"/>
      <c r="QG59" s="665"/>
      <c r="QH59" s="665"/>
      <c r="QI59" s="665"/>
      <c r="QJ59" s="665"/>
      <c r="QK59" s="665"/>
      <c r="QL59" s="665"/>
      <c r="QM59" s="665"/>
      <c r="QN59" s="665"/>
      <c r="QO59" s="665"/>
      <c r="QP59" s="665"/>
      <c r="QQ59" s="665"/>
      <c r="QR59" s="665"/>
      <c r="QS59" s="665"/>
      <c r="QT59" s="665"/>
      <c r="QU59" s="665"/>
      <c r="QV59" s="665"/>
      <c r="QW59" s="665"/>
      <c r="QX59" s="665"/>
      <c r="QY59" s="665"/>
      <c r="QZ59" s="665"/>
      <c r="RA59" s="665"/>
      <c r="RB59" s="665"/>
      <c r="RC59" s="665"/>
      <c r="RD59" s="665"/>
      <c r="RE59" s="665"/>
      <c r="RF59" s="665"/>
      <c r="RG59" s="665"/>
      <c r="RH59" s="665"/>
      <c r="RI59" s="665"/>
      <c r="RJ59" s="665"/>
      <c r="RK59" s="665"/>
      <c r="RL59" s="665"/>
      <c r="RM59" s="665"/>
      <c r="RN59" s="665"/>
      <c r="RO59" s="665"/>
      <c r="RP59" s="665"/>
      <c r="RQ59" s="665"/>
      <c r="RR59" s="665"/>
      <c r="RS59" s="665"/>
      <c r="RT59" s="665"/>
      <c r="RU59" s="665"/>
      <c r="RV59" s="665"/>
      <c r="RW59" s="665"/>
      <c r="RX59" s="665"/>
      <c r="RY59" s="665"/>
      <c r="RZ59" s="665"/>
      <c r="SA59" s="665"/>
      <c r="SB59" s="665"/>
      <c r="SC59" s="665"/>
      <c r="SD59" s="665"/>
      <c r="SE59" s="665"/>
      <c r="SF59" s="665"/>
      <c r="SG59" s="665"/>
      <c r="SH59" s="665"/>
      <c r="SI59" s="665"/>
      <c r="SJ59" s="665"/>
      <c r="SK59" s="665"/>
      <c r="SL59" s="665"/>
      <c r="SM59" s="665"/>
      <c r="SN59" s="665"/>
      <c r="SO59" s="665"/>
      <c r="SP59" s="665"/>
      <c r="SQ59" s="665"/>
      <c r="SR59" s="665"/>
      <c r="SS59" s="665"/>
      <c r="ST59" s="665"/>
      <c r="SU59" s="665"/>
      <c r="SV59" s="665"/>
      <c r="SW59" s="665"/>
      <c r="SX59" s="665"/>
      <c r="SY59" s="665"/>
      <c r="SZ59" s="665"/>
      <c r="TA59" s="665"/>
      <c r="TB59" s="665"/>
      <c r="TC59" s="665"/>
      <c r="TD59" s="665"/>
      <c r="TE59" s="665"/>
      <c r="TF59" s="665"/>
      <c r="TG59" s="665"/>
      <c r="TH59" s="665"/>
      <c r="TI59" s="665"/>
      <c r="TJ59" s="665"/>
      <c r="TK59" s="665"/>
      <c r="TL59" s="665"/>
      <c r="TM59" s="665"/>
      <c r="TN59" s="665"/>
      <c r="TO59" s="665"/>
      <c r="TP59" s="665"/>
      <c r="TQ59" s="665"/>
      <c r="TR59" s="665"/>
      <c r="TS59" s="665"/>
      <c r="TT59" s="665"/>
      <c r="TU59" s="665"/>
      <c r="TV59" s="665"/>
      <c r="TW59" s="665"/>
      <c r="TX59" s="665"/>
      <c r="TY59" s="665"/>
      <c r="TZ59" s="665"/>
      <c r="UA59" s="665"/>
      <c r="UB59" s="665"/>
      <c r="UC59" s="665"/>
      <c r="UD59" s="665"/>
      <c r="UE59" s="665"/>
      <c r="UF59" s="665"/>
      <c r="UG59" s="665"/>
      <c r="UH59" s="665"/>
      <c r="UI59" s="665"/>
      <c r="UJ59" s="665"/>
      <c r="UK59" s="665"/>
      <c r="UL59" s="665"/>
      <c r="UM59" s="665"/>
      <c r="UN59" s="665"/>
      <c r="UO59" s="665"/>
      <c r="UP59" s="665"/>
      <c r="UQ59" s="665"/>
      <c r="UR59" s="665"/>
      <c r="US59" s="665"/>
      <c r="UT59" s="665"/>
      <c r="UU59" s="665"/>
      <c r="UV59" s="665"/>
      <c r="UW59" s="665"/>
      <c r="UX59" s="665"/>
      <c r="UY59" s="665"/>
      <c r="UZ59" s="665"/>
      <c r="VA59" s="665"/>
      <c r="VB59" s="665"/>
      <c r="VC59" s="665"/>
      <c r="VD59" s="665"/>
      <c r="VE59" s="665"/>
      <c r="VF59" s="665"/>
      <c r="VG59" s="665"/>
      <c r="VH59" s="665"/>
      <c r="VI59" s="665"/>
      <c r="VJ59" s="665"/>
      <c r="VK59" s="665"/>
      <c r="VL59" s="665"/>
      <c r="VM59" s="665"/>
      <c r="VN59" s="665"/>
      <c r="VO59" s="665"/>
      <c r="VP59" s="665"/>
      <c r="VQ59" s="665"/>
      <c r="VR59" s="665"/>
      <c r="VS59" s="665"/>
      <c r="VT59" s="665"/>
      <c r="VU59" s="665"/>
      <c r="VV59" s="665"/>
      <c r="VW59" s="665"/>
      <c r="VX59" s="665"/>
      <c r="VY59" s="665"/>
      <c r="VZ59" s="665"/>
      <c r="WA59" s="665"/>
      <c r="WB59" s="665"/>
      <c r="WC59" s="665"/>
      <c r="WD59" s="665"/>
      <c r="WE59" s="665"/>
      <c r="WF59" s="665"/>
      <c r="WG59" s="665"/>
      <c r="WH59" s="665"/>
      <c r="WI59" s="665"/>
      <c r="WJ59" s="665"/>
      <c r="WK59" s="665"/>
      <c r="WL59" s="665"/>
      <c r="WM59" s="665"/>
      <c r="WN59" s="665"/>
      <c r="WO59" s="665"/>
      <c r="WP59" s="665"/>
      <c r="WQ59" s="665"/>
      <c r="WR59" s="665"/>
      <c r="WS59" s="665"/>
      <c r="WT59" s="665"/>
      <c r="WU59" s="665"/>
      <c r="WV59" s="665"/>
      <c r="WW59" s="665"/>
      <c r="WX59" s="665"/>
      <c r="WY59" s="665"/>
      <c r="WZ59" s="665"/>
      <c r="XA59" s="665"/>
      <c r="XB59" s="665"/>
      <c r="XC59" s="665"/>
      <c r="XD59" s="665"/>
      <c r="XE59" s="665"/>
      <c r="XF59" s="665"/>
      <c r="XG59" s="665"/>
      <c r="XH59" s="665"/>
      <c r="XI59" s="665"/>
      <c r="XJ59" s="665"/>
      <c r="XK59" s="665"/>
      <c r="XL59" s="665"/>
      <c r="XM59" s="665"/>
      <c r="XN59" s="665"/>
      <c r="XO59" s="665"/>
      <c r="XP59" s="665"/>
      <c r="XQ59" s="665"/>
      <c r="XR59" s="665"/>
      <c r="XS59" s="665"/>
      <c r="XT59" s="665"/>
      <c r="XU59" s="665"/>
      <c r="XV59" s="665"/>
      <c r="XW59" s="665"/>
      <c r="XX59" s="665"/>
      <c r="XY59" s="665"/>
      <c r="XZ59" s="665"/>
      <c r="YA59" s="665"/>
      <c r="YB59" s="665"/>
      <c r="YC59" s="665"/>
      <c r="YD59" s="665"/>
      <c r="YE59" s="665"/>
      <c r="YF59" s="665"/>
      <c r="YG59" s="665"/>
      <c r="YH59" s="665"/>
      <c r="YI59" s="665"/>
      <c r="YJ59" s="665"/>
      <c r="YK59" s="665"/>
      <c r="YL59" s="665"/>
      <c r="YM59" s="665"/>
      <c r="YN59" s="665"/>
      <c r="YO59" s="665"/>
      <c r="YP59" s="665"/>
      <c r="YQ59" s="665"/>
      <c r="YR59" s="665"/>
      <c r="YS59" s="665"/>
      <c r="YT59" s="665"/>
      <c r="YU59" s="665"/>
      <c r="YV59" s="665"/>
      <c r="YW59" s="665"/>
      <c r="YX59" s="665"/>
      <c r="YY59" s="665"/>
      <c r="YZ59" s="665"/>
      <c r="ZA59" s="665"/>
      <c r="ZB59" s="665"/>
      <c r="ZC59" s="665"/>
      <c r="ZD59" s="665"/>
      <c r="ZE59" s="665"/>
      <c r="ZF59" s="665"/>
      <c r="ZG59" s="665"/>
      <c r="ZH59" s="665"/>
      <c r="ZI59" s="665"/>
      <c r="ZJ59" s="665"/>
      <c r="ZK59" s="665"/>
      <c r="ZL59" s="665"/>
      <c r="ZM59" s="665"/>
      <c r="ZN59" s="665"/>
      <c r="ZO59" s="665"/>
      <c r="ZP59" s="665"/>
      <c r="ZQ59" s="665"/>
      <c r="ZR59" s="665"/>
      <c r="ZS59" s="665"/>
      <c r="ZT59" s="665"/>
      <c r="ZU59" s="665"/>
      <c r="ZV59" s="665"/>
      <c r="ZW59" s="665"/>
      <c r="ZX59" s="665"/>
      <c r="ZY59" s="665"/>
      <c r="ZZ59" s="665"/>
      <c r="AAA59" s="665"/>
      <c r="AAB59" s="665"/>
      <c r="AAC59" s="665"/>
      <c r="AAD59" s="665"/>
      <c r="AAE59" s="665"/>
      <c r="AAF59" s="665"/>
      <c r="AAG59" s="665"/>
      <c r="AAH59" s="665"/>
      <c r="AAI59" s="665"/>
      <c r="AAJ59" s="665"/>
      <c r="AAK59" s="665"/>
      <c r="AAL59" s="665"/>
      <c r="AAM59" s="665"/>
      <c r="AAN59" s="665"/>
      <c r="AAO59" s="665"/>
      <c r="AAP59" s="665"/>
      <c r="AAQ59" s="665"/>
      <c r="AAR59" s="665"/>
      <c r="AAS59" s="665"/>
      <c r="AAT59" s="665"/>
      <c r="AAU59" s="665"/>
      <c r="AAV59" s="665"/>
      <c r="AAW59" s="665"/>
      <c r="AAX59" s="665"/>
      <c r="AAY59" s="665"/>
      <c r="AAZ59" s="665"/>
      <c r="ABA59" s="665"/>
      <c r="ABB59" s="665"/>
      <c r="ABC59" s="665"/>
      <c r="ABD59" s="665"/>
      <c r="ABE59" s="665"/>
      <c r="ABF59" s="665"/>
      <c r="ABG59" s="665"/>
      <c r="ABH59" s="665"/>
      <c r="ABI59" s="665"/>
      <c r="ABJ59" s="665"/>
      <c r="ABK59" s="665"/>
      <c r="ABL59" s="665"/>
      <c r="ABM59" s="665"/>
      <c r="ABN59" s="665"/>
      <c r="ABO59" s="665"/>
      <c r="ABP59" s="665"/>
      <c r="ABQ59" s="665"/>
      <c r="ABR59" s="665"/>
      <c r="ABS59" s="665"/>
      <c r="ABT59" s="665"/>
      <c r="ABU59" s="665"/>
      <c r="ABV59" s="665"/>
      <c r="ABW59" s="665"/>
      <c r="ABX59" s="665"/>
      <c r="ABY59" s="665"/>
      <c r="ABZ59" s="665"/>
      <c r="ACA59" s="665"/>
      <c r="ACB59" s="665"/>
      <c r="ACC59" s="665"/>
      <c r="ACD59" s="665"/>
      <c r="ACE59" s="665"/>
      <c r="ACF59" s="665"/>
      <c r="ACG59" s="665"/>
      <c r="ACH59" s="665"/>
      <c r="ACI59" s="665"/>
      <c r="ACJ59" s="665"/>
      <c r="ACK59" s="665"/>
      <c r="ACL59" s="665"/>
      <c r="ACM59" s="665"/>
      <c r="ACN59" s="665"/>
      <c r="ACO59" s="665"/>
      <c r="ACP59" s="665"/>
      <c r="ACQ59" s="665"/>
      <c r="ACR59" s="665"/>
      <c r="ACS59" s="665"/>
      <c r="ACT59" s="665"/>
      <c r="ACU59" s="665"/>
      <c r="ACV59" s="665"/>
      <c r="ACW59" s="665"/>
      <c r="ACX59" s="665"/>
      <c r="ACY59" s="665"/>
      <c r="ACZ59" s="665"/>
      <c r="ADA59" s="665"/>
      <c r="ADB59" s="665"/>
      <c r="ADC59" s="665"/>
      <c r="ADD59" s="665"/>
      <c r="ADE59" s="665"/>
      <c r="ADF59" s="665"/>
      <c r="ADG59" s="665"/>
      <c r="ADH59" s="665"/>
      <c r="ADI59" s="665"/>
      <c r="ADJ59" s="665"/>
      <c r="ADK59" s="665"/>
      <c r="ADL59" s="665"/>
      <c r="ADM59" s="665"/>
      <c r="ADN59" s="665"/>
      <c r="ADO59" s="665"/>
      <c r="ADP59" s="665"/>
      <c r="ADQ59" s="665"/>
      <c r="ADR59" s="665"/>
      <c r="ADS59" s="665"/>
      <c r="ADT59" s="665"/>
      <c r="ADU59" s="665"/>
      <c r="ADV59" s="665"/>
      <c r="ADW59" s="665"/>
      <c r="ADX59" s="665"/>
      <c r="ADY59" s="665"/>
      <c r="ADZ59" s="665"/>
      <c r="AEA59" s="665"/>
      <c r="AEB59" s="665"/>
      <c r="AEC59" s="665"/>
      <c r="AED59" s="665"/>
      <c r="AEE59" s="665"/>
      <c r="AEF59" s="665"/>
      <c r="AEG59" s="665"/>
      <c r="AEH59" s="665"/>
      <c r="AEI59" s="665"/>
      <c r="AEJ59" s="665"/>
      <c r="AEK59" s="665"/>
      <c r="AEL59" s="665"/>
      <c r="AEM59" s="665"/>
      <c r="AEN59" s="665"/>
      <c r="AEO59" s="665"/>
      <c r="AEP59" s="665"/>
      <c r="AEQ59" s="665"/>
      <c r="AER59" s="665"/>
      <c r="AES59" s="665"/>
      <c r="AET59" s="665"/>
      <c r="AEU59" s="665"/>
      <c r="AEV59" s="665"/>
      <c r="AEW59" s="665"/>
      <c r="AEX59" s="665"/>
      <c r="AEY59" s="665"/>
      <c r="AEZ59" s="665"/>
      <c r="AFA59" s="665"/>
      <c r="AFB59" s="665"/>
      <c r="AFC59" s="665"/>
      <c r="AFD59" s="665"/>
      <c r="AFE59" s="665"/>
      <c r="AFF59" s="665"/>
      <c r="AFG59" s="665"/>
      <c r="AFH59" s="665"/>
      <c r="AFI59" s="665"/>
      <c r="AFJ59" s="665"/>
      <c r="AFK59" s="665"/>
      <c r="AFL59" s="665"/>
      <c r="AFM59" s="665"/>
      <c r="AFN59" s="665"/>
      <c r="AFO59" s="665"/>
      <c r="AFP59" s="665"/>
      <c r="AFQ59" s="665"/>
      <c r="AFR59" s="665"/>
      <c r="AFS59" s="665"/>
      <c r="AFT59" s="665"/>
      <c r="AFU59" s="665"/>
      <c r="AFV59" s="665"/>
      <c r="AFW59" s="665"/>
      <c r="AFX59" s="665"/>
      <c r="AFY59" s="665"/>
      <c r="AFZ59" s="665"/>
      <c r="AGA59" s="665"/>
      <c r="AGB59" s="665"/>
      <c r="AGC59" s="665"/>
      <c r="AGD59" s="665"/>
      <c r="AGE59" s="665"/>
      <c r="AGF59" s="665"/>
      <c r="AGG59" s="665"/>
      <c r="AGH59" s="665"/>
      <c r="AGI59" s="665"/>
      <c r="AGJ59" s="665"/>
      <c r="AGK59" s="665"/>
      <c r="AGL59" s="665"/>
      <c r="AGM59" s="665"/>
      <c r="AGN59" s="665"/>
      <c r="AGO59" s="665"/>
      <c r="AGP59" s="665"/>
      <c r="AGQ59" s="665"/>
      <c r="AGR59" s="665"/>
      <c r="AGS59" s="665"/>
      <c r="AGT59" s="665"/>
      <c r="AGU59" s="665"/>
      <c r="AGV59" s="665"/>
      <c r="AGW59" s="665"/>
      <c r="AGX59" s="665"/>
      <c r="AGY59" s="665"/>
      <c r="AGZ59" s="665"/>
      <c r="AHA59" s="665"/>
      <c r="AHB59" s="665"/>
      <c r="AHC59" s="665"/>
      <c r="AHD59" s="665"/>
      <c r="AHE59" s="665"/>
      <c r="AHF59" s="665"/>
      <c r="AHG59" s="665"/>
      <c r="AHH59" s="665"/>
      <c r="AHI59" s="665"/>
      <c r="AHJ59" s="665"/>
      <c r="AHK59" s="665"/>
      <c r="AHL59" s="665"/>
      <c r="AHM59" s="665"/>
      <c r="AHN59" s="665"/>
      <c r="AHO59" s="665"/>
      <c r="AHP59" s="665"/>
      <c r="AHQ59" s="665"/>
      <c r="AHR59" s="665"/>
      <c r="AHS59" s="665"/>
      <c r="AHT59" s="665"/>
      <c r="AHU59" s="665"/>
      <c r="AHV59" s="665"/>
      <c r="AHW59" s="665"/>
      <c r="AHX59" s="665"/>
      <c r="AHY59" s="665"/>
      <c r="AHZ59" s="665"/>
      <c r="AIA59" s="665"/>
      <c r="AIB59" s="665"/>
      <c r="AIC59" s="665"/>
      <c r="AID59" s="665"/>
      <c r="AIE59" s="665"/>
      <c r="AIF59" s="665"/>
      <c r="AIG59" s="665"/>
      <c r="AIH59" s="665"/>
      <c r="AII59" s="665"/>
      <c r="AIJ59" s="665"/>
      <c r="AIK59" s="665"/>
      <c r="AIL59" s="665"/>
      <c r="AIM59" s="665"/>
      <c r="AIN59" s="665"/>
      <c r="AIO59" s="665"/>
      <c r="AIP59" s="665"/>
      <c r="AIQ59" s="665"/>
      <c r="AIR59" s="665"/>
      <c r="AIS59" s="665"/>
      <c r="AIT59" s="665"/>
      <c r="AIU59" s="665"/>
      <c r="AIV59" s="665"/>
      <c r="AIW59" s="665"/>
      <c r="AIX59" s="665"/>
      <c r="AIY59" s="665"/>
      <c r="AIZ59" s="665"/>
      <c r="AJA59" s="665"/>
      <c r="AJB59" s="665"/>
      <c r="AJC59" s="665"/>
      <c r="AJD59" s="665"/>
      <c r="AJE59" s="665"/>
      <c r="AJF59" s="665"/>
      <c r="AJG59" s="665"/>
      <c r="AJH59" s="665"/>
      <c r="AJI59" s="665"/>
      <c r="AJJ59" s="665"/>
      <c r="AJK59" s="665"/>
      <c r="AJL59" s="665"/>
      <c r="AJM59" s="665"/>
      <c r="AJN59" s="665"/>
      <c r="AJO59" s="665"/>
      <c r="AJP59" s="665"/>
      <c r="AJQ59" s="665"/>
      <c r="AJR59" s="665"/>
      <c r="AJS59" s="665"/>
      <c r="AJT59" s="665"/>
      <c r="AJU59" s="665"/>
      <c r="AJV59" s="665"/>
      <c r="AJW59" s="665"/>
      <c r="AJX59" s="665"/>
      <c r="AJY59" s="665"/>
      <c r="AJZ59" s="665"/>
      <c r="AKA59" s="665"/>
      <c r="AKB59" s="665"/>
      <c r="AKC59" s="665"/>
      <c r="AKD59" s="665"/>
      <c r="AKE59" s="665"/>
      <c r="AKF59" s="665"/>
      <c r="AKG59" s="665"/>
      <c r="AKH59" s="665"/>
      <c r="AKI59" s="665"/>
      <c r="AKJ59" s="665"/>
      <c r="AKK59" s="665"/>
      <c r="AKL59" s="665"/>
      <c r="AKM59" s="665"/>
      <c r="AKN59" s="665"/>
      <c r="AKO59" s="665"/>
      <c r="AKP59" s="665"/>
      <c r="AKQ59" s="665"/>
      <c r="AKR59" s="665"/>
      <c r="AKS59" s="665"/>
      <c r="AKT59" s="665"/>
      <c r="AKU59" s="665"/>
      <c r="AKV59" s="665"/>
      <c r="AKW59" s="665"/>
      <c r="AKX59" s="665"/>
      <c r="AKY59" s="665"/>
      <c r="AKZ59" s="665"/>
      <c r="ALA59" s="665"/>
      <c r="ALB59" s="665"/>
      <c r="ALC59" s="665"/>
      <c r="ALD59" s="665"/>
      <c r="ALE59" s="665"/>
      <c r="ALF59" s="665"/>
      <c r="ALG59" s="665"/>
      <c r="ALH59" s="665"/>
      <c r="ALI59" s="665"/>
      <c r="ALJ59" s="665"/>
      <c r="ALK59" s="665"/>
      <c r="ALL59" s="665"/>
      <c r="ALM59" s="665"/>
    </row>
    <row r="60" spans="2:1003">
      <c r="B60" s="699" t="s">
        <v>599</v>
      </c>
      <c r="C60" s="700">
        <v>0</v>
      </c>
      <c r="D60" s="700">
        <v>0</v>
      </c>
      <c r="E60" s="700">
        <v>0</v>
      </c>
      <c r="F60" s="700">
        <v>125.38512028193901</v>
      </c>
      <c r="G60" s="700">
        <v>267.91813390802986</v>
      </c>
      <c r="H60" s="700">
        <v>908.95855843635252</v>
      </c>
      <c r="I60" s="700">
        <v>1469.4432561221447</v>
      </c>
      <c r="J60" s="700">
        <v>1734.1428749010518</v>
      </c>
      <c r="K60" s="700">
        <v>2213.1845250678161</v>
      </c>
      <c r="P60" s="665"/>
      <c r="Q60" s="665"/>
      <c r="R60" s="665"/>
      <c r="S60" s="665"/>
      <c r="T60" s="665"/>
      <c r="U60" s="665"/>
      <c r="V60" s="665"/>
      <c r="W60" s="665"/>
      <c r="X60" s="665"/>
      <c r="Y60" s="665"/>
      <c r="Z60" s="665"/>
      <c r="AA60" s="665"/>
      <c r="AB60" s="665"/>
      <c r="AC60" s="665"/>
      <c r="AD60" s="665"/>
      <c r="AE60" s="665"/>
      <c r="AF60" s="665"/>
      <c r="AG60" s="665"/>
      <c r="AH60" s="665"/>
      <c r="AI60" s="665"/>
      <c r="AJ60" s="665"/>
      <c r="AK60" s="665"/>
      <c r="AL60" s="665"/>
      <c r="AM60" s="665"/>
      <c r="AN60" s="665"/>
      <c r="AO60" s="665"/>
      <c r="AP60" s="665"/>
      <c r="AQ60" s="665"/>
      <c r="AR60" s="665"/>
      <c r="AS60" s="665"/>
      <c r="AT60" s="665"/>
      <c r="AU60" s="665"/>
      <c r="AV60" s="665"/>
      <c r="AW60" s="665"/>
      <c r="AX60" s="665"/>
      <c r="AY60" s="665"/>
      <c r="AZ60" s="665"/>
      <c r="BA60" s="665"/>
      <c r="BB60" s="665"/>
      <c r="BC60" s="665"/>
      <c r="BD60" s="665"/>
      <c r="BE60" s="665"/>
      <c r="BF60" s="665"/>
      <c r="BG60" s="665"/>
      <c r="BH60" s="665"/>
      <c r="BI60" s="665"/>
      <c r="BJ60" s="665"/>
      <c r="BK60" s="665"/>
      <c r="BL60" s="665"/>
      <c r="BM60" s="665"/>
      <c r="BN60" s="665"/>
      <c r="BO60" s="665"/>
      <c r="BP60" s="665"/>
      <c r="BQ60" s="665"/>
      <c r="BR60" s="665"/>
      <c r="BS60" s="665"/>
      <c r="BT60" s="665"/>
      <c r="BU60" s="665"/>
      <c r="BV60" s="665"/>
      <c r="BW60" s="665"/>
      <c r="BX60" s="665"/>
      <c r="BY60" s="665"/>
      <c r="BZ60" s="665"/>
      <c r="CA60" s="665"/>
      <c r="CB60" s="665"/>
      <c r="CC60" s="665"/>
      <c r="CD60" s="665"/>
      <c r="CE60" s="665"/>
      <c r="CF60" s="665"/>
      <c r="CG60" s="665"/>
      <c r="CH60" s="665"/>
      <c r="CI60" s="665"/>
      <c r="CJ60" s="665"/>
      <c r="CK60" s="665"/>
      <c r="CL60" s="665"/>
      <c r="CM60" s="665"/>
      <c r="CN60" s="665"/>
      <c r="CO60" s="665"/>
      <c r="CP60" s="665"/>
      <c r="CQ60" s="665"/>
      <c r="CR60" s="665"/>
      <c r="CS60" s="665"/>
      <c r="CT60" s="665"/>
      <c r="CU60" s="665"/>
      <c r="CV60" s="665"/>
      <c r="CW60" s="665"/>
      <c r="CX60" s="665"/>
      <c r="CY60" s="665"/>
      <c r="CZ60" s="665"/>
      <c r="DA60" s="665"/>
      <c r="DB60" s="665"/>
      <c r="DC60" s="665"/>
      <c r="DD60" s="665"/>
      <c r="DE60" s="665"/>
      <c r="DF60" s="665"/>
      <c r="DG60" s="665"/>
      <c r="DH60" s="665"/>
      <c r="DI60" s="665"/>
      <c r="DJ60" s="665"/>
      <c r="DK60" s="665"/>
      <c r="DL60" s="665"/>
      <c r="DM60" s="665"/>
      <c r="DN60" s="665"/>
      <c r="DO60" s="665"/>
      <c r="DP60" s="665"/>
      <c r="DQ60" s="665"/>
      <c r="DR60" s="665"/>
      <c r="DS60" s="665"/>
      <c r="DT60" s="665"/>
      <c r="DU60" s="665"/>
      <c r="DV60" s="665"/>
      <c r="DW60" s="665"/>
      <c r="DX60" s="665"/>
      <c r="DY60" s="665"/>
      <c r="DZ60" s="665"/>
      <c r="EA60" s="665"/>
      <c r="EB60" s="665"/>
      <c r="EC60" s="665"/>
      <c r="ED60" s="665"/>
      <c r="EE60" s="665"/>
      <c r="EF60" s="665"/>
      <c r="EG60" s="665"/>
      <c r="EH60" s="665"/>
      <c r="EI60" s="665"/>
      <c r="EJ60" s="665"/>
      <c r="EK60" s="665"/>
      <c r="EL60" s="665"/>
      <c r="EM60" s="665"/>
      <c r="EN60" s="665"/>
      <c r="EO60" s="665"/>
      <c r="EP60" s="665"/>
      <c r="EQ60" s="665"/>
      <c r="ER60" s="665"/>
      <c r="ES60" s="665"/>
      <c r="ET60" s="665"/>
      <c r="EU60" s="665"/>
      <c r="EV60" s="665"/>
      <c r="EW60" s="665"/>
      <c r="EX60" s="665"/>
      <c r="EY60" s="665"/>
      <c r="EZ60" s="665"/>
      <c r="FA60" s="665"/>
      <c r="FB60" s="665"/>
      <c r="FC60" s="665"/>
      <c r="FD60" s="665"/>
      <c r="FE60" s="665"/>
      <c r="FF60" s="665"/>
      <c r="FG60" s="665"/>
      <c r="FH60" s="665"/>
      <c r="FI60" s="665"/>
      <c r="FJ60" s="665"/>
      <c r="FK60" s="665"/>
      <c r="FL60" s="665"/>
      <c r="FM60" s="665"/>
      <c r="FN60" s="665"/>
      <c r="FO60" s="665"/>
      <c r="FP60" s="665"/>
      <c r="FQ60" s="665"/>
      <c r="FR60" s="665"/>
      <c r="FS60" s="665"/>
      <c r="FT60" s="665"/>
      <c r="FU60" s="665"/>
      <c r="FV60" s="665"/>
      <c r="FW60" s="665"/>
      <c r="FX60" s="665"/>
      <c r="FY60" s="665"/>
      <c r="FZ60" s="665"/>
      <c r="GA60" s="665"/>
      <c r="GB60" s="665"/>
      <c r="GC60" s="665"/>
      <c r="GD60" s="665"/>
      <c r="GE60" s="665"/>
      <c r="GF60" s="665"/>
      <c r="GG60" s="665"/>
      <c r="GH60" s="665"/>
      <c r="GI60" s="665"/>
      <c r="GJ60" s="665"/>
      <c r="GK60" s="665"/>
      <c r="GL60" s="665"/>
      <c r="GM60" s="665"/>
      <c r="GN60" s="665"/>
      <c r="GO60" s="665"/>
      <c r="GP60" s="665"/>
      <c r="GQ60" s="665"/>
      <c r="GR60" s="665"/>
      <c r="GS60" s="665"/>
      <c r="GT60" s="665"/>
      <c r="GU60" s="665"/>
      <c r="GV60" s="665"/>
      <c r="GW60" s="665"/>
      <c r="GX60" s="665"/>
      <c r="GY60" s="665"/>
      <c r="GZ60" s="665"/>
      <c r="HA60" s="665"/>
      <c r="HB60" s="665"/>
      <c r="HC60" s="665"/>
      <c r="HD60" s="665"/>
      <c r="HE60" s="665"/>
      <c r="HF60" s="665"/>
      <c r="HG60" s="665"/>
      <c r="HH60" s="665"/>
      <c r="HI60" s="665"/>
      <c r="HJ60" s="665"/>
      <c r="HK60" s="665"/>
      <c r="HL60" s="665"/>
      <c r="HM60" s="665"/>
      <c r="HN60" s="665"/>
      <c r="HO60" s="665"/>
      <c r="HP60" s="665"/>
      <c r="HQ60" s="665"/>
      <c r="HR60" s="665"/>
      <c r="HS60" s="665"/>
      <c r="HT60" s="665"/>
      <c r="HU60" s="665"/>
      <c r="HV60" s="665"/>
      <c r="HW60" s="665"/>
      <c r="HX60" s="665"/>
      <c r="HY60" s="665"/>
      <c r="HZ60" s="665"/>
      <c r="IA60" s="665"/>
      <c r="IB60" s="665"/>
      <c r="IC60" s="665"/>
      <c r="ID60" s="665"/>
      <c r="IE60" s="665"/>
      <c r="IF60" s="665"/>
      <c r="IG60" s="665"/>
      <c r="IH60" s="665"/>
      <c r="II60" s="665"/>
      <c r="IJ60" s="665"/>
      <c r="IK60" s="665"/>
      <c r="IL60" s="665"/>
      <c r="IM60" s="665"/>
      <c r="IN60" s="665"/>
      <c r="IO60" s="665"/>
      <c r="IP60" s="665"/>
      <c r="IQ60" s="665"/>
      <c r="IR60" s="665"/>
      <c r="IS60" s="665"/>
      <c r="IT60" s="665"/>
      <c r="IU60" s="665"/>
      <c r="IV60" s="665"/>
      <c r="IW60" s="665"/>
      <c r="IX60" s="665"/>
      <c r="IY60" s="665"/>
      <c r="IZ60" s="665"/>
      <c r="JA60" s="665"/>
      <c r="JB60" s="665"/>
      <c r="JC60" s="665"/>
      <c r="JD60" s="665"/>
      <c r="JE60" s="665"/>
      <c r="JF60" s="665"/>
      <c r="JG60" s="665"/>
      <c r="JH60" s="665"/>
      <c r="JI60" s="665"/>
      <c r="JJ60" s="665"/>
      <c r="JK60" s="665"/>
      <c r="JL60" s="665"/>
      <c r="JM60" s="665"/>
      <c r="JN60" s="665"/>
      <c r="JO60" s="665"/>
      <c r="JP60" s="665"/>
      <c r="JQ60" s="665"/>
      <c r="JR60" s="665"/>
      <c r="JS60" s="665"/>
      <c r="JT60" s="665"/>
      <c r="JU60" s="665"/>
      <c r="JV60" s="665"/>
      <c r="JW60" s="665"/>
      <c r="JX60" s="665"/>
      <c r="JY60" s="665"/>
      <c r="JZ60" s="665"/>
      <c r="KA60" s="665"/>
      <c r="KB60" s="665"/>
      <c r="KC60" s="665"/>
      <c r="KD60" s="665"/>
      <c r="KE60" s="665"/>
      <c r="KF60" s="665"/>
      <c r="KG60" s="665"/>
      <c r="KH60" s="665"/>
      <c r="KI60" s="665"/>
      <c r="KJ60" s="665"/>
      <c r="KK60" s="665"/>
      <c r="KL60" s="665"/>
      <c r="KM60" s="665"/>
      <c r="KN60" s="665"/>
      <c r="KO60" s="665"/>
      <c r="KP60" s="665"/>
      <c r="KQ60" s="665"/>
      <c r="KR60" s="665"/>
      <c r="KS60" s="665"/>
      <c r="KT60" s="665"/>
      <c r="KU60" s="665"/>
      <c r="KV60" s="665"/>
      <c r="KW60" s="665"/>
      <c r="KX60" s="665"/>
      <c r="KY60" s="665"/>
      <c r="KZ60" s="665"/>
      <c r="LA60" s="665"/>
      <c r="LB60" s="665"/>
      <c r="LC60" s="665"/>
      <c r="LD60" s="665"/>
      <c r="LE60" s="665"/>
      <c r="LF60" s="665"/>
      <c r="LG60" s="665"/>
      <c r="LH60" s="665"/>
      <c r="LI60" s="665"/>
      <c r="LJ60" s="665"/>
      <c r="LK60" s="665"/>
      <c r="LL60" s="665"/>
      <c r="LM60" s="665"/>
      <c r="LN60" s="665"/>
      <c r="LO60" s="665"/>
      <c r="LP60" s="665"/>
      <c r="LQ60" s="665"/>
      <c r="LR60" s="665"/>
      <c r="LS60" s="665"/>
      <c r="LT60" s="665"/>
      <c r="LU60" s="665"/>
      <c r="LV60" s="665"/>
      <c r="LW60" s="665"/>
      <c r="LX60" s="665"/>
      <c r="LY60" s="665"/>
      <c r="LZ60" s="665"/>
      <c r="MA60" s="665"/>
      <c r="MB60" s="665"/>
      <c r="MC60" s="665"/>
      <c r="MD60" s="665"/>
      <c r="ME60" s="665"/>
      <c r="MF60" s="665"/>
      <c r="MG60" s="665"/>
      <c r="MH60" s="665"/>
      <c r="MI60" s="665"/>
      <c r="MJ60" s="665"/>
      <c r="MK60" s="665"/>
      <c r="ML60" s="665"/>
      <c r="MM60" s="665"/>
      <c r="MN60" s="665"/>
      <c r="MO60" s="665"/>
      <c r="MP60" s="665"/>
      <c r="MQ60" s="665"/>
      <c r="MR60" s="665"/>
      <c r="MS60" s="665"/>
      <c r="MT60" s="665"/>
      <c r="MU60" s="665"/>
      <c r="MV60" s="665"/>
      <c r="MW60" s="665"/>
      <c r="MX60" s="665"/>
      <c r="MY60" s="665"/>
      <c r="MZ60" s="665"/>
      <c r="NA60" s="665"/>
      <c r="NB60" s="665"/>
      <c r="NC60" s="665"/>
      <c r="ND60" s="665"/>
      <c r="NE60" s="665"/>
      <c r="NF60" s="665"/>
      <c r="NG60" s="665"/>
      <c r="NH60" s="665"/>
      <c r="NI60" s="665"/>
      <c r="NJ60" s="665"/>
      <c r="NK60" s="665"/>
      <c r="NL60" s="665"/>
      <c r="NM60" s="665"/>
      <c r="NN60" s="665"/>
      <c r="NO60" s="665"/>
      <c r="NP60" s="665"/>
      <c r="NQ60" s="665"/>
      <c r="NR60" s="665"/>
      <c r="NS60" s="665"/>
      <c r="NT60" s="665"/>
      <c r="NU60" s="665"/>
      <c r="NV60" s="665"/>
      <c r="NW60" s="665"/>
      <c r="NX60" s="665"/>
      <c r="NY60" s="665"/>
      <c r="NZ60" s="665"/>
      <c r="OA60" s="665"/>
      <c r="OB60" s="665"/>
      <c r="OC60" s="665"/>
      <c r="OD60" s="665"/>
      <c r="OE60" s="665"/>
      <c r="OF60" s="665"/>
      <c r="OG60" s="665"/>
      <c r="OH60" s="665"/>
      <c r="OI60" s="665"/>
      <c r="OJ60" s="665"/>
      <c r="OK60" s="665"/>
      <c r="OL60" s="665"/>
      <c r="OM60" s="665"/>
      <c r="ON60" s="665"/>
      <c r="OO60" s="665"/>
      <c r="OP60" s="665"/>
      <c r="OQ60" s="665"/>
      <c r="OR60" s="665"/>
      <c r="OS60" s="665"/>
      <c r="OT60" s="665"/>
      <c r="OU60" s="665"/>
      <c r="OV60" s="665"/>
      <c r="OW60" s="665"/>
      <c r="OX60" s="665"/>
      <c r="OY60" s="665"/>
      <c r="OZ60" s="665"/>
      <c r="PA60" s="665"/>
      <c r="PB60" s="665"/>
      <c r="PC60" s="665"/>
      <c r="PD60" s="665"/>
      <c r="PE60" s="665"/>
      <c r="PF60" s="665"/>
      <c r="PG60" s="665"/>
      <c r="PH60" s="665"/>
      <c r="PI60" s="665"/>
      <c r="PJ60" s="665"/>
      <c r="PK60" s="665"/>
      <c r="PL60" s="665"/>
      <c r="PM60" s="665"/>
      <c r="PN60" s="665"/>
      <c r="PO60" s="665"/>
      <c r="PP60" s="665"/>
      <c r="PQ60" s="665"/>
      <c r="PR60" s="665"/>
      <c r="PS60" s="665"/>
      <c r="PT60" s="665"/>
      <c r="PU60" s="665"/>
      <c r="PV60" s="665"/>
      <c r="PW60" s="665"/>
      <c r="PX60" s="665"/>
      <c r="PY60" s="665"/>
      <c r="PZ60" s="665"/>
      <c r="QA60" s="665"/>
      <c r="QB60" s="665"/>
      <c r="QC60" s="665"/>
      <c r="QD60" s="665"/>
      <c r="QE60" s="665"/>
      <c r="QF60" s="665"/>
      <c r="QG60" s="665"/>
      <c r="QH60" s="665"/>
      <c r="QI60" s="665"/>
      <c r="QJ60" s="665"/>
      <c r="QK60" s="665"/>
      <c r="QL60" s="665"/>
      <c r="QM60" s="665"/>
      <c r="QN60" s="665"/>
      <c r="QO60" s="665"/>
      <c r="QP60" s="665"/>
      <c r="QQ60" s="665"/>
      <c r="QR60" s="665"/>
      <c r="QS60" s="665"/>
      <c r="QT60" s="665"/>
      <c r="QU60" s="665"/>
      <c r="QV60" s="665"/>
      <c r="QW60" s="665"/>
      <c r="QX60" s="665"/>
      <c r="QY60" s="665"/>
      <c r="QZ60" s="665"/>
      <c r="RA60" s="665"/>
      <c r="RB60" s="665"/>
      <c r="RC60" s="665"/>
      <c r="RD60" s="665"/>
      <c r="RE60" s="665"/>
      <c r="RF60" s="665"/>
      <c r="RG60" s="665"/>
      <c r="RH60" s="665"/>
      <c r="RI60" s="665"/>
      <c r="RJ60" s="665"/>
      <c r="RK60" s="665"/>
      <c r="RL60" s="665"/>
      <c r="RM60" s="665"/>
      <c r="RN60" s="665"/>
      <c r="RO60" s="665"/>
      <c r="RP60" s="665"/>
      <c r="RQ60" s="665"/>
      <c r="RR60" s="665"/>
      <c r="RS60" s="665"/>
      <c r="RT60" s="665"/>
      <c r="RU60" s="665"/>
      <c r="RV60" s="665"/>
      <c r="RW60" s="665"/>
      <c r="RX60" s="665"/>
      <c r="RY60" s="665"/>
      <c r="RZ60" s="665"/>
      <c r="SA60" s="665"/>
      <c r="SB60" s="665"/>
      <c r="SC60" s="665"/>
      <c r="SD60" s="665"/>
      <c r="SE60" s="665"/>
      <c r="SF60" s="665"/>
      <c r="SG60" s="665"/>
      <c r="SH60" s="665"/>
      <c r="SI60" s="665"/>
      <c r="SJ60" s="665"/>
      <c r="SK60" s="665"/>
      <c r="SL60" s="665"/>
      <c r="SM60" s="665"/>
      <c r="SN60" s="665"/>
      <c r="SO60" s="665"/>
      <c r="SP60" s="665"/>
      <c r="SQ60" s="665"/>
      <c r="SR60" s="665"/>
      <c r="SS60" s="665"/>
      <c r="ST60" s="665"/>
      <c r="SU60" s="665"/>
      <c r="SV60" s="665"/>
      <c r="SW60" s="665"/>
      <c r="SX60" s="665"/>
      <c r="SY60" s="665"/>
      <c r="SZ60" s="665"/>
      <c r="TA60" s="665"/>
      <c r="TB60" s="665"/>
      <c r="TC60" s="665"/>
      <c r="TD60" s="665"/>
      <c r="TE60" s="665"/>
      <c r="TF60" s="665"/>
      <c r="TG60" s="665"/>
      <c r="TH60" s="665"/>
      <c r="TI60" s="665"/>
      <c r="TJ60" s="665"/>
      <c r="TK60" s="665"/>
      <c r="TL60" s="665"/>
      <c r="TM60" s="665"/>
      <c r="TN60" s="665"/>
      <c r="TO60" s="665"/>
      <c r="TP60" s="665"/>
      <c r="TQ60" s="665"/>
      <c r="TR60" s="665"/>
      <c r="TS60" s="665"/>
      <c r="TT60" s="665"/>
      <c r="TU60" s="665"/>
      <c r="TV60" s="665"/>
      <c r="TW60" s="665"/>
      <c r="TX60" s="665"/>
      <c r="TY60" s="665"/>
      <c r="TZ60" s="665"/>
      <c r="UA60" s="665"/>
      <c r="UB60" s="665"/>
      <c r="UC60" s="665"/>
      <c r="UD60" s="665"/>
      <c r="UE60" s="665"/>
      <c r="UF60" s="665"/>
      <c r="UG60" s="665"/>
      <c r="UH60" s="665"/>
      <c r="UI60" s="665"/>
      <c r="UJ60" s="665"/>
      <c r="UK60" s="665"/>
      <c r="UL60" s="665"/>
      <c r="UM60" s="665"/>
      <c r="UN60" s="665"/>
      <c r="UO60" s="665"/>
      <c r="UP60" s="665"/>
      <c r="UQ60" s="665"/>
      <c r="UR60" s="665"/>
      <c r="US60" s="665"/>
      <c r="UT60" s="665"/>
      <c r="UU60" s="665"/>
      <c r="UV60" s="665"/>
      <c r="UW60" s="665"/>
      <c r="UX60" s="665"/>
      <c r="UY60" s="665"/>
      <c r="UZ60" s="665"/>
      <c r="VA60" s="665"/>
      <c r="VB60" s="665"/>
      <c r="VC60" s="665"/>
      <c r="VD60" s="665"/>
      <c r="VE60" s="665"/>
      <c r="VF60" s="665"/>
      <c r="VG60" s="665"/>
      <c r="VH60" s="665"/>
      <c r="VI60" s="665"/>
      <c r="VJ60" s="665"/>
      <c r="VK60" s="665"/>
      <c r="VL60" s="665"/>
      <c r="VM60" s="665"/>
      <c r="VN60" s="665"/>
      <c r="VO60" s="665"/>
      <c r="VP60" s="665"/>
      <c r="VQ60" s="665"/>
      <c r="VR60" s="665"/>
      <c r="VS60" s="665"/>
      <c r="VT60" s="665"/>
      <c r="VU60" s="665"/>
      <c r="VV60" s="665"/>
      <c r="VW60" s="665"/>
      <c r="VX60" s="665"/>
      <c r="VY60" s="665"/>
      <c r="VZ60" s="665"/>
      <c r="WA60" s="665"/>
      <c r="WB60" s="665"/>
      <c r="WC60" s="665"/>
      <c r="WD60" s="665"/>
      <c r="WE60" s="665"/>
      <c r="WF60" s="665"/>
      <c r="WG60" s="665"/>
      <c r="WH60" s="665"/>
      <c r="WI60" s="665"/>
      <c r="WJ60" s="665"/>
      <c r="WK60" s="665"/>
      <c r="WL60" s="665"/>
      <c r="WM60" s="665"/>
      <c r="WN60" s="665"/>
      <c r="WO60" s="665"/>
      <c r="WP60" s="665"/>
      <c r="WQ60" s="665"/>
      <c r="WR60" s="665"/>
      <c r="WS60" s="665"/>
      <c r="WT60" s="665"/>
      <c r="WU60" s="665"/>
      <c r="WV60" s="665"/>
      <c r="WW60" s="665"/>
      <c r="WX60" s="665"/>
      <c r="WY60" s="665"/>
      <c r="WZ60" s="665"/>
      <c r="XA60" s="665"/>
      <c r="XB60" s="665"/>
      <c r="XC60" s="665"/>
      <c r="XD60" s="665"/>
      <c r="XE60" s="665"/>
      <c r="XF60" s="665"/>
      <c r="XG60" s="665"/>
      <c r="XH60" s="665"/>
      <c r="XI60" s="665"/>
      <c r="XJ60" s="665"/>
      <c r="XK60" s="665"/>
      <c r="XL60" s="665"/>
      <c r="XM60" s="665"/>
      <c r="XN60" s="665"/>
      <c r="XO60" s="665"/>
      <c r="XP60" s="665"/>
      <c r="XQ60" s="665"/>
      <c r="XR60" s="665"/>
      <c r="XS60" s="665"/>
      <c r="XT60" s="665"/>
      <c r="XU60" s="665"/>
      <c r="XV60" s="665"/>
      <c r="XW60" s="665"/>
      <c r="XX60" s="665"/>
      <c r="XY60" s="665"/>
      <c r="XZ60" s="665"/>
      <c r="YA60" s="665"/>
      <c r="YB60" s="665"/>
      <c r="YC60" s="665"/>
      <c r="YD60" s="665"/>
      <c r="YE60" s="665"/>
      <c r="YF60" s="665"/>
      <c r="YG60" s="665"/>
      <c r="YH60" s="665"/>
      <c r="YI60" s="665"/>
      <c r="YJ60" s="665"/>
      <c r="YK60" s="665"/>
      <c r="YL60" s="665"/>
      <c r="YM60" s="665"/>
      <c r="YN60" s="665"/>
      <c r="YO60" s="665"/>
      <c r="YP60" s="665"/>
      <c r="YQ60" s="665"/>
      <c r="YR60" s="665"/>
      <c r="YS60" s="665"/>
      <c r="YT60" s="665"/>
      <c r="YU60" s="665"/>
      <c r="YV60" s="665"/>
      <c r="YW60" s="665"/>
      <c r="YX60" s="665"/>
      <c r="YY60" s="665"/>
      <c r="YZ60" s="665"/>
      <c r="ZA60" s="665"/>
      <c r="ZB60" s="665"/>
      <c r="ZC60" s="665"/>
      <c r="ZD60" s="665"/>
      <c r="ZE60" s="665"/>
      <c r="ZF60" s="665"/>
      <c r="ZG60" s="665"/>
      <c r="ZH60" s="665"/>
      <c r="ZI60" s="665"/>
      <c r="ZJ60" s="665"/>
      <c r="ZK60" s="665"/>
      <c r="ZL60" s="665"/>
      <c r="ZM60" s="665"/>
      <c r="ZN60" s="665"/>
      <c r="ZO60" s="665"/>
      <c r="ZP60" s="665"/>
      <c r="ZQ60" s="665"/>
      <c r="ZR60" s="665"/>
      <c r="ZS60" s="665"/>
      <c r="ZT60" s="665"/>
      <c r="ZU60" s="665"/>
      <c r="ZV60" s="665"/>
      <c r="ZW60" s="665"/>
      <c r="ZX60" s="665"/>
      <c r="ZY60" s="665"/>
      <c r="ZZ60" s="665"/>
      <c r="AAA60" s="665"/>
      <c r="AAB60" s="665"/>
      <c r="AAC60" s="665"/>
      <c r="AAD60" s="665"/>
      <c r="AAE60" s="665"/>
      <c r="AAF60" s="665"/>
      <c r="AAG60" s="665"/>
      <c r="AAH60" s="665"/>
      <c r="AAI60" s="665"/>
      <c r="AAJ60" s="665"/>
      <c r="AAK60" s="665"/>
      <c r="AAL60" s="665"/>
      <c r="AAM60" s="665"/>
      <c r="AAN60" s="665"/>
      <c r="AAO60" s="665"/>
      <c r="AAP60" s="665"/>
      <c r="AAQ60" s="665"/>
      <c r="AAR60" s="665"/>
      <c r="AAS60" s="665"/>
      <c r="AAT60" s="665"/>
      <c r="AAU60" s="665"/>
      <c r="AAV60" s="665"/>
      <c r="AAW60" s="665"/>
      <c r="AAX60" s="665"/>
      <c r="AAY60" s="665"/>
      <c r="AAZ60" s="665"/>
      <c r="ABA60" s="665"/>
      <c r="ABB60" s="665"/>
      <c r="ABC60" s="665"/>
      <c r="ABD60" s="665"/>
      <c r="ABE60" s="665"/>
      <c r="ABF60" s="665"/>
      <c r="ABG60" s="665"/>
      <c r="ABH60" s="665"/>
      <c r="ABI60" s="665"/>
      <c r="ABJ60" s="665"/>
      <c r="ABK60" s="665"/>
      <c r="ABL60" s="665"/>
      <c r="ABM60" s="665"/>
      <c r="ABN60" s="665"/>
      <c r="ABO60" s="665"/>
      <c r="ABP60" s="665"/>
      <c r="ABQ60" s="665"/>
      <c r="ABR60" s="665"/>
      <c r="ABS60" s="665"/>
      <c r="ABT60" s="665"/>
      <c r="ABU60" s="665"/>
      <c r="ABV60" s="665"/>
      <c r="ABW60" s="665"/>
      <c r="ABX60" s="665"/>
      <c r="ABY60" s="665"/>
      <c r="ABZ60" s="665"/>
      <c r="ACA60" s="665"/>
      <c r="ACB60" s="665"/>
      <c r="ACC60" s="665"/>
      <c r="ACD60" s="665"/>
      <c r="ACE60" s="665"/>
      <c r="ACF60" s="665"/>
      <c r="ACG60" s="665"/>
      <c r="ACH60" s="665"/>
      <c r="ACI60" s="665"/>
      <c r="ACJ60" s="665"/>
      <c r="ACK60" s="665"/>
      <c r="ACL60" s="665"/>
      <c r="ACM60" s="665"/>
      <c r="ACN60" s="665"/>
      <c r="ACO60" s="665"/>
      <c r="ACP60" s="665"/>
      <c r="ACQ60" s="665"/>
      <c r="ACR60" s="665"/>
      <c r="ACS60" s="665"/>
      <c r="ACT60" s="665"/>
      <c r="ACU60" s="665"/>
      <c r="ACV60" s="665"/>
      <c r="ACW60" s="665"/>
      <c r="ACX60" s="665"/>
      <c r="ACY60" s="665"/>
      <c r="ACZ60" s="665"/>
      <c r="ADA60" s="665"/>
      <c r="ADB60" s="665"/>
      <c r="ADC60" s="665"/>
      <c r="ADD60" s="665"/>
      <c r="ADE60" s="665"/>
      <c r="ADF60" s="665"/>
      <c r="ADG60" s="665"/>
      <c r="ADH60" s="665"/>
      <c r="ADI60" s="665"/>
      <c r="ADJ60" s="665"/>
      <c r="ADK60" s="665"/>
      <c r="ADL60" s="665"/>
      <c r="ADM60" s="665"/>
      <c r="ADN60" s="665"/>
      <c r="ADO60" s="665"/>
      <c r="ADP60" s="665"/>
      <c r="ADQ60" s="665"/>
      <c r="ADR60" s="665"/>
      <c r="ADS60" s="665"/>
      <c r="ADT60" s="665"/>
      <c r="ADU60" s="665"/>
      <c r="ADV60" s="665"/>
      <c r="ADW60" s="665"/>
      <c r="ADX60" s="665"/>
      <c r="ADY60" s="665"/>
      <c r="ADZ60" s="665"/>
      <c r="AEA60" s="665"/>
      <c r="AEB60" s="665"/>
      <c r="AEC60" s="665"/>
      <c r="AED60" s="665"/>
      <c r="AEE60" s="665"/>
      <c r="AEF60" s="665"/>
      <c r="AEG60" s="665"/>
      <c r="AEH60" s="665"/>
      <c r="AEI60" s="665"/>
      <c r="AEJ60" s="665"/>
      <c r="AEK60" s="665"/>
      <c r="AEL60" s="665"/>
      <c r="AEM60" s="665"/>
      <c r="AEN60" s="665"/>
      <c r="AEO60" s="665"/>
      <c r="AEP60" s="665"/>
      <c r="AEQ60" s="665"/>
      <c r="AER60" s="665"/>
      <c r="AES60" s="665"/>
      <c r="AET60" s="665"/>
      <c r="AEU60" s="665"/>
      <c r="AEV60" s="665"/>
      <c r="AEW60" s="665"/>
      <c r="AEX60" s="665"/>
      <c r="AEY60" s="665"/>
      <c r="AEZ60" s="665"/>
      <c r="AFA60" s="665"/>
      <c r="AFB60" s="665"/>
      <c r="AFC60" s="665"/>
      <c r="AFD60" s="665"/>
      <c r="AFE60" s="665"/>
      <c r="AFF60" s="665"/>
      <c r="AFG60" s="665"/>
      <c r="AFH60" s="665"/>
      <c r="AFI60" s="665"/>
      <c r="AFJ60" s="665"/>
      <c r="AFK60" s="665"/>
      <c r="AFL60" s="665"/>
      <c r="AFM60" s="665"/>
      <c r="AFN60" s="665"/>
      <c r="AFO60" s="665"/>
      <c r="AFP60" s="665"/>
      <c r="AFQ60" s="665"/>
      <c r="AFR60" s="665"/>
      <c r="AFS60" s="665"/>
      <c r="AFT60" s="665"/>
      <c r="AFU60" s="665"/>
      <c r="AFV60" s="665"/>
      <c r="AFW60" s="665"/>
      <c r="AFX60" s="665"/>
      <c r="AFY60" s="665"/>
      <c r="AFZ60" s="665"/>
      <c r="AGA60" s="665"/>
      <c r="AGB60" s="665"/>
      <c r="AGC60" s="665"/>
      <c r="AGD60" s="665"/>
      <c r="AGE60" s="665"/>
      <c r="AGF60" s="665"/>
      <c r="AGG60" s="665"/>
      <c r="AGH60" s="665"/>
      <c r="AGI60" s="665"/>
      <c r="AGJ60" s="665"/>
      <c r="AGK60" s="665"/>
      <c r="AGL60" s="665"/>
      <c r="AGM60" s="665"/>
      <c r="AGN60" s="665"/>
      <c r="AGO60" s="665"/>
      <c r="AGP60" s="665"/>
      <c r="AGQ60" s="665"/>
      <c r="AGR60" s="665"/>
      <c r="AGS60" s="665"/>
      <c r="AGT60" s="665"/>
      <c r="AGU60" s="665"/>
      <c r="AGV60" s="665"/>
      <c r="AGW60" s="665"/>
      <c r="AGX60" s="665"/>
      <c r="AGY60" s="665"/>
      <c r="AGZ60" s="665"/>
      <c r="AHA60" s="665"/>
      <c r="AHB60" s="665"/>
      <c r="AHC60" s="665"/>
      <c r="AHD60" s="665"/>
      <c r="AHE60" s="665"/>
      <c r="AHF60" s="665"/>
      <c r="AHG60" s="665"/>
      <c r="AHH60" s="665"/>
      <c r="AHI60" s="665"/>
      <c r="AHJ60" s="665"/>
      <c r="AHK60" s="665"/>
      <c r="AHL60" s="665"/>
      <c r="AHM60" s="665"/>
      <c r="AHN60" s="665"/>
      <c r="AHO60" s="665"/>
      <c r="AHP60" s="665"/>
      <c r="AHQ60" s="665"/>
      <c r="AHR60" s="665"/>
      <c r="AHS60" s="665"/>
      <c r="AHT60" s="665"/>
      <c r="AHU60" s="665"/>
      <c r="AHV60" s="665"/>
      <c r="AHW60" s="665"/>
      <c r="AHX60" s="665"/>
      <c r="AHY60" s="665"/>
      <c r="AHZ60" s="665"/>
      <c r="AIA60" s="665"/>
      <c r="AIB60" s="665"/>
      <c r="AIC60" s="665"/>
      <c r="AID60" s="665"/>
      <c r="AIE60" s="665"/>
      <c r="AIF60" s="665"/>
      <c r="AIG60" s="665"/>
      <c r="AIH60" s="665"/>
      <c r="AII60" s="665"/>
      <c r="AIJ60" s="665"/>
      <c r="AIK60" s="665"/>
      <c r="AIL60" s="665"/>
      <c r="AIM60" s="665"/>
      <c r="AIN60" s="665"/>
      <c r="AIO60" s="665"/>
      <c r="AIP60" s="665"/>
      <c r="AIQ60" s="665"/>
      <c r="AIR60" s="665"/>
      <c r="AIS60" s="665"/>
      <c r="AIT60" s="665"/>
      <c r="AIU60" s="665"/>
      <c r="AIV60" s="665"/>
      <c r="AIW60" s="665"/>
      <c r="AIX60" s="665"/>
      <c r="AIY60" s="665"/>
      <c r="AIZ60" s="665"/>
      <c r="AJA60" s="665"/>
      <c r="AJB60" s="665"/>
      <c r="AJC60" s="665"/>
      <c r="AJD60" s="665"/>
      <c r="AJE60" s="665"/>
      <c r="AJF60" s="665"/>
      <c r="AJG60" s="665"/>
      <c r="AJH60" s="665"/>
      <c r="AJI60" s="665"/>
      <c r="AJJ60" s="665"/>
      <c r="AJK60" s="665"/>
      <c r="AJL60" s="665"/>
      <c r="AJM60" s="665"/>
      <c r="AJN60" s="665"/>
      <c r="AJO60" s="665"/>
      <c r="AJP60" s="665"/>
      <c r="AJQ60" s="665"/>
      <c r="AJR60" s="665"/>
      <c r="AJS60" s="665"/>
      <c r="AJT60" s="665"/>
      <c r="AJU60" s="665"/>
      <c r="AJV60" s="665"/>
      <c r="AJW60" s="665"/>
      <c r="AJX60" s="665"/>
      <c r="AJY60" s="665"/>
      <c r="AJZ60" s="665"/>
      <c r="AKA60" s="665"/>
      <c r="AKB60" s="665"/>
      <c r="AKC60" s="665"/>
      <c r="AKD60" s="665"/>
      <c r="AKE60" s="665"/>
      <c r="AKF60" s="665"/>
      <c r="AKG60" s="665"/>
      <c r="AKH60" s="665"/>
      <c r="AKI60" s="665"/>
      <c r="AKJ60" s="665"/>
      <c r="AKK60" s="665"/>
      <c r="AKL60" s="665"/>
      <c r="AKM60" s="665"/>
      <c r="AKN60" s="665"/>
      <c r="AKO60" s="665"/>
      <c r="AKP60" s="665"/>
      <c r="AKQ60" s="665"/>
      <c r="AKR60" s="665"/>
      <c r="AKS60" s="665"/>
      <c r="AKT60" s="665"/>
      <c r="AKU60" s="665"/>
      <c r="AKV60" s="665"/>
      <c r="AKW60" s="665"/>
      <c r="AKX60" s="665"/>
      <c r="AKY60" s="665"/>
      <c r="AKZ60" s="665"/>
      <c r="ALA60" s="665"/>
      <c r="ALB60" s="665"/>
      <c r="ALC60" s="665"/>
      <c r="ALD60" s="665"/>
      <c r="ALE60" s="665"/>
      <c r="ALF60" s="665"/>
      <c r="ALG60" s="665"/>
      <c r="ALH60" s="665"/>
      <c r="ALI60" s="665"/>
      <c r="ALJ60" s="665"/>
      <c r="ALK60" s="665"/>
      <c r="ALL60" s="665"/>
      <c r="ALM60" s="665"/>
    </row>
    <row r="61" spans="2:1003">
      <c r="B61" s="699" t="s">
        <v>600</v>
      </c>
      <c r="C61" s="700">
        <v>0</v>
      </c>
      <c r="D61" s="700">
        <v>0</v>
      </c>
      <c r="E61" s="700">
        <v>0</v>
      </c>
      <c r="F61" s="700">
        <v>0</v>
      </c>
      <c r="G61" s="700">
        <v>43.614579938516478</v>
      </c>
      <c r="H61" s="700">
        <v>302.98618614545092</v>
      </c>
      <c r="I61" s="700">
        <v>489.81441870738155</v>
      </c>
      <c r="J61" s="700">
        <v>706.5026527374655</v>
      </c>
      <c r="K61" s="700">
        <v>1770.5476200542532</v>
      </c>
      <c r="P61" s="665"/>
      <c r="Q61" s="665"/>
      <c r="R61" s="665"/>
      <c r="S61" s="665"/>
      <c r="T61" s="665"/>
      <c r="U61" s="665"/>
      <c r="V61" s="665"/>
      <c r="W61" s="665"/>
      <c r="X61" s="665"/>
      <c r="Y61" s="665"/>
      <c r="Z61" s="665"/>
      <c r="AA61" s="665"/>
      <c r="AB61" s="665"/>
      <c r="AC61" s="665"/>
      <c r="AD61" s="665"/>
      <c r="AE61" s="665"/>
      <c r="AF61" s="665"/>
      <c r="AG61" s="665"/>
      <c r="AH61" s="665"/>
      <c r="AI61" s="665"/>
      <c r="AJ61" s="665"/>
      <c r="AK61" s="665"/>
      <c r="AL61" s="665"/>
      <c r="AM61" s="665"/>
      <c r="AN61" s="665"/>
      <c r="AO61" s="665"/>
      <c r="AP61" s="665"/>
      <c r="AQ61" s="665"/>
      <c r="AR61" s="665"/>
      <c r="AS61" s="665"/>
      <c r="AT61" s="665"/>
      <c r="AU61" s="665"/>
      <c r="AV61" s="665"/>
      <c r="AW61" s="665"/>
      <c r="AX61" s="665"/>
      <c r="AY61" s="665"/>
      <c r="AZ61" s="665"/>
      <c r="BA61" s="665"/>
      <c r="BB61" s="665"/>
      <c r="BC61" s="665"/>
      <c r="BD61" s="665"/>
      <c r="BE61" s="665"/>
      <c r="BF61" s="665"/>
      <c r="BG61" s="665"/>
      <c r="BH61" s="665"/>
      <c r="BI61" s="665"/>
      <c r="BJ61" s="665"/>
      <c r="BK61" s="665"/>
      <c r="BL61" s="665"/>
      <c r="BM61" s="665"/>
      <c r="BN61" s="665"/>
      <c r="BO61" s="665"/>
      <c r="BP61" s="665"/>
      <c r="BQ61" s="665"/>
      <c r="BR61" s="665"/>
      <c r="BS61" s="665"/>
      <c r="BT61" s="665"/>
      <c r="BU61" s="665"/>
      <c r="BV61" s="665"/>
      <c r="BW61" s="665"/>
      <c r="BX61" s="665"/>
      <c r="BY61" s="665"/>
      <c r="BZ61" s="665"/>
      <c r="CA61" s="665"/>
      <c r="CB61" s="665"/>
      <c r="CC61" s="665"/>
      <c r="CD61" s="665"/>
      <c r="CE61" s="665"/>
      <c r="CF61" s="665"/>
      <c r="CG61" s="665"/>
      <c r="CH61" s="665"/>
      <c r="CI61" s="665"/>
      <c r="CJ61" s="665"/>
      <c r="CK61" s="665"/>
      <c r="CL61" s="665"/>
      <c r="CM61" s="665"/>
      <c r="CN61" s="665"/>
      <c r="CO61" s="665"/>
      <c r="CP61" s="665"/>
      <c r="CQ61" s="665"/>
      <c r="CR61" s="665"/>
      <c r="CS61" s="665"/>
      <c r="CT61" s="665"/>
      <c r="CU61" s="665"/>
      <c r="CV61" s="665"/>
      <c r="CW61" s="665"/>
      <c r="CX61" s="665"/>
      <c r="CY61" s="665"/>
      <c r="CZ61" s="665"/>
      <c r="DA61" s="665"/>
      <c r="DB61" s="665"/>
      <c r="DC61" s="665"/>
      <c r="DD61" s="665"/>
      <c r="DE61" s="665"/>
      <c r="DF61" s="665"/>
      <c r="DG61" s="665"/>
      <c r="DH61" s="665"/>
      <c r="DI61" s="665"/>
      <c r="DJ61" s="665"/>
      <c r="DK61" s="665"/>
      <c r="DL61" s="665"/>
      <c r="DM61" s="665"/>
      <c r="DN61" s="665"/>
      <c r="DO61" s="665"/>
      <c r="DP61" s="665"/>
      <c r="DQ61" s="665"/>
      <c r="DR61" s="665"/>
      <c r="DS61" s="665"/>
      <c r="DT61" s="665"/>
      <c r="DU61" s="665"/>
      <c r="DV61" s="665"/>
      <c r="DW61" s="665"/>
      <c r="DX61" s="665"/>
      <c r="DY61" s="665"/>
      <c r="DZ61" s="665"/>
      <c r="EA61" s="665"/>
      <c r="EB61" s="665"/>
      <c r="EC61" s="665"/>
      <c r="ED61" s="665"/>
      <c r="EE61" s="665"/>
      <c r="EF61" s="665"/>
      <c r="EG61" s="665"/>
      <c r="EH61" s="665"/>
      <c r="EI61" s="665"/>
      <c r="EJ61" s="665"/>
      <c r="EK61" s="665"/>
      <c r="EL61" s="665"/>
      <c r="EM61" s="665"/>
      <c r="EN61" s="665"/>
      <c r="EO61" s="665"/>
      <c r="EP61" s="665"/>
      <c r="EQ61" s="665"/>
      <c r="ER61" s="665"/>
      <c r="ES61" s="665"/>
      <c r="ET61" s="665"/>
      <c r="EU61" s="665"/>
      <c r="EV61" s="665"/>
      <c r="EW61" s="665"/>
      <c r="EX61" s="665"/>
      <c r="EY61" s="665"/>
      <c r="EZ61" s="665"/>
      <c r="FA61" s="665"/>
      <c r="FB61" s="665"/>
      <c r="FC61" s="665"/>
      <c r="FD61" s="665"/>
      <c r="FE61" s="665"/>
      <c r="FF61" s="665"/>
      <c r="FG61" s="665"/>
      <c r="FH61" s="665"/>
      <c r="FI61" s="665"/>
      <c r="FJ61" s="665"/>
      <c r="FK61" s="665"/>
      <c r="FL61" s="665"/>
      <c r="FM61" s="665"/>
      <c r="FN61" s="665"/>
      <c r="FO61" s="665"/>
      <c r="FP61" s="665"/>
      <c r="FQ61" s="665"/>
      <c r="FR61" s="665"/>
      <c r="FS61" s="665"/>
      <c r="FT61" s="665"/>
      <c r="FU61" s="665"/>
      <c r="FV61" s="665"/>
      <c r="FW61" s="665"/>
      <c r="FX61" s="665"/>
      <c r="FY61" s="665"/>
      <c r="FZ61" s="665"/>
      <c r="GA61" s="665"/>
      <c r="GB61" s="665"/>
      <c r="GC61" s="665"/>
      <c r="GD61" s="665"/>
      <c r="GE61" s="665"/>
      <c r="GF61" s="665"/>
      <c r="GG61" s="665"/>
      <c r="GH61" s="665"/>
      <c r="GI61" s="665"/>
      <c r="GJ61" s="665"/>
      <c r="GK61" s="665"/>
      <c r="GL61" s="665"/>
      <c r="GM61" s="665"/>
      <c r="GN61" s="665"/>
      <c r="GO61" s="665"/>
      <c r="GP61" s="665"/>
      <c r="GQ61" s="665"/>
      <c r="GR61" s="665"/>
      <c r="GS61" s="665"/>
      <c r="GT61" s="665"/>
      <c r="GU61" s="665"/>
      <c r="GV61" s="665"/>
      <c r="GW61" s="665"/>
      <c r="GX61" s="665"/>
      <c r="GY61" s="665"/>
      <c r="GZ61" s="665"/>
      <c r="HA61" s="665"/>
      <c r="HB61" s="665"/>
      <c r="HC61" s="665"/>
      <c r="HD61" s="665"/>
      <c r="HE61" s="665"/>
      <c r="HF61" s="665"/>
      <c r="HG61" s="665"/>
      <c r="HH61" s="665"/>
      <c r="HI61" s="665"/>
      <c r="HJ61" s="665"/>
      <c r="HK61" s="665"/>
      <c r="HL61" s="665"/>
      <c r="HM61" s="665"/>
      <c r="HN61" s="665"/>
      <c r="HO61" s="665"/>
      <c r="HP61" s="665"/>
      <c r="HQ61" s="665"/>
      <c r="HR61" s="665"/>
      <c r="HS61" s="665"/>
      <c r="HT61" s="665"/>
      <c r="HU61" s="665"/>
      <c r="HV61" s="665"/>
      <c r="HW61" s="665"/>
      <c r="HX61" s="665"/>
      <c r="HY61" s="665"/>
      <c r="HZ61" s="665"/>
      <c r="IA61" s="665"/>
      <c r="IB61" s="665"/>
      <c r="IC61" s="665"/>
      <c r="ID61" s="665"/>
      <c r="IE61" s="665"/>
      <c r="IF61" s="665"/>
      <c r="IG61" s="665"/>
      <c r="IH61" s="665"/>
      <c r="II61" s="665"/>
      <c r="IJ61" s="665"/>
      <c r="IK61" s="665"/>
      <c r="IL61" s="665"/>
      <c r="IM61" s="665"/>
      <c r="IN61" s="665"/>
      <c r="IO61" s="665"/>
      <c r="IP61" s="665"/>
      <c r="IQ61" s="665"/>
      <c r="IR61" s="665"/>
      <c r="IS61" s="665"/>
      <c r="IT61" s="665"/>
      <c r="IU61" s="665"/>
      <c r="IV61" s="665"/>
      <c r="IW61" s="665"/>
      <c r="IX61" s="665"/>
      <c r="IY61" s="665"/>
      <c r="IZ61" s="665"/>
      <c r="JA61" s="665"/>
      <c r="JB61" s="665"/>
      <c r="JC61" s="665"/>
      <c r="JD61" s="665"/>
      <c r="JE61" s="665"/>
      <c r="JF61" s="665"/>
      <c r="JG61" s="665"/>
      <c r="JH61" s="665"/>
      <c r="JI61" s="665"/>
      <c r="JJ61" s="665"/>
      <c r="JK61" s="665"/>
      <c r="JL61" s="665"/>
      <c r="JM61" s="665"/>
      <c r="JN61" s="665"/>
      <c r="JO61" s="665"/>
      <c r="JP61" s="665"/>
      <c r="JQ61" s="665"/>
      <c r="JR61" s="665"/>
      <c r="JS61" s="665"/>
      <c r="JT61" s="665"/>
      <c r="JU61" s="665"/>
      <c r="JV61" s="665"/>
      <c r="JW61" s="665"/>
      <c r="JX61" s="665"/>
      <c r="JY61" s="665"/>
      <c r="JZ61" s="665"/>
      <c r="KA61" s="665"/>
      <c r="KB61" s="665"/>
      <c r="KC61" s="665"/>
      <c r="KD61" s="665"/>
      <c r="KE61" s="665"/>
      <c r="KF61" s="665"/>
      <c r="KG61" s="665"/>
      <c r="KH61" s="665"/>
      <c r="KI61" s="665"/>
      <c r="KJ61" s="665"/>
      <c r="KK61" s="665"/>
      <c r="KL61" s="665"/>
      <c r="KM61" s="665"/>
      <c r="KN61" s="665"/>
      <c r="KO61" s="665"/>
      <c r="KP61" s="665"/>
      <c r="KQ61" s="665"/>
      <c r="KR61" s="665"/>
      <c r="KS61" s="665"/>
      <c r="KT61" s="665"/>
      <c r="KU61" s="665"/>
      <c r="KV61" s="665"/>
      <c r="KW61" s="665"/>
      <c r="KX61" s="665"/>
      <c r="KY61" s="665"/>
      <c r="KZ61" s="665"/>
      <c r="LA61" s="665"/>
      <c r="LB61" s="665"/>
      <c r="LC61" s="665"/>
      <c r="LD61" s="665"/>
      <c r="LE61" s="665"/>
      <c r="LF61" s="665"/>
      <c r="LG61" s="665"/>
      <c r="LH61" s="665"/>
      <c r="LI61" s="665"/>
      <c r="LJ61" s="665"/>
      <c r="LK61" s="665"/>
      <c r="LL61" s="665"/>
      <c r="LM61" s="665"/>
      <c r="LN61" s="665"/>
      <c r="LO61" s="665"/>
      <c r="LP61" s="665"/>
      <c r="LQ61" s="665"/>
      <c r="LR61" s="665"/>
      <c r="LS61" s="665"/>
      <c r="LT61" s="665"/>
      <c r="LU61" s="665"/>
      <c r="LV61" s="665"/>
      <c r="LW61" s="665"/>
      <c r="LX61" s="665"/>
      <c r="LY61" s="665"/>
      <c r="LZ61" s="665"/>
      <c r="MA61" s="665"/>
      <c r="MB61" s="665"/>
      <c r="MC61" s="665"/>
      <c r="MD61" s="665"/>
      <c r="ME61" s="665"/>
      <c r="MF61" s="665"/>
      <c r="MG61" s="665"/>
      <c r="MH61" s="665"/>
      <c r="MI61" s="665"/>
      <c r="MJ61" s="665"/>
      <c r="MK61" s="665"/>
      <c r="ML61" s="665"/>
      <c r="MM61" s="665"/>
      <c r="MN61" s="665"/>
      <c r="MO61" s="665"/>
      <c r="MP61" s="665"/>
      <c r="MQ61" s="665"/>
      <c r="MR61" s="665"/>
      <c r="MS61" s="665"/>
      <c r="MT61" s="665"/>
      <c r="MU61" s="665"/>
      <c r="MV61" s="665"/>
      <c r="MW61" s="665"/>
      <c r="MX61" s="665"/>
      <c r="MY61" s="665"/>
      <c r="MZ61" s="665"/>
      <c r="NA61" s="665"/>
      <c r="NB61" s="665"/>
      <c r="NC61" s="665"/>
      <c r="ND61" s="665"/>
      <c r="NE61" s="665"/>
      <c r="NF61" s="665"/>
      <c r="NG61" s="665"/>
      <c r="NH61" s="665"/>
      <c r="NI61" s="665"/>
      <c r="NJ61" s="665"/>
      <c r="NK61" s="665"/>
      <c r="NL61" s="665"/>
      <c r="NM61" s="665"/>
      <c r="NN61" s="665"/>
      <c r="NO61" s="665"/>
      <c r="NP61" s="665"/>
      <c r="NQ61" s="665"/>
      <c r="NR61" s="665"/>
      <c r="NS61" s="665"/>
      <c r="NT61" s="665"/>
      <c r="NU61" s="665"/>
      <c r="NV61" s="665"/>
      <c r="NW61" s="665"/>
      <c r="NX61" s="665"/>
      <c r="NY61" s="665"/>
      <c r="NZ61" s="665"/>
      <c r="OA61" s="665"/>
      <c r="OB61" s="665"/>
      <c r="OC61" s="665"/>
      <c r="OD61" s="665"/>
      <c r="OE61" s="665"/>
      <c r="OF61" s="665"/>
      <c r="OG61" s="665"/>
      <c r="OH61" s="665"/>
      <c r="OI61" s="665"/>
      <c r="OJ61" s="665"/>
      <c r="OK61" s="665"/>
      <c r="OL61" s="665"/>
      <c r="OM61" s="665"/>
      <c r="ON61" s="665"/>
      <c r="OO61" s="665"/>
      <c r="OP61" s="665"/>
      <c r="OQ61" s="665"/>
      <c r="OR61" s="665"/>
      <c r="OS61" s="665"/>
      <c r="OT61" s="665"/>
      <c r="OU61" s="665"/>
      <c r="OV61" s="665"/>
      <c r="OW61" s="665"/>
      <c r="OX61" s="665"/>
      <c r="OY61" s="665"/>
      <c r="OZ61" s="665"/>
      <c r="PA61" s="665"/>
      <c r="PB61" s="665"/>
      <c r="PC61" s="665"/>
      <c r="PD61" s="665"/>
      <c r="PE61" s="665"/>
      <c r="PF61" s="665"/>
      <c r="PG61" s="665"/>
      <c r="PH61" s="665"/>
      <c r="PI61" s="665"/>
      <c r="PJ61" s="665"/>
      <c r="PK61" s="665"/>
      <c r="PL61" s="665"/>
      <c r="PM61" s="665"/>
      <c r="PN61" s="665"/>
      <c r="PO61" s="665"/>
      <c r="PP61" s="665"/>
      <c r="PQ61" s="665"/>
      <c r="PR61" s="665"/>
      <c r="PS61" s="665"/>
      <c r="PT61" s="665"/>
      <c r="PU61" s="665"/>
      <c r="PV61" s="665"/>
      <c r="PW61" s="665"/>
      <c r="PX61" s="665"/>
      <c r="PY61" s="665"/>
      <c r="PZ61" s="665"/>
      <c r="QA61" s="665"/>
      <c r="QB61" s="665"/>
      <c r="QC61" s="665"/>
      <c r="QD61" s="665"/>
      <c r="QE61" s="665"/>
      <c r="QF61" s="665"/>
      <c r="QG61" s="665"/>
      <c r="QH61" s="665"/>
      <c r="QI61" s="665"/>
      <c r="QJ61" s="665"/>
      <c r="QK61" s="665"/>
      <c r="QL61" s="665"/>
      <c r="QM61" s="665"/>
      <c r="QN61" s="665"/>
      <c r="QO61" s="665"/>
      <c r="QP61" s="665"/>
      <c r="QQ61" s="665"/>
      <c r="QR61" s="665"/>
      <c r="QS61" s="665"/>
      <c r="QT61" s="665"/>
      <c r="QU61" s="665"/>
      <c r="QV61" s="665"/>
      <c r="QW61" s="665"/>
      <c r="QX61" s="665"/>
      <c r="QY61" s="665"/>
      <c r="QZ61" s="665"/>
      <c r="RA61" s="665"/>
      <c r="RB61" s="665"/>
      <c r="RC61" s="665"/>
      <c r="RD61" s="665"/>
      <c r="RE61" s="665"/>
      <c r="RF61" s="665"/>
      <c r="RG61" s="665"/>
      <c r="RH61" s="665"/>
      <c r="RI61" s="665"/>
      <c r="RJ61" s="665"/>
      <c r="RK61" s="665"/>
      <c r="RL61" s="665"/>
      <c r="RM61" s="665"/>
      <c r="RN61" s="665"/>
      <c r="RO61" s="665"/>
      <c r="RP61" s="665"/>
      <c r="RQ61" s="665"/>
      <c r="RR61" s="665"/>
      <c r="RS61" s="665"/>
      <c r="RT61" s="665"/>
      <c r="RU61" s="665"/>
      <c r="RV61" s="665"/>
      <c r="RW61" s="665"/>
      <c r="RX61" s="665"/>
      <c r="RY61" s="665"/>
      <c r="RZ61" s="665"/>
      <c r="SA61" s="665"/>
      <c r="SB61" s="665"/>
      <c r="SC61" s="665"/>
      <c r="SD61" s="665"/>
      <c r="SE61" s="665"/>
      <c r="SF61" s="665"/>
      <c r="SG61" s="665"/>
      <c r="SH61" s="665"/>
      <c r="SI61" s="665"/>
      <c r="SJ61" s="665"/>
      <c r="SK61" s="665"/>
      <c r="SL61" s="665"/>
      <c r="SM61" s="665"/>
      <c r="SN61" s="665"/>
      <c r="SO61" s="665"/>
      <c r="SP61" s="665"/>
      <c r="SQ61" s="665"/>
      <c r="SR61" s="665"/>
      <c r="SS61" s="665"/>
      <c r="ST61" s="665"/>
      <c r="SU61" s="665"/>
      <c r="SV61" s="665"/>
      <c r="SW61" s="665"/>
      <c r="SX61" s="665"/>
      <c r="SY61" s="665"/>
      <c r="SZ61" s="665"/>
      <c r="TA61" s="665"/>
      <c r="TB61" s="665"/>
      <c r="TC61" s="665"/>
      <c r="TD61" s="665"/>
      <c r="TE61" s="665"/>
      <c r="TF61" s="665"/>
      <c r="TG61" s="665"/>
      <c r="TH61" s="665"/>
      <c r="TI61" s="665"/>
      <c r="TJ61" s="665"/>
      <c r="TK61" s="665"/>
      <c r="TL61" s="665"/>
      <c r="TM61" s="665"/>
      <c r="TN61" s="665"/>
      <c r="TO61" s="665"/>
      <c r="TP61" s="665"/>
      <c r="TQ61" s="665"/>
      <c r="TR61" s="665"/>
      <c r="TS61" s="665"/>
      <c r="TT61" s="665"/>
      <c r="TU61" s="665"/>
      <c r="TV61" s="665"/>
      <c r="TW61" s="665"/>
      <c r="TX61" s="665"/>
      <c r="TY61" s="665"/>
      <c r="TZ61" s="665"/>
      <c r="UA61" s="665"/>
      <c r="UB61" s="665"/>
      <c r="UC61" s="665"/>
      <c r="UD61" s="665"/>
      <c r="UE61" s="665"/>
      <c r="UF61" s="665"/>
      <c r="UG61" s="665"/>
      <c r="UH61" s="665"/>
      <c r="UI61" s="665"/>
      <c r="UJ61" s="665"/>
      <c r="UK61" s="665"/>
      <c r="UL61" s="665"/>
      <c r="UM61" s="665"/>
      <c r="UN61" s="665"/>
      <c r="UO61" s="665"/>
      <c r="UP61" s="665"/>
      <c r="UQ61" s="665"/>
      <c r="UR61" s="665"/>
      <c r="US61" s="665"/>
      <c r="UT61" s="665"/>
      <c r="UU61" s="665"/>
      <c r="UV61" s="665"/>
      <c r="UW61" s="665"/>
      <c r="UX61" s="665"/>
      <c r="UY61" s="665"/>
      <c r="UZ61" s="665"/>
      <c r="VA61" s="665"/>
      <c r="VB61" s="665"/>
      <c r="VC61" s="665"/>
      <c r="VD61" s="665"/>
      <c r="VE61" s="665"/>
      <c r="VF61" s="665"/>
      <c r="VG61" s="665"/>
      <c r="VH61" s="665"/>
      <c r="VI61" s="665"/>
      <c r="VJ61" s="665"/>
      <c r="VK61" s="665"/>
      <c r="VL61" s="665"/>
      <c r="VM61" s="665"/>
      <c r="VN61" s="665"/>
      <c r="VO61" s="665"/>
      <c r="VP61" s="665"/>
      <c r="VQ61" s="665"/>
      <c r="VR61" s="665"/>
      <c r="VS61" s="665"/>
      <c r="VT61" s="665"/>
      <c r="VU61" s="665"/>
      <c r="VV61" s="665"/>
      <c r="VW61" s="665"/>
      <c r="VX61" s="665"/>
      <c r="VY61" s="665"/>
      <c r="VZ61" s="665"/>
      <c r="WA61" s="665"/>
      <c r="WB61" s="665"/>
      <c r="WC61" s="665"/>
      <c r="WD61" s="665"/>
      <c r="WE61" s="665"/>
      <c r="WF61" s="665"/>
      <c r="WG61" s="665"/>
      <c r="WH61" s="665"/>
      <c r="WI61" s="665"/>
      <c r="WJ61" s="665"/>
      <c r="WK61" s="665"/>
      <c r="WL61" s="665"/>
      <c r="WM61" s="665"/>
      <c r="WN61" s="665"/>
      <c r="WO61" s="665"/>
      <c r="WP61" s="665"/>
      <c r="WQ61" s="665"/>
      <c r="WR61" s="665"/>
      <c r="WS61" s="665"/>
      <c r="WT61" s="665"/>
      <c r="WU61" s="665"/>
      <c r="WV61" s="665"/>
      <c r="WW61" s="665"/>
      <c r="WX61" s="665"/>
      <c r="WY61" s="665"/>
      <c r="WZ61" s="665"/>
      <c r="XA61" s="665"/>
      <c r="XB61" s="665"/>
      <c r="XC61" s="665"/>
      <c r="XD61" s="665"/>
      <c r="XE61" s="665"/>
      <c r="XF61" s="665"/>
      <c r="XG61" s="665"/>
      <c r="XH61" s="665"/>
      <c r="XI61" s="665"/>
      <c r="XJ61" s="665"/>
      <c r="XK61" s="665"/>
      <c r="XL61" s="665"/>
      <c r="XM61" s="665"/>
      <c r="XN61" s="665"/>
      <c r="XO61" s="665"/>
      <c r="XP61" s="665"/>
      <c r="XQ61" s="665"/>
      <c r="XR61" s="665"/>
      <c r="XS61" s="665"/>
      <c r="XT61" s="665"/>
      <c r="XU61" s="665"/>
      <c r="XV61" s="665"/>
      <c r="XW61" s="665"/>
      <c r="XX61" s="665"/>
      <c r="XY61" s="665"/>
      <c r="XZ61" s="665"/>
      <c r="YA61" s="665"/>
      <c r="YB61" s="665"/>
      <c r="YC61" s="665"/>
      <c r="YD61" s="665"/>
      <c r="YE61" s="665"/>
      <c r="YF61" s="665"/>
      <c r="YG61" s="665"/>
      <c r="YH61" s="665"/>
      <c r="YI61" s="665"/>
      <c r="YJ61" s="665"/>
      <c r="YK61" s="665"/>
      <c r="YL61" s="665"/>
      <c r="YM61" s="665"/>
      <c r="YN61" s="665"/>
      <c r="YO61" s="665"/>
      <c r="YP61" s="665"/>
      <c r="YQ61" s="665"/>
      <c r="YR61" s="665"/>
      <c r="YS61" s="665"/>
      <c r="YT61" s="665"/>
      <c r="YU61" s="665"/>
      <c r="YV61" s="665"/>
      <c r="YW61" s="665"/>
      <c r="YX61" s="665"/>
      <c r="YY61" s="665"/>
      <c r="YZ61" s="665"/>
      <c r="ZA61" s="665"/>
      <c r="ZB61" s="665"/>
      <c r="ZC61" s="665"/>
      <c r="ZD61" s="665"/>
      <c r="ZE61" s="665"/>
      <c r="ZF61" s="665"/>
      <c r="ZG61" s="665"/>
      <c r="ZH61" s="665"/>
      <c r="ZI61" s="665"/>
      <c r="ZJ61" s="665"/>
      <c r="ZK61" s="665"/>
      <c r="ZL61" s="665"/>
      <c r="ZM61" s="665"/>
      <c r="ZN61" s="665"/>
      <c r="ZO61" s="665"/>
      <c r="ZP61" s="665"/>
      <c r="ZQ61" s="665"/>
      <c r="ZR61" s="665"/>
      <c r="ZS61" s="665"/>
      <c r="ZT61" s="665"/>
      <c r="ZU61" s="665"/>
      <c r="ZV61" s="665"/>
      <c r="ZW61" s="665"/>
      <c r="ZX61" s="665"/>
      <c r="ZY61" s="665"/>
      <c r="ZZ61" s="665"/>
      <c r="AAA61" s="665"/>
      <c r="AAB61" s="665"/>
      <c r="AAC61" s="665"/>
      <c r="AAD61" s="665"/>
      <c r="AAE61" s="665"/>
      <c r="AAF61" s="665"/>
      <c r="AAG61" s="665"/>
      <c r="AAH61" s="665"/>
      <c r="AAI61" s="665"/>
      <c r="AAJ61" s="665"/>
      <c r="AAK61" s="665"/>
      <c r="AAL61" s="665"/>
      <c r="AAM61" s="665"/>
      <c r="AAN61" s="665"/>
      <c r="AAO61" s="665"/>
      <c r="AAP61" s="665"/>
      <c r="AAQ61" s="665"/>
      <c r="AAR61" s="665"/>
      <c r="AAS61" s="665"/>
      <c r="AAT61" s="665"/>
      <c r="AAU61" s="665"/>
      <c r="AAV61" s="665"/>
      <c r="AAW61" s="665"/>
      <c r="AAX61" s="665"/>
      <c r="AAY61" s="665"/>
      <c r="AAZ61" s="665"/>
      <c r="ABA61" s="665"/>
      <c r="ABB61" s="665"/>
      <c r="ABC61" s="665"/>
      <c r="ABD61" s="665"/>
      <c r="ABE61" s="665"/>
      <c r="ABF61" s="665"/>
      <c r="ABG61" s="665"/>
      <c r="ABH61" s="665"/>
      <c r="ABI61" s="665"/>
      <c r="ABJ61" s="665"/>
      <c r="ABK61" s="665"/>
      <c r="ABL61" s="665"/>
      <c r="ABM61" s="665"/>
      <c r="ABN61" s="665"/>
      <c r="ABO61" s="665"/>
      <c r="ABP61" s="665"/>
      <c r="ABQ61" s="665"/>
      <c r="ABR61" s="665"/>
      <c r="ABS61" s="665"/>
      <c r="ABT61" s="665"/>
      <c r="ABU61" s="665"/>
      <c r="ABV61" s="665"/>
      <c r="ABW61" s="665"/>
      <c r="ABX61" s="665"/>
      <c r="ABY61" s="665"/>
      <c r="ABZ61" s="665"/>
      <c r="ACA61" s="665"/>
      <c r="ACB61" s="665"/>
      <c r="ACC61" s="665"/>
      <c r="ACD61" s="665"/>
      <c r="ACE61" s="665"/>
      <c r="ACF61" s="665"/>
      <c r="ACG61" s="665"/>
      <c r="ACH61" s="665"/>
      <c r="ACI61" s="665"/>
      <c r="ACJ61" s="665"/>
      <c r="ACK61" s="665"/>
      <c r="ACL61" s="665"/>
      <c r="ACM61" s="665"/>
      <c r="ACN61" s="665"/>
      <c r="ACO61" s="665"/>
      <c r="ACP61" s="665"/>
      <c r="ACQ61" s="665"/>
      <c r="ACR61" s="665"/>
      <c r="ACS61" s="665"/>
      <c r="ACT61" s="665"/>
      <c r="ACU61" s="665"/>
      <c r="ACV61" s="665"/>
      <c r="ACW61" s="665"/>
      <c r="ACX61" s="665"/>
      <c r="ACY61" s="665"/>
      <c r="ACZ61" s="665"/>
      <c r="ADA61" s="665"/>
      <c r="ADB61" s="665"/>
      <c r="ADC61" s="665"/>
      <c r="ADD61" s="665"/>
      <c r="ADE61" s="665"/>
      <c r="ADF61" s="665"/>
      <c r="ADG61" s="665"/>
      <c r="ADH61" s="665"/>
      <c r="ADI61" s="665"/>
      <c r="ADJ61" s="665"/>
      <c r="ADK61" s="665"/>
      <c r="ADL61" s="665"/>
      <c r="ADM61" s="665"/>
      <c r="ADN61" s="665"/>
      <c r="ADO61" s="665"/>
      <c r="ADP61" s="665"/>
      <c r="ADQ61" s="665"/>
      <c r="ADR61" s="665"/>
      <c r="ADS61" s="665"/>
      <c r="ADT61" s="665"/>
      <c r="ADU61" s="665"/>
      <c r="ADV61" s="665"/>
      <c r="ADW61" s="665"/>
      <c r="ADX61" s="665"/>
      <c r="ADY61" s="665"/>
      <c r="ADZ61" s="665"/>
      <c r="AEA61" s="665"/>
      <c r="AEB61" s="665"/>
      <c r="AEC61" s="665"/>
      <c r="AED61" s="665"/>
      <c r="AEE61" s="665"/>
      <c r="AEF61" s="665"/>
      <c r="AEG61" s="665"/>
      <c r="AEH61" s="665"/>
      <c r="AEI61" s="665"/>
      <c r="AEJ61" s="665"/>
      <c r="AEK61" s="665"/>
      <c r="AEL61" s="665"/>
      <c r="AEM61" s="665"/>
      <c r="AEN61" s="665"/>
      <c r="AEO61" s="665"/>
      <c r="AEP61" s="665"/>
      <c r="AEQ61" s="665"/>
      <c r="AER61" s="665"/>
      <c r="AES61" s="665"/>
      <c r="AET61" s="665"/>
      <c r="AEU61" s="665"/>
      <c r="AEV61" s="665"/>
      <c r="AEW61" s="665"/>
      <c r="AEX61" s="665"/>
      <c r="AEY61" s="665"/>
      <c r="AEZ61" s="665"/>
      <c r="AFA61" s="665"/>
      <c r="AFB61" s="665"/>
      <c r="AFC61" s="665"/>
      <c r="AFD61" s="665"/>
      <c r="AFE61" s="665"/>
      <c r="AFF61" s="665"/>
      <c r="AFG61" s="665"/>
      <c r="AFH61" s="665"/>
      <c r="AFI61" s="665"/>
      <c r="AFJ61" s="665"/>
      <c r="AFK61" s="665"/>
      <c r="AFL61" s="665"/>
      <c r="AFM61" s="665"/>
      <c r="AFN61" s="665"/>
      <c r="AFO61" s="665"/>
      <c r="AFP61" s="665"/>
      <c r="AFQ61" s="665"/>
      <c r="AFR61" s="665"/>
      <c r="AFS61" s="665"/>
      <c r="AFT61" s="665"/>
      <c r="AFU61" s="665"/>
      <c r="AFV61" s="665"/>
      <c r="AFW61" s="665"/>
      <c r="AFX61" s="665"/>
      <c r="AFY61" s="665"/>
      <c r="AFZ61" s="665"/>
      <c r="AGA61" s="665"/>
      <c r="AGB61" s="665"/>
      <c r="AGC61" s="665"/>
      <c r="AGD61" s="665"/>
      <c r="AGE61" s="665"/>
      <c r="AGF61" s="665"/>
      <c r="AGG61" s="665"/>
      <c r="AGH61" s="665"/>
      <c r="AGI61" s="665"/>
      <c r="AGJ61" s="665"/>
      <c r="AGK61" s="665"/>
      <c r="AGL61" s="665"/>
      <c r="AGM61" s="665"/>
      <c r="AGN61" s="665"/>
      <c r="AGO61" s="665"/>
      <c r="AGP61" s="665"/>
      <c r="AGQ61" s="665"/>
      <c r="AGR61" s="665"/>
      <c r="AGS61" s="665"/>
      <c r="AGT61" s="665"/>
      <c r="AGU61" s="665"/>
      <c r="AGV61" s="665"/>
      <c r="AGW61" s="665"/>
      <c r="AGX61" s="665"/>
      <c r="AGY61" s="665"/>
      <c r="AGZ61" s="665"/>
      <c r="AHA61" s="665"/>
      <c r="AHB61" s="665"/>
      <c r="AHC61" s="665"/>
      <c r="AHD61" s="665"/>
      <c r="AHE61" s="665"/>
      <c r="AHF61" s="665"/>
      <c r="AHG61" s="665"/>
      <c r="AHH61" s="665"/>
      <c r="AHI61" s="665"/>
      <c r="AHJ61" s="665"/>
      <c r="AHK61" s="665"/>
      <c r="AHL61" s="665"/>
      <c r="AHM61" s="665"/>
      <c r="AHN61" s="665"/>
      <c r="AHO61" s="665"/>
      <c r="AHP61" s="665"/>
      <c r="AHQ61" s="665"/>
      <c r="AHR61" s="665"/>
      <c r="AHS61" s="665"/>
      <c r="AHT61" s="665"/>
      <c r="AHU61" s="665"/>
      <c r="AHV61" s="665"/>
      <c r="AHW61" s="665"/>
      <c r="AHX61" s="665"/>
      <c r="AHY61" s="665"/>
      <c r="AHZ61" s="665"/>
      <c r="AIA61" s="665"/>
      <c r="AIB61" s="665"/>
      <c r="AIC61" s="665"/>
      <c r="AID61" s="665"/>
      <c r="AIE61" s="665"/>
      <c r="AIF61" s="665"/>
      <c r="AIG61" s="665"/>
      <c r="AIH61" s="665"/>
      <c r="AII61" s="665"/>
      <c r="AIJ61" s="665"/>
      <c r="AIK61" s="665"/>
      <c r="AIL61" s="665"/>
      <c r="AIM61" s="665"/>
      <c r="AIN61" s="665"/>
      <c r="AIO61" s="665"/>
      <c r="AIP61" s="665"/>
      <c r="AIQ61" s="665"/>
      <c r="AIR61" s="665"/>
      <c r="AIS61" s="665"/>
      <c r="AIT61" s="665"/>
      <c r="AIU61" s="665"/>
      <c r="AIV61" s="665"/>
      <c r="AIW61" s="665"/>
      <c r="AIX61" s="665"/>
      <c r="AIY61" s="665"/>
      <c r="AIZ61" s="665"/>
      <c r="AJA61" s="665"/>
      <c r="AJB61" s="665"/>
      <c r="AJC61" s="665"/>
      <c r="AJD61" s="665"/>
      <c r="AJE61" s="665"/>
      <c r="AJF61" s="665"/>
      <c r="AJG61" s="665"/>
      <c r="AJH61" s="665"/>
      <c r="AJI61" s="665"/>
      <c r="AJJ61" s="665"/>
      <c r="AJK61" s="665"/>
      <c r="AJL61" s="665"/>
      <c r="AJM61" s="665"/>
      <c r="AJN61" s="665"/>
      <c r="AJO61" s="665"/>
      <c r="AJP61" s="665"/>
      <c r="AJQ61" s="665"/>
      <c r="AJR61" s="665"/>
      <c r="AJS61" s="665"/>
      <c r="AJT61" s="665"/>
      <c r="AJU61" s="665"/>
      <c r="AJV61" s="665"/>
      <c r="AJW61" s="665"/>
      <c r="AJX61" s="665"/>
      <c r="AJY61" s="665"/>
      <c r="AJZ61" s="665"/>
      <c r="AKA61" s="665"/>
      <c r="AKB61" s="665"/>
      <c r="AKC61" s="665"/>
      <c r="AKD61" s="665"/>
      <c r="AKE61" s="665"/>
      <c r="AKF61" s="665"/>
      <c r="AKG61" s="665"/>
      <c r="AKH61" s="665"/>
      <c r="AKI61" s="665"/>
      <c r="AKJ61" s="665"/>
      <c r="AKK61" s="665"/>
      <c r="AKL61" s="665"/>
      <c r="AKM61" s="665"/>
      <c r="AKN61" s="665"/>
      <c r="AKO61" s="665"/>
      <c r="AKP61" s="665"/>
      <c r="AKQ61" s="665"/>
      <c r="AKR61" s="665"/>
      <c r="AKS61" s="665"/>
      <c r="AKT61" s="665"/>
      <c r="AKU61" s="665"/>
      <c r="AKV61" s="665"/>
      <c r="AKW61" s="665"/>
      <c r="AKX61" s="665"/>
      <c r="AKY61" s="665"/>
      <c r="AKZ61" s="665"/>
      <c r="ALA61" s="665"/>
      <c r="ALB61" s="665"/>
      <c r="ALC61" s="665"/>
      <c r="ALD61" s="665"/>
      <c r="ALE61" s="665"/>
      <c r="ALF61" s="665"/>
      <c r="ALG61" s="665"/>
      <c r="ALH61" s="665"/>
      <c r="ALI61" s="665"/>
      <c r="ALJ61" s="665"/>
      <c r="ALK61" s="665"/>
      <c r="ALL61" s="665"/>
      <c r="ALM61" s="665"/>
    </row>
    <row r="62" spans="2:1003">
      <c r="B62" s="699" t="s">
        <v>601</v>
      </c>
      <c r="C62" s="700">
        <v>0</v>
      </c>
      <c r="D62" s="700">
        <v>0</v>
      </c>
      <c r="E62" s="700">
        <v>0</v>
      </c>
      <c r="F62" s="700">
        <v>0</v>
      </c>
      <c r="G62" s="700">
        <v>0</v>
      </c>
      <c r="H62" s="700">
        <v>12.3148818863706</v>
      </c>
      <c r="I62" s="700">
        <v>60.836887333658844</v>
      </c>
      <c r="J62" s="700">
        <v>144.50340305397842</v>
      </c>
      <c r="K62" s="700">
        <v>287.66071770176961</v>
      </c>
      <c r="P62" s="665"/>
      <c r="Q62" s="665"/>
      <c r="R62" s="665"/>
      <c r="S62" s="665"/>
      <c r="T62" s="665"/>
      <c r="U62" s="665"/>
      <c r="V62" s="665"/>
      <c r="W62" s="665"/>
      <c r="X62" s="665"/>
      <c r="Y62" s="665"/>
      <c r="Z62" s="665"/>
      <c r="AA62" s="665"/>
      <c r="AB62" s="665"/>
      <c r="AC62" s="665"/>
      <c r="AD62" s="665"/>
      <c r="AE62" s="665"/>
      <c r="AF62" s="665"/>
      <c r="AG62" s="665"/>
      <c r="AH62" s="665"/>
      <c r="AI62" s="665"/>
      <c r="AJ62" s="665"/>
      <c r="AK62" s="665"/>
      <c r="AL62" s="665"/>
      <c r="AM62" s="665"/>
      <c r="AN62" s="665"/>
      <c r="AO62" s="665"/>
      <c r="AP62" s="665"/>
      <c r="AQ62" s="665"/>
      <c r="AR62" s="665"/>
      <c r="AS62" s="665"/>
      <c r="AT62" s="665"/>
      <c r="AU62" s="665"/>
      <c r="AV62" s="665"/>
      <c r="AW62" s="665"/>
      <c r="AX62" s="665"/>
      <c r="AY62" s="665"/>
      <c r="AZ62" s="665"/>
      <c r="BA62" s="665"/>
      <c r="BB62" s="665"/>
      <c r="BC62" s="665"/>
      <c r="BD62" s="665"/>
      <c r="BE62" s="665"/>
      <c r="BF62" s="665"/>
      <c r="BG62" s="665"/>
      <c r="BH62" s="665"/>
      <c r="BI62" s="665"/>
      <c r="BJ62" s="665"/>
      <c r="BK62" s="665"/>
      <c r="BL62" s="665"/>
      <c r="BM62" s="665"/>
      <c r="BN62" s="665"/>
      <c r="BO62" s="665"/>
      <c r="BP62" s="665"/>
      <c r="BQ62" s="665"/>
      <c r="BR62" s="665"/>
      <c r="BS62" s="665"/>
      <c r="BT62" s="665"/>
      <c r="BU62" s="665"/>
      <c r="BV62" s="665"/>
      <c r="BW62" s="665"/>
      <c r="BX62" s="665"/>
      <c r="BY62" s="665"/>
      <c r="BZ62" s="665"/>
      <c r="CA62" s="665"/>
      <c r="CB62" s="665"/>
      <c r="CC62" s="665"/>
      <c r="CD62" s="665"/>
      <c r="CE62" s="665"/>
      <c r="CF62" s="665"/>
      <c r="CG62" s="665"/>
      <c r="CH62" s="665"/>
      <c r="CI62" s="665"/>
      <c r="CJ62" s="665"/>
      <c r="CK62" s="665"/>
      <c r="CL62" s="665"/>
      <c r="CM62" s="665"/>
      <c r="CN62" s="665"/>
      <c r="CO62" s="665"/>
      <c r="CP62" s="665"/>
      <c r="CQ62" s="665"/>
      <c r="CR62" s="665"/>
      <c r="CS62" s="665"/>
      <c r="CT62" s="665"/>
      <c r="CU62" s="665"/>
      <c r="CV62" s="665"/>
      <c r="CW62" s="665"/>
      <c r="CX62" s="665"/>
      <c r="CY62" s="665"/>
      <c r="CZ62" s="665"/>
      <c r="DA62" s="665"/>
      <c r="DB62" s="665"/>
      <c r="DC62" s="665"/>
      <c r="DD62" s="665"/>
      <c r="DE62" s="665"/>
      <c r="DF62" s="665"/>
      <c r="DG62" s="665"/>
      <c r="DH62" s="665"/>
      <c r="DI62" s="665"/>
      <c r="DJ62" s="665"/>
      <c r="DK62" s="665"/>
      <c r="DL62" s="665"/>
      <c r="DM62" s="665"/>
      <c r="DN62" s="665"/>
      <c r="DO62" s="665"/>
      <c r="DP62" s="665"/>
      <c r="DQ62" s="665"/>
      <c r="DR62" s="665"/>
      <c r="DS62" s="665"/>
      <c r="DT62" s="665"/>
      <c r="DU62" s="665"/>
      <c r="DV62" s="665"/>
      <c r="DW62" s="665"/>
      <c r="DX62" s="665"/>
      <c r="DY62" s="665"/>
      <c r="DZ62" s="665"/>
      <c r="EA62" s="665"/>
      <c r="EB62" s="665"/>
      <c r="EC62" s="665"/>
      <c r="ED62" s="665"/>
      <c r="EE62" s="665"/>
      <c r="EF62" s="665"/>
      <c r="EG62" s="665"/>
      <c r="EH62" s="665"/>
      <c r="EI62" s="665"/>
      <c r="EJ62" s="665"/>
      <c r="EK62" s="665"/>
      <c r="EL62" s="665"/>
      <c r="EM62" s="665"/>
      <c r="EN62" s="665"/>
      <c r="EO62" s="665"/>
      <c r="EP62" s="665"/>
      <c r="EQ62" s="665"/>
      <c r="ER62" s="665"/>
      <c r="ES62" s="665"/>
      <c r="ET62" s="665"/>
      <c r="EU62" s="665"/>
      <c r="EV62" s="665"/>
      <c r="EW62" s="665"/>
      <c r="EX62" s="665"/>
      <c r="EY62" s="665"/>
      <c r="EZ62" s="665"/>
      <c r="FA62" s="665"/>
      <c r="FB62" s="665"/>
      <c r="FC62" s="665"/>
      <c r="FD62" s="665"/>
      <c r="FE62" s="665"/>
      <c r="FF62" s="665"/>
      <c r="FG62" s="665"/>
      <c r="FH62" s="665"/>
      <c r="FI62" s="665"/>
      <c r="FJ62" s="665"/>
      <c r="FK62" s="665"/>
      <c r="FL62" s="665"/>
      <c r="FM62" s="665"/>
      <c r="FN62" s="665"/>
      <c r="FO62" s="665"/>
      <c r="FP62" s="665"/>
      <c r="FQ62" s="665"/>
      <c r="FR62" s="665"/>
      <c r="FS62" s="665"/>
      <c r="FT62" s="665"/>
      <c r="FU62" s="665"/>
      <c r="FV62" s="665"/>
      <c r="FW62" s="665"/>
      <c r="FX62" s="665"/>
      <c r="FY62" s="665"/>
      <c r="FZ62" s="665"/>
      <c r="GA62" s="665"/>
      <c r="GB62" s="665"/>
      <c r="GC62" s="665"/>
      <c r="GD62" s="665"/>
      <c r="GE62" s="665"/>
      <c r="GF62" s="665"/>
      <c r="GG62" s="665"/>
      <c r="GH62" s="665"/>
      <c r="GI62" s="665"/>
      <c r="GJ62" s="665"/>
      <c r="GK62" s="665"/>
      <c r="GL62" s="665"/>
      <c r="GM62" s="665"/>
      <c r="GN62" s="665"/>
      <c r="GO62" s="665"/>
      <c r="GP62" s="665"/>
      <c r="GQ62" s="665"/>
      <c r="GR62" s="665"/>
      <c r="GS62" s="665"/>
      <c r="GT62" s="665"/>
      <c r="GU62" s="665"/>
      <c r="GV62" s="665"/>
      <c r="GW62" s="665"/>
      <c r="GX62" s="665"/>
      <c r="GY62" s="665"/>
      <c r="GZ62" s="665"/>
      <c r="HA62" s="665"/>
      <c r="HB62" s="665"/>
      <c r="HC62" s="665"/>
      <c r="HD62" s="665"/>
      <c r="HE62" s="665"/>
      <c r="HF62" s="665"/>
      <c r="HG62" s="665"/>
      <c r="HH62" s="665"/>
      <c r="HI62" s="665"/>
      <c r="HJ62" s="665"/>
      <c r="HK62" s="665"/>
      <c r="HL62" s="665"/>
      <c r="HM62" s="665"/>
      <c r="HN62" s="665"/>
      <c r="HO62" s="665"/>
      <c r="HP62" s="665"/>
      <c r="HQ62" s="665"/>
      <c r="HR62" s="665"/>
      <c r="HS62" s="665"/>
      <c r="HT62" s="665"/>
      <c r="HU62" s="665"/>
      <c r="HV62" s="665"/>
      <c r="HW62" s="665"/>
      <c r="HX62" s="665"/>
      <c r="HY62" s="665"/>
      <c r="HZ62" s="665"/>
      <c r="IA62" s="665"/>
      <c r="IB62" s="665"/>
      <c r="IC62" s="665"/>
      <c r="ID62" s="665"/>
      <c r="IE62" s="665"/>
      <c r="IF62" s="665"/>
      <c r="IG62" s="665"/>
      <c r="IH62" s="665"/>
      <c r="II62" s="665"/>
      <c r="IJ62" s="665"/>
      <c r="IK62" s="665"/>
      <c r="IL62" s="665"/>
      <c r="IM62" s="665"/>
      <c r="IN62" s="665"/>
      <c r="IO62" s="665"/>
      <c r="IP62" s="665"/>
      <c r="IQ62" s="665"/>
      <c r="IR62" s="665"/>
      <c r="IS62" s="665"/>
      <c r="IT62" s="665"/>
      <c r="IU62" s="665"/>
      <c r="IV62" s="665"/>
      <c r="IW62" s="665"/>
      <c r="IX62" s="665"/>
      <c r="IY62" s="665"/>
      <c r="IZ62" s="665"/>
      <c r="JA62" s="665"/>
      <c r="JB62" s="665"/>
      <c r="JC62" s="665"/>
      <c r="JD62" s="665"/>
      <c r="JE62" s="665"/>
      <c r="JF62" s="665"/>
      <c r="JG62" s="665"/>
      <c r="JH62" s="665"/>
      <c r="JI62" s="665"/>
      <c r="JJ62" s="665"/>
      <c r="JK62" s="665"/>
      <c r="JL62" s="665"/>
      <c r="JM62" s="665"/>
      <c r="JN62" s="665"/>
      <c r="JO62" s="665"/>
      <c r="JP62" s="665"/>
      <c r="JQ62" s="665"/>
      <c r="JR62" s="665"/>
      <c r="JS62" s="665"/>
      <c r="JT62" s="665"/>
      <c r="JU62" s="665"/>
      <c r="JV62" s="665"/>
      <c r="JW62" s="665"/>
      <c r="JX62" s="665"/>
      <c r="JY62" s="665"/>
      <c r="JZ62" s="665"/>
      <c r="KA62" s="665"/>
      <c r="KB62" s="665"/>
      <c r="KC62" s="665"/>
      <c r="KD62" s="665"/>
      <c r="KE62" s="665"/>
      <c r="KF62" s="665"/>
      <c r="KG62" s="665"/>
      <c r="KH62" s="665"/>
      <c r="KI62" s="665"/>
      <c r="KJ62" s="665"/>
      <c r="KK62" s="665"/>
      <c r="KL62" s="665"/>
      <c r="KM62" s="665"/>
      <c r="KN62" s="665"/>
      <c r="KO62" s="665"/>
      <c r="KP62" s="665"/>
      <c r="KQ62" s="665"/>
      <c r="KR62" s="665"/>
      <c r="KS62" s="665"/>
      <c r="KT62" s="665"/>
      <c r="KU62" s="665"/>
      <c r="KV62" s="665"/>
      <c r="KW62" s="665"/>
      <c r="KX62" s="665"/>
      <c r="KY62" s="665"/>
      <c r="KZ62" s="665"/>
      <c r="LA62" s="665"/>
      <c r="LB62" s="665"/>
      <c r="LC62" s="665"/>
      <c r="LD62" s="665"/>
      <c r="LE62" s="665"/>
      <c r="LF62" s="665"/>
      <c r="LG62" s="665"/>
      <c r="LH62" s="665"/>
      <c r="LI62" s="665"/>
      <c r="LJ62" s="665"/>
      <c r="LK62" s="665"/>
      <c r="LL62" s="665"/>
      <c r="LM62" s="665"/>
      <c r="LN62" s="665"/>
      <c r="LO62" s="665"/>
      <c r="LP62" s="665"/>
      <c r="LQ62" s="665"/>
      <c r="LR62" s="665"/>
      <c r="LS62" s="665"/>
      <c r="LT62" s="665"/>
      <c r="LU62" s="665"/>
      <c r="LV62" s="665"/>
      <c r="LW62" s="665"/>
      <c r="LX62" s="665"/>
      <c r="LY62" s="665"/>
      <c r="LZ62" s="665"/>
      <c r="MA62" s="665"/>
      <c r="MB62" s="665"/>
      <c r="MC62" s="665"/>
      <c r="MD62" s="665"/>
      <c r="ME62" s="665"/>
      <c r="MF62" s="665"/>
      <c r="MG62" s="665"/>
      <c r="MH62" s="665"/>
      <c r="MI62" s="665"/>
      <c r="MJ62" s="665"/>
      <c r="MK62" s="665"/>
      <c r="ML62" s="665"/>
      <c r="MM62" s="665"/>
      <c r="MN62" s="665"/>
      <c r="MO62" s="665"/>
      <c r="MP62" s="665"/>
      <c r="MQ62" s="665"/>
      <c r="MR62" s="665"/>
      <c r="MS62" s="665"/>
      <c r="MT62" s="665"/>
      <c r="MU62" s="665"/>
      <c r="MV62" s="665"/>
      <c r="MW62" s="665"/>
      <c r="MX62" s="665"/>
      <c r="MY62" s="665"/>
      <c r="MZ62" s="665"/>
      <c r="NA62" s="665"/>
      <c r="NB62" s="665"/>
      <c r="NC62" s="665"/>
      <c r="ND62" s="665"/>
      <c r="NE62" s="665"/>
      <c r="NF62" s="665"/>
      <c r="NG62" s="665"/>
      <c r="NH62" s="665"/>
      <c r="NI62" s="665"/>
      <c r="NJ62" s="665"/>
      <c r="NK62" s="665"/>
      <c r="NL62" s="665"/>
      <c r="NM62" s="665"/>
      <c r="NN62" s="665"/>
      <c r="NO62" s="665"/>
      <c r="NP62" s="665"/>
      <c r="NQ62" s="665"/>
      <c r="NR62" s="665"/>
      <c r="NS62" s="665"/>
      <c r="NT62" s="665"/>
      <c r="NU62" s="665"/>
      <c r="NV62" s="665"/>
      <c r="NW62" s="665"/>
      <c r="NX62" s="665"/>
      <c r="NY62" s="665"/>
      <c r="NZ62" s="665"/>
      <c r="OA62" s="665"/>
      <c r="OB62" s="665"/>
      <c r="OC62" s="665"/>
      <c r="OD62" s="665"/>
      <c r="OE62" s="665"/>
      <c r="OF62" s="665"/>
      <c r="OG62" s="665"/>
      <c r="OH62" s="665"/>
      <c r="OI62" s="665"/>
      <c r="OJ62" s="665"/>
      <c r="OK62" s="665"/>
      <c r="OL62" s="665"/>
      <c r="OM62" s="665"/>
      <c r="ON62" s="665"/>
      <c r="OO62" s="665"/>
      <c r="OP62" s="665"/>
      <c r="OQ62" s="665"/>
      <c r="OR62" s="665"/>
      <c r="OS62" s="665"/>
      <c r="OT62" s="665"/>
      <c r="OU62" s="665"/>
      <c r="OV62" s="665"/>
      <c r="OW62" s="665"/>
      <c r="OX62" s="665"/>
      <c r="OY62" s="665"/>
      <c r="OZ62" s="665"/>
      <c r="PA62" s="665"/>
      <c r="PB62" s="665"/>
      <c r="PC62" s="665"/>
      <c r="PD62" s="665"/>
      <c r="PE62" s="665"/>
      <c r="PF62" s="665"/>
      <c r="PG62" s="665"/>
      <c r="PH62" s="665"/>
      <c r="PI62" s="665"/>
      <c r="PJ62" s="665"/>
      <c r="PK62" s="665"/>
      <c r="PL62" s="665"/>
      <c r="PM62" s="665"/>
      <c r="PN62" s="665"/>
      <c r="PO62" s="665"/>
      <c r="PP62" s="665"/>
      <c r="PQ62" s="665"/>
      <c r="PR62" s="665"/>
      <c r="PS62" s="665"/>
      <c r="PT62" s="665"/>
      <c r="PU62" s="665"/>
      <c r="PV62" s="665"/>
      <c r="PW62" s="665"/>
      <c r="PX62" s="665"/>
      <c r="PY62" s="665"/>
      <c r="PZ62" s="665"/>
      <c r="QA62" s="665"/>
      <c r="QB62" s="665"/>
      <c r="QC62" s="665"/>
      <c r="QD62" s="665"/>
      <c r="QE62" s="665"/>
      <c r="QF62" s="665"/>
      <c r="QG62" s="665"/>
      <c r="QH62" s="665"/>
      <c r="QI62" s="665"/>
      <c r="QJ62" s="665"/>
      <c r="QK62" s="665"/>
      <c r="QL62" s="665"/>
      <c r="QM62" s="665"/>
      <c r="QN62" s="665"/>
      <c r="QO62" s="665"/>
      <c r="QP62" s="665"/>
      <c r="QQ62" s="665"/>
      <c r="QR62" s="665"/>
      <c r="QS62" s="665"/>
      <c r="QT62" s="665"/>
      <c r="QU62" s="665"/>
      <c r="QV62" s="665"/>
      <c r="QW62" s="665"/>
      <c r="QX62" s="665"/>
      <c r="QY62" s="665"/>
      <c r="QZ62" s="665"/>
      <c r="RA62" s="665"/>
      <c r="RB62" s="665"/>
      <c r="RC62" s="665"/>
      <c r="RD62" s="665"/>
      <c r="RE62" s="665"/>
      <c r="RF62" s="665"/>
      <c r="RG62" s="665"/>
      <c r="RH62" s="665"/>
      <c r="RI62" s="665"/>
      <c r="RJ62" s="665"/>
      <c r="RK62" s="665"/>
      <c r="RL62" s="665"/>
      <c r="RM62" s="665"/>
      <c r="RN62" s="665"/>
      <c r="RO62" s="665"/>
      <c r="RP62" s="665"/>
      <c r="RQ62" s="665"/>
      <c r="RR62" s="665"/>
      <c r="RS62" s="665"/>
      <c r="RT62" s="665"/>
      <c r="RU62" s="665"/>
      <c r="RV62" s="665"/>
      <c r="RW62" s="665"/>
      <c r="RX62" s="665"/>
      <c r="RY62" s="665"/>
      <c r="RZ62" s="665"/>
      <c r="SA62" s="665"/>
      <c r="SB62" s="665"/>
      <c r="SC62" s="665"/>
      <c r="SD62" s="665"/>
      <c r="SE62" s="665"/>
      <c r="SF62" s="665"/>
      <c r="SG62" s="665"/>
      <c r="SH62" s="665"/>
      <c r="SI62" s="665"/>
      <c r="SJ62" s="665"/>
      <c r="SK62" s="665"/>
      <c r="SL62" s="665"/>
      <c r="SM62" s="665"/>
      <c r="SN62" s="665"/>
      <c r="SO62" s="665"/>
      <c r="SP62" s="665"/>
      <c r="SQ62" s="665"/>
      <c r="SR62" s="665"/>
      <c r="SS62" s="665"/>
      <c r="ST62" s="665"/>
      <c r="SU62" s="665"/>
      <c r="SV62" s="665"/>
      <c r="SW62" s="665"/>
      <c r="SX62" s="665"/>
      <c r="SY62" s="665"/>
      <c r="SZ62" s="665"/>
      <c r="TA62" s="665"/>
      <c r="TB62" s="665"/>
      <c r="TC62" s="665"/>
      <c r="TD62" s="665"/>
      <c r="TE62" s="665"/>
      <c r="TF62" s="665"/>
      <c r="TG62" s="665"/>
      <c r="TH62" s="665"/>
      <c r="TI62" s="665"/>
      <c r="TJ62" s="665"/>
      <c r="TK62" s="665"/>
      <c r="TL62" s="665"/>
      <c r="TM62" s="665"/>
      <c r="TN62" s="665"/>
      <c r="TO62" s="665"/>
      <c r="TP62" s="665"/>
      <c r="TQ62" s="665"/>
      <c r="TR62" s="665"/>
      <c r="TS62" s="665"/>
      <c r="TT62" s="665"/>
      <c r="TU62" s="665"/>
      <c r="TV62" s="665"/>
      <c r="TW62" s="665"/>
      <c r="TX62" s="665"/>
      <c r="TY62" s="665"/>
      <c r="TZ62" s="665"/>
      <c r="UA62" s="665"/>
      <c r="UB62" s="665"/>
      <c r="UC62" s="665"/>
      <c r="UD62" s="665"/>
      <c r="UE62" s="665"/>
      <c r="UF62" s="665"/>
      <c r="UG62" s="665"/>
      <c r="UH62" s="665"/>
      <c r="UI62" s="665"/>
      <c r="UJ62" s="665"/>
      <c r="UK62" s="665"/>
      <c r="UL62" s="665"/>
      <c r="UM62" s="665"/>
      <c r="UN62" s="665"/>
      <c r="UO62" s="665"/>
      <c r="UP62" s="665"/>
      <c r="UQ62" s="665"/>
      <c r="UR62" s="665"/>
      <c r="US62" s="665"/>
      <c r="UT62" s="665"/>
      <c r="UU62" s="665"/>
      <c r="UV62" s="665"/>
      <c r="UW62" s="665"/>
      <c r="UX62" s="665"/>
      <c r="UY62" s="665"/>
      <c r="UZ62" s="665"/>
      <c r="VA62" s="665"/>
      <c r="VB62" s="665"/>
      <c r="VC62" s="665"/>
      <c r="VD62" s="665"/>
      <c r="VE62" s="665"/>
      <c r="VF62" s="665"/>
      <c r="VG62" s="665"/>
      <c r="VH62" s="665"/>
      <c r="VI62" s="665"/>
      <c r="VJ62" s="665"/>
      <c r="VK62" s="665"/>
      <c r="VL62" s="665"/>
      <c r="VM62" s="665"/>
      <c r="VN62" s="665"/>
      <c r="VO62" s="665"/>
      <c r="VP62" s="665"/>
      <c r="VQ62" s="665"/>
      <c r="VR62" s="665"/>
      <c r="VS62" s="665"/>
      <c r="VT62" s="665"/>
      <c r="VU62" s="665"/>
      <c r="VV62" s="665"/>
      <c r="VW62" s="665"/>
      <c r="VX62" s="665"/>
      <c r="VY62" s="665"/>
      <c r="VZ62" s="665"/>
      <c r="WA62" s="665"/>
      <c r="WB62" s="665"/>
      <c r="WC62" s="665"/>
      <c r="WD62" s="665"/>
      <c r="WE62" s="665"/>
      <c r="WF62" s="665"/>
      <c r="WG62" s="665"/>
      <c r="WH62" s="665"/>
      <c r="WI62" s="665"/>
      <c r="WJ62" s="665"/>
      <c r="WK62" s="665"/>
      <c r="WL62" s="665"/>
      <c r="WM62" s="665"/>
      <c r="WN62" s="665"/>
      <c r="WO62" s="665"/>
      <c r="WP62" s="665"/>
      <c r="WQ62" s="665"/>
      <c r="WR62" s="665"/>
      <c r="WS62" s="665"/>
      <c r="WT62" s="665"/>
      <c r="WU62" s="665"/>
      <c r="WV62" s="665"/>
      <c r="WW62" s="665"/>
      <c r="WX62" s="665"/>
      <c r="WY62" s="665"/>
      <c r="WZ62" s="665"/>
      <c r="XA62" s="665"/>
      <c r="XB62" s="665"/>
      <c r="XC62" s="665"/>
      <c r="XD62" s="665"/>
      <c r="XE62" s="665"/>
      <c r="XF62" s="665"/>
      <c r="XG62" s="665"/>
      <c r="XH62" s="665"/>
      <c r="XI62" s="665"/>
      <c r="XJ62" s="665"/>
      <c r="XK62" s="665"/>
      <c r="XL62" s="665"/>
      <c r="XM62" s="665"/>
      <c r="XN62" s="665"/>
      <c r="XO62" s="665"/>
      <c r="XP62" s="665"/>
      <c r="XQ62" s="665"/>
      <c r="XR62" s="665"/>
      <c r="XS62" s="665"/>
      <c r="XT62" s="665"/>
      <c r="XU62" s="665"/>
      <c r="XV62" s="665"/>
      <c r="XW62" s="665"/>
      <c r="XX62" s="665"/>
      <c r="XY62" s="665"/>
      <c r="XZ62" s="665"/>
      <c r="YA62" s="665"/>
      <c r="YB62" s="665"/>
      <c r="YC62" s="665"/>
      <c r="YD62" s="665"/>
      <c r="YE62" s="665"/>
      <c r="YF62" s="665"/>
      <c r="YG62" s="665"/>
      <c r="YH62" s="665"/>
      <c r="YI62" s="665"/>
      <c r="YJ62" s="665"/>
      <c r="YK62" s="665"/>
      <c r="YL62" s="665"/>
      <c r="YM62" s="665"/>
      <c r="YN62" s="665"/>
      <c r="YO62" s="665"/>
      <c r="YP62" s="665"/>
      <c r="YQ62" s="665"/>
      <c r="YR62" s="665"/>
      <c r="YS62" s="665"/>
      <c r="YT62" s="665"/>
      <c r="YU62" s="665"/>
      <c r="YV62" s="665"/>
      <c r="YW62" s="665"/>
      <c r="YX62" s="665"/>
      <c r="YY62" s="665"/>
      <c r="YZ62" s="665"/>
      <c r="ZA62" s="665"/>
      <c r="ZB62" s="665"/>
      <c r="ZC62" s="665"/>
      <c r="ZD62" s="665"/>
      <c r="ZE62" s="665"/>
      <c r="ZF62" s="665"/>
      <c r="ZG62" s="665"/>
      <c r="ZH62" s="665"/>
      <c r="ZI62" s="665"/>
      <c r="ZJ62" s="665"/>
      <c r="ZK62" s="665"/>
      <c r="ZL62" s="665"/>
      <c r="ZM62" s="665"/>
      <c r="ZN62" s="665"/>
      <c r="ZO62" s="665"/>
      <c r="ZP62" s="665"/>
      <c r="ZQ62" s="665"/>
      <c r="ZR62" s="665"/>
      <c r="ZS62" s="665"/>
      <c r="ZT62" s="665"/>
      <c r="ZU62" s="665"/>
      <c r="ZV62" s="665"/>
      <c r="ZW62" s="665"/>
      <c r="ZX62" s="665"/>
      <c r="ZY62" s="665"/>
      <c r="ZZ62" s="665"/>
      <c r="AAA62" s="665"/>
      <c r="AAB62" s="665"/>
      <c r="AAC62" s="665"/>
      <c r="AAD62" s="665"/>
      <c r="AAE62" s="665"/>
      <c r="AAF62" s="665"/>
      <c r="AAG62" s="665"/>
      <c r="AAH62" s="665"/>
      <c r="AAI62" s="665"/>
      <c r="AAJ62" s="665"/>
      <c r="AAK62" s="665"/>
      <c r="AAL62" s="665"/>
      <c r="AAM62" s="665"/>
      <c r="AAN62" s="665"/>
      <c r="AAO62" s="665"/>
      <c r="AAP62" s="665"/>
      <c r="AAQ62" s="665"/>
      <c r="AAR62" s="665"/>
      <c r="AAS62" s="665"/>
      <c r="AAT62" s="665"/>
      <c r="AAU62" s="665"/>
      <c r="AAV62" s="665"/>
      <c r="AAW62" s="665"/>
      <c r="AAX62" s="665"/>
      <c r="AAY62" s="665"/>
      <c r="AAZ62" s="665"/>
      <c r="ABA62" s="665"/>
      <c r="ABB62" s="665"/>
      <c r="ABC62" s="665"/>
      <c r="ABD62" s="665"/>
      <c r="ABE62" s="665"/>
      <c r="ABF62" s="665"/>
      <c r="ABG62" s="665"/>
      <c r="ABH62" s="665"/>
      <c r="ABI62" s="665"/>
      <c r="ABJ62" s="665"/>
      <c r="ABK62" s="665"/>
      <c r="ABL62" s="665"/>
      <c r="ABM62" s="665"/>
      <c r="ABN62" s="665"/>
      <c r="ABO62" s="665"/>
      <c r="ABP62" s="665"/>
      <c r="ABQ62" s="665"/>
      <c r="ABR62" s="665"/>
      <c r="ABS62" s="665"/>
      <c r="ABT62" s="665"/>
      <c r="ABU62" s="665"/>
      <c r="ABV62" s="665"/>
      <c r="ABW62" s="665"/>
      <c r="ABX62" s="665"/>
      <c r="ABY62" s="665"/>
      <c r="ABZ62" s="665"/>
      <c r="ACA62" s="665"/>
      <c r="ACB62" s="665"/>
      <c r="ACC62" s="665"/>
      <c r="ACD62" s="665"/>
      <c r="ACE62" s="665"/>
      <c r="ACF62" s="665"/>
      <c r="ACG62" s="665"/>
      <c r="ACH62" s="665"/>
      <c r="ACI62" s="665"/>
      <c r="ACJ62" s="665"/>
      <c r="ACK62" s="665"/>
      <c r="ACL62" s="665"/>
      <c r="ACM62" s="665"/>
      <c r="ACN62" s="665"/>
      <c r="ACO62" s="665"/>
      <c r="ACP62" s="665"/>
      <c r="ACQ62" s="665"/>
      <c r="ACR62" s="665"/>
      <c r="ACS62" s="665"/>
      <c r="ACT62" s="665"/>
      <c r="ACU62" s="665"/>
      <c r="ACV62" s="665"/>
      <c r="ACW62" s="665"/>
      <c r="ACX62" s="665"/>
      <c r="ACY62" s="665"/>
      <c r="ACZ62" s="665"/>
      <c r="ADA62" s="665"/>
      <c r="ADB62" s="665"/>
      <c r="ADC62" s="665"/>
      <c r="ADD62" s="665"/>
      <c r="ADE62" s="665"/>
      <c r="ADF62" s="665"/>
      <c r="ADG62" s="665"/>
      <c r="ADH62" s="665"/>
      <c r="ADI62" s="665"/>
      <c r="ADJ62" s="665"/>
      <c r="ADK62" s="665"/>
      <c r="ADL62" s="665"/>
      <c r="ADM62" s="665"/>
      <c r="ADN62" s="665"/>
      <c r="ADO62" s="665"/>
      <c r="ADP62" s="665"/>
      <c r="ADQ62" s="665"/>
      <c r="ADR62" s="665"/>
      <c r="ADS62" s="665"/>
      <c r="ADT62" s="665"/>
      <c r="ADU62" s="665"/>
      <c r="ADV62" s="665"/>
      <c r="ADW62" s="665"/>
      <c r="ADX62" s="665"/>
      <c r="ADY62" s="665"/>
      <c r="ADZ62" s="665"/>
      <c r="AEA62" s="665"/>
      <c r="AEB62" s="665"/>
      <c r="AEC62" s="665"/>
      <c r="AED62" s="665"/>
      <c r="AEE62" s="665"/>
      <c r="AEF62" s="665"/>
      <c r="AEG62" s="665"/>
      <c r="AEH62" s="665"/>
      <c r="AEI62" s="665"/>
      <c r="AEJ62" s="665"/>
      <c r="AEK62" s="665"/>
      <c r="AEL62" s="665"/>
      <c r="AEM62" s="665"/>
      <c r="AEN62" s="665"/>
      <c r="AEO62" s="665"/>
      <c r="AEP62" s="665"/>
      <c r="AEQ62" s="665"/>
      <c r="AER62" s="665"/>
      <c r="AES62" s="665"/>
      <c r="AET62" s="665"/>
      <c r="AEU62" s="665"/>
      <c r="AEV62" s="665"/>
      <c r="AEW62" s="665"/>
      <c r="AEX62" s="665"/>
      <c r="AEY62" s="665"/>
      <c r="AEZ62" s="665"/>
      <c r="AFA62" s="665"/>
      <c r="AFB62" s="665"/>
      <c r="AFC62" s="665"/>
      <c r="AFD62" s="665"/>
      <c r="AFE62" s="665"/>
      <c r="AFF62" s="665"/>
      <c r="AFG62" s="665"/>
      <c r="AFH62" s="665"/>
      <c r="AFI62" s="665"/>
      <c r="AFJ62" s="665"/>
      <c r="AFK62" s="665"/>
      <c r="AFL62" s="665"/>
      <c r="AFM62" s="665"/>
      <c r="AFN62" s="665"/>
      <c r="AFO62" s="665"/>
      <c r="AFP62" s="665"/>
      <c r="AFQ62" s="665"/>
      <c r="AFR62" s="665"/>
      <c r="AFS62" s="665"/>
      <c r="AFT62" s="665"/>
      <c r="AFU62" s="665"/>
      <c r="AFV62" s="665"/>
      <c r="AFW62" s="665"/>
      <c r="AFX62" s="665"/>
      <c r="AFY62" s="665"/>
      <c r="AFZ62" s="665"/>
      <c r="AGA62" s="665"/>
      <c r="AGB62" s="665"/>
      <c r="AGC62" s="665"/>
      <c r="AGD62" s="665"/>
      <c r="AGE62" s="665"/>
      <c r="AGF62" s="665"/>
      <c r="AGG62" s="665"/>
      <c r="AGH62" s="665"/>
      <c r="AGI62" s="665"/>
      <c r="AGJ62" s="665"/>
      <c r="AGK62" s="665"/>
      <c r="AGL62" s="665"/>
      <c r="AGM62" s="665"/>
      <c r="AGN62" s="665"/>
      <c r="AGO62" s="665"/>
      <c r="AGP62" s="665"/>
      <c r="AGQ62" s="665"/>
      <c r="AGR62" s="665"/>
      <c r="AGS62" s="665"/>
      <c r="AGT62" s="665"/>
      <c r="AGU62" s="665"/>
      <c r="AGV62" s="665"/>
      <c r="AGW62" s="665"/>
      <c r="AGX62" s="665"/>
      <c r="AGY62" s="665"/>
      <c r="AGZ62" s="665"/>
      <c r="AHA62" s="665"/>
      <c r="AHB62" s="665"/>
      <c r="AHC62" s="665"/>
      <c r="AHD62" s="665"/>
      <c r="AHE62" s="665"/>
      <c r="AHF62" s="665"/>
      <c r="AHG62" s="665"/>
      <c r="AHH62" s="665"/>
      <c r="AHI62" s="665"/>
      <c r="AHJ62" s="665"/>
      <c r="AHK62" s="665"/>
      <c r="AHL62" s="665"/>
      <c r="AHM62" s="665"/>
      <c r="AHN62" s="665"/>
      <c r="AHO62" s="665"/>
      <c r="AHP62" s="665"/>
      <c r="AHQ62" s="665"/>
      <c r="AHR62" s="665"/>
      <c r="AHS62" s="665"/>
      <c r="AHT62" s="665"/>
      <c r="AHU62" s="665"/>
      <c r="AHV62" s="665"/>
      <c r="AHW62" s="665"/>
      <c r="AHX62" s="665"/>
      <c r="AHY62" s="665"/>
      <c r="AHZ62" s="665"/>
      <c r="AIA62" s="665"/>
      <c r="AIB62" s="665"/>
      <c r="AIC62" s="665"/>
      <c r="AID62" s="665"/>
      <c r="AIE62" s="665"/>
      <c r="AIF62" s="665"/>
      <c r="AIG62" s="665"/>
      <c r="AIH62" s="665"/>
      <c r="AII62" s="665"/>
      <c r="AIJ62" s="665"/>
      <c r="AIK62" s="665"/>
      <c r="AIL62" s="665"/>
      <c r="AIM62" s="665"/>
      <c r="AIN62" s="665"/>
      <c r="AIO62" s="665"/>
      <c r="AIP62" s="665"/>
      <c r="AIQ62" s="665"/>
      <c r="AIR62" s="665"/>
      <c r="AIS62" s="665"/>
      <c r="AIT62" s="665"/>
      <c r="AIU62" s="665"/>
      <c r="AIV62" s="665"/>
      <c r="AIW62" s="665"/>
      <c r="AIX62" s="665"/>
      <c r="AIY62" s="665"/>
      <c r="AIZ62" s="665"/>
      <c r="AJA62" s="665"/>
      <c r="AJB62" s="665"/>
      <c r="AJC62" s="665"/>
      <c r="AJD62" s="665"/>
      <c r="AJE62" s="665"/>
      <c r="AJF62" s="665"/>
      <c r="AJG62" s="665"/>
      <c r="AJH62" s="665"/>
      <c r="AJI62" s="665"/>
      <c r="AJJ62" s="665"/>
      <c r="AJK62" s="665"/>
      <c r="AJL62" s="665"/>
      <c r="AJM62" s="665"/>
      <c r="AJN62" s="665"/>
      <c r="AJO62" s="665"/>
      <c r="AJP62" s="665"/>
      <c r="AJQ62" s="665"/>
      <c r="AJR62" s="665"/>
      <c r="AJS62" s="665"/>
      <c r="AJT62" s="665"/>
      <c r="AJU62" s="665"/>
      <c r="AJV62" s="665"/>
      <c r="AJW62" s="665"/>
      <c r="AJX62" s="665"/>
      <c r="AJY62" s="665"/>
      <c r="AJZ62" s="665"/>
      <c r="AKA62" s="665"/>
      <c r="AKB62" s="665"/>
      <c r="AKC62" s="665"/>
      <c r="AKD62" s="665"/>
      <c r="AKE62" s="665"/>
      <c r="AKF62" s="665"/>
      <c r="AKG62" s="665"/>
      <c r="AKH62" s="665"/>
      <c r="AKI62" s="665"/>
      <c r="AKJ62" s="665"/>
      <c r="AKK62" s="665"/>
      <c r="AKL62" s="665"/>
      <c r="AKM62" s="665"/>
      <c r="AKN62" s="665"/>
      <c r="AKO62" s="665"/>
      <c r="AKP62" s="665"/>
      <c r="AKQ62" s="665"/>
      <c r="AKR62" s="665"/>
      <c r="AKS62" s="665"/>
      <c r="AKT62" s="665"/>
      <c r="AKU62" s="665"/>
      <c r="AKV62" s="665"/>
      <c r="AKW62" s="665"/>
      <c r="AKX62" s="665"/>
      <c r="AKY62" s="665"/>
      <c r="AKZ62" s="665"/>
      <c r="ALA62" s="665"/>
      <c r="ALB62" s="665"/>
      <c r="ALC62" s="665"/>
      <c r="ALD62" s="665"/>
      <c r="ALE62" s="665"/>
      <c r="ALF62" s="665"/>
      <c r="ALG62" s="665"/>
      <c r="ALH62" s="665"/>
      <c r="ALI62" s="665"/>
      <c r="ALJ62" s="665"/>
      <c r="ALK62" s="665"/>
      <c r="ALL62" s="665"/>
      <c r="ALM62" s="665"/>
    </row>
    <row r="63" spans="2:1003">
      <c r="B63" s="699" t="s">
        <v>602</v>
      </c>
      <c r="C63" s="700">
        <v>5903.7976366930016</v>
      </c>
      <c r="D63" s="700">
        <v>6076.5395623849945</v>
      </c>
      <c r="E63" s="700">
        <v>2509.3328292910014</v>
      </c>
      <c r="F63" s="700">
        <v>6143.8708938150103</v>
      </c>
      <c r="G63" s="700">
        <v>5919.1215630843799</v>
      </c>
      <c r="H63" s="700">
        <v>4835.4640964408418</v>
      </c>
      <c r="I63" s="700">
        <v>4102.585671679085</v>
      </c>
      <c r="J63" s="700">
        <v>3837.6024578299189</v>
      </c>
      <c r="K63" s="700">
        <v>2051.9914945127789</v>
      </c>
      <c r="P63" s="665"/>
      <c r="Q63" s="665"/>
      <c r="R63" s="665"/>
      <c r="S63" s="665"/>
      <c r="T63" s="665"/>
      <c r="U63" s="665"/>
      <c r="V63" s="665"/>
      <c r="W63" s="665"/>
      <c r="X63" s="665"/>
      <c r="Y63" s="665"/>
      <c r="Z63" s="665"/>
      <c r="AA63" s="665"/>
      <c r="AB63" s="665"/>
      <c r="AC63" s="665"/>
      <c r="AD63" s="665"/>
      <c r="AE63" s="665"/>
      <c r="AF63" s="665"/>
      <c r="AG63" s="665"/>
      <c r="AH63" s="665"/>
      <c r="AI63" s="665"/>
      <c r="AJ63" s="665"/>
      <c r="AK63" s="665"/>
      <c r="AL63" s="665"/>
      <c r="AM63" s="665"/>
      <c r="AN63" s="665"/>
      <c r="AO63" s="665"/>
      <c r="AP63" s="665"/>
      <c r="AQ63" s="665"/>
      <c r="AR63" s="665"/>
      <c r="AS63" s="665"/>
      <c r="AT63" s="665"/>
      <c r="AU63" s="665"/>
      <c r="AV63" s="665"/>
      <c r="AW63" s="665"/>
      <c r="AX63" s="665"/>
      <c r="AY63" s="665"/>
      <c r="AZ63" s="665"/>
      <c r="BA63" s="665"/>
      <c r="BB63" s="665"/>
      <c r="BC63" s="665"/>
      <c r="BD63" s="665"/>
      <c r="BE63" s="665"/>
      <c r="BF63" s="665"/>
      <c r="BG63" s="665"/>
      <c r="BH63" s="665"/>
      <c r="BI63" s="665"/>
      <c r="BJ63" s="665"/>
      <c r="BK63" s="665"/>
      <c r="BL63" s="665"/>
      <c r="BM63" s="665"/>
      <c r="BN63" s="665"/>
      <c r="BO63" s="665"/>
      <c r="BP63" s="665"/>
      <c r="BQ63" s="665"/>
      <c r="BR63" s="665"/>
      <c r="BS63" s="665"/>
      <c r="BT63" s="665"/>
      <c r="BU63" s="665"/>
      <c r="BV63" s="665"/>
      <c r="BW63" s="665"/>
      <c r="BX63" s="665"/>
      <c r="BY63" s="665"/>
      <c r="BZ63" s="665"/>
      <c r="CA63" s="665"/>
      <c r="CB63" s="665"/>
      <c r="CC63" s="665"/>
      <c r="CD63" s="665"/>
      <c r="CE63" s="665"/>
      <c r="CF63" s="665"/>
      <c r="CG63" s="665"/>
      <c r="CH63" s="665"/>
      <c r="CI63" s="665"/>
      <c r="CJ63" s="665"/>
      <c r="CK63" s="665"/>
      <c r="CL63" s="665"/>
      <c r="CM63" s="665"/>
      <c r="CN63" s="665"/>
      <c r="CO63" s="665"/>
      <c r="CP63" s="665"/>
      <c r="CQ63" s="665"/>
      <c r="CR63" s="665"/>
      <c r="CS63" s="665"/>
      <c r="CT63" s="665"/>
      <c r="CU63" s="665"/>
      <c r="CV63" s="665"/>
      <c r="CW63" s="665"/>
      <c r="CX63" s="665"/>
      <c r="CY63" s="665"/>
      <c r="CZ63" s="665"/>
      <c r="DA63" s="665"/>
      <c r="DB63" s="665"/>
      <c r="DC63" s="665"/>
      <c r="DD63" s="665"/>
      <c r="DE63" s="665"/>
      <c r="DF63" s="665"/>
      <c r="DG63" s="665"/>
      <c r="DH63" s="665"/>
      <c r="DI63" s="665"/>
      <c r="DJ63" s="665"/>
      <c r="DK63" s="665"/>
      <c r="DL63" s="665"/>
      <c r="DM63" s="665"/>
      <c r="DN63" s="665"/>
      <c r="DO63" s="665"/>
      <c r="DP63" s="665"/>
      <c r="DQ63" s="665"/>
      <c r="DR63" s="665"/>
      <c r="DS63" s="665"/>
      <c r="DT63" s="665"/>
      <c r="DU63" s="665"/>
      <c r="DV63" s="665"/>
      <c r="DW63" s="665"/>
      <c r="DX63" s="665"/>
      <c r="DY63" s="665"/>
      <c r="DZ63" s="665"/>
      <c r="EA63" s="665"/>
      <c r="EB63" s="665"/>
      <c r="EC63" s="665"/>
      <c r="ED63" s="665"/>
      <c r="EE63" s="665"/>
      <c r="EF63" s="665"/>
      <c r="EG63" s="665"/>
      <c r="EH63" s="665"/>
      <c r="EI63" s="665"/>
      <c r="EJ63" s="665"/>
      <c r="EK63" s="665"/>
      <c r="EL63" s="665"/>
      <c r="EM63" s="665"/>
      <c r="EN63" s="665"/>
      <c r="EO63" s="665"/>
      <c r="EP63" s="665"/>
      <c r="EQ63" s="665"/>
      <c r="ER63" s="665"/>
      <c r="ES63" s="665"/>
      <c r="ET63" s="665"/>
      <c r="EU63" s="665"/>
      <c r="EV63" s="665"/>
      <c r="EW63" s="665"/>
      <c r="EX63" s="665"/>
      <c r="EY63" s="665"/>
      <c r="EZ63" s="665"/>
      <c r="FA63" s="665"/>
      <c r="FB63" s="665"/>
      <c r="FC63" s="665"/>
      <c r="FD63" s="665"/>
      <c r="FE63" s="665"/>
      <c r="FF63" s="665"/>
      <c r="FG63" s="665"/>
      <c r="FH63" s="665"/>
      <c r="FI63" s="665"/>
      <c r="FJ63" s="665"/>
      <c r="FK63" s="665"/>
      <c r="FL63" s="665"/>
      <c r="FM63" s="665"/>
      <c r="FN63" s="665"/>
      <c r="FO63" s="665"/>
      <c r="FP63" s="665"/>
      <c r="FQ63" s="665"/>
      <c r="FR63" s="665"/>
      <c r="FS63" s="665"/>
      <c r="FT63" s="665"/>
      <c r="FU63" s="665"/>
      <c r="FV63" s="665"/>
      <c r="FW63" s="665"/>
      <c r="FX63" s="665"/>
      <c r="FY63" s="665"/>
      <c r="FZ63" s="665"/>
      <c r="GA63" s="665"/>
      <c r="GB63" s="665"/>
      <c r="GC63" s="665"/>
      <c r="GD63" s="665"/>
      <c r="GE63" s="665"/>
      <c r="GF63" s="665"/>
      <c r="GG63" s="665"/>
      <c r="GH63" s="665"/>
      <c r="GI63" s="665"/>
      <c r="GJ63" s="665"/>
      <c r="GK63" s="665"/>
      <c r="GL63" s="665"/>
      <c r="GM63" s="665"/>
      <c r="GN63" s="665"/>
      <c r="GO63" s="665"/>
      <c r="GP63" s="665"/>
      <c r="GQ63" s="665"/>
      <c r="GR63" s="665"/>
      <c r="GS63" s="665"/>
      <c r="GT63" s="665"/>
      <c r="GU63" s="665"/>
      <c r="GV63" s="665"/>
      <c r="GW63" s="665"/>
      <c r="GX63" s="665"/>
      <c r="GY63" s="665"/>
      <c r="GZ63" s="665"/>
      <c r="HA63" s="665"/>
      <c r="HB63" s="665"/>
      <c r="HC63" s="665"/>
      <c r="HD63" s="665"/>
      <c r="HE63" s="665"/>
      <c r="HF63" s="665"/>
      <c r="HG63" s="665"/>
      <c r="HH63" s="665"/>
      <c r="HI63" s="665"/>
      <c r="HJ63" s="665"/>
      <c r="HK63" s="665"/>
      <c r="HL63" s="665"/>
      <c r="HM63" s="665"/>
      <c r="HN63" s="665"/>
      <c r="HO63" s="665"/>
      <c r="HP63" s="665"/>
      <c r="HQ63" s="665"/>
      <c r="HR63" s="665"/>
      <c r="HS63" s="665"/>
      <c r="HT63" s="665"/>
      <c r="HU63" s="665"/>
      <c r="HV63" s="665"/>
      <c r="HW63" s="665"/>
      <c r="HX63" s="665"/>
      <c r="HY63" s="665"/>
      <c r="HZ63" s="665"/>
      <c r="IA63" s="665"/>
      <c r="IB63" s="665"/>
      <c r="IC63" s="665"/>
      <c r="ID63" s="665"/>
      <c r="IE63" s="665"/>
      <c r="IF63" s="665"/>
      <c r="IG63" s="665"/>
      <c r="IH63" s="665"/>
      <c r="II63" s="665"/>
      <c r="IJ63" s="665"/>
      <c r="IK63" s="665"/>
      <c r="IL63" s="665"/>
      <c r="IM63" s="665"/>
      <c r="IN63" s="665"/>
      <c r="IO63" s="665"/>
      <c r="IP63" s="665"/>
      <c r="IQ63" s="665"/>
      <c r="IR63" s="665"/>
      <c r="IS63" s="665"/>
      <c r="IT63" s="665"/>
      <c r="IU63" s="665"/>
      <c r="IV63" s="665"/>
      <c r="IW63" s="665"/>
      <c r="IX63" s="665"/>
      <c r="IY63" s="665"/>
      <c r="IZ63" s="665"/>
      <c r="JA63" s="665"/>
      <c r="JB63" s="665"/>
      <c r="JC63" s="665"/>
      <c r="JD63" s="665"/>
      <c r="JE63" s="665"/>
      <c r="JF63" s="665"/>
      <c r="JG63" s="665"/>
      <c r="JH63" s="665"/>
      <c r="JI63" s="665"/>
      <c r="JJ63" s="665"/>
      <c r="JK63" s="665"/>
      <c r="JL63" s="665"/>
      <c r="JM63" s="665"/>
      <c r="JN63" s="665"/>
      <c r="JO63" s="665"/>
      <c r="JP63" s="665"/>
      <c r="JQ63" s="665"/>
      <c r="JR63" s="665"/>
      <c r="JS63" s="665"/>
      <c r="JT63" s="665"/>
      <c r="JU63" s="665"/>
      <c r="JV63" s="665"/>
      <c r="JW63" s="665"/>
      <c r="JX63" s="665"/>
      <c r="JY63" s="665"/>
      <c r="JZ63" s="665"/>
      <c r="KA63" s="665"/>
      <c r="KB63" s="665"/>
      <c r="KC63" s="665"/>
      <c r="KD63" s="665"/>
      <c r="KE63" s="665"/>
      <c r="KF63" s="665"/>
      <c r="KG63" s="665"/>
      <c r="KH63" s="665"/>
      <c r="KI63" s="665"/>
      <c r="KJ63" s="665"/>
      <c r="KK63" s="665"/>
      <c r="KL63" s="665"/>
      <c r="KM63" s="665"/>
      <c r="KN63" s="665"/>
      <c r="KO63" s="665"/>
      <c r="KP63" s="665"/>
      <c r="KQ63" s="665"/>
      <c r="KR63" s="665"/>
      <c r="KS63" s="665"/>
      <c r="KT63" s="665"/>
      <c r="KU63" s="665"/>
      <c r="KV63" s="665"/>
      <c r="KW63" s="665"/>
      <c r="KX63" s="665"/>
      <c r="KY63" s="665"/>
      <c r="KZ63" s="665"/>
      <c r="LA63" s="665"/>
      <c r="LB63" s="665"/>
      <c r="LC63" s="665"/>
      <c r="LD63" s="665"/>
      <c r="LE63" s="665"/>
      <c r="LF63" s="665"/>
      <c r="LG63" s="665"/>
      <c r="LH63" s="665"/>
      <c r="LI63" s="665"/>
      <c r="LJ63" s="665"/>
      <c r="LK63" s="665"/>
      <c r="LL63" s="665"/>
      <c r="LM63" s="665"/>
      <c r="LN63" s="665"/>
      <c r="LO63" s="665"/>
      <c r="LP63" s="665"/>
      <c r="LQ63" s="665"/>
      <c r="LR63" s="665"/>
      <c r="LS63" s="665"/>
      <c r="LT63" s="665"/>
      <c r="LU63" s="665"/>
      <c r="LV63" s="665"/>
      <c r="LW63" s="665"/>
      <c r="LX63" s="665"/>
      <c r="LY63" s="665"/>
      <c r="LZ63" s="665"/>
      <c r="MA63" s="665"/>
      <c r="MB63" s="665"/>
      <c r="MC63" s="665"/>
      <c r="MD63" s="665"/>
      <c r="ME63" s="665"/>
      <c r="MF63" s="665"/>
      <c r="MG63" s="665"/>
      <c r="MH63" s="665"/>
      <c r="MI63" s="665"/>
      <c r="MJ63" s="665"/>
      <c r="MK63" s="665"/>
      <c r="ML63" s="665"/>
      <c r="MM63" s="665"/>
      <c r="MN63" s="665"/>
      <c r="MO63" s="665"/>
      <c r="MP63" s="665"/>
      <c r="MQ63" s="665"/>
      <c r="MR63" s="665"/>
      <c r="MS63" s="665"/>
      <c r="MT63" s="665"/>
      <c r="MU63" s="665"/>
      <c r="MV63" s="665"/>
      <c r="MW63" s="665"/>
      <c r="MX63" s="665"/>
      <c r="MY63" s="665"/>
      <c r="MZ63" s="665"/>
      <c r="NA63" s="665"/>
      <c r="NB63" s="665"/>
      <c r="NC63" s="665"/>
      <c r="ND63" s="665"/>
      <c r="NE63" s="665"/>
      <c r="NF63" s="665"/>
      <c r="NG63" s="665"/>
      <c r="NH63" s="665"/>
      <c r="NI63" s="665"/>
      <c r="NJ63" s="665"/>
      <c r="NK63" s="665"/>
      <c r="NL63" s="665"/>
      <c r="NM63" s="665"/>
      <c r="NN63" s="665"/>
      <c r="NO63" s="665"/>
      <c r="NP63" s="665"/>
      <c r="NQ63" s="665"/>
      <c r="NR63" s="665"/>
      <c r="NS63" s="665"/>
      <c r="NT63" s="665"/>
      <c r="NU63" s="665"/>
      <c r="NV63" s="665"/>
      <c r="NW63" s="665"/>
      <c r="NX63" s="665"/>
      <c r="NY63" s="665"/>
      <c r="NZ63" s="665"/>
      <c r="OA63" s="665"/>
      <c r="OB63" s="665"/>
      <c r="OC63" s="665"/>
      <c r="OD63" s="665"/>
      <c r="OE63" s="665"/>
      <c r="OF63" s="665"/>
      <c r="OG63" s="665"/>
      <c r="OH63" s="665"/>
      <c r="OI63" s="665"/>
      <c r="OJ63" s="665"/>
      <c r="OK63" s="665"/>
      <c r="OL63" s="665"/>
      <c r="OM63" s="665"/>
      <c r="ON63" s="665"/>
      <c r="OO63" s="665"/>
      <c r="OP63" s="665"/>
      <c r="OQ63" s="665"/>
      <c r="OR63" s="665"/>
      <c r="OS63" s="665"/>
      <c r="OT63" s="665"/>
      <c r="OU63" s="665"/>
      <c r="OV63" s="665"/>
      <c r="OW63" s="665"/>
      <c r="OX63" s="665"/>
      <c r="OY63" s="665"/>
      <c r="OZ63" s="665"/>
      <c r="PA63" s="665"/>
      <c r="PB63" s="665"/>
      <c r="PC63" s="665"/>
      <c r="PD63" s="665"/>
      <c r="PE63" s="665"/>
      <c r="PF63" s="665"/>
      <c r="PG63" s="665"/>
      <c r="PH63" s="665"/>
      <c r="PI63" s="665"/>
      <c r="PJ63" s="665"/>
      <c r="PK63" s="665"/>
      <c r="PL63" s="665"/>
      <c r="PM63" s="665"/>
      <c r="PN63" s="665"/>
      <c r="PO63" s="665"/>
      <c r="PP63" s="665"/>
      <c r="PQ63" s="665"/>
      <c r="PR63" s="665"/>
      <c r="PS63" s="665"/>
      <c r="PT63" s="665"/>
      <c r="PU63" s="665"/>
      <c r="PV63" s="665"/>
      <c r="PW63" s="665"/>
      <c r="PX63" s="665"/>
      <c r="PY63" s="665"/>
      <c r="PZ63" s="665"/>
      <c r="QA63" s="665"/>
      <c r="QB63" s="665"/>
      <c r="QC63" s="665"/>
      <c r="QD63" s="665"/>
      <c r="QE63" s="665"/>
      <c r="QF63" s="665"/>
      <c r="QG63" s="665"/>
      <c r="QH63" s="665"/>
      <c r="QI63" s="665"/>
      <c r="QJ63" s="665"/>
      <c r="QK63" s="665"/>
      <c r="QL63" s="665"/>
      <c r="QM63" s="665"/>
      <c r="QN63" s="665"/>
      <c r="QO63" s="665"/>
      <c r="QP63" s="665"/>
      <c r="QQ63" s="665"/>
      <c r="QR63" s="665"/>
      <c r="QS63" s="665"/>
      <c r="QT63" s="665"/>
      <c r="QU63" s="665"/>
      <c r="QV63" s="665"/>
      <c r="QW63" s="665"/>
      <c r="QX63" s="665"/>
      <c r="QY63" s="665"/>
      <c r="QZ63" s="665"/>
      <c r="RA63" s="665"/>
      <c r="RB63" s="665"/>
      <c r="RC63" s="665"/>
      <c r="RD63" s="665"/>
      <c r="RE63" s="665"/>
      <c r="RF63" s="665"/>
      <c r="RG63" s="665"/>
      <c r="RH63" s="665"/>
      <c r="RI63" s="665"/>
      <c r="RJ63" s="665"/>
      <c r="RK63" s="665"/>
      <c r="RL63" s="665"/>
      <c r="RM63" s="665"/>
      <c r="RN63" s="665"/>
      <c r="RO63" s="665"/>
      <c r="RP63" s="665"/>
      <c r="RQ63" s="665"/>
      <c r="RR63" s="665"/>
      <c r="RS63" s="665"/>
      <c r="RT63" s="665"/>
      <c r="RU63" s="665"/>
      <c r="RV63" s="665"/>
      <c r="RW63" s="665"/>
      <c r="RX63" s="665"/>
      <c r="RY63" s="665"/>
      <c r="RZ63" s="665"/>
      <c r="SA63" s="665"/>
      <c r="SB63" s="665"/>
      <c r="SC63" s="665"/>
      <c r="SD63" s="665"/>
      <c r="SE63" s="665"/>
      <c r="SF63" s="665"/>
      <c r="SG63" s="665"/>
      <c r="SH63" s="665"/>
      <c r="SI63" s="665"/>
      <c r="SJ63" s="665"/>
      <c r="SK63" s="665"/>
      <c r="SL63" s="665"/>
      <c r="SM63" s="665"/>
      <c r="SN63" s="665"/>
      <c r="SO63" s="665"/>
      <c r="SP63" s="665"/>
      <c r="SQ63" s="665"/>
      <c r="SR63" s="665"/>
      <c r="SS63" s="665"/>
      <c r="ST63" s="665"/>
      <c r="SU63" s="665"/>
      <c r="SV63" s="665"/>
      <c r="SW63" s="665"/>
      <c r="SX63" s="665"/>
      <c r="SY63" s="665"/>
      <c r="SZ63" s="665"/>
      <c r="TA63" s="665"/>
      <c r="TB63" s="665"/>
      <c r="TC63" s="665"/>
      <c r="TD63" s="665"/>
      <c r="TE63" s="665"/>
      <c r="TF63" s="665"/>
      <c r="TG63" s="665"/>
      <c r="TH63" s="665"/>
      <c r="TI63" s="665"/>
      <c r="TJ63" s="665"/>
      <c r="TK63" s="665"/>
      <c r="TL63" s="665"/>
      <c r="TM63" s="665"/>
      <c r="TN63" s="665"/>
      <c r="TO63" s="665"/>
      <c r="TP63" s="665"/>
      <c r="TQ63" s="665"/>
      <c r="TR63" s="665"/>
      <c r="TS63" s="665"/>
      <c r="TT63" s="665"/>
      <c r="TU63" s="665"/>
      <c r="TV63" s="665"/>
      <c r="TW63" s="665"/>
      <c r="TX63" s="665"/>
      <c r="TY63" s="665"/>
      <c r="TZ63" s="665"/>
      <c r="UA63" s="665"/>
      <c r="UB63" s="665"/>
      <c r="UC63" s="665"/>
      <c r="UD63" s="665"/>
      <c r="UE63" s="665"/>
      <c r="UF63" s="665"/>
      <c r="UG63" s="665"/>
      <c r="UH63" s="665"/>
      <c r="UI63" s="665"/>
      <c r="UJ63" s="665"/>
      <c r="UK63" s="665"/>
      <c r="UL63" s="665"/>
      <c r="UM63" s="665"/>
      <c r="UN63" s="665"/>
      <c r="UO63" s="665"/>
      <c r="UP63" s="665"/>
      <c r="UQ63" s="665"/>
      <c r="UR63" s="665"/>
      <c r="US63" s="665"/>
      <c r="UT63" s="665"/>
      <c r="UU63" s="665"/>
      <c r="UV63" s="665"/>
      <c r="UW63" s="665"/>
      <c r="UX63" s="665"/>
      <c r="UY63" s="665"/>
      <c r="UZ63" s="665"/>
      <c r="VA63" s="665"/>
      <c r="VB63" s="665"/>
      <c r="VC63" s="665"/>
      <c r="VD63" s="665"/>
      <c r="VE63" s="665"/>
      <c r="VF63" s="665"/>
      <c r="VG63" s="665"/>
      <c r="VH63" s="665"/>
      <c r="VI63" s="665"/>
      <c r="VJ63" s="665"/>
      <c r="VK63" s="665"/>
      <c r="VL63" s="665"/>
      <c r="VM63" s="665"/>
      <c r="VN63" s="665"/>
      <c r="VO63" s="665"/>
      <c r="VP63" s="665"/>
      <c r="VQ63" s="665"/>
      <c r="VR63" s="665"/>
      <c r="VS63" s="665"/>
      <c r="VT63" s="665"/>
      <c r="VU63" s="665"/>
      <c r="VV63" s="665"/>
      <c r="VW63" s="665"/>
      <c r="VX63" s="665"/>
      <c r="VY63" s="665"/>
      <c r="VZ63" s="665"/>
      <c r="WA63" s="665"/>
      <c r="WB63" s="665"/>
      <c r="WC63" s="665"/>
      <c r="WD63" s="665"/>
      <c r="WE63" s="665"/>
      <c r="WF63" s="665"/>
      <c r="WG63" s="665"/>
      <c r="WH63" s="665"/>
      <c r="WI63" s="665"/>
      <c r="WJ63" s="665"/>
      <c r="WK63" s="665"/>
      <c r="WL63" s="665"/>
      <c r="WM63" s="665"/>
      <c r="WN63" s="665"/>
      <c r="WO63" s="665"/>
      <c r="WP63" s="665"/>
      <c r="WQ63" s="665"/>
      <c r="WR63" s="665"/>
      <c r="WS63" s="665"/>
      <c r="WT63" s="665"/>
      <c r="WU63" s="665"/>
      <c r="WV63" s="665"/>
      <c r="WW63" s="665"/>
      <c r="WX63" s="665"/>
      <c r="WY63" s="665"/>
      <c r="WZ63" s="665"/>
      <c r="XA63" s="665"/>
      <c r="XB63" s="665"/>
      <c r="XC63" s="665"/>
      <c r="XD63" s="665"/>
      <c r="XE63" s="665"/>
      <c r="XF63" s="665"/>
      <c r="XG63" s="665"/>
      <c r="XH63" s="665"/>
      <c r="XI63" s="665"/>
      <c r="XJ63" s="665"/>
      <c r="XK63" s="665"/>
      <c r="XL63" s="665"/>
      <c r="XM63" s="665"/>
      <c r="XN63" s="665"/>
      <c r="XO63" s="665"/>
      <c r="XP63" s="665"/>
      <c r="XQ63" s="665"/>
      <c r="XR63" s="665"/>
      <c r="XS63" s="665"/>
      <c r="XT63" s="665"/>
      <c r="XU63" s="665"/>
      <c r="XV63" s="665"/>
      <c r="XW63" s="665"/>
      <c r="XX63" s="665"/>
      <c r="XY63" s="665"/>
      <c r="XZ63" s="665"/>
      <c r="YA63" s="665"/>
      <c r="YB63" s="665"/>
      <c r="YC63" s="665"/>
      <c r="YD63" s="665"/>
      <c r="YE63" s="665"/>
      <c r="YF63" s="665"/>
      <c r="YG63" s="665"/>
      <c r="YH63" s="665"/>
      <c r="YI63" s="665"/>
      <c r="YJ63" s="665"/>
      <c r="YK63" s="665"/>
      <c r="YL63" s="665"/>
      <c r="YM63" s="665"/>
      <c r="YN63" s="665"/>
      <c r="YO63" s="665"/>
      <c r="YP63" s="665"/>
      <c r="YQ63" s="665"/>
      <c r="YR63" s="665"/>
      <c r="YS63" s="665"/>
      <c r="YT63" s="665"/>
      <c r="YU63" s="665"/>
      <c r="YV63" s="665"/>
      <c r="YW63" s="665"/>
      <c r="YX63" s="665"/>
      <c r="YY63" s="665"/>
      <c r="YZ63" s="665"/>
      <c r="ZA63" s="665"/>
      <c r="ZB63" s="665"/>
      <c r="ZC63" s="665"/>
      <c r="ZD63" s="665"/>
      <c r="ZE63" s="665"/>
      <c r="ZF63" s="665"/>
      <c r="ZG63" s="665"/>
      <c r="ZH63" s="665"/>
      <c r="ZI63" s="665"/>
      <c r="ZJ63" s="665"/>
      <c r="ZK63" s="665"/>
      <c r="ZL63" s="665"/>
      <c r="ZM63" s="665"/>
      <c r="ZN63" s="665"/>
      <c r="ZO63" s="665"/>
      <c r="ZP63" s="665"/>
      <c r="ZQ63" s="665"/>
      <c r="ZR63" s="665"/>
      <c r="ZS63" s="665"/>
      <c r="ZT63" s="665"/>
      <c r="ZU63" s="665"/>
      <c r="ZV63" s="665"/>
      <c r="ZW63" s="665"/>
      <c r="ZX63" s="665"/>
      <c r="ZY63" s="665"/>
      <c r="ZZ63" s="665"/>
      <c r="AAA63" s="665"/>
      <c r="AAB63" s="665"/>
      <c r="AAC63" s="665"/>
      <c r="AAD63" s="665"/>
      <c r="AAE63" s="665"/>
      <c r="AAF63" s="665"/>
      <c r="AAG63" s="665"/>
      <c r="AAH63" s="665"/>
      <c r="AAI63" s="665"/>
      <c r="AAJ63" s="665"/>
      <c r="AAK63" s="665"/>
      <c r="AAL63" s="665"/>
      <c r="AAM63" s="665"/>
      <c r="AAN63" s="665"/>
      <c r="AAO63" s="665"/>
      <c r="AAP63" s="665"/>
      <c r="AAQ63" s="665"/>
      <c r="AAR63" s="665"/>
      <c r="AAS63" s="665"/>
      <c r="AAT63" s="665"/>
      <c r="AAU63" s="665"/>
      <c r="AAV63" s="665"/>
      <c r="AAW63" s="665"/>
      <c r="AAX63" s="665"/>
      <c r="AAY63" s="665"/>
      <c r="AAZ63" s="665"/>
      <c r="ABA63" s="665"/>
      <c r="ABB63" s="665"/>
      <c r="ABC63" s="665"/>
      <c r="ABD63" s="665"/>
      <c r="ABE63" s="665"/>
      <c r="ABF63" s="665"/>
      <c r="ABG63" s="665"/>
      <c r="ABH63" s="665"/>
      <c r="ABI63" s="665"/>
      <c r="ABJ63" s="665"/>
      <c r="ABK63" s="665"/>
      <c r="ABL63" s="665"/>
      <c r="ABM63" s="665"/>
      <c r="ABN63" s="665"/>
      <c r="ABO63" s="665"/>
      <c r="ABP63" s="665"/>
      <c r="ABQ63" s="665"/>
      <c r="ABR63" s="665"/>
      <c r="ABS63" s="665"/>
      <c r="ABT63" s="665"/>
      <c r="ABU63" s="665"/>
      <c r="ABV63" s="665"/>
      <c r="ABW63" s="665"/>
      <c r="ABX63" s="665"/>
      <c r="ABY63" s="665"/>
      <c r="ABZ63" s="665"/>
      <c r="ACA63" s="665"/>
      <c r="ACB63" s="665"/>
      <c r="ACC63" s="665"/>
      <c r="ACD63" s="665"/>
      <c r="ACE63" s="665"/>
      <c r="ACF63" s="665"/>
      <c r="ACG63" s="665"/>
      <c r="ACH63" s="665"/>
      <c r="ACI63" s="665"/>
      <c r="ACJ63" s="665"/>
      <c r="ACK63" s="665"/>
      <c r="ACL63" s="665"/>
      <c r="ACM63" s="665"/>
      <c r="ACN63" s="665"/>
      <c r="ACO63" s="665"/>
      <c r="ACP63" s="665"/>
      <c r="ACQ63" s="665"/>
      <c r="ACR63" s="665"/>
      <c r="ACS63" s="665"/>
      <c r="ACT63" s="665"/>
      <c r="ACU63" s="665"/>
      <c r="ACV63" s="665"/>
      <c r="ACW63" s="665"/>
      <c r="ACX63" s="665"/>
      <c r="ACY63" s="665"/>
      <c r="ACZ63" s="665"/>
      <c r="ADA63" s="665"/>
      <c r="ADB63" s="665"/>
      <c r="ADC63" s="665"/>
      <c r="ADD63" s="665"/>
      <c r="ADE63" s="665"/>
      <c r="ADF63" s="665"/>
      <c r="ADG63" s="665"/>
      <c r="ADH63" s="665"/>
      <c r="ADI63" s="665"/>
      <c r="ADJ63" s="665"/>
      <c r="ADK63" s="665"/>
      <c r="ADL63" s="665"/>
      <c r="ADM63" s="665"/>
      <c r="ADN63" s="665"/>
      <c r="ADO63" s="665"/>
      <c r="ADP63" s="665"/>
      <c r="ADQ63" s="665"/>
      <c r="ADR63" s="665"/>
      <c r="ADS63" s="665"/>
      <c r="ADT63" s="665"/>
      <c r="ADU63" s="665"/>
      <c r="ADV63" s="665"/>
      <c r="ADW63" s="665"/>
      <c r="ADX63" s="665"/>
      <c r="ADY63" s="665"/>
      <c r="ADZ63" s="665"/>
      <c r="AEA63" s="665"/>
      <c r="AEB63" s="665"/>
      <c r="AEC63" s="665"/>
      <c r="AED63" s="665"/>
      <c r="AEE63" s="665"/>
      <c r="AEF63" s="665"/>
      <c r="AEG63" s="665"/>
      <c r="AEH63" s="665"/>
      <c r="AEI63" s="665"/>
      <c r="AEJ63" s="665"/>
      <c r="AEK63" s="665"/>
      <c r="AEL63" s="665"/>
      <c r="AEM63" s="665"/>
      <c r="AEN63" s="665"/>
      <c r="AEO63" s="665"/>
      <c r="AEP63" s="665"/>
      <c r="AEQ63" s="665"/>
      <c r="AER63" s="665"/>
      <c r="AES63" s="665"/>
      <c r="AET63" s="665"/>
      <c r="AEU63" s="665"/>
      <c r="AEV63" s="665"/>
      <c r="AEW63" s="665"/>
      <c r="AEX63" s="665"/>
      <c r="AEY63" s="665"/>
      <c r="AEZ63" s="665"/>
      <c r="AFA63" s="665"/>
      <c r="AFB63" s="665"/>
      <c r="AFC63" s="665"/>
      <c r="AFD63" s="665"/>
      <c r="AFE63" s="665"/>
      <c r="AFF63" s="665"/>
      <c r="AFG63" s="665"/>
      <c r="AFH63" s="665"/>
      <c r="AFI63" s="665"/>
      <c r="AFJ63" s="665"/>
      <c r="AFK63" s="665"/>
      <c r="AFL63" s="665"/>
      <c r="AFM63" s="665"/>
      <c r="AFN63" s="665"/>
      <c r="AFO63" s="665"/>
      <c r="AFP63" s="665"/>
      <c r="AFQ63" s="665"/>
      <c r="AFR63" s="665"/>
      <c r="AFS63" s="665"/>
      <c r="AFT63" s="665"/>
      <c r="AFU63" s="665"/>
      <c r="AFV63" s="665"/>
      <c r="AFW63" s="665"/>
      <c r="AFX63" s="665"/>
      <c r="AFY63" s="665"/>
      <c r="AFZ63" s="665"/>
      <c r="AGA63" s="665"/>
      <c r="AGB63" s="665"/>
      <c r="AGC63" s="665"/>
      <c r="AGD63" s="665"/>
      <c r="AGE63" s="665"/>
      <c r="AGF63" s="665"/>
      <c r="AGG63" s="665"/>
      <c r="AGH63" s="665"/>
      <c r="AGI63" s="665"/>
      <c r="AGJ63" s="665"/>
      <c r="AGK63" s="665"/>
      <c r="AGL63" s="665"/>
      <c r="AGM63" s="665"/>
      <c r="AGN63" s="665"/>
      <c r="AGO63" s="665"/>
      <c r="AGP63" s="665"/>
      <c r="AGQ63" s="665"/>
      <c r="AGR63" s="665"/>
      <c r="AGS63" s="665"/>
      <c r="AGT63" s="665"/>
      <c r="AGU63" s="665"/>
      <c r="AGV63" s="665"/>
      <c r="AGW63" s="665"/>
      <c r="AGX63" s="665"/>
      <c r="AGY63" s="665"/>
      <c r="AGZ63" s="665"/>
      <c r="AHA63" s="665"/>
      <c r="AHB63" s="665"/>
      <c r="AHC63" s="665"/>
      <c r="AHD63" s="665"/>
      <c r="AHE63" s="665"/>
      <c r="AHF63" s="665"/>
      <c r="AHG63" s="665"/>
      <c r="AHH63" s="665"/>
      <c r="AHI63" s="665"/>
      <c r="AHJ63" s="665"/>
      <c r="AHK63" s="665"/>
      <c r="AHL63" s="665"/>
      <c r="AHM63" s="665"/>
      <c r="AHN63" s="665"/>
      <c r="AHO63" s="665"/>
      <c r="AHP63" s="665"/>
      <c r="AHQ63" s="665"/>
      <c r="AHR63" s="665"/>
      <c r="AHS63" s="665"/>
      <c r="AHT63" s="665"/>
      <c r="AHU63" s="665"/>
      <c r="AHV63" s="665"/>
      <c r="AHW63" s="665"/>
      <c r="AHX63" s="665"/>
      <c r="AHY63" s="665"/>
      <c r="AHZ63" s="665"/>
      <c r="AIA63" s="665"/>
      <c r="AIB63" s="665"/>
      <c r="AIC63" s="665"/>
      <c r="AID63" s="665"/>
      <c r="AIE63" s="665"/>
      <c r="AIF63" s="665"/>
      <c r="AIG63" s="665"/>
      <c r="AIH63" s="665"/>
      <c r="AII63" s="665"/>
      <c r="AIJ63" s="665"/>
      <c r="AIK63" s="665"/>
      <c r="AIL63" s="665"/>
      <c r="AIM63" s="665"/>
      <c r="AIN63" s="665"/>
      <c r="AIO63" s="665"/>
      <c r="AIP63" s="665"/>
      <c r="AIQ63" s="665"/>
      <c r="AIR63" s="665"/>
      <c r="AIS63" s="665"/>
      <c r="AIT63" s="665"/>
      <c r="AIU63" s="665"/>
      <c r="AIV63" s="665"/>
      <c r="AIW63" s="665"/>
      <c r="AIX63" s="665"/>
      <c r="AIY63" s="665"/>
      <c r="AIZ63" s="665"/>
      <c r="AJA63" s="665"/>
      <c r="AJB63" s="665"/>
      <c r="AJC63" s="665"/>
      <c r="AJD63" s="665"/>
      <c r="AJE63" s="665"/>
      <c r="AJF63" s="665"/>
      <c r="AJG63" s="665"/>
      <c r="AJH63" s="665"/>
      <c r="AJI63" s="665"/>
      <c r="AJJ63" s="665"/>
      <c r="AJK63" s="665"/>
      <c r="AJL63" s="665"/>
      <c r="AJM63" s="665"/>
      <c r="AJN63" s="665"/>
      <c r="AJO63" s="665"/>
      <c r="AJP63" s="665"/>
      <c r="AJQ63" s="665"/>
      <c r="AJR63" s="665"/>
      <c r="AJS63" s="665"/>
      <c r="AJT63" s="665"/>
      <c r="AJU63" s="665"/>
      <c r="AJV63" s="665"/>
      <c r="AJW63" s="665"/>
      <c r="AJX63" s="665"/>
      <c r="AJY63" s="665"/>
      <c r="AJZ63" s="665"/>
      <c r="AKA63" s="665"/>
      <c r="AKB63" s="665"/>
      <c r="AKC63" s="665"/>
      <c r="AKD63" s="665"/>
      <c r="AKE63" s="665"/>
      <c r="AKF63" s="665"/>
      <c r="AKG63" s="665"/>
      <c r="AKH63" s="665"/>
      <c r="AKI63" s="665"/>
      <c r="AKJ63" s="665"/>
      <c r="AKK63" s="665"/>
      <c r="AKL63" s="665"/>
      <c r="AKM63" s="665"/>
      <c r="AKN63" s="665"/>
      <c r="AKO63" s="665"/>
      <c r="AKP63" s="665"/>
      <c r="AKQ63" s="665"/>
      <c r="AKR63" s="665"/>
      <c r="AKS63" s="665"/>
      <c r="AKT63" s="665"/>
      <c r="AKU63" s="665"/>
      <c r="AKV63" s="665"/>
      <c r="AKW63" s="665"/>
      <c r="AKX63" s="665"/>
      <c r="AKY63" s="665"/>
      <c r="AKZ63" s="665"/>
      <c r="ALA63" s="665"/>
      <c r="ALB63" s="665"/>
      <c r="ALC63" s="665"/>
      <c r="ALD63" s="665"/>
      <c r="ALE63" s="665"/>
      <c r="ALF63" s="665"/>
      <c r="ALG63" s="665"/>
      <c r="ALH63" s="665"/>
      <c r="ALI63" s="665"/>
      <c r="ALJ63" s="665"/>
      <c r="ALK63" s="665"/>
      <c r="ALL63" s="665"/>
      <c r="ALM63" s="665"/>
    </row>
    <row r="64" spans="2:1003">
      <c r="B64" s="74" t="s">
        <v>603</v>
      </c>
      <c r="C64" s="700">
        <v>5903.7976366930016</v>
      </c>
      <c r="D64" s="700">
        <v>6076.5395623849945</v>
      </c>
      <c r="E64" s="700">
        <v>2509.3328292910014</v>
      </c>
      <c r="F64" s="700">
        <v>6269.2560140969508</v>
      </c>
      <c r="G64" s="700">
        <v>6230.6542769309262</v>
      </c>
      <c r="H64" s="700">
        <v>6059.7237229090169</v>
      </c>
      <c r="I64" s="700">
        <v>6122.6802338422694</v>
      </c>
      <c r="J64" s="700">
        <v>6422.7513885224143</v>
      </c>
      <c r="K64" s="700">
        <v>6323.3843573366166</v>
      </c>
      <c r="P64" s="665"/>
      <c r="Q64" s="665"/>
      <c r="R64" s="665"/>
      <c r="S64" s="665"/>
      <c r="T64" s="665"/>
      <c r="U64" s="665"/>
      <c r="V64" s="665"/>
      <c r="W64" s="665"/>
      <c r="X64" s="665"/>
      <c r="Y64" s="665"/>
      <c r="Z64" s="665"/>
      <c r="AA64" s="665"/>
      <c r="AB64" s="665"/>
      <c r="AC64" s="665"/>
      <c r="AD64" s="665"/>
      <c r="AE64" s="665"/>
      <c r="AF64" s="665"/>
      <c r="AG64" s="665"/>
      <c r="AH64" s="665"/>
      <c r="AI64" s="665"/>
      <c r="AJ64" s="665"/>
      <c r="AK64" s="665"/>
      <c r="AL64" s="665"/>
      <c r="AM64" s="665"/>
      <c r="AN64" s="665"/>
      <c r="AO64" s="665"/>
      <c r="AP64" s="665"/>
      <c r="AQ64" s="665"/>
      <c r="AR64" s="665"/>
      <c r="AS64" s="665"/>
      <c r="AT64" s="665"/>
      <c r="AU64" s="665"/>
      <c r="AV64" s="665"/>
      <c r="AW64" s="665"/>
      <c r="AX64" s="665"/>
      <c r="AY64" s="665"/>
      <c r="AZ64" s="665"/>
      <c r="BA64" s="665"/>
      <c r="BB64" s="665"/>
      <c r="BC64" s="665"/>
      <c r="BD64" s="665"/>
      <c r="BE64" s="665"/>
      <c r="BF64" s="665"/>
      <c r="BG64" s="665"/>
      <c r="BH64" s="665"/>
      <c r="BI64" s="665"/>
      <c r="BJ64" s="665"/>
      <c r="BK64" s="665"/>
      <c r="BL64" s="665"/>
      <c r="BM64" s="665"/>
      <c r="BN64" s="665"/>
      <c r="BO64" s="665"/>
      <c r="BP64" s="665"/>
      <c r="BQ64" s="665"/>
      <c r="BR64" s="665"/>
      <c r="BS64" s="665"/>
      <c r="BT64" s="665"/>
      <c r="BU64" s="665"/>
      <c r="BV64" s="665"/>
      <c r="BW64" s="665"/>
      <c r="BX64" s="665"/>
      <c r="BY64" s="665"/>
      <c r="BZ64" s="665"/>
      <c r="CA64" s="665"/>
      <c r="CB64" s="665"/>
      <c r="CC64" s="665"/>
      <c r="CD64" s="665"/>
      <c r="CE64" s="665"/>
      <c r="CF64" s="665"/>
      <c r="CG64" s="665"/>
      <c r="CH64" s="665"/>
      <c r="CI64" s="665"/>
      <c r="CJ64" s="665"/>
      <c r="CK64" s="665"/>
      <c r="CL64" s="665"/>
      <c r="CM64" s="665"/>
      <c r="CN64" s="665"/>
      <c r="CO64" s="665"/>
      <c r="CP64" s="665"/>
      <c r="CQ64" s="665"/>
      <c r="CR64" s="665"/>
      <c r="CS64" s="665"/>
      <c r="CT64" s="665"/>
      <c r="CU64" s="665"/>
      <c r="CV64" s="665"/>
      <c r="CW64" s="665"/>
      <c r="CX64" s="665"/>
      <c r="CY64" s="665"/>
      <c r="CZ64" s="665"/>
      <c r="DA64" s="665"/>
      <c r="DB64" s="665"/>
      <c r="DC64" s="665"/>
      <c r="DD64" s="665"/>
      <c r="DE64" s="665"/>
      <c r="DF64" s="665"/>
      <c r="DG64" s="665"/>
      <c r="DH64" s="665"/>
      <c r="DI64" s="665"/>
      <c r="DJ64" s="665"/>
      <c r="DK64" s="665"/>
      <c r="DL64" s="665"/>
      <c r="DM64" s="665"/>
      <c r="DN64" s="665"/>
      <c r="DO64" s="665"/>
      <c r="DP64" s="665"/>
      <c r="DQ64" s="665"/>
      <c r="DR64" s="665"/>
      <c r="DS64" s="665"/>
      <c r="DT64" s="665"/>
      <c r="DU64" s="665"/>
      <c r="DV64" s="665"/>
      <c r="DW64" s="665"/>
      <c r="DX64" s="665"/>
      <c r="DY64" s="665"/>
      <c r="DZ64" s="665"/>
      <c r="EA64" s="665"/>
      <c r="EB64" s="665"/>
      <c r="EC64" s="665"/>
      <c r="ED64" s="665"/>
      <c r="EE64" s="665"/>
      <c r="EF64" s="665"/>
      <c r="EG64" s="665"/>
      <c r="EH64" s="665"/>
      <c r="EI64" s="665"/>
      <c r="EJ64" s="665"/>
      <c r="EK64" s="665"/>
      <c r="EL64" s="665"/>
      <c r="EM64" s="665"/>
      <c r="EN64" s="665"/>
      <c r="EO64" s="665"/>
      <c r="EP64" s="665"/>
      <c r="EQ64" s="665"/>
      <c r="ER64" s="665"/>
      <c r="ES64" s="665"/>
      <c r="ET64" s="665"/>
      <c r="EU64" s="665"/>
      <c r="EV64" s="665"/>
      <c r="EW64" s="665"/>
      <c r="EX64" s="665"/>
      <c r="EY64" s="665"/>
      <c r="EZ64" s="665"/>
      <c r="FA64" s="665"/>
      <c r="FB64" s="665"/>
      <c r="FC64" s="665"/>
      <c r="FD64" s="665"/>
      <c r="FE64" s="665"/>
      <c r="FF64" s="665"/>
      <c r="FG64" s="665"/>
      <c r="FH64" s="665"/>
      <c r="FI64" s="665"/>
      <c r="FJ64" s="665"/>
      <c r="FK64" s="665"/>
      <c r="FL64" s="665"/>
      <c r="FM64" s="665"/>
      <c r="FN64" s="665"/>
      <c r="FO64" s="665"/>
      <c r="FP64" s="665"/>
      <c r="FQ64" s="665"/>
      <c r="FR64" s="665"/>
      <c r="FS64" s="665"/>
      <c r="FT64" s="665"/>
      <c r="FU64" s="665"/>
      <c r="FV64" s="665"/>
      <c r="FW64" s="665"/>
      <c r="FX64" s="665"/>
      <c r="FY64" s="665"/>
      <c r="FZ64" s="665"/>
      <c r="GA64" s="665"/>
      <c r="GB64" s="665"/>
      <c r="GC64" s="665"/>
      <c r="GD64" s="665"/>
      <c r="GE64" s="665"/>
      <c r="GF64" s="665"/>
      <c r="GG64" s="665"/>
      <c r="GH64" s="665"/>
      <c r="GI64" s="665"/>
      <c r="GJ64" s="665"/>
      <c r="GK64" s="665"/>
      <c r="GL64" s="665"/>
      <c r="GM64" s="665"/>
      <c r="GN64" s="665"/>
      <c r="GO64" s="665"/>
      <c r="GP64" s="665"/>
      <c r="GQ64" s="665"/>
      <c r="GR64" s="665"/>
      <c r="GS64" s="665"/>
      <c r="GT64" s="665"/>
      <c r="GU64" s="665"/>
      <c r="GV64" s="665"/>
      <c r="GW64" s="665"/>
      <c r="GX64" s="665"/>
      <c r="GY64" s="665"/>
      <c r="GZ64" s="665"/>
      <c r="HA64" s="665"/>
      <c r="HB64" s="665"/>
      <c r="HC64" s="665"/>
      <c r="HD64" s="665"/>
      <c r="HE64" s="665"/>
      <c r="HF64" s="665"/>
      <c r="HG64" s="665"/>
      <c r="HH64" s="665"/>
      <c r="HI64" s="665"/>
      <c r="HJ64" s="665"/>
      <c r="HK64" s="665"/>
      <c r="HL64" s="665"/>
      <c r="HM64" s="665"/>
      <c r="HN64" s="665"/>
      <c r="HO64" s="665"/>
      <c r="HP64" s="665"/>
      <c r="HQ64" s="665"/>
      <c r="HR64" s="665"/>
      <c r="HS64" s="665"/>
      <c r="HT64" s="665"/>
      <c r="HU64" s="665"/>
      <c r="HV64" s="665"/>
      <c r="HW64" s="665"/>
      <c r="HX64" s="665"/>
      <c r="HY64" s="665"/>
      <c r="HZ64" s="665"/>
      <c r="IA64" s="665"/>
      <c r="IB64" s="665"/>
      <c r="IC64" s="665"/>
      <c r="ID64" s="665"/>
      <c r="IE64" s="665"/>
      <c r="IF64" s="665"/>
      <c r="IG64" s="665"/>
      <c r="IH64" s="665"/>
      <c r="II64" s="665"/>
      <c r="IJ64" s="665"/>
      <c r="IK64" s="665"/>
      <c r="IL64" s="665"/>
      <c r="IM64" s="665"/>
      <c r="IN64" s="665"/>
      <c r="IO64" s="665"/>
      <c r="IP64" s="665"/>
      <c r="IQ64" s="665"/>
      <c r="IR64" s="665"/>
      <c r="IS64" s="665"/>
      <c r="IT64" s="665"/>
      <c r="IU64" s="665"/>
      <c r="IV64" s="665"/>
      <c r="IW64" s="665"/>
      <c r="IX64" s="665"/>
      <c r="IY64" s="665"/>
      <c r="IZ64" s="665"/>
      <c r="JA64" s="665"/>
      <c r="JB64" s="665"/>
      <c r="JC64" s="665"/>
      <c r="JD64" s="665"/>
      <c r="JE64" s="665"/>
      <c r="JF64" s="665"/>
      <c r="JG64" s="665"/>
      <c r="JH64" s="665"/>
      <c r="JI64" s="665"/>
      <c r="JJ64" s="665"/>
      <c r="JK64" s="665"/>
      <c r="JL64" s="665"/>
      <c r="JM64" s="665"/>
      <c r="JN64" s="665"/>
      <c r="JO64" s="665"/>
      <c r="JP64" s="665"/>
      <c r="JQ64" s="665"/>
      <c r="JR64" s="665"/>
      <c r="JS64" s="665"/>
      <c r="JT64" s="665"/>
      <c r="JU64" s="665"/>
      <c r="JV64" s="665"/>
      <c r="JW64" s="665"/>
      <c r="JX64" s="665"/>
      <c r="JY64" s="665"/>
      <c r="JZ64" s="665"/>
      <c r="KA64" s="665"/>
      <c r="KB64" s="665"/>
      <c r="KC64" s="665"/>
      <c r="KD64" s="665"/>
      <c r="KE64" s="665"/>
      <c r="KF64" s="665"/>
      <c r="KG64" s="665"/>
      <c r="KH64" s="665"/>
      <c r="KI64" s="665"/>
      <c r="KJ64" s="665"/>
      <c r="KK64" s="665"/>
      <c r="KL64" s="665"/>
      <c r="KM64" s="665"/>
      <c r="KN64" s="665"/>
      <c r="KO64" s="665"/>
      <c r="KP64" s="665"/>
      <c r="KQ64" s="665"/>
      <c r="KR64" s="665"/>
      <c r="KS64" s="665"/>
      <c r="KT64" s="665"/>
      <c r="KU64" s="665"/>
      <c r="KV64" s="665"/>
      <c r="KW64" s="665"/>
      <c r="KX64" s="665"/>
      <c r="KY64" s="665"/>
      <c r="KZ64" s="665"/>
      <c r="LA64" s="665"/>
      <c r="LB64" s="665"/>
      <c r="LC64" s="665"/>
      <c r="LD64" s="665"/>
      <c r="LE64" s="665"/>
      <c r="LF64" s="665"/>
      <c r="LG64" s="665"/>
      <c r="LH64" s="665"/>
      <c r="LI64" s="665"/>
      <c r="LJ64" s="665"/>
      <c r="LK64" s="665"/>
      <c r="LL64" s="665"/>
      <c r="LM64" s="665"/>
      <c r="LN64" s="665"/>
      <c r="LO64" s="665"/>
      <c r="LP64" s="665"/>
      <c r="LQ64" s="665"/>
      <c r="LR64" s="665"/>
      <c r="LS64" s="665"/>
      <c r="LT64" s="665"/>
      <c r="LU64" s="665"/>
      <c r="LV64" s="665"/>
      <c r="LW64" s="665"/>
      <c r="LX64" s="665"/>
      <c r="LY64" s="665"/>
      <c r="LZ64" s="665"/>
      <c r="MA64" s="665"/>
      <c r="MB64" s="665"/>
      <c r="MC64" s="665"/>
      <c r="MD64" s="665"/>
      <c r="ME64" s="665"/>
      <c r="MF64" s="665"/>
      <c r="MG64" s="665"/>
      <c r="MH64" s="665"/>
      <c r="MI64" s="665"/>
      <c r="MJ64" s="665"/>
      <c r="MK64" s="665"/>
      <c r="ML64" s="665"/>
      <c r="MM64" s="665"/>
      <c r="MN64" s="665"/>
      <c r="MO64" s="665"/>
      <c r="MP64" s="665"/>
      <c r="MQ64" s="665"/>
      <c r="MR64" s="665"/>
      <c r="MS64" s="665"/>
      <c r="MT64" s="665"/>
      <c r="MU64" s="665"/>
      <c r="MV64" s="665"/>
      <c r="MW64" s="665"/>
      <c r="MX64" s="665"/>
      <c r="MY64" s="665"/>
      <c r="MZ64" s="665"/>
      <c r="NA64" s="665"/>
      <c r="NB64" s="665"/>
      <c r="NC64" s="665"/>
      <c r="ND64" s="665"/>
      <c r="NE64" s="665"/>
      <c r="NF64" s="665"/>
      <c r="NG64" s="665"/>
      <c r="NH64" s="665"/>
      <c r="NI64" s="665"/>
      <c r="NJ64" s="665"/>
      <c r="NK64" s="665"/>
      <c r="NL64" s="665"/>
      <c r="NM64" s="665"/>
      <c r="NN64" s="665"/>
      <c r="NO64" s="665"/>
      <c r="NP64" s="665"/>
      <c r="NQ64" s="665"/>
      <c r="NR64" s="665"/>
      <c r="NS64" s="665"/>
      <c r="NT64" s="665"/>
      <c r="NU64" s="665"/>
      <c r="NV64" s="665"/>
      <c r="NW64" s="665"/>
      <c r="NX64" s="665"/>
      <c r="NY64" s="665"/>
      <c r="NZ64" s="665"/>
      <c r="OA64" s="665"/>
      <c r="OB64" s="665"/>
      <c r="OC64" s="665"/>
      <c r="OD64" s="665"/>
      <c r="OE64" s="665"/>
      <c r="OF64" s="665"/>
      <c r="OG64" s="665"/>
      <c r="OH64" s="665"/>
      <c r="OI64" s="665"/>
      <c r="OJ64" s="665"/>
      <c r="OK64" s="665"/>
      <c r="OL64" s="665"/>
      <c r="OM64" s="665"/>
      <c r="ON64" s="665"/>
      <c r="OO64" s="665"/>
      <c r="OP64" s="665"/>
      <c r="OQ64" s="665"/>
      <c r="OR64" s="665"/>
      <c r="OS64" s="665"/>
      <c r="OT64" s="665"/>
      <c r="OU64" s="665"/>
      <c r="OV64" s="665"/>
      <c r="OW64" s="665"/>
      <c r="OX64" s="665"/>
      <c r="OY64" s="665"/>
      <c r="OZ64" s="665"/>
      <c r="PA64" s="665"/>
      <c r="PB64" s="665"/>
      <c r="PC64" s="665"/>
      <c r="PD64" s="665"/>
      <c r="PE64" s="665"/>
      <c r="PF64" s="665"/>
      <c r="PG64" s="665"/>
      <c r="PH64" s="665"/>
      <c r="PI64" s="665"/>
      <c r="PJ64" s="665"/>
      <c r="PK64" s="665"/>
      <c r="PL64" s="665"/>
      <c r="PM64" s="665"/>
      <c r="PN64" s="665"/>
      <c r="PO64" s="665"/>
      <c r="PP64" s="665"/>
      <c r="PQ64" s="665"/>
      <c r="PR64" s="665"/>
      <c r="PS64" s="665"/>
      <c r="PT64" s="665"/>
      <c r="PU64" s="665"/>
      <c r="PV64" s="665"/>
      <c r="PW64" s="665"/>
      <c r="PX64" s="665"/>
      <c r="PY64" s="665"/>
      <c r="PZ64" s="665"/>
      <c r="QA64" s="665"/>
      <c r="QB64" s="665"/>
      <c r="QC64" s="665"/>
      <c r="QD64" s="665"/>
      <c r="QE64" s="665"/>
      <c r="QF64" s="665"/>
      <c r="QG64" s="665"/>
      <c r="QH64" s="665"/>
      <c r="QI64" s="665"/>
      <c r="QJ64" s="665"/>
      <c r="QK64" s="665"/>
      <c r="QL64" s="665"/>
      <c r="QM64" s="665"/>
      <c r="QN64" s="665"/>
      <c r="QO64" s="665"/>
      <c r="QP64" s="665"/>
      <c r="QQ64" s="665"/>
      <c r="QR64" s="665"/>
      <c r="QS64" s="665"/>
      <c r="QT64" s="665"/>
      <c r="QU64" s="665"/>
      <c r="QV64" s="665"/>
      <c r="QW64" s="665"/>
      <c r="QX64" s="665"/>
      <c r="QY64" s="665"/>
      <c r="QZ64" s="665"/>
      <c r="RA64" s="665"/>
      <c r="RB64" s="665"/>
      <c r="RC64" s="665"/>
      <c r="RD64" s="665"/>
      <c r="RE64" s="665"/>
      <c r="RF64" s="665"/>
      <c r="RG64" s="665"/>
      <c r="RH64" s="665"/>
      <c r="RI64" s="665"/>
      <c r="RJ64" s="665"/>
      <c r="RK64" s="665"/>
      <c r="RL64" s="665"/>
      <c r="RM64" s="665"/>
      <c r="RN64" s="665"/>
      <c r="RO64" s="665"/>
      <c r="RP64" s="665"/>
      <c r="RQ64" s="665"/>
      <c r="RR64" s="665"/>
      <c r="RS64" s="665"/>
      <c r="RT64" s="665"/>
      <c r="RU64" s="665"/>
      <c r="RV64" s="665"/>
      <c r="RW64" s="665"/>
      <c r="RX64" s="665"/>
      <c r="RY64" s="665"/>
      <c r="RZ64" s="665"/>
      <c r="SA64" s="665"/>
      <c r="SB64" s="665"/>
      <c r="SC64" s="665"/>
      <c r="SD64" s="665"/>
      <c r="SE64" s="665"/>
      <c r="SF64" s="665"/>
      <c r="SG64" s="665"/>
      <c r="SH64" s="665"/>
      <c r="SI64" s="665"/>
      <c r="SJ64" s="665"/>
      <c r="SK64" s="665"/>
      <c r="SL64" s="665"/>
      <c r="SM64" s="665"/>
      <c r="SN64" s="665"/>
      <c r="SO64" s="665"/>
      <c r="SP64" s="665"/>
      <c r="SQ64" s="665"/>
      <c r="SR64" s="665"/>
      <c r="SS64" s="665"/>
      <c r="ST64" s="665"/>
      <c r="SU64" s="665"/>
      <c r="SV64" s="665"/>
      <c r="SW64" s="665"/>
      <c r="SX64" s="665"/>
      <c r="SY64" s="665"/>
      <c r="SZ64" s="665"/>
      <c r="TA64" s="665"/>
      <c r="TB64" s="665"/>
      <c r="TC64" s="665"/>
      <c r="TD64" s="665"/>
      <c r="TE64" s="665"/>
      <c r="TF64" s="665"/>
      <c r="TG64" s="665"/>
      <c r="TH64" s="665"/>
      <c r="TI64" s="665"/>
      <c r="TJ64" s="665"/>
      <c r="TK64" s="665"/>
      <c r="TL64" s="665"/>
      <c r="TM64" s="665"/>
      <c r="TN64" s="665"/>
      <c r="TO64" s="665"/>
      <c r="TP64" s="665"/>
      <c r="TQ64" s="665"/>
      <c r="TR64" s="665"/>
      <c r="TS64" s="665"/>
      <c r="TT64" s="665"/>
      <c r="TU64" s="665"/>
      <c r="TV64" s="665"/>
      <c r="TW64" s="665"/>
      <c r="TX64" s="665"/>
      <c r="TY64" s="665"/>
      <c r="TZ64" s="665"/>
      <c r="UA64" s="665"/>
      <c r="UB64" s="665"/>
      <c r="UC64" s="665"/>
      <c r="UD64" s="665"/>
      <c r="UE64" s="665"/>
      <c r="UF64" s="665"/>
      <c r="UG64" s="665"/>
      <c r="UH64" s="665"/>
      <c r="UI64" s="665"/>
      <c r="UJ64" s="665"/>
      <c r="UK64" s="665"/>
      <c r="UL64" s="665"/>
      <c r="UM64" s="665"/>
      <c r="UN64" s="665"/>
      <c r="UO64" s="665"/>
      <c r="UP64" s="665"/>
      <c r="UQ64" s="665"/>
      <c r="UR64" s="665"/>
      <c r="US64" s="665"/>
      <c r="UT64" s="665"/>
      <c r="UU64" s="665"/>
      <c r="UV64" s="665"/>
      <c r="UW64" s="665"/>
      <c r="UX64" s="665"/>
      <c r="UY64" s="665"/>
      <c r="UZ64" s="665"/>
      <c r="VA64" s="665"/>
      <c r="VB64" s="665"/>
      <c r="VC64" s="665"/>
      <c r="VD64" s="665"/>
      <c r="VE64" s="665"/>
      <c r="VF64" s="665"/>
      <c r="VG64" s="665"/>
      <c r="VH64" s="665"/>
      <c r="VI64" s="665"/>
      <c r="VJ64" s="665"/>
      <c r="VK64" s="665"/>
      <c r="VL64" s="665"/>
      <c r="VM64" s="665"/>
      <c r="VN64" s="665"/>
      <c r="VO64" s="665"/>
      <c r="VP64" s="665"/>
      <c r="VQ64" s="665"/>
      <c r="VR64" s="665"/>
      <c r="VS64" s="665"/>
      <c r="VT64" s="665"/>
      <c r="VU64" s="665"/>
      <c r="VV64" s="665"/>
      <c r="VW64" s="665"/>
      <c r="VX64" s="665"/>
      <c r="VY64" s="665"/>
      <c r="VZ64" s="665"/>
      <c r="WA64" s="665"/>
      <c r="WB64" s="665"/>
      <c r="WC64" s="665"/>
      <c r="WD64" s="665"/>
      <c r="WE64" s="665"/>
      <c r="WF64" s="665"/>
      <c r="WG64" s="665"/>
      <c r="WH64" s="665"/>
      <c r="WI64" s="665"/>
      <c r="WJ64" s="665"/>
      <c r="WK64" s="665"/>
      <c r="WL64" s="665"/>
      <c r="WM64" s="665"/>
      <c r="WN64" s="665"/>
      <c r="WO64" s="665"/>
      <c r="WP64" s="665"/>
      <c r="WQ64" s="665"/>
      <c r="WR64" s="665"/>
      <c r="WS64" s="665"/>
      <c r="WT64" s="665"/>
      <c r="WU64" s="665"/>
      <c r="WV64" s="665"/>
      <c r="WW64" s="665"/>
      <c r="WX64" s="665"/>
      <c r="WY64" s="665"/>
      <c r="WZ64" s="665"/>
      <c r="XA64" s="665"/>
      <c r="XB64" s="665"/>
      <c r="XC64" s="665"/>
      <c r="XD64" s="665"/>
      <c r="XE64" s="665"/>
      <c r="XF64" s="665"/>
      <c r="XG64" s="665"/>
      <c r="XH64" s="665"/>
      <c r="XI64" s="665"/>
      <c r="XJ64" s="665"/>
      <c r="XK64" s="665"/>
      <c r="XL64" s="665"/>
      <c r="XM64" s="665"/>
      <c r="XN64" s="665"/>
      <c r="XO64" s="665"/>
      <c r="XP64" s="665"/>
      <c r="XQ64" s="665"/>
      <c r="XR64" s="665"/>
      <c r="XS64" s="665"/>
      <c r="XT64" s="665"/>
      <c r="XU64" s="665"/>
      <c r="XV64" s="665"/>
      <c r="XW64" s="665"/>
      <c r="XX64" s="665"/>
      <c r="XY64" s="665"/>
      <c r="XZ64" s="665"/>
      <c r="YA64" s="665"/>
      <c r="YB64" s="665"/>
      <c r="YC64" s="665"/>
      <c r="YD64" s="665"/>
      <c r="YE64" s="665"/>
      <c r="YF64" s="665"/>
      <c r="YG64" s="665"/>
      <c r="YH64" s="665"/>
      <c r="YI64" s="665"/>
      <c r="YJ64" s="665"/>
      <c r="YK64" s="665"/>
      <c r="YL64" s="665"/>
      <c r="YM64" s="665"/>
      <c r="YN64" s="665"/>
      <c r="YO64" s="665"/>
      <c r="YP64" s="665"/>
      <c r="YQ64" s="665"/>
      <c r="YR64" s="665"/>
      <c r="YS64" s="665"/>
      <c r="YT64" s="665"/>
      <c r="YU64" s="665"/>
      <c r="YV64" s="665"/>
      <c r="YW64" s="665"/>
      <c r="YX64" s="665"/>
      <c r="YY64" s="665"/>
      <c r="YZ64" s="665"/>
      <c r="ZA64" s="665"/>
      <c r="ZB64" s="665"/>
      <c r="ZC64" s="665"/>
      <c r="ZD64" s="665"/>
      <c r="ZE64" s="665"/>
      <c r="ZF64" s="665"/>
      <c r="ZG64" s="665"/>
      <c r="ZH64" s="665"/>
      <c r="ZI64" s="665"/>
      <c r="ZJ64" s="665"/>
      <c r="ZK64" s="665"/>
      <c r="ZL64" s="665"/>
      <c r="ZM64" s="665"/>
      <c r="ZN64" s="665"/>
      <c r="ZO64" s="665"/>
      <c r="ZP64" s="665"/>
      <c r="ZQ64" s="665"/>
      <c r="ZR64" s="665"/>
      <c r="ZS64" s="665"/>
      <c r="ZT64" s="665"/>
      <c r="ZU64" s="665"/>
      <c r="ZV64" s="665"/>
      <c r="ZW64" s="665"/>
      <c r="ZX64" s="665"/>
      <c r="ZY64" s="665"/>
      <c r="ZZ64" s="665"/>
      <c r="AAA64" s="665"/>
      <c r="AAB64" s="665"/>
      <c r="AAC64" s="665"/>
      <c r="AAD64" s="665"/>
      <c r="AAE64" s="665"/>
      <c r="AAF64" s="665"/>
      <c r="AAG64" s="665"/>
      <c r="AAH64" s="665"/>
      <c r="AAI64" s="665"/>
      <c r="AAJ64" s="665"/>
      <c r="AAK64" s="665"/>
      <c r="AAL64" s="665"/>
      <c r="AAM64" s="665"/>
      <c r="AAN64" s="665"/>
      <c r="AAO64" s="665"/>
      <c r="AAP64" s="665"/>
      <c r="AAQ64" s="665"/>
      <c r="AAR64" s="665"/>
      <c r="AAS64" s="665"/>
      <c r="AAT64" s="665"/>
      <c r="AAU64" s="665"/>
      <c r="AAV64" s="665"/>
      <c r="AAW64" s="665"/>
      <c r="AAX64" s="665"/>
      <c r="AAY64" s="665"/>
      <c r="AAZ64" s="665"/>
      <c r="ABA64" s="665"/>
      <c r="ABB64" s="665"/>
      <c r="ABC64" s="665"/>
      <c r="ABD64" s="665"/>
      <c r="ABE64" s="665"/>
      <c r="ABF64" s="665"/>
      <c r="ABG64" s="665"/>
      <c r="ABH64" s="665"/>
      <c r="ABI64" s="665"/>
      <c r="ABJ64" s="665"/>
      <c r="ABK64" s="665"/>
      <c r="ABL64" s="665"/>
      <c r="ABM64" s="665"/>
      <c r="ABN64" s="665"/>
      <c r="ABO64" s="665"/>
      <c r="ABP64" s="665"/>
      <c r="ABQ64" s="665"/>
      <c r="ABR64" s="665"/>
      <c r="ABS64" s="665"/>
      <c r="ABT64" s="665"/>
      <c r="ABU64" s="665"/>
      <c r="ABV64" s="665"/>
      <c r="ABW64" s="665"/>
      <c r="ABX64" s="665"/>
      <c r="ABY64" s="665"/>
      <c r="ABZ64" s="665"/>
      <c r="ACA64" s="665"/>
      <c r="ACB64" s="665"/>
      <c r="ACC64" s="665"/>
      <c r="ACD64" s="665"/>
      <c r="ACE64" s="665"/>
      <c r="ACF64" s="665"/>
      <c r="ACG64" s="665"/>
      <c r="ACH64" s="665"/>
      <c r="ACI64" s="665"/>
      <c r="ACJ64" s="665"/>
      <c r="ACK64" s="665"/>
      <c r="ACL64" s="665"/>
      <c r="ACM64" s="665"/>
      <c r="ACN64" s="665"/>
      <c r="ACO64" s="665"/>
      <c r="ACP64" s="665"/>
      <c r="ACQ64" s="665"/>
      <c r="ACR64" s="665"/>
      <c r="ACS64" s="665"/>
      <c r="ACT64" s="665"/>
      <c r="ACU64" s="665"/>
      <c r="ACV64" s="665"/>
      <c r="ACW64" s="665"/>
      <c r="ACX64" s="665"/>
      <c r="ACY64" s="665"/>
      <c r="ACZ64" s="665"/>
      <c r="ADA64" s="665"/>
      <c r="ADB64" s="665"/>
      <c r="ADC64" s="665"/>
      <c r="ADD64" s="665"/>
      <c r="ADE64" s="665"/>
      <c r="ADF64" s="665"/>
      <c r="ADG64" s="665"/>
      <c r="ADH64" s="665"/>
      <c r="ADI64" s="665"/>
      <c r="ADJ64" s="665"/>
      <c r="ADK64" s="665"/>
      <c r="ADL64" s="665"/>
      <c r="ADM64" s="665"/>
      <c r="ADN64" s="665"/>
      <c r="ADO64" s="665"/>
      <c r="ADP64" s="665"/>
      <c r="ADQ64" s="665"/>
      <c r="ADR64" s="665"/>
      <c r="ADS64" s="665"/>
      <c r="ADT64" s="665"/>
      <c r="ADU64" s="665"/>
      <c r="ADV64" s="665"/>
      <c r="ADW64" s="665"/>
      <c r="ADX64" s="665"/>
      <c r="ADY64" s="665"/>
      <c r="ADZ64" s="665"/>
      <c r="AEA64" s="665"/>
      <c r="AEB64" s="665"/>
      <c r="AEC64" s="665"/>
      <c r="AED64" s="665"/>
      <c r="AEE64" s="665"/>
      <c r="AEF64" s="665"/>
      <c r="AEG64" s="665"/>
      <c r="AEH64" s="665"/>
      <c r="AEI64" s="665"/>
      <c r="AEJ64" s="665"/>
      <c r="AEK64" s="665"/>
      <c r="AEL64" s="665"/>
      <c r="AEM64" s="665"/>
      <c r="AEN64" s="665"/>
      <c r="AEO64" s="665"/>
      <c r="AEP64" s="665"/>
      <c r="AEQ64" s="665"/>
      <c r="AER64" s="665"/>
      <c r="AES64" s="665"/>
      <c r="AET64" s="665"/>
      <c r="AEU64" s="665"/>
      <c r="AEV64" s="665"/>
      <c r="AEW64" s="665"/>
      <c r="AEX64" s="665"/>
      <c r="AEY64" s="665"/>
      <c r="AEZ64" s="665"/>
      <c r="AFA64" s="665"/>
      <c r="AFB64" s="665"/>
      <c r="AFC64" s="665"/>
      <c r="AFD64" s="665"/>
      <c r="AFE64" s="665"/>
      <c r="AFF64" s="665"/>
      <c r="AFG64" s="665"/>
      <c r="AFH64" s="665"/>
      <c r="AFI64" s="665"/>
      <c r="AFJ64" s="665"/>
      <c r="AFK64" s="665"/>
      <c r="AFL64" s="665"/>
      <c r="AFM64" s="665"/>
      <c r="AFN64" s="665"/>
      <c r="AFO64" s="665"/>
      <c r="AFP64" s="665"/>
      <c r="AFQ64" s="665"/>
      <c r="AFR64" s="665"/>
      <c r="AFS64" s="665"/>
      <c r="AFT64" s="665"/>
      <c r="AFU64" s="665"/>
      <c r="AFV64" s="665"/>
      <c r="AFW64" s="665"/>
      <c r="AFX64" s="665"/>
      <c r="AFY64" s="665"/>
      <c r="AFZ64" s="665"/>
      <c r="AGA64" s="665"/>
      <c r="AGB64" s="665"/>
      <c r="AGC64" s="665"/>
      <c r="AGD64" s="665"/>
      <c r="AGE64" s="665"/>
      <c r="AGF64" s="665"/>
      <c r="AGG64" s="665"/>
      <c r="AGH64" s="665"/>
      <c r="AGI64" s="665"/>
      <c r="AGJ64" s="665"/>
      <c r="AGK64" s="665"/>
      <c r="AGL64" s="665"/>
      <c r="AGM64" s="665"/>
      <c r="AGN64" s="665"/>
      <c r="AGO64" s="665"/>
      <c r="AGP64" s="665"/>
      <c r="AGQ64" s="665"/>
      <c r="AGR64" s="665"/>
      <c r="AGS64" s="665"/>
      <c r="AGT64" s="665"/>
      <c r="AGU64" s="665"/>
      <c r="AGV64" s="665"/>
      <c r="AGW64" s="665"/>
      <c r="AGX64" s="665"/>
      <c r="AGY64" s="665"/>
      <c r="AGZ64" s="665"/>
      <c r="AHA64" s="665"/>
      <c r="AHB64" s="665"/>
      <c r="AHC64" s="665"/>
      <c r="AHD64" s="665"/>
      <c r="AHE64" s="665"/>
      <c r="AHF64" s="665"/>
      <c r="AHG64" s="665"/>
      <c r="AHH64" s="665"/>
      <c r="AHI64" s="665"/>
      <c r="AHJ64" s="665"/>
      <c r="AHK64" s="665"/>
      <c r="AHL64" s="665"/>
      <c r="AHM64" s="665"/>
      <c r="AHN64" s="665"/>
      <c r="AHO64" s="665"/>
      <c r="AHP64" s="665"/>
      <c r="AHQ64" s="665"/>
      <c r="AHR64" s="665"/>
      <c r="AHS64" s="665"/>
      <c r="AHT64" s="665"/>
      <c r="AHU64" s="665"/>
      <c r="AHV64" s="665"/>
      <c r="AHW64" s="665"/>
      <c r="AHX64" s="665"/>
      <c r="AHY64" s="665"/>
      <c r="AHZ64" s="665"/>
      <c r="AIA64" s="665"/>
      <c r="AIB64" s="665"/>
      <c r="AIC64" s="665"/>
      <c r="AID64" s="665"/>
      <c r="AIE64" s="665"/>
      <c r="AIF64" s="665"/>
      <c r="AIG64" s="665"/>
      <c r="AIH64" s="665"/>
      <c r="AII64" s="665"/>
      <c r="AIJ64" s="665"/>
      <c r="AIK64" s="665"/>
      <c r="AIL64" s="665"/>
      <c r="AIM64" s="665"/>
      <c r="AIN64" s="665"/>
      <c r="AIO64" s="665"/>
      <c r="AIP64" s="665"/>
      <c r="AIQ64" s="665"/>
      <c r="AIR64" s="665"/>
      <c r="AIS64" s="665"/>
      <c r="AIT64" s="665"/>
      <c r="AIU64" s="665"/>
      <c r="AIV64" s="665"/>
      <c r="AIW64" s="665"/>
      <c r="AIX64" s="665"/>
      <c r="AIY64" s="665"/>
      <c r="AIZ64" s="665"/>
      <c r="AJA64" s="665"/>
      <c r="AJB64" s="665"/>
      <c r="AJC64" s="665"/>
      <c r="AJD64" s="665"/>
      <c r="AJE64" s="665"/>
      <c r="AJF64" s="665"/>
      <c r="AJG64" s="665"/>
      <c r="AJH64" s="665"/>
      <c r="AJI64" s="665"/>
      <c r="AJJ64" s="665"/>
      <c r="AJK64" s="665"/>
      <c r="AJL64" s="665"/>
      <c r="AJM64" s="665"/>
      <c r="AJN64" s="665"/>
      <c r="AJO64" s="665"/>
      <c r="AJP64" s="665"/>
      <c r="AJQ64" s="665"/>
      <c r="AJR64" s="665"/>
      <c r="AJS64" s="665"/>
      <c r="AJT64" s="665"/>
      <c r="AJU64" s="665"/>
      <c r="AJV64" s="665"/>
      <c r="AJW64" s="665"/>
      <c r="AJX64" s="665"/>
      <c r="AJY64" s="665"/>
      <c r="AJZ64" s="665"/>
      <c r="AKA64" s="665"/>
      <c r="AKB64" s="665"/>
      <c r="AKC64" s="665"/>
      <c r="AKD64" s="665"/>
      <c r="AKE64" s="665"/>
      <c r="AKF64" s="665"/>
      <c r="AKG64" s="665"/>
      <c r="AKH64" s="665"/>
      <c r="AKI64" s="665"/>
      <c r="AKJ64" s="665"/>
      <c r="AKK64" s="665"/>
      <c r="AKL64" s="665"/>
      <c r="AKM64" s="665"/>
      <c r="AKN64" s="665"/>
      <c r="AKO64" s="665"/>
      <c r="AKP64" s="665"/>
      <c r="AKQ64" s="665"/>
      <c r="AKR64" s="665"/>
      <c r="AKS64" s="665"/>
      <c r="AKT64" s="665"/>
      <c r="AKU64" s="665"/>
      <c r="AKV64" s="665"/>
      <c r="AKW64" s="665"/>
      <c r="AKX64" s="665"/>
      <c r="AKY64" s="665"/>
      <c r="AKZ64" s="665"/>
      <c r="ALA64" s="665"/>
      <c r="ALB64" s="665"/>
      <c r="ALC64" s="665"/>
      <c r="ALD64" s="665"/>
      <c r="ALE64" s="665"/>
      <c r="ALF64" s="665"/>
      <c r="ALG64" s="665"/>
      <c r="ALH64" s="665"/>
      <c r="ALI64" s="665"/>
      <c r="ALJ64" s="665"/>
      <c r="ALK64" s="665"/>
      <c r="ALL64" s="665"/>
      <c r="ALM64" s="665"/>
    </row>
    <row r="65" spans="2:1001">
      <c r="B65" s="699"/>
      <c r="C65" s="700"/>
      <c r="D65" s="700"/>
      <c r="E65" s="700"/>
      <c r="F65" s="700"/>
      <c r="G65" s="700"/>
      <c r="H65" s="700"/>
      <c r="I65" s="700"/>
      <c r="J65" s="700"/>
      <c r="K65" s="700"/>
      <c r="P65" s="665"/>
      <c r="Q65" s="665"/>
      <c r="R65" s="665"/>
      <c r="S65" s="665"/>
      <c r="T65" s="665"/>
      <c r="U65" s="665"/>
      <c r="V65" s="665"/>
      <c r="W65" s="665"/>
      <c r="X65" s="665"/>
      <c r="Y65" s="665"/>
      <c r="Z65" s="665"/>
      <c r="AA65" s="665"/>
      <c r="AB65" s="665"/>
      <c r="AC65" s="665"/>
      <c r="AD65" s="665"/>
      <c r="AE65" s="665"/>
      <c r="AF65" s="665"/>
      <c r="AG65" s="665"/>
      <c r="AH65" s="665"/>
      <c r="AI65" s="665"/>
      <c r="AJ65" s="665"/>
      <c r="AK65" s="665"/>
      <c r="AL65" s="665"/>
      <c r="AM65" s="665"/>
      <c r="AN65" s="665"/>
      <c r="AO65" s="665"/>
      <c r="AP65" s="665"/>
      <c r="AQ65" s="665"/>
      <c r="AR65" s="665"/>
      <c r="AS65" s="665"/>
      <c r="AT65" s="665"/>
      <c r="AU65" s="665"/>
      <c r="AV65" s="665"/>
      <c r="AW65" s="665"/>
      <c r="AX65" s="665"/>
      <c r="AY65" s="665"/>
      <c r="AZ65" s="665"/>
      <c r="BA65" s="665"/>
      <c r="BB65" s="665"/>
      <c r="BC65" s="665"/>
      <c r="BD65" s="665"/>
      <c r="BE65" s="665"/>
      <c r="BF65" s="665"/>
      <c r="BG65" s="665"/>
      <c r="BH65" s="665"/>
      <c r="BI65" s="665"/>
      <c r="BJ65" s="665"/>
      <c r="BK65" s="665"/>
      <c r="BL65" s="665"/>
      <c r="BM65" s="665"/>
      <c r="BN65" s="665"/>
      <c r="BO65" s="665"/>
      <c r="BP65" s="665"/>
      <c r="BQ65" s="665"/>
      <c r="BR65" s="665"/>
      <c r="BS65" s="665"/>
      <c r="BT65" s="665"/>
      <c r="BU65" s="665"/>
      <c r="BV65" s="665"/>
      <c r="BW65" s="665"/>
      <c r="BX65" s="665"/>
      <c r="BY65" s="665"/>
      <c r="BZ65" s="665"/>
      <c r="CA65" s="665"/>
      <c r="CB65" s="665"/>
      <c r="CC65" s="665"/>
      <c r="CD65" s="665"/>
      <c r="CE65" s="665"/>
      <c r="CF65" s="665"/>
      <c r="CG65" s="665"/>
      <c r="CH65" s="665"/>
      <c r="CI65" s="665"/>
      <c r="CJ65" s="665"/>
      <c r="CK65" s="665"/>
      <c r="CL65" s="665"/>
      <c r="CM65" s="665"/>
      <c r="CN65" s="665"/>
      <c r="CO65" s="665"/>
      <c r="CP65" s="665"/>
      <c r="CQ65" s="665"/>
      <c r="CR65" s="665"/>
      <c r="CS65" s="665"/>
      <c r="CT65" s="665"/>
      <c r="CU65" s="665"/>
      <c r="CV65" s="665"/>
      <c r="CW65" s="665"/>
      <c r="CX65" s="665"/>
      <c r="CY65" s="665"/>
      <c r="CZ65" s="665"/>
      <c r="DA65" s="665"/>
      <c r="DB65" s="665"/>
      <c r="DC65" s="665"/>
      <c r="DD65" s="665"/>
      <c r="DE65" s="665"/>
      <c r="DF65" s="665"/>
      <c r="DG65" s="665"/>
      <c r="DH65" s="665"/>
      <c r="DI65" s="665"/>
      <c r="DJ65" s="665"/>
      <c r="DK65" s="665"/>
      <c r="DL65" s="665"/>
      <c r="DM65" s="665"/>
      <c r="DN65" s="665"/>
      <c r="DO65" s="665"/>
      <c r="DP65" s="665"/>
      <c r="DQ65" s="665"/>
      <c r="DR65" s="665"/>
      <c r="DS65" s="665"/>
      <c r="DT65" s="665"/>
      <c r="DU65" s="665"/>
      <c r="DV65" s="665"/>
      <c r="DW65" s="665"/>
      <c r="DX65" s="665"/>
      <c r="DY65" s="665"/>
      <c r="DZ65" s="665"/>
      <c r="EA65" s="665"/>
      <c r="EB65" s="665"/>
      <c r="EC65" s="665"/>
      <c r="ED65" s="665"/>
      <c r="EE65" s="665"/>
      <c r="EF65" s="665"/>
      <c r="EG65" s="665"/>
      <c r="EH65" s="665"/>
      <c r="EI65" s="665"/>
      <c r="EJ65" s="665"/>
      <c r="EK65" s="665"/>
      <c r="EL65" s="665"/>
      <c r="EM65" s="665"/>
      <c r="EN65" s="665"/>
      <c r="EO65" s="665"/>
      <c r="EP65" s="665"/>
      <c r="EQ65" s="665"/>
      <c r="ER65" s="665"/>
      <c r="ES65" s="665"/>
      <c r="ET65" s="665"/>
      <c r="EU65" s="665"/>
      <c r="EV65" s="665"/>
      <c r="EW65" s="665"/>
      <c r="EX65" s="665"/>
      <c r="EY65" s="665"/>
      <c r="EZ65" s="665"/>
      <c r="FA65" s="665"/>
      <c r="FB65" s="665"/>
      <c r="FC65" s="665"/>
      <c r="FD65" s="665"/>
      <c r="FE65" s="665"/>
      <c r="FF65" s="665"/>
      <c r="FG65" s="665"/>
      <c r="FH65" s="665"/>
      <c r="FI65" s="665"/>
      <c r="FJ65" s="665"/>
      <c r="FK65" s="665"/>
      <c r="FL65" s="665"/>
      <c r="FM65" s="665"/>
      <c r="FN65" s="665"/>
      <c r="FO65" s="665"/>
      <c r="FP65" s="665"/>
      <c r="FQ65" s="665"/>
      <c r="FR65" s="665"/>
      <c r="FS65" s="665"/>
      <c r="FT65" s="665"/>
      <c r="FU65" s="665"/>
      <c r="FV65" s="665"/>
      <c r="FW65" s="665"/>
      <c r="FX65" s="665"/>
      <c r="FY65" s="665"/>
      <c r="FZ65" s="665"/>
      <c r="GA65" s="665"/>
      <c r="GB65" s="665"/>
      <c r="GC65" s="665"/>
      <c r="GD65" s="665"/>
      <c r="GE65" s="665"/>
      <c r="GF65" s="665"/>
      <c r="GG65" s="665"/>
      <c r="GH65" s="665"/>
      <c r="GI65" s="665"/>
      <c r="GJ65" s="665"/>
      <c r="GK65" s="665"/>
      <c r="GL65" s="665"/>
      <c r="GM65" s="665"/>
      <c r="GN65" s="665"/>
      <c r="GO65" s="665"/>
      <c r="GP65" s="665"/>
      <c r="GQ65" s="665"/>
      <c r="GR65" s="665"/>
      <c r="GS65" s="665"/>
      <c r="GT65" s="665"/>
      <c r="GU65" s="665"/>
      <c r="GV65" s="665"/>
      <c r="GW65" s="665"/>
      <c r="GX65" s="665"/>
      <c r="GY65" s="665"/>
      <c r="GZ65" s="665"/>
      <c r="HA65" s="665"/>
      <c r="HB65" s="665"/>
      <c r="HC65" s="665"/>
      <c r="HD65" s="665"/>
      <c r="HE65" s="665"/>
      <c r="HF65" s="665"/>
      <c r="HG65" s="665"/>
      <c r="HH65" s="665"/>
      <c r="HI65" s="665"/>
      <c r="HJ65" s="665"/>
      <c r="HK65" s="665"/>
      <c r="HL65" s="665"/>
      <c r="HM65" s="665"/>
      <c r="HN65" s="665"/>
      <c r="HO65" s="665"/>
      <c r="HP65" s="665"/>
      <c r="HQ65" s="665"/>
      <c r="HR65" s="665"/>
      <c r="HS65" s="665"/>
      <c r="HT65" s="665"/>
      <c r="HU65" s="665"/>
      <c r="HV65" s="665"/>
      <c r="HW65" s="665"/>
      <c r="HX65" s="665"/>
      <c r="HY65" s="665"/>
      <c r="HZ65" s="665"/>
      <c r="IA65" s="665"/>
      <c r="IB65" s="665"/>
      <c r="IC65" s="665"/>
      <c r="ID65" s="665"/>
      <c r="IE65" s="665"/>
      <c r="IF65" s="665"/>
      <c r="IG65" s="665"/>
      <c r="IH65" s="665"/>
      <c r="II65" s="665"/>
      <c r="IJ65" s="665"/>
      <c r="IK65" s="665"/>
      <c r="IL65" s="665"/>
      <c r="IM65" s="665"/>
      <c r="IN65" s="665"/>
      <c r="IO65" s="665"/>
      <c r="IP65" s="665"/>
      <c r="IQ65" s="665"/>
      <c r="IR65" s="665"/>
      <c r="IS65" s="665"/>
      <c r="IT65" s="665"/>
      <c r="IU65" s="665"/>
      <c r="IV65" s="665"/>
      <c r="IW65" s="665"/>
      <c r="IX65" s="665"/>
      <c r="IY65" s="665"/>
      <c r="IZ65" s="665"/>
      <c r="JA65" s="665"/>
      <c r="JB65" s="665"/>
      <c r="JC65" s="665"/>
      <c r="JD65" s="665"/>
      <c r="JE65" s="665"/>
      <c r="JF65" s="665"/>
      <c r="JG65" s="665"/>
      <c r="JH65" s="665"/>
      <c r="JI65" s="665"/>
      <c r="JJ65" s="665"/>
      <c r="JK65" s="665"/>
      <c r="JL65" s="665"/>
      <c r="JM65" s="665"/>
      <c r="JN65" s="665"/>
      <c r="JO65" s="665"/>
      <c r="JP65" s="665"/>
      <c r="JQ65" s="665"/>
      <c r="JR65" s="665"/>
      <c r="JS65" s="665"/>
      <c r="JT65" s="665"/>
      <c r="JU65" s="665"/>
      <c r="JV65" s="665"/>
      <c r="JW65" s="665"/>
      <c r="JX65" s="665"/>
      <c r="JY65" s="665"/>
      <c r="JZ65" s="665"/>
      <c r="KA65" s="665"/>
      <c r="KB65" s="665"/>
      <c r="KC65" s="665"/>
      <c r="KD65" s="665"/>
      <c r="KE65" s="665"/>
      <c r="KF65" s="665"/>
      <c r="KG65" s="665"/>
      <c r="KH65" s="665"/>
      <c r="KI65" s="665"/>
      <c r="KJ65" s="665"/>
      <c r="KK65" s="665"/>
      <c r="KL65" s="665"/>
      <c r="KM65" s="665"/>
      <c r="KN65" s="665"/>
      <c r="KO65" s="665"/>
      <c r="KP65" s="665"/>
      <c r="KQ65" s="665"/>
      <c r="KR65" s="665"/>
      <c r="KS65" s="665"/>
      <c r="KT65" s="665"/>
      <c r="KU65" s="665"/>
      <c r="KV65" s="665"/>
      <c r="KW65" s="665"/>
      <c r="KX65" s="665"/>
      <c r="KY65" s="665"/>
      <c r="KZ65" s="665"/>
      <c r="LA65" s="665"/>
      <c r="LB65" s="665"/>
      <c r="LC65" s="665"/>
      <c r="LD65" s="665"/>
      <c r="LE65" s="665"/>
      <c r="LF65" s="665"/>
      <c r="LG65" s="665"/>
      <c r="LH65" s="665"/>
      <c r="LI65" s="665"/>
      <c r="LJ65" s="665"/>
      <c r="LK65" s="665"/>
      <c r="LL65" s="665"/>
      <c r="LM65" s="665"/>
      <c r="LN65" s="665"/>
      <c r="LO65" s="665"/>
      <c r="LP65" s="665"/>
      <c r="LQ65" s="665"/>
      <c r="LR65" s="665"/>
      <c r="LS65" s="665"/>
      <c r="LT65" s="665"/>
      <c r="LU65" s="665"/>
      <c r="LV65" s="665"/>
      <c r="LW65" s="665"/>
      <c r="LX65" s="665"/>
      <c r="LY65" s="665"/>
      <c r="LZ65" s="665"/>
      <c r="MA65" s="665"/>
      <c r="MB65" s="665"/>
      <c r="MC65" s="665"/>
      <c r="MD65" s="665"/>
      <c r="ME65" s="665"/>
      <c r="MF65" s="665"/>
      <c r="MG65" s="665"/>
      <c r="MH65" s="665"/>
      <c r="MI65" s="665"/>
      <c r="MJ65" s="665"/>
      <c r="MK65" s="665"/>
      <c r="ML65" s="665"/>
      <c r="MM65" s="665"/>
      <c r="MN65" s="665"/>
      <c r="MO65" s="665"/>
      <c r="MP65" s="665"/>
      <c r="MQ65" s="665"/>
      <c r="MR65" s="665"/>
      <c r="MS65" s="665"/>
      <c r="MT65" s="665"/>
      <c r="MU65" s="665"/>
      <c r="MV65" s="665"/>
      <c r="MW65" s="665"/>
      <c r="MX65" s="665"/>
      <c r="MY65" s="665"/>
      <c r="MZ65" s="665"/>
      <c r="NA65" s="665"/>
      <c r="NB65" s="665"/>
      <c r="NC65" s="665"/>
      <c r="ND65" s="665"/>
      <c r="NE65" s="665"/>
      <c r="NF65" s="665"/>
      <c r="NG65" s="665"/>
      <c r="NH65" s="665"/>
      <c r="NI65" s="665"/>
      <c r="NJ65" s="665"/>
      <c r="NK65" s="665"/>
      <c r="NL65" s="665"/>
      <c r="NM65" s="665"/>
      <c r="NN65" s="665"/>
      <c r="NO65" s="665"/>
      <c r="NP65" s="665"/>
      <c r="NQ65" s="665"/>
      <c r="NR65" s="665"/>
      <c r="NS65" s="665"/>
      <c r="NT65" s="665"/>
      <c r="NU65" s="665"/>
      <c r="NV65" s="665"/>
      <c r="NW65" s="665"/>
      <c r="NX65" s="665"/>
      <c r="NY65" s="665"/>
      <c r="NZ65" s="665"/>
      <c r="OA65" s="665"/>
      <c r="OB65" s="665"/>
      <c r="OC65" s="665"/>
      <c r="OD65" s="665"/>
      <c r="OE65" s="665"/>
      <c r="OF65" s="665"/>
      <c r="OG65" s="665"/>
      <c r="OH65" s="665"/>
      <c r="OI65" s="665"/>
      <c r="OJ65" s="665"/>
      <c r="OK65" s="665"/>
      <c r="OL65" s="665"/>
      <c r="OM65" s="665"/>
      <c r="ON65" s="665"/>
      <c r="OO65" s="665"/>
      <c r="OP65" s="665"/>
      <c r="OQ65" s="665"/>
      <c r="OR65" s="665"/>
      <c r="OS65" s="665"/>
      <c r="OT65" s="665"/>
      <c r="OU65" s="665"/>
      <c r="OV65" s="665"/>
      <c r="OW65" s="665"/>
      <c r="OX65" s="665"/>
      <c r="OY65" s="665"/>
      <c r="OZ65" s="665"/>
      <c r="PA65" s="665"/>
      <c r="PB65" s="665"/>
      <c r="PC65" s="665"/>
      <c r="PD65" s="665"/>
      <c r="PE65" s="665"/>
      <c r="PF65" s="665"/>
      <c r="PG65" s="665"/>
      <c r="PH65" s="665"/>
      <c r="PI65" s="665"/>
      <c r="PJ65" s="665"/>
      <c r="PK65" s="665"/>
      <c r="PL65" s="665"/>
      <c r="PM65" s="665"/>
      <c r="PN65" s="665"/>
      <c r="PO65" s="665"/>
      <c r="PP65" s="665"/>
      <c r="PQ65" s="665"/>
      <c r="PR65" s="665"/>
      <c r="PS65" s="665"/>
      <c r="PT65" s="665"/>
      <c r="PU65" s="665"/>
      <c r="PV65" s="665"/>
      <c r="PW65" s="665"/>
      <c r="PX65" s="665"/>
      <c r="PY65" s="665"/>
      <c r="PZ65" s="665"/>
      <c r="QA65" s="665"/>
      <c r="QB65" s="665"/>
      <c r="QC65" s="665"/>
      <c r="QD65" s="665"/>
      <c r="QE65" s="665"/>
      <c r="QF65" s="665"/>
      <c r="QG65" s="665"/>
      <c r="QH65" s="665"/>
      <c r="QI65" s="665"/>
      <c r="QJ65" s="665"/>
      <c r="QK65" s="665"/>
      <c r="QL65" s="665"/>
      <c r="QM65" s="665"/>
      <c r="QN65" s="665"/>
      <c r="QO65" s="665"/>
      <c r="QP65" s="665"/>
      <c r="QQ65" s="665"/>
      <c r="QR65" s="665"/>
      <c r="QS65" s="665"/>
      <c r="QT65" s="665"/>
      <c r="QU65" s="665"/>
      <c r="QV65" s="665"/>
      <c r="QW65" s="665"/>
      <c r="QX65" s="665"/>
      <c r="QY65" s="665"/>
      <c r="QZ65" s="665"/>
      <c r="RA65" s="665"/>
      <c r="RB65" s="665"/>
      <c r="RC65" s="665"/>
      <c r="RD65" s="665"/>
      <c r="RE65" s="665"/>
      <c r="RF65" s="665"/>
      <c r="RG65" s="665"/>
      <c r="RH65" s="665"/>
      <c r="RI65" s="665"/>
      <c r="RJ65" s="665"/>
      <c r="RK65" s="665"/>
      <c r="RL65" s="665"/>
      <c r="RM65" s="665"/>
      <c r="RN65" s="665"/>
      <c r="RO65" s="665"/>
      <c r="RP65" s="665"/>
      <c r="RQ65" s="665"/>
      <c r="RR65" s="665"/>
      <c r="RS65" s="665"/>
      <c r="RT65" s="665"/>
      <c r="RU65" s="665"/>
      <c r="RV65" s="665"/>
      <c r="RW65" s="665"/>
      <c r="RX65" s="665"/>
      <c r="RY65" s="665"/>
      <c r="RZ65" s="665"/>
      <c r="SA65" s="665"/>
      <c r="SB65" s="665"/>
      <c r="SC65" s="665"/>
      <c r="SD65" s="665"/>
      <c r="SE65" s="665"/>
      <c r="SF65" s="665"/>
      <c r="SG65" s="665"/>
      <c r="SH65" s="665"/>
      <c r="SI65" s="665"/>
      <c r="SJ65" s="665"/>
      <c r="SK65" s="665"/>
      <c r="SL65" s="665"/>
      <c r="SM65" s="665"/>
      <c r="SN65" s="665"/>
      <c r="SO65" s="665"/>
      <c r="SP65" s="665"/>
      <c r="SQ65" s="665"/>
      <c r="SR65" s="665"/>
      <c r="SS65" s="665"/>
      <c r="ST65" s="665"/>
      <c r="SU65" s="665"/>
      <c r="SV65" s="665"/>
      <c r="SW65" s="665"/>
      <c r="SX65" s="665"/>
      <c r="SY65" s="665"/>
      <c r="SZ65" s="665"/>
      <c r="TA65" s="665"/>
      <c r="TB65" s="665"/>
      <c r="TC65" s="665"/>
      <c r="TD65" s="665"/>
      <c r="TE65" s="665"/>
      <c r="TF65" s="665"/>
      <c r="TG65" s="665"/>
      <c r="TH65" s="665"/>
      <c r="TI65" s="665"/>
      <c r="TJ65" s="665"/>
      <c r="TK65" s="665"/>
      <c r="TL65" s="665"/>
      <c r="TM65" s="665"/>
      <c r="TN65" s="665"/>
      <c r="TO65" s="665"/>
      <c r="TP65" s="665"/>
      <c r="TQ65" s="665"/>
      <c r="TR65" s="665"/>
      <c r="TS65" s="665"/>
      <c r="TT65" s="665"/>
      <c r="TU65" s="665"/>
      <c r="TV65" s="665"/>
      <c r="TW65" s="665"/>
      <c r="TX65" s="665"/>
      <c r="TY65" s="665"/>
      <c r="TZ65" s="665"/>
      <c r="UA65" s="665"/>
      <c r="UB65" s="665"/>
      <c r="UC65" s="665"/>
      <c r="UD65" s="665"/>
      <c r="UE65" s="665"/>
      <c r="UF65" s="665"/>
      <c r="UG65" s="665"/>
      <c r="UH65" s="665"/>
      <c r="UI65" s="665"/>
      <c r="UJ65" s="665"/>
      <c r="UK65" s="665"/>
      <c r="UL65" s="665"/>
      <c r="UM65" s="665"/>
      <c r="UN65" s="665"/>
      <c r="UO65" s="665"/>
      <c r="UP65" s="665"/>
      <c r="UQ65" s="665"/>
      <c r="UR65" s="665"/>
      <c r="US65" s="665"/>
      <c r="UT65" s="665"/>
      <c r="UU65" s="665"/>
      <c r="UV65" s="665"/>
      <c r="UW65" s="665"/>
      <c r="UX65" s="665"/>
      <c r="UY65" s="665"/>
      <c r="UZ65" s="665"/>
      <c r="VA65" s="665"/>
      <c r="VB65" s="665"/>
      <c r="VC65" s="665"/>
      <c r="VD65" s="665"/>
      <c r="VE65" s="665"/>
      <c r="VF65" s="665"/>
      <c r="VG65" s="665"/>
      <c r="VH65" s="665"/>
      <c r="VI65" s="665"/>
      <c r="VJ65" s="665"/>
      <c r="VK65" s="665"/>
      <c r="VL65" s="665"/>
      <c r="VM65" s="665"/>
      <c r="VN65" s="665"/>
      <c r="VO65" s="665"/>
      <c r="VP65" s="665"/>
      <c r="VQ65" s="665"/>
      <c r="VR65" s="665"/>
      <c r="VS65" s="665"/>
      <c r="VT65" s="665"/>
      <c r="VU65" s="665"/>
      <c r="VV65" s="665"/>
      <c r="VW65" s="665"/>
      <c r="VX65" s="665"/>
      <c r="VY65" s="665"/>
      <c r="VZ65" s="665"/>
      <c r="WA65" s="665"/>
      <c r="WB65" s="665"/>
      <c r="WC65" s="665"/>
      <c r="WD65" s="665"/>
      <c r="WE65" s="665"/>
      <c r="WF65" s="665"/>
      <c r="WG65" s="665"/>
      <c r="WH65" s="665"/>
      <c r="WI65" s="665"/>
      <c r="WJ65" s="665"/>
      <c r="WK65" s="665"/>
      <c r="WL65" s="665"/>
      <c r="WM65" s="665"/>
      <c r="WN65" s="665"/>
      <c r="WO65" s="665"/>
      <c r="WP65" s="665"/>
      <c r="WQ65" s="665"/>
      <c r="WR65" s="665"/>
      <c r="WS65" s="665"/>
      <c r="WT65" s="665"/>
      <c r="WU65" s="665"/>
      <c r="WV65" s="665"/>
      <c r="WW65" s="665"/>
      <c r="WX65" s="665"/>
      <c r="WY65" s="665"/>
      <c r="WZ65" s="665"/>
      <c r="XA65" s="665"/>
      <c r="XB65" s="665"/>
      <c r="XC65" s="665"/>
      <c r="XD65" s="665"/>
      <c r="XE65" s="665"/>
      <c r="XF65" s="665"/>
      <c r="XG65" s="665"/>
      <c r="XH65" s="665"/>
      <c r="XI65" s="665"/>
      <c r="XJ65" s="665"/>
      <c r="XK65" s="665"/>
      <c r="XL65" s="665"/>
      <c r="XM65" s="665"/>
      <c r="XN65" s="665"/>
      <c r="XO65" s="665"/>
      <c r="XP65" s="665"/>
      <c r="XQ65" s="665"/>
      <c r="XR65" s="665"/>
      <c r="XS65" s="665"/>
      <c r="XT65" s="665"/>
      <c r="XU65" s="665"/>
      <c r="XV65" s="665"/>
      <c r="XW65" s="665"/>
      <c r="XX65" s="665"/>
      <c r="XY65" s="665"/>
      <c r="XZ65" s="665"/>
      <c r="YA65" s="665"/>
      <c r="YB65" s="665"/>
      <c r="YC65" s="665"/>
      <c r="YD65" s="665"/>
      <c r="YE65" s="665"/>
      <c r="YF65" s="665"/>
      <c r="YG65" s="665"/>
      <c r="YH65" s="665"/>
      <c r="YI65" s="665"/>
      <c r="YJ65" s="665"/>
      <c r="YK65" s="665"/>
      <c r="YL65" s="665"/>
      <c r="YM65" s="665"/>
      <c r="YN65" s="665"/>
      <c r="YO65" s="665"/>
      <c r="YP65" s="665"/>
      <c r="YQ65" s="665"/>
      <c r="YR65" s="665"/>
      <c r="YS65" s="665"/>
      <c r="YT65" s="665"/>
      <c r="YU65" s="665"/>
      <c r="YV65" s="665"/>
      <c r="YW65" s="665"/>
      <c r="YX65" s="665"/>
      <c r="YY65" s="665"/>
      <c r="YZ65" s="665"/>
      <c r="ZA65" s="665"/>
      <c r="ZB65" s="665"/>
      <c r="ZC65" s="665"/>
      <c r="ZD65" s="665"/>
      <c r="ZE65" s="665"/>
      <c r="ZF65" s="665"/>
      <c r="ZG65" s="665"/>
      <c r="ZH65" s="665"/>
      <c r="ZI65" s="665"/>
      <c r="ZJ65" s="665"/>
      <c r="ZK65" s="665"/>
      <c r="ZL65" s="665"/>
      <c r="ZM65" s="665"/>
      <c r="ZN65" s="665"/>
      <c r="ZO65" s="665"/>
      <c r="ZP65" s="665"/>
      <c r="ZQ65" s="665"/>
      <c r="ZR65" s="665"/>
      <c r="ZS65" s="665"/>
      <c r="ZT65" s="665"/>
      <c r="ZU65" s="665"/>
      <c r="ZV65" s="665"/>
      <c r="ZW65" s="665"/>
      <c r="ZX65" s="665"/>
      <c r="ZY65" s="665"/>
      <c r="ZZ65" s="665"/>
      <c r="AAA65" s="665"/>
      <c r="AAB65" s="665"/>
      <c r="AAC65" s="665"/>
      <c r="AAD65" s="665"/>
      <c r="AAE65" s="665"/>
      <c r="AAF65" s="665"/>
      <c r="AAG65" s="665"/>
      <c r="AAH65" s="665"/>
      <c r="AAI65" s="665"/>
      <c r="AAJ65" s="665"/>
      <c r="AAK65" s="665"/>
      <c r="AAL65" s="665"/>
      <c r="AAM65" s="665"/>
      <c r="AAN65" s="665"/>
      <c r="AAO65" s="665"/>
      <c r="AAP65" s="665"/>
      <c r="AAQ65" s="665"/>
      <c r="AAR65" s="665"/>
      <c r="AAS65" s="665"/>
      <c r="AAT65" s="665"/>
      <c r="AAU65" s="665"/>
      <c r="AAV65" s="665"/>
      <c r="AAW65" s="665"/>
      <c r="AAX65" s="665"/>
      <c r="AAY65" s="665"/>
      <c r="AAZ65" s="665"/>
      <c r="ABA65" s="665"/>
      <c r="ABB65" s="665"/>
      <c r="ABC65" s="665"/>
      <c r="ABD65" s="665"/>
      <c r="ABE65" s="665"/>
      <c r="ABF65" s="665"/>
      <c r="ABG65" s="665"/>
      <c r="ABH65" s="665"/>
      <c r="ABI65" s="665"/>
      <c r="ABJ65" s="665"/>
      <c r="ABK65" s="665"/>
      <c r="ABL65" s="665"/>
      <c r="ABM65" s="665"/>
      <c r="ABN65" s="665"/>
      <c r="ABO65" s="665"/>
      <c r="ABP65" s="665"/>
      <c r="ABQ65" s="665"/>
      <c r="ABR65" s="665"/>
      <c r="ABS65" s="665"/>
      <c r="ABT65" s="665"/>
      <c r="ABU65" s="665"/>
      <c r="ABV65" s="665"/>
      <c r="ABW65" s="665"/>
      <c r="ABX65" s="665"/>
      <c r="ABY65" s="665"/>
      <c r="ABZ65" s="665"/>
      <c r="ACA65" s="665"/>
      <c r="ACB65" s="665"/>
      <c r="ACC65" s="665"/>
      <c r="ACD65" s="665"/>
      <c r="ACE65" s="665"/>
      <c r="ACF65" s="665"/>
      <c r="ACG65" s="665"/>
      <c r="ACH65" s="665"/>
      <c r="ACI65" s="665"/>
      <c r="ACJ65" s="665"/>
      <c r="ACK65" s="665"/>
      <c r="ACL65" s="665"/>
      <c r="ACM65" s="665"/>
      <c r="ACN65" s="665"/>
      <c r="ACO65" s="665"/>
      <c r="ACP65" s="665"/>
      <c r="ACQ65" s="665"/>
      <c r="ACR65" s="665"/>
      <c r="ACS65" s="665"/>
      <c r="ACT65" s="665"/>
      <c r="ACU65" s="665"/>
      <c r="ACV65" s="665"/>
      <c r="ACW65" s="665"/>
      <c r="ACX65" s="665"/>
      <c r="ACY65" s="665"/>
      <c r="ACZ65" s="665"/>
      <c r="ADA65" s="665"/>
      <c r="ADB65" s="665"/>
      <c r="ADC65" s="665"/>
      <c r="ADD65" s="665"/>
      <c r="ADE65" s="665"/>
      <c r="ADF65" s="665"/>
      <c r="ADG65" s="665"/>
      <c r="ADH65" s="665"/>
      <c r="ADI65" s="665"/>
      <c r="ADJ65" s="665"/>
      <c r="ADK65" s="665"/>
      <c r="ADL65" s="665"/>
      <c r="ADM65" s="665"/>
      <c r="ADN65" s="665"/>
      <c r="ADO65" s="665"/>
      <c r="ADP65" s="665"/>
      <c r="ADQ65" s="665"/>
      <c r="ADR65" s="665"/>
      <c r="ADS65" s="665"/>
      <c r="ADT65" s="665"/>
      <c r="ADU65" s="665"/>
      <c r="ADV65" s="665"/>
      <c r="ADW65" s="665"/>
      <c r="ADX65" s="665"/>
      <c r="ADY65" s="665"/>
      <c r="ADZ65" s="665"/>
      <c r="AEA65" s="665"/>
      <c r="AEB65" s="665"/>
      <c r="AEC65" s="665"/>
      <c r="AED65" s="665"/>
      <c r="AEE65" s="665"/>
      <c r="AEF65" s="665"/>
      <c r="AEG65" s="665"/>
      <c r="AEH65" s="665"/>
      <c r="AEI65" s="665"/>
      <c r="AEJ65" s="665"/>
      <c r="AEK65" s="665"/>
      <c r="AEL65" s="665"/>
      <c r="AEM65" s="665"/>
      <c r="AEN65" s="665"/>
      <c r="AEO65" s="665"/>
      <c r="AEP65" s="665"/>
      <c r="AEQ65" s="665"/>
      <c r="AER65" s="665"/>
      <c r="AES65" s="665"/>
      <c r="AET65" s="665"/>
      <c r="AEU65" s="665"/>
      <c r="AEV65" s="665"/>
      <c r="AEW65" s="665"/>
      <c r="AEX65" s="665"/>
      <c r="AEY65" s="665"/>
      <c r="AEZ65" s="665"/>
      <c r="AFA65" s="665"/>
      <c r="AFB65" s="665"/>
      <c r="AFC65" s="665"/>
      <c r="AFD65" s="665"/>
      <c r="AFE65" s="665"/>
      <c r="AFF65" s="665"/>
      <c r="AFG65" s="665"/>
      <c r="AFH65" s="665"/>
      <c r="AFI65" s="665"/>
      <c r="AFJ65" s="665"/>
      <c r="AFK65" s="665"/>
      <c r="AFL65" s="665"/>
      <c r="AFM65" s="665"/>
      <c r="AFN65" s="665"/>
      <c r="AFO65" s="665"/>
      <c r="AFP65" s="665"/>
      <c r="AFQ65" s="665"/>
      <c r="AFR65" s="665"/>
      <c r="AFS65" s="665"/>
      <c r="AFT65" s="665"/>
      <c r="AFU65" s="665"/>
      <c r="AFV65" s="665"/>
      <c r="AFW65" s="665"/>
      <c r="AFX65" s="665"/>
      <c r="AFY65" s="665"/>
      <c r="AFZ65" s="665"/>
      <c r="AGA65" s="665"/>
      <c r="AGB65" s="665"/>
      <c r="AGC65" s="665"/>
      <c r="AGD65" s="665"/>
      <c r="AGE65" s="665"/>
      <c r="AGF65" s="665"/>
      <c r="AGG65" s="665"/>
      <c r="AGH65" s="665"/>
      <c r="AGI65" s="665"/>
      <c r="AGJ65" s="665"/>
      <c r="AGK65" s="665"/>
      <c r="AGL65" s="665"/>
      <c r="AGM65" s="665"/>
      <c r="AGN65" s="665"/>
      <c r="AGO65" s="665"/>
      <c r="AGP65" s="665"/>
      <c r="AGQ65" s="665"/>
      <c r="AGR65" s="665"/>
      <c r="AGS65" s="665"/>
      <c r="AGT65" s="665"/>
      <c r="AGU65" s="665"/>
      <c r="AGV65" s="665"/>
      <c r="AGW65" s="665"/>
      <c r="AGX65" s="665"/>
      <c r="AGY65" s="665"/>
      <c r="AGZ65" s="665"/>
      <c r="AHA65" s="665"/>
      <c r="AHB65" s="665"/>
      <c r="AHC65" s="665"/>
      <c r="AHD65" s="665"/>
      <c r="AHE65" s="665"/>
      <c r="AHF65" s="665"/>
      <c r="AHG65" s="665"/>
      <c r="AHH65" s="665"/>
      <c r="AHI65" s="665"/>
      <c r="AHJ65" s="665"/>
      <c r="AHK65" s="665"/>
      <c r="AHL65" s="665"/>
      <c r="AHM65" s="665"/>
      <c r="AHN65" s="665"/>
      <c r="AHO65" s="665"/>
      <c r="AHP65" s="665"/>
      <c r="AHQ65" s="665"/>
      <c r="AHR65" s="665"/>
      <c r="AHS65" s="665"/>
      <c r="AHT65" s="665"/>
      <c r="AHU65" s="665"/>
      <c r="AHV65" s="665"/>
      <c r="AHW65" s="665"/>
      <c r="AHX65" s="665"/>
      <c r="AHY65" s="665"/>
      <c r="AHZ65" s="665"/>
      <c r="AIA65" s="665"/>
      <c r="AIB65" s="665"/>
      <c r="AIC65" s="665"/>
      <c r="AID65" s="665"/>
      <c r="AIE65" s="665"/>
      <c r="AIF65" s="665"/>
      <c r="AIG65" s="665"/>
      <c r="AIH65" s="665"/>
      <c r="AII65" s="665"/>
      <c r="AIJ65" s="665"/>
      <c r="AIK65" s="665"/>
      <c r="AIL65" s="665"/>
      <c r="AIM65" s="665"/>
      <c r="AIN65" s="665"/>
      <c r="AIO65" s="665"/>
      <c r="AIP65" s="665"/>
      <c r="AIQ65" s="665"/>
      <c r="AIR65" s="665"/>
      <c r="AIS65" s="665"/>
      <c r="AIT65" s="665"/>
      <c r="AIU65" s="665"/>
      <c r="AIV65" s="665"/>
      <c r="AIW65" s="665"/>
      <c r="AIX65" s="665"/>
      <c r="AIY65" s="665"/>
      <c r="AIZ65" s="665"/>
      <c r="AJA65" s="665"/>
      <c r="AJB65" s="665"/>
      <c r="AJC65" s="665"/>
      <c r="AJD65" s="665"/>
      <c r="AJE65" s="665"/>
      <c r="AJF65" s="665"/>
      <c r="AJG65" s="665"/>
      <c r="AJH65" s="665"/>
      <c r="AJI65" s="665"/>
      <c r="AJJ65" s="665"/>
      <c r="AJK65" s="665"/>
      <c r="AJL65" s="665"/>
      <c r="AJM65" s="665"/>
      <c r="AJN65" s="665"/>
      <c r="AJO65" s="665"/>
      <c r="AJP65" s="665"/>
      <c r="AJQ65" s="665"/>
      <c r="AJR65" s="665"/>
      <c r="AJS65" s="665"/>
      <c r="AJT65" s="665"/>
      <c r="AJU65" s="665"/>
      <c r="AJV65" s="665"/>
      <c r="AJW65" s="665"/>
      <c r="AJX65" s="665"/>
      <c r="AJY65" s="665"/>
      <c r="AJZ65" s="665"/>
      <c r="AKA65" s="665"/>
      <c r="AKB65" s="665"/>
      <c r="AKC65" s="665"/>
      <c r="AKD65" s="665"/>
      <c r="AKE65" s="665"/>
      <c r="AKF65" s="665"/>
      <c r="AKG65" s="665"/>
      <c r="AKH65" s="665"/>
      <c r="AKI65" s="665"/>
      <c r="AKJ65" s="665"/>
      <c r="AKK65" s="665"/>
      <c r="AKL65" s="665"/>
      <c r="AKM65" s="665"/>
      <c r="AKN65" s="665"/>
      <c r="AKO65" s="665"/>
      <c r="AKP65" s="665"/>
      <c r="AKQ65" s="665"/>
      <c r="AKR65" s="665"/>
      <c r="AKS65" s="665"/>
      <c r="AKT65" s="665"/>
      <c r="AKU65" s="665"/>
      <c r="AKV65" s="665"/>
      <c r="AKW65" s="665"/>
      <c r="AKX65" s="665"/>
      <c r="AKY65" s="665"/>
      <c r="AKZ65" s="665"/>
      <c r="ALA65" s="665"/>
      <c r="ALB65" s="665"/>
      <c r="ALC65" s="665"/>
      <c r="ALD65" s="665"/>
      <c r="ALE65" s="665"/>
      <c r="ALF65" s="665"/>
      <c r="ALG65" s="665"/>
      <c r="ALH65" s="665"/>
      <c r="ALI65" s="665"/>
      <c r="ALJ65" s="665"/>
      <c r="ALK65" s="665"/>
      <c r="ALL65" s="665"/>
      <c r="ALM65" s="665"/>
    </row>
    <row r="66" spans="2:1001">
      <c r="B66" s="698" t="s">
        <v>266</v>
      </c>
      <c r="C66" s="700">
        <v>2018</v>
      </c>
      <c r="D66" s="700">
        <v>2019</v>
      </c>
      <c r="E66" s="700">
        <v>2020</v>
      </c>
      <c r="F66" s="700">
        <v>2025</v>
      </c>
      <c r="G66" s="700">
        <v>2030</v>
      </c>
      <c r="H66" s="700">
        <v>2035</v>
      </c>
      <c r="I66" s="700">
        <v>2040</v>
      </c>
      <c r="J66" s="700">
        <v>2045</v>
      </c>
      <c r="K66" s="700">
        <v>2050</v>
      </c>
      <c r="P66" s="665"/>
      <c r="Q66" s="665"/>
      <c r="R66" s="665"/>
      <c r="S66" s="665"/>
      <c r="T66" s="665"/>
      <c r="U66" s="665"/>
      <c r="V66" s="665"/>
      <c r="W66" s="665"/>
      <c r="X66" s="665"/>
      <c r="Y66" s="665"/>
      <c r="Z66" s="665"/>
      <c r="AA66" s="665"/>
      <c r="AB66" s="665"/>
      <c r="AC66" s="665"/>
      <c r="AD66" s="665"/>
      <c r="AE66" s="665"/>
      <c r="AF66" s="665"/>
      <c r="AG66" s="665"/>
      <c r="AH66" s="665"/>
      <c r="AI66" s="665"/>
      <c r="AJ66" s="665"/>
      <c r="AK66" s="665"/>
      <c r="AL66" s="665"/>
      <c r="AM66" s="665"/>
      <c r="AN66" s="665"/>
      <c r="AO66" s="665"/>
      <c r="AP66" s="665"/>
      <c r="AQ66" s="665"/>
      <c r="AR66" s="665"/>
      <c r="AS66" s="665"/>
      <c r="AT66" s="665"/>
      <c r="AU66" s="665"/>
      <c r="AV66" s="665"/>
      <c r="AW66" s="665"/>
      <c r="AX66" s="665"/>
      <c r="AY66" s="665"/>
      <c r="AZ66" s="665"/>
      <c r="BA66" s="665"/>
      <c r="BB66" s="665"/>
      <c r="BC66" s="665"/>
      <c r="BD66" s="665"/>
      <c r="BE66" s="665"/>
      <c r="BF66" s="665"/>
      <c r="BG66" s="665"/>
      <c r="BH66" s="665"/>
      <c r="BI66" s="665"/>
      <c r="BJ66" s="665"/>
      <c r="BK66" s="665"/>
      <c r="BL66" s="665"/>
      <c r="BM66" s="665"/>
      <c r="BN66" s="665"/>
      <c r="BO66" s="665"/>
      <c r="BP66" s="665"/>
      <c r="BQ66" s="665"/>
      <c r="BR66" s="665"/>
      <c r="BS66" s="665"/>
      <c r="BT66" s="665"/>
      <c r="BU66" s="665"/>
      <c r="BV66" s="665"/>
      <c r="BW66" s="665"/>
      <c r="BX66" s="665"/>
      <c r="BY66" s="665"/>
      <c r="BZ66" s="665"/>
      <c r="CA66" s="665"/>
      <c r="CB66" s="665"/>
      <c r="CC66" s="665"/>
      <c r="CD66" s="665"/>
      <c r="CE66" s="665"/>
      <c r="CF66" s="665"/>
      <c r="CG66" s="665"/>
      <c r="CH66" s="665"/>
      <c r="CI66" s="665"/>
      <c r="CJ66" s="665"/>
      <c r="CK66" s="665"/>
      <c r="CL66" s="665"/>
      <c r="CM66" s="665"/>
      <c r="CN66" s="665"/>
      <c r="CO66" s="665"/>
      <c r="CP66" s="665"/>
      <c r="CQ66" s="665"/>
      <c r="CR66" s="665"/>
      <c r="CS66" s="665"/>
      <c r="CT66" s="665"/>
      <c r="CU66" s="665"/>
      <c r="CV66" s="665"/>
      <c r="CW66" s="665"/>
      <c r="CX66" s="665"/>
      <c r="CY66" s="665"/>
      <c r="CZ66" s="665"/>
      <c r="DA66" s="665"/>
      <c r="DB66" s="665"/>
      <c r="DC66" s="665"/>
      <c r="DD66" s="665"/>
      <c r="DE66" s="665"/>
      <c r="DF66" s="665"/>
      <c r="DG66" s="665"/>
      <c r="DH66" s="665"/>
      <c r="DI66" s="665"/>
      <c r="DJ66" s="665"/>
      <c r="DK66" s="665"/>
      <c r="DL66" s="665"/>
      <c r="DM66" s="665"/>
      <c r="DN66" s="665"/>
      <c r="DO66" s="665"/>
      <c r="DP66" s="665"/>
      <c r="DQ66" s="665"/>
      <c r="DR66" s="665"/>
      <c r="DS66" s="665"/>
      <c r="DT66" s="665"/>
      <c r="DU66" s="665"/>
      <c r="DV66" s="665"/>
      <c r="DW66" s="665"/>
      <c r="DX66" s="665"/>
      <c r="DY66" s="665"/>
      <c r="DZ66" s="665"/>
      <c r="EA66" s="665"/>
      <c r="EB66" s="665"/>
      <c r="EC66" s="665"/>
      <c r="ED66" s="665"/>
      <c r="EE66" s="665"/>
      <c r="EF66" s="665"/>
      <c r="EG66" s="665"/>
      <c r="EH66" s="665"/>
      <c r="EI66" s="665"/>
      <c r="EJ66" s="665"/>
      <c r="EK66" s="665"/>
      <c r="EL66" s="665"/>
      <c r="EM66" s="665"/>
      <c r="EN66" s="665"/>
      <c r="EO66" s="665"/>
      <c r="EP66" s="665"/>
      <c r="EQ66" s="665"/>
      <c r="ER66" s="665"/>
      <c r="ES66" s="665"/>
      <c r="ET66" s="665"/>
      <c r="EU66" s="665"/>
      <c r="EV66" s="665"/>
      <c r="EW66" s="665"/>
      <c r="EX66" s="665"/>
      <c r="EY66" s="665"/>
      <c r="EZ66" s="665"/>
      <c r="FA66" s="665"/>
      <c r="FB66" s="665"/>
      <c r="FC66" s="665"/>
      <c r="FD66" s="665"/>
      <c r="FE66" s="665"/>
      <c r="FF66" s="665"/>
      <c r="FG66" s="665"/>
      <c r="FH66" s="665"/>
      <c r="FI66" s="665"/>
      <c r="FJ66" s="665"/>
      <c r="FK66" s="665"/>
      <c r="FL66" s="665"/>
      <c r="FM66" s="665"/>
      <c r="FN66" s="665"/>
      <c r="FO66" s="665"/>
      <c r="FP66" s="665"/>
      <c r="FQ66" s="665"/>
      <c r="FR66" s="665"/>
      <c r="FS66" s="665"/>
      <c r="FT66" s="665"/>
      <c r="FU66" s="665"/>
      <c r="FV66" s="665"/>
      <c r="FW66" s="665"/>
      <c r="FX66" s="665"/>
      <c r="FY66" s="665"/>
      <c r="FZ66" s="665"/>
      <c r="GA66" s="665"/>
      <c r="GB66" s="665"/>
      <c r="GC66" s="665"/>
      <c r="GD66" s="665"/>
      <c r="GE66" s="665"/>
      <c r="GF66" s="665"/>
      <c r="GG66" s="665"/>
      <c r="GH66" s="665"/>
      <c r="GI66" s="665"/>
      <c r="GJ66" s="665"/>
      <c r="GK66" s="665"/>
      <c r="GL66" s="665"/>
      <c r="GM66" s="665"/>
      <c r="GN66" s="665"/>
      <c r="GO66" s="665"/>
      <c r="GP66" s="665"/>
      <c r="GQ66" s="665"/>
      <c r="GR66" s="665"/>
      <c r="GS66" s="665"/>
      <c r="GT66" s="665"/>
      <c r="GU66" s="665"/>
      <c r="GV66" s="665"/>
      <c r="GW66" s="665"/>
      <c r="GX66" s="665"/>
      <c r="GY66" s="665"/>
      <c r="GZ66" s="665"/>
      <c r="HA66" s="665"/>
      <c r="HB66" s="665"/>
      <c r="HC66" s="665"/>
      <c r="HD66" s="665"/>
      <c r="HE66" s="665"/>
      <c r="HF66" s="665"/>
      <c r="HG66" s="665"/>
      <c r="HH66" s="665"/>
      <c r="HI66" s="665"/>
      <c r="HJ66" s="665"/>
      <c r="HK66" s="665"/>
      <c r="HL66" s="665"/>
      <c r="HM66" s="665"/>
      <c r="HN66" s="665"/>
      <c r="HO66" s="665"/>
      <c r="HP66" s="665"/>
      <c r="HQ66" s="665"/>
      <c r="HR66" s="665"/>
      <c r="HS66" s="665"/>
      <c r="HT66" s="665"/>
      <c r="HU66" s="665"/>
      <c r="HV66" s="665"/>
      <c r="HW66" s="665"/>
      <c r="HX66" s="665"/>
      <c r="HY66" s="665"/>
      <c r="HZ66" s="665"/>
      <c r="IA66" s="665"/>
      <c r="IB66" s="665"/>
      <c r="IC66" s="665"/>
      <c r="ID66" s="665"/>
      <c r="IE66" s="665"/>
      <c r="IF66" s="665"/>
      <c r="IG66" s="665"/>
      <c r="IH66" s="665"/>
      <c r="II66" s="665"/>
      <c r="IJ66" s="665"/>
      <c r="IK66" s="665"/>
      <c r="IL66" s="665"/>
      <c r="IM66" s="665"/>
      <c r="IN66" s="665"/>
      <c r="IO66" s="665"/>
      <c r="IP66" s="665"/>
      <c r="IQ66" s="665"/>
      <c r="IR66" s="665"/>
      <c r="IS66" s="665"/>
      <c r="IT66" s="665"/>
      <c r="IU66" s="665"/>
      <c r="IV66" s="665"/>
      <c r="IW66" s="665"/>
      <c r="IX66" s="665"/>
      <c r="IY66" s="665"/>
      <c r="IZ66" s="665"/>
      <c r="JA66" s="665"/>
      <c r="JB66" s="665"/>
      <c r="JC66" s="665"/>
      <c r="JD66" s="665"/>
      <c r="JE66" s="665"/>
      <c r="JF66" s="665"/>
      <c r="JG66" s="665"/>
      <c r="JH66" s="665"/>
      <c r="JI66" s="665"/>
      <c r="JJ66" s="665"/>
      <c r="JK66" s="665"/>
      <c r="JL66" s="665"/>
      <c r="JM66" s="665"/>
      <c r="JN66" s="665"/>
      <c r="JO66" s="665"/>
      <c r="JP66" s="665"/>
      <c r="JQ66" s="665"/>
      <c r="JR66" s="665"/>
      <c r="JS66" s="665"/>
      <c r="JT66" s="665"/>
      <c r="JU66" s="665"/>
      <c r="JV66" s="665"/>
      <c r="JW66" s="665"/>
      <c r="JX66" s="665"/>
      <c r="JY66" s="665"/>
      <c r="JZ66" s="665"/>
      <c r="KA66" s="665"/>
      <c r="KB66" s="665"/>
      <c r="KC66" s="665"/>
      <c r="KD66" s="665"/>
      <c r="KE66" s="665"/>
      <c r="KF66" s="665"/>
      <c r="KG66" s="665"/>
      <c r="KH66" s="665"/>
      <c r="KI66" s="665"/>
      <c r="KJ66" s="665"/>
      <c r="KK66" s="665"/>
      <c r="KL66" s="665"/>
      <c r="KM66" s="665"/>
      <c r="KN66" s="665"/>
      <c r="KO66" s="665"/>
      <c r="KP66" s="665"/>
      <c r="KQ66" s="665"/>
      <c r="KR66" s="665"/>
      <c r="KS66" s="665"/>
      <c r="KT66" s="665"/>
      <c r="KU66" s="665"/>
      <c r="KV66" s="665"/>
      <c r="KW66" s="665"/>
      <c r="KX66" s="665"/>
      <c r="KY66" s="665"/>
      <c r="KZ66" s="665"/>
      <c r="LA66" s="665"/>
      <c r="LB66" s="665"/>
      <c r="LC66" s="665"/>
      <c r="LD66" s="665"/>
      <c r="LE66" s="665"/>
      <c r="LF66" s="665"/>
      <c r="LG66" s="665"/>
      <c r="LH66" s="665"/>
      <c r="LI66" s="665"/>
      <c r="LJ66" s="665"/>
      <c r="LK66" s="665"/>
      <c r="LL66" s="665"/>
      <c r="LM66" s="665"/>
      <c r="LN66" s="665"/>
      <c r="LO66" s="665"/>
      <c r="LP66" s="665"/>
      <c r="LQ66" s="665"/>
      <c r="LR66" s="665"/>
      <c r="LS66" s="665"/>
      <c r="LT66" s="665"/>
      <c r="LU66" s="665"/>
      <c r="LV66" s="665"/>
      <c r="LW66" s="665"/>
      <c r="LX66" s="665"/>
      <c r="LY66" s="665"/>
      <c r="LZ66" s="665"/>
      <c r="MA66" s="665"/>
      <c r="MB66" s="665"/>
      <c r="MC66" s="665"/>
      <c r="MD66" s="665"/>
      <c r="ME66" s="665"/>
      <c r="MF66" s="665"/>
      <c r="MG66" s="665"/>
      <c r="MH66" s="665"/>
      <c r="MI66" s="665"/>
      <c r="MJ66" s="665"/>
      <c r="MK66" s="665"/>
      <c r="ML66" s="665"/>
      <c r="MM66" s="665"/>
      <c r="MN66" s="665"/>
      <c r="MO66" s="665"/>
      <c r="MP66" s="665"/>
      <c r="MQ66" s="665"/>
      <c r="MR66" s="665"/>
      <c r="MS66" s="665"/>
      <c r="MT66" s="665"/>
      <c r="MU66" s="665"/>
      <c r="MV66" s="665"/>
      <c r="MW66" s="665"/>
      <c r="MX66" s="665"/>
      <c r="MY66" s="665"/>
      <c r="MZ66" s="665"/>
      <c r="NA66" s="665"/>
      <c r="NB66" s="665"/>
      <c r="NC66" s="665"/>
      <c r="ND66" s="665"/>
      <c r="NE66" s="665"/>
      <c r="NF66" s="665"/>
      <c r="NG66" s="665"/>
      <c r="NH66" s="665"/>
      <c r="NI66" s="665"/>
      <c r="NJ66" s="665"/>
      <c r="NK66" s="665"/>
      <c r="NL66" s="665"/>
      <c r="NM66" s="665"/>
      <c r="NN66" s="665"/>
      <c r="NO66" s="665"/>
      <c r="NP66" s="665"/>
      <c r="NQ66" s="665"/>
      <c r="NR66" s="665"/>
      <c r="NS66" s="665"/>
      <c r="NT66" s="665"/>
      <c r="NU66" s="665"/>
      <c r="NV66" s="665"/>
      <c r="NW66" s="665"/>
      <c r="NX66" s="665"/>
      <c r="NY66" s="665"/>
      <c r="NZ66" s="665"/>
      <c r="OA66" s="665"/>
      <c r="OB66" s="665"/>
      <c r="OC66" s="665"/>
      <c r="OD66" s="665"/>
      <c r="OE66" s="665"/>
      <c r="OF66" s="665"/>
      <c r="OG66" s="665"/>
      <c r="OH66" s="665"/>
      <c r="OI66" s="665"/>
      <c r="OJ66" s="665"/>
      <c r="OK66" s="665"/>
      <c r="OL66" s="665"/>
      <c r="OM66" s="665"/>
      <c r="ON66" s="665"/>
      <c r="OO66" s="665"/>
      <c r="OP66" s="665"/>
      <c r="OQ66" s="665"/>
      <c r="OR66" s="665"/>
      <c r="OS66" s="665"/>
      <c r="OT66" s="665"/>
      <c r="OU66" s="665"/>
      <c r="OV66" s="665"/>
      <c r="OW66" s="665"/>
      <c r="OX66" s="665"/>
      <c r="OY66" s="665"/>
      <c r="OZ66" s="665"/>
      <c r="PA66" s="665"/>
      <c r="PB66" s="665"/>
      <c r="PC66" s="665"/>
      <c r="PD66" s="665"/>
      <c r="PE66" s="665"/>
      <c r="PF66" s="665"/>
      <c r="PG66" s="665"/>
      <c r="PH66" s="665"/>
      <c r="PI66" s="665"/>
      <c r="PJ66" s="665"/>
      <c r="PK66" s="665"/>
      <c r="PL66" s="665"/>
      <c r="PM66" s="665"/>
      <c r="PN66" s="665"/>
      <c r="PO66" s="665"/>
      <c r="PP66" s="665"/>
      <c r="PQ66" s="665"/>
      <c r="PR66" s="665"/>
      <c r="PS66" s="665"/>
      <c r="PT66" s="665"/>
      <c r="PU66" s="665"/>
      <c r="PV66" s="665"/>
      <c r="PW66" s="665"/>
      <c r="PX66" s="665"/>
      <c r="PY66" s="665"/>
      <c r="PZ66" s="665"/>
      <c r="QA66" s="665"/>
      <c r="QB66" s="665"/>
      <c r="QC66" s="665"/>
      <c r="QD66" s="665"/>
      <c r="QE66" s="665"/>
      <c r="QF66" s="665"/>
      <c r="QG66" s="665"/>
      <c r="QH66" s="665"/>
      <c r="QI66" s="665"/>
      <c r="QJ66" s="665"/>
      <c r="QK66" s="665"/>
      <c r="QL66" s="665"/>
      <c r="QM66" s="665"/>
      <c r="QN66" s="665"/>
      <c r="QO66" s="665"/>
      <c r="QP66" s="665"/>
      <c r="QQ66" s="665"/>
      <c r="QR66" s="665"/>
      <c r="QS66" s="665"/>
      <c r="QT66" s="665"/>
      <c r="QU66" s="665"/>
      <c r="QV66" s="665"/>
      <c r="QW66" s="665"/>
      <c r="QX66" s="665"/>
      <c r="QY66" s="665"/>
      <c r="QZ66" s="665"/>
      <c r="RA66" s="665"/>
      <c r="RB66" s="665"/>
      <c r="RC66" s="665"/>
      <c r="RD66" s="665"/>
      <c r="RE66" s="665"/>
      <c r="RF66" s="665"/>
      <c r="RG66" s="665"/>
      <c r="RH66" s="665"/>
      <c r="RI66" s="665"/>
      <c r="RJ66" s="665"/>
      <c r="RK66" s="665"/>
      <c r="RL66" s="665"/>
      <c r="RM66" s="665"/>
      <c r="RN66" s="665"/>
      <c r="RO66" s="665"/>
      <c r="RP66" s="665"/>
      <c r="RQ66" s="665"/>
      <c r="RR66" s="665"/>
      <c r="RS66" s="665"/>
      <c r="RT66" s="665"/>
      <c r="RU66" s="665"/>
      <c r="RV66" s="665"/>
      <c r="RW66" s="665"/>
      <c r="RX66" s="665"/>
      <c r="RY66" s="665"/>
      <c r="RZ66" s="665"/>
      <c r="SA66" s="665"/>
      <c r="SB66" s="665"/>
      <c r="SC66" s="665"/>
      <c r="SD66" s="665"/>
      <c r="SE66" s="665"/>
      <c r="SF66" s="665"/>
      <c r="SG66" s="665"/>
      <c r="SH66" s="665"/>
      <c r="SI66" s="665"/>
      <c r="SJ66" s="665"/>
      <c r="SK66" s="665"/>
      <c r="SL66" s="665"/>
      <c r="SM66" s="665"/>
      <c r="SN66" s="665"/>
      <c r="SO66" s="665"/>
      <c r="SP66" s="665"/>
      <c r="SQ66" s="665"/>
      <c r="SR66" s="665"/>
      <c r="SS66" s="665"/>
      <c r="ST66" s="665"/>
      <c r="SU66" s="665"/>
      <c r="SV66" s="665"/>
      <c r="SW66" s="665"/>
      <c r="SX66" s="665"/>
      <c r="SY66" s="665"/>
      <c r="SZ66" s="665"/>
      <c r="TA66" s="665"/>
      <c r="TB66" s="665"/>
      <c r="TC66" s="665"/>
      <c r="TD66" s="665"/>
      <c r="TE66" s="665"/>
      <c r="TF66" s="665"/>
      <c r="TG66" s="665"/>
      <c r="TH66" s="665"/>
      <c r="TI66" s="665"/>
      <c r="TJ66" s="665"/>
      <c r="TK66" s="665"/>
      <c r="TL66" s="665"/>
      <c r="TM66" s="665"/>
      <c r="TN66" s="665"/>
      <c r="TO66" s="665"/>
      <c r="TP66" s="665"/>
      <c r="TQ66" s="665"/>
      <c r="TR66" s="665"/>
      <c r="TS66" s="665"/>
      <c r="TT66" s="665"/>
      <c r="TU66" s="665"/>
      <c r="TV66" s="665"/>
      <c r="TW66" s="665"/>
      <c r="TX66" s="665"/>
      <c r="TY66" s="665"/>
      <c r="TZ66" s="665"/>
      <c r="UA66" s="665"/>
      <c r="UB66" s="665"/>
      <c r="UC66" s="665"/>
      <c r="UD66" s="665"/>
      <c r="UE66" s="665"/>
      <c r="UF66" s="665"/>
      <c r="UG66" s="665"/>
      <c r="UH66" s="665"/>
      <c r="UI66" s="665"/>
      <c r="UJ66" s="665"/>
      <c r="UK66" s="665"/>
      <c r="UL66" s="665"/>
      <c r="UM66" s="665"/>
      <c r="UN66" s="665"/>
      <c r="UO66" s="665"/>
      <c r="UP66" s="665"/>
      <c r="UQ66" s="665"/>
      <c r="UR66" s="665"/>
      <c r="US66" s="665"/>
      <c r="UT66" s="665"/>
      <c r="UU66" s="665"/>
      <c r="UV66" s="665"/>
      <c r="UW66" s="665"/>
      <c r="UX66" s="665"/>
      <c r="UY66" s="665"/>
      <c r="UZ66" s="665"/>
      <c r="VA66" s="665"/>
      <c r="VB66" s="665"/>
      <c r="VC66" s="665"/>
      <c r="VD66" s="665"/>
      <c r="VE66" s="665"/>
      <c r="VF66" s="665"/>
      <c r="VG66" s="665"/>
      <c r="VH66" s="665"/>
      <c r="VI66" s="665"/>
      <c r="VJ66" s="665"/>
      <c r="VK66" s="665"/>
      <c r="VL66" s="665"/>
      <c r="VM66" s="665"/>
      <c r="VN66" s="665"/>
      <c r="VO66" s="665"/>
      <c r="VP66" s="665"/>
      <c r="VQ66" s="665"/>
      <c r="VR66" s="665"/>
      <c r="VS66" s="665"/>
      <c r="VT66" s="665"/>
      <c r="VU66" s="665"/>
      <c r="VV66" s="665"/>
      <c r="VW66" s="665"/>
      <c r="VX66" s="665"/>
      <c r="VY66" s="665"/>
      <c r="VZ66" s="665"/>
      <c r="WA66" s="665"/>
      <c r="WB66" s="665"/>
      <c r="WC66" s="665"/>
      <c r="WD66" s="665"/>
      <c r="WE66" s="665"/>
      <c r="WF66" s="665"/>
      <c r="WG66" s="665"/>
      <c r="WH66" s="665"/>
      <c r="WI66" s="665"/>
      <c r="WJ66" s="665"/>
      <c r="WK66" s="665"/>
      <c r="WL66" s="665"/>
      <c r="WM66" s="665"/>
      <c r="WN66" s="665"/>
      <c r="WO66" s="665"/>
      <c r="WP66" s="665"/>
      <c r="WQ66" s="665"/>
      <c r="WR66" s="665"/>
      <c r="WS66" s="665"/>
      <c r="WT66" s="665"/>
      <c r="WU66" s="665"/>
      <c r="WV66" s="665"/>
      <c r="WW66" s="665"/>
      <c r="WX66" s="665"/>
      <c r="WY66" s="665"/>
      <c r="WZ66" s="665"/>
      <c r="XA66" s="665"/>
      <c r="XB66" s="665"/>
      <c r="XC66" s="665"/>
      <c r="XD66" s="665"/>
      <c r="XE66" s="665"/>
      <c r="XF66" s="665"/>
      <c r="XG66" s="665"/>
      <c r="XH66" s="665"/>
      <c r="XI66" s="665"/>
      <c r="XJ66" s="665"/>
      <c r="XK66" s="665"/>
      <c r="XL66" s="665"/>
      <c r="XM66" s="665"/>
      <c r="XN66" s="665"/>
      <c r="XO66" s="665"/>
      <c r="XP66" s="665"/>
      <c r="XQ66" s="665"/>
      <c r="XR66" s="665"/>
      <c r="XS66" s="665"/>
      <c r="XT66" s="665"/>
      <c r="XU66" s="665"/>
      <c r="XV66" s="665"/>
      <c r="XW66" s="665"/>
      <c r="XX66" s="665"/>
      <c r="XY66" s="665"/>
      <c r="XZ66" s="665"/>
      <c r="YA66" s="665"/>
      <c r="YB66" s="665"/>
      <c r="YC66" s="665"/>
      <c r="YD66" s="665"/>
      <c r="YE66" s="665"/>
      <c r="YF66" s="665"/>
      <c r="YG66" s="665"/>
      <c r="YH66" s="665"/>
      <c r="YI66" s="665"/>
      <c r="YJ66" s="665"/>
      <c r="YK66" s="665"/>
      <c r="YL66" s="665"/>
      <c r="YM66" s="665"/>
      <c r="YN66" s="665"/>
      <c r="YO66" s="665"/>
      <c r="YP66" s="665"/>
      <c r="YQ66" s="665"/>
      <c r="YR66" s="665"/>
      <c r="YS66" s="665"/>
      <c r="YT66" s="665"/>
      <c r="YU66" s="665"/>
      <c r="YV66" s="665"/>
      <c r="YW66" s="665"/>
      <c r="YX66" s="665"/>
      <c r="YY66" s="665"/>
      <c r="YZ66" s="665"/>
      <c r="ZA66" s="665"/>
      <c r="ZB66" s="665"/>
      <c r="ZC66" s="665"/>
      <c r="ZD66" s="665"/>
      <c r="ZE66" s="665"/>
      <c r="ZF66" s="665"/>
      <c r="ZG66" s="665"/>
      <c r="ZH66" s="665"/>
      <c r="ZI66" s="665"/>
      <c r="ZJ66" s="665"/>
      <c r="ZK66" s="665"/>
      <c r="ZL66" s="665"/>
      <c r="ZM66" s="665"/>
      <c r="ZN66" s="665"/>
      <c r="ZO66" s="665"/>
      <c r="ZP66" s="665"/>
      <c r="ZQ66" s="665"/>
      <c r="ZR66" s="665"/>
      <c r="ZS66" s="665"/>
      <c r="ZT66" s="665"/>
      <c r="ZU66" s="665"/>
      <c r="ZV66" s="665"/>
      <c r="ZW66" s="665"/>
      <c r="ZX66" s="665"/>
      <c r="ZY66" s="665"/>
      <c r="ZZ66" s="665"/>
      <c r="AAA66" s="665"/>
      <c r="AAB66" s="665"/>
      <c r="AAC66" s="665"/>
      <c r="AAD66" s="665"/>
      <c r="AAE66" s="665"/>
      <c r="AAF66" s="665"/>
      <c r="AAG66" s="665"/>
      <c r="AAH66" s="665"/>
      <c r="AAI66" s="665"/>
      <c r="AAJ66" s="665"/>
      <c r="AAK66" s="665"/>
      <c r="AAL66" s="665"/>
      <c r="AAM66" s="665"/>
      <c r="AAN66" s="665"/>
      <c r="AAO66" s="665"/>
      <c r="AAP66" s="665"/>
      <c r="AAQ66" s="665"/>
      <c r="AAR66" s="665"/>
      <c r="AAS66" s="665"/>
      <c r="AAT66" s="665"/>
      <c r="AAU66" s="665"/>
      <c r="AAV66" s="665"/>
      <c r="AAW66" s="665"/>
      <c r="AAX66" s="665"/>
      <c r="AAY66" s="665"/>
      <c r="AAZ66" s="665"/>
      <c r="ABA66" s="665"/>
      <c r="ABB66" s="665"/>
      <c r="ABC66" s="665"/>
      <c r="ABD66" s="665"/>
      <c r="ABE66" s="665"/>
      <c r="ABF66" s="665"/>
      <c r="ABG66" s="665"/>
      <c r="ABH66" s="665"/>
      <c r="ABI66" s="665"/>
      <c r="ABJ66" s="665"/>
      <c r="ABK66" s="665"/>
      <c r="ABL66" s="665"/>
      <c r="ABM66" s="665"/>
      <c r="ABN66" s="665"/>
      <c r="ABO66" s="665"/>
      <c r="ABP66" s="665"/>
      <c r="ABQ66" s="665"/>
      <c r="ABR66" s="665"/>
      <c r="ABS66" s="665"/>
      <c r="ABT66" s="665"/>
      <c r="ABU66" s="665"/>
      <c r="ABV66" s="665"/>
      <c r="ABW66" s="665"/>
      <c r="ABX66" s="665"/>
      <c r="ABY66" s="665"/>
      <c r="ABZ66" s="665"/>
      <c r="ACA66" s="665"/>
      <c r="ACB66" s="665"/>
      <c r="ACC66" s="665"/>
      <c r="ACD66" s="665"/>
      <c r="ACE66" s="665"/>
      <c r="ACF66" s="665"/>
      <c r="ACG66" s="665"/>
      <c r="ACH66" s="665"/>
      <c r="ACI66" s="665"/>
      <c r="ACJ66" s="665"/>
      <c r="ACK66" s="665"/>
      <c r="ACL66" s="665"/>
      <c r="ACM66" s="665"/>
      <c r="ACN66" s="665"/>
      <c r="ACO66" s="665"/>
      <c r="ACP66" s="665"/>
      <c r="ACQ66" s="665"/>
      <c r="ACR66" s="665"/>
      <c r="ACS66" s="665"/>
      <c r="ACT66" s="665"/>
      <c r="ACU66" s="665"/>
      <c r="ACV66" s="665"/>
      <c r="ACW66" s="665"/>
      <c r="ACX66" s="665"/>
      <c r="ACY66" s="665"/>
      <c r="ACZ66" s="665"/>
      <c r="ADA66" s="665"/>
      <c r="ADB66" s="665"/>
      <c r="ADC66" s="665"/>
      <c r="ADD66" s="665"/>
      <c r="ADE66" s="665"/>
      <c r="ADF66" s="665"/>
      <c r="ADG66" s="665"/>
      <c r="ADH66" s="665"/>
      <c r="ADI66" s="665"/>
      <c r="ADJ66" s="665"/>
      <c r="ADK66" s="665"/>
      <c r="ADL66" s="665"/>
      <c r="ADM66" s="665"/>
      <c r="ADN66" s="665"/>
      <c r="ADO66" s="665"/>
      <c r="ADP66" s="665"/>
      <c r="ADQ66" s="665"/>
      <c r="ADR66" s="665"/>
      <c r="ADS66" s="665"/>
      <c r="ADT66" s="665"/>
      <c r="ADU66" s="665"/>
      <c r="ADV66" s="665"/>
      <c r="ADW66" s="665"/>
      <c r="ADX66" s="665"/>
      <c r="ADY66" s="665"/>
      <c r="ADZ66" s="665"/>
      <c r="AEA66" s="665"/>
      <c r="AEB66" s="665"/>
      <c r="AEC66" s="665"/>
      <c r="AED66" s="665"/>
      <c r="AEE66" s="665"/>
      <c r="AEF66" s="665"/>
      <c r="AEG66" s="665"/>
      <c r="AEH66" s="665"/>
      <c r="AEI66" s="665"/>
      <c r="AEJ66" s="665"/>
      <c r="AEK66" s="665"/>
      <c r="AEL66" s="665"/>
      <c r="AEM66" s="665"/>
      <c r="AEN66" s="665"/>
      <c r="AEO66" s="665"/>
      <c r="AEP66" s="665"/>
      <c r="AEQ66" s="665"/>
      <c r="AER66" s="665"/>
      <c r="AES66" s="665"/>
      <c r="AET66" s="665"/>
      <c r="AEU66" s="665"/>
      <c r="AEV66" s="665"/>
      <c r="AEW66" s="665"/>
      <c r="AEX66" s="665"/>
      <c r="AEY66" s="665"/>
      <c r="AEZ66" s="665"/>
      <c r="AFA66" s="665"/>
      <c r="AFB66" s="665"/>
      <c r="AFC66" s="665"/>
      <c r="AFD66" s="665"/>
      <c r="AFE66" s="665"/>
      <c r="AFF66" s="665"/>
      <c r="AFG66" s="665"/>
      <c r="AFH66" s="665"/>
      <c r="AFI66" s="665"/>
      <c r="AFJ66" s="665"/>
      <c r="AFK66" s="665"/>
      <c r="AFL66" s="665"/>
      <c r="AFM66" s="665"/>
      <c r="AFN66" s="665"/>
      <c r="AFO66" s="665"/>
      <c r="AFP66" s="665"/>
      <c r="AFQ66" s="665"/>
      <c r="AFR66" s="665"/>
      <c r="AFS66" s="665"/>
      <c r="AFT66" s="665"/>
      <c r="AFU66" s="665"/>
      <c r="AFV66" s="665"/>
      <c r="AFW66" s="665"/>
      <c r="AFX66" s="665"/>
      <c r="AFY66" s="665"/>
      <c r="AFZ66" s="665"/>
      <c r="AGA66" s="665"/>
      <c r="AGB66" s="665"/>
      <c r="AGC66" s="665"/>
      <c r="AGD66" s="665"/>
      <c r="AGE66" s="665"/>
      <c r="AGF66" s="665"/>
      <c r="AGG66" s="665"/>
      <c r="AGH66" s="665"/>
      <c r="AGI66" s="665"/>
      <c r="AGJ66" s="665"/>
      <c r="AGK66" s="665"/>
      <c r="AGL66" s="665"/>
      <c r="AGM66" s="665"/>
      <c r="AGN66" s="665"/>
      <c r="AGO66" s="665"/>
      <c r="AGP66" s="665"/>
      <c r="AGQ66" s="665"/>
      <c r="AGR66" s="665"/>
      <c r="AGS66" s="665"/>
      <c r="AGT66" s="665"/>
      <c r="AGU66" s="665"/>
      <c r="AGV66" s="665"/>
      <c r="AGW66" s="665"/>
      <c r="AGX66" s="665"/>
      <c r="AGY66" s="665"/>
      <c r="AGZ66" s="665"/>
      <c r="AHA66" s="665"/>
      <c r="AHB66" s="665"/>
      <c r="AHC66" s="665"/>
      <c r="AHD66" s="665"/>
      <c r="AHE66" s="665"/>
      <c r="AHF66" s="665"/>
      <c r="AHG66" s="665"/>
      <c r="AHH66" s="665"/>
      <c r="AHI66" s="665"/>
      <c r="AHJ66" s="665"/>
      <c r="AHK66" s="665"/>
      <c r="AHL66" s="665"/>
      <c r="AHM66" s="665"/>
      <c r="AHN66" s="665"/>
      <c r="AHO66" s="665"/>
      <c r="AHP66" s="665"/>
      <c r="AHQ66" s="665"/>
      <c r="AHR66" s="665"/>
      <c r="AHS66" s="665"/>
      <c r="AHT66" s="665"/>
      <c r="AHU66" s="665"/>
      <c r="AHV66" s="665"/>
      <c r="AHW66" s="665"/>
      <c r="AHX66" s="665"/>
      <c r="AHY66" s="665"/>
      <c r="AHZ66" s="665"/>
      <c r="AIA66" s="665"/>
      <c r="AIB66" s="665"/>
      <c r="AIC66" s="665"/>
      <c r="AID66" s="665"/>
      <c r="AIE66" s="665"/>
      <c r="AIF66" s="665"/>
      <c r="AIG66" s="665"/>
      <c r="AIH66" s="665"/>
      <c r="AII66" s="665"/>
      <c r="AIJ66" s="665"/>
      <c r="AIK66" s="665"/>
      <c r="AIL66" s="665"/>
      <c r="AIM66" s="665"/>
      <c r="AIN66" s="665"/>
      <c r="AIO66" s="665"/>
      <c r="AIP66" s="665"/>
      <c r="AIQ66" s="665"/>
      <c r="AIR66" s="665"/>
      <c r="AIS66" s="665"/>
      <c r="AIT66" s="665"/>
      <c r="AIU66" s="665"/>
      <c r="AIV66" s="665"/>
      <c r="AIW66" s="665"/>
      <c r="AIX66" s="665"/>
      <c r="AIY66" s="665"/>
      <c r="AIZ66" s="665"/>
      <c r="AJA66" s="665"/>
      <c r="AJB66" s="665"/>
      <c r="AJC66" s="665"/>
      <c r="AJD66" s="665"/>
      <c r="AJE66" s="665"/>
      <c r="AJF66" s="665"/>
      <c r="AJG66" s="665"/>
      <c r="AJH66" s="665"/>
      <c r="AJI66" s="665"/>
      <c r="AJJ66" s="665"/>
      <c r="AJK66" s="665"/>
      <c r="AJL66" s="665"/>
      <c r="AJM66" s="665"/>
      <c r="AJN66" s="665"/>
      <c r="AJO66" s="665"/>
      <c r="AJP66" s="665"/>
      <c r="AJQ66" s="665"/>
      <c r="AJR66" s="665"/>
      <c r="AJS66" s="665"/>
      <c r="AJT66" s="665"/>
      <c r="AJU66" s="665"/>
      <c r="AJV66" s="665"/>
      <c r="AJW66" s="665"/>
      <c r="AJX66" s="665"/>
      <c r="AJY66" s="665"/>
      <c r="AJZ66" s="665"/>
      <c r="AKA66" s="665"/>
      <c r="AKB66" s="665"/>
      <c r="AKC66" s="665"/>
      <c r="AKD66" s="665"/>
      <c r="AKE66" s="665"/>
      <c r="AKF66" s="665"/>
      <c r="AKG66" s="665"/>
      <c r="AKH66" s="665"/>
      <c r="AKI66" s="665"/>
      <c r="AKJ66" s="665"/>
      <c r="AKK66" s="665"/>
      <c r="AKL66" s="665"/>
      <c r="AKM66" s="665"/>
      <c r="AKN66" s="665"/>
      <c r="AKO66" s="665"/>
      <c r="AKP66" s="665"/>
      <c r="AKQ66" s="665"/>
      <c r="AKR66" s="665"/>
      <c r="AKS66" s="665"/>
      <c r="AKT66" s="665"/>
      <c r="AKU66" s="665"/>
      <c r="AKV66" s="665"/>
      <c r="AKW66" s="665"/>
      <c r="AKX66" s="665"/>
      <c r="AKY66" s="665"/>
      <c r="AKZ66" s="665"/>
      <c r="ALA66" s="665"/>
      <c r="ALB66" s="665"/>
      <c r="ALC66" s="665"/>
      <c r="ALD66" s="665"/>
      <c r="ALE66" s="665"/>
      <c r="ALF66" s="665"/>
      <c r="ALG66" s="665"/>
      <c r="ALH66" s="665"/>
      <c r="ALI66" s="665"/>
      <c r="ALJ66" s="665"/>
      <c r="ALK66" s="665"/>
      <c r="ALL66" s="665"/>
      <c r="ALM66" s="665"/>
    </row>
    <row r="67" spans="2:1001">
      <c r="B67" s="699" t="s">
        <v>599</v>
      </c>
      <c r="C67" s="700">
        <v>0</v>
      </c>
      <c r="D67" s="700">
        <v>0</v>
      </c>
      <c r="E67" s="700">
        <v>0</v>
      </c>
      <c r="F67" s="700">
        <v>155.62721367196644</v>
      </c>
      <c r="G67" s="700">
        <v>329.20552642097095</v>
      </c>
      <c r="H67" s="700">
        <v>1112.8042205205472</v>
      </c>
      <c r="I67" s="700">
        <v>1796.2874283591643</v>
      </c>
      <c r="J67" s="700">
        <v>2117.3994567904101</v>
      </c>
      <c r="K67" s="700">
        <v>2700.3534801773153</v>
      </c>
      <c r="P67" s="665"/>
      <c r="Q67" s="665"/>
      <c r="R67" s="665"/>
      <c r="S67" s="665"/>
      <c r="T67" s="665"/>
      <c r="U67" s="665"/>
      <c r="V67" s="665"/>
      <c r="W67" s="665"/>
      <c r="X67" s="665"/>
      <c r="Y67" s="665"/>
      <c r="Z67" s="665"/>
      <c r="AA67" s="665"/>
      <c r="AB67" s="665"/>
      <c r="AC67" s="665"/>
      <c r="AD67" s="665"/>
      <c r="AE67" s="665"/>
      <c r="AF67" s="665"/>
      <c r="AG67" s="665"/>
      <c r="AH67" s="665"/>
      <c r="AI67" s="665"/>
      <c r="AJ67" s="665"/>
      <c r="AK67" s="665"/>
      <c r="AL67" s="665"/>
      <c r="AM67" s="665"/>
      <c r="AN67" s="665"/>
      <c r="AO67" s="665"/>
      <c r="AP67" s="665"/>
      <c r="AQ67" s="665"/>
      <c r="AR67" s="665"/>
      <c r="AS67" s="665"/>
      <c r="AT67" s="665"/>
      <c r="AU67" s="665"/>
      <c r="AV67" s="665"/>
      <c r="AW67" s="665"/>
      <c r="AX67" s="665"/>
      <c r="AY67" s="665"/>
      <c r="AZ67" s="665"/>
      <c r="BA67" s="665"/>
      <c r="BB67" s="665"/>
      <c r="BC67" s="665"/>
      <c r="BD67" s="665"/>
      <c r="BE67" s="665"/>
      <c r="BF67" s="665"/>
      <c r="BG67" s="665"/>
      <c r="BH67" s="665"/>
      <c r="BI67" s="665"/>
      <c r="BJ67" s="665"/>
      <c r="BK67" s="665"/>
      <c r="BL67" s="665"/>
      <c r="BM67" s="665"/>
      <c r="BN67" s="665"/>
      <c r="BO67" s="665"/>
      <c r="BP67" s="665"/>
      <c r="BQ67" s="665"/>
      <c r="BR67" s="665"/>
      <c r="BS67" s="665"/>
      <c r="BT67" s="665"/>
      <c r="BU67" s="665"/>
      <c r="BV67" s="665"/>
      <c r="BW67" s="665"/>
      <c r="BX67" s="665"/>
      <c r="BY67" s="665"/>
      <c r="BZ67" s="665"/>
      <c r="CA67" s="665"/>
      <c r="CB67" s="665"/>
      <c r="CC67" s="665"/>
      <c r="CD67" s="665"/>
      <c r="CE67" s="665"/>
      <c r="CF67" s="665"/>
      <c r="CG67" s="665"/>
      <c r="CH67" s="665"/>
      <c r="CI67" s="665"/>
      <c r="CJ67" s="665"/>
      <c r="CK67" s="665"/>
      <c r="CL67" s="665"/>
      <c r="CM67" s="665"/>
      <c r="CN67" s="665"/>
      <c r="CO67" s="665"/>
      <c r="CP67" s="665"/>
      <c r="CQ67" s="665"/>
      <c r="CR67" s="665"/>
      <c r="CS67" s="665"/>
      <c r="CT67" s="665"/>
      <c r="CU67" s="665"/>
      <c r="CV67" s="665"/>
      <c r="CW67" s="665"/>
      <c r="CX67" s="665"/>
      <c r="CY67" s="665"/>
      <c r="CZ67" s="665"/>
      <c r="DA67" s="665"/>
      <c r="DB67" s="665"/>
      <c r="DC67" s="665"/>
      <c r="DD67" s="665"/>
      <c r="DE67" s="665"/>
      <c r="DF67" s="665"/>
      <c r="DG67" s="665"/>
      <c r="DH67" s="665"/>
      <c r="DI67" s="665"/>
      <c r="DJ67" s="665"/>
      <c r="DK67" s="665"/>
      <c r="DL67" s="665"/>
      <c r="DM67" s="665"/>
      <c r="DN67" s="665"/>
      <c r="DO67" s="665"/>
      <c r="DP67" s="665"/>
      <c r="DQ67" s="665"/>
      <c r="DR67" s="665"/>
      <c r="DS67" s="665"/>
      <c r="DT67" s="665"/>
      <c r="DU67" s="665"/>
      <c r="DV67" s="665"/>
      <c r="DW67" s="665"/>
      <c r="DX67" s="665"/>
      <c r="DY67" s="665"/>
      <c r="DZ67" s="665"/>
      <c r="EA67" s="665"/>
      <c r="EB67" s="665"/>
      <c r="EC67" s="665"/>
      <c r="ED67" s="665"/>
      <c r="EE67" s="665"/>
      <c r="EF67" s="665"/>
      <c r="EG67" s="665"/>
      <c r="EH67" s="665"/>
      <c r="EI67" s="665"/>
      <c r="EJ67" s="665"/>
      <c r="EK67" s="665"/>
      <c r="EL67" s="665"/>
      <c r="EM67" s="665"/>
      <c r="EN67" s="665"/>
      <c r="EO67" s="665"/>
      <c r="EP67" s="665"/>
      <c r="EQ67" s="665"/>
      <c r="ER67" s="665"/>
      <c r="ES67" s="665"/>
      <c r="ET67" s="665"/>
      <c r="EU67" s="665"/>
      <c r="EV67" s="665"/>
      <c r="EW67" s="665"/>
      <c r="EX67" s="665"/>
      <c r="EY67" s="665"/>
      <c r="EZ67" s="665"/>
      <c r="FA67" s="665"/>
      <c r="FB67" s="665"/>
      <c r="FC67" s="665"/>
      <c r="FD67" s="665"/>
      <c r="FE67" s="665"/>
      <c r="FF67" s="665"/>
      <c r="FG67" s="665"/>
      <c r="FH67" s="665"/>
      <c r="FI67" s="665"/>
      <c r="FJ67" s="665"/>
      <c r="FK67" s="665"/>
      <c r="FL67" s="665"/>
      <c r="FM67" s="665"/>
      <c r="FN67" s="665"/>
      <c r="FO67" s="665"/>
      <c r="FP67" s="665"/>
      <c r="FQ67" s="665"/>
      <c r="FR67" s="665"/>
      <c r="FS67" s="665"/>
      <c r="FT67" s="665"/>
      <c r="FU67" s="665"/>
      <c r="FV67" s="665"/>
      <c r="FW67" s="665"/>
      <c r="FX67" s="665"/>
      <c r="FY67" s="665"/>
      <c r="FZ67" s="665"/>
      <c r="GA67" s="665"/>
      <c r="GB67" s="665"/>
      <c r="GC67" s="665"/>
      <c r="GD67" s="665"/>
      <c r="GE67" s="665"/>
      <c r="GF67" s="665"/>
      <c r="GG67" s="665"/>
      <c r="GH67" s="665"/>
      <c r="GI67" s="665"/>
      <c r="GJ67" s="665"/>
      <c r="GK67" s="665"/>
      <c r="GL67" s="665"/>
      <c r="GM67" s="665"/>
      <c r="GN67" s="665"/>
      <c r="GO67" s="665"/>
      <c r="GP67" s="665"/>
      <c r="GQ67" s="665"/>
      <c r="GR67" s="665"/>
      <c r="GS67" s="665"/>
      <c r="GT67" s="665"/>
      <c r="GU67" s="665"/>
      <c r="GV67" s="665"/>
      <c r="GW67" s="665"/>
      <c r="GX67" s="665"/>
      <c r="GY67" s="665"/>
      <c r="GZ67" s="665"/>
      <c r="HA67" s="665"/>
      <c r="HB67" s="665"/>
      <c r="HC67" s="665"/>
      <c r="HD67" s="665"/>
      <c r="HE67" s="665"/>
      <c r="HF67" s="665"/>
      <c r="HG67" s="665"/>
      <c r="HH67" s="665"/>
      <c r="HI67" s="665"/>
      <c r="HJ67" s="665"/>
      <c r="HK67" s="665"/>
      <c r="HL67" s="665"/>
      <c r="HM67" s="665"/>
      <c r="HN67" s="665"/>
      <c r="HO67" s="665"/>
      <c r="HP67" s="665"/>
      <c r="HQ67" s="665"/>
      <c r="HR67" s="665"/>
      <c r="HS67" s="665"/>
      <c r="HT67" s="665"/>
      <c r="HU67" s="665"/>
      <c r="HV67" s="665"/>
      <c r="HW67" s="665"/>
      <c r="HX67" s="665"/>
      <c r="HY67" s="665"/>
      <c r="HZ67" s="665"/>
      <c r="IA67" s="665"/>
      <c r="IB67" s="665"/>
      <c r="IC67" s="665"/>
      <c r="ID67" s="665"/>
      <c r="IE67" s="665"/>
      <c r="IF67" s="665"/>
      <c r="IG67" s="665"/>
      <c r="IH67" s="665"/>
      <c r="II67" s="665"/>
      <c r="IJ67" s="665"/>
      <c r="IK67" s="665"/>
      <c r="IL67" s="665"/>
      <c r="IM67" s="665"/>
      <c r="IN67" s="665"/>
      <c r="IO67" s="665"/>
      <c r="IP67" s="665"/>
      <c r="IQ67" s="665"/>
      <c r="IR67" s="665"/>
      <c r="IS67" s="665"/>
      <c r="IT67" s="665"/>
      <c r="IU67" s="665"/>
      <c r="IV67" s="665"/>
      <c r="IW67" s="665"/>
      <c r="IX67" s="665"/>
      <c r="IY67" s="665"/>
      <c r="IZ67" s="665"/>
      <c r="JA67" s="665"/>
      <c r="JB67" s="665"/>
      <c r="JC67" s="665"/>
      <c r="JD67" s="665"/>
      <c r="JE67" s="665"/>
      <c r="JF67" s="665"/>
      <c r="JG67" s="665"/>
      <c r="JH67" s="665"/>
      <c r="JI67" s="665"/>
      <c r="JJ67" s="665"/>
      <c r="JK67" s="665"/>
      <c r="JL67" s="665"/>
      <c r="JM67" s="665"/>
      <c r="JN67" s="665"/>
      <c r="JO67" s="665"/>
      <c r="JP67" s="665"/>
      <c r="JQ67" s="665"/>
      <c r="JR67" s="665"/>
      <c r="JS67" s="665"/>
      <c r="JT67" s="665"/>
      <c r="JU67" s="665"/>
      <c r="JV67" s="665"/>
      <c r="JW67" s="665"/>
      <c r="JX67" s="665"/>
      <c r="JY67" s="665"/>
      <c r="JZ67" s="665"/>
      <c r="KA67" s="665"/>
      <c r="KB67" s="665"/>
      <c r="KC67" s="665"/>
      <c r="KD67" s="665"/>
      <c r="KE67" s="665"/>
      <c r="KF67" s="665"/>
      <c r="KG67" s="665"/>
      <c r="KH67" s="665"/>
      <c r="KI67" s="665"/>
      <c r="KJ67" s="665"/>
      <c r="KK67" s="665"/>
      <c r="KL67" s="665"/>
      <c r="KM67" s="665"/>
      <c r="KN67" s="665"/>
      <c r="KO67" s="665"/>
      <c r="KP67" s="665"/>
      <c r="KQ67" s="665"/>
      <c r="KR67" s="665"/>
      <c r="KS67" s="665"/>
      <c r="KT67" s="665"/>
      <c r="KU67" s="665"/>
      <c r="KV67" s="665"/>
      <c r="KW67" s="665"/>
      <c r="KX67" s="665"/>
      <c r="KY67" s="665"/>
      <c r="KZ67" s="665"/>
      <c r="LA67" s="665"/>
      <c r="LB67" s="665"/>
      <c r="LC67" s="665"/>
      <c r="LD67" s="665"/>
      <c r="LE67" s="665"/>
      <c r="LF67" s="665"/>
      <c r="LG67" s="665"/>
      <c r="LH67" s="665"/>
      <c r="LI67" s="665"/>
      <c r="LJ67" s="665"/>
      <c r="LK67" s="665"/>
      <c r="LL67" s="665"/>
      <c r="LM67" s="665"/>
      <c r="LN67" s="665"/>
      <c r="LO67" s="665"/>
      <c r="LP67" s="665"/>
      <c r="LQ67" s="665"/>
      <c r="LR67" s="665"/>
      <c r="LS67" s="665"/>
      <c r="LT67" s="665"/>
      <c r="LU67" s="665"/>
      <c r="LV67" s="665"/>
      <c r="LW67" s="665"/>
      <c r="LX67" s="665"/>
      <c r="LY67" s="665"/>
      <c r="LZ67" s="665"/>
      <c r="MA67" s="665"/>
      <c r="MB67" s="665"/>
      <c r="MC67" s="665"/>
      <c r="MD67" s="665"/>
      <c r="ME67" s="665"/>
      <c r="MF67" s="665"/>
      <c r="MG67" s="665"/>
      <c r="MH67" s="665"/>
      <c r="MI67" s="665"/>
      <c r="MJ67" s="665"/>
      <c r="MK67" s="665"/>
      <c r="ML67" s="665"/>
      <c r="MM67" s="665"/>
      <c r="MN67" s="665"/>
      <c r="MO67" s="665"/>
      <c r="MP67" s="665"/>
      <c r="MQ67" s="665"/>
      <c r="MR67" s="665"/>
      <c r="MS67" s="665"/>
      <c r="MT67" s="665"/>
      <c r="MU67" s="665"/>
      <c r="MV67" s="665"/>
      <c r="MW67" s="665"/>
      <c r="MX67" s="665"/>
      <c r="MY67" s="665"/>
      <c r="MZ67" s="665"/>
      <c r="NA67" s="665"/>
      <c r="NB67" s="665"/>
      <c r="NC67" s="665"/>
      <c r="ND67" s="665"/>
      <c r="NE67" s="665"/>
      <c r="NF67" s="665"/>
      <c r="NG67" s="665"/>
      <c r="NH67" s="665"/>
      <c r="NI67" s="665"/>
      <c r="NJ67" s="665"/>
      <c r="NK67" s="665"/>
      <c r="NL67" s="665"/>
      <c r="NM67" s="665"/>
      <c r="NN67" s="665"/>
      <c r="NO67" s="665"/>
      <c r="NP67" s="665"/>
      <c r="NQ67" s="665"/>
      <c r="NR67" s="665"/>
      <c r="NS67" s="665"/>
      <c r="NT67" s="665"/>
      <c r="NU67" s="665"/>
      <c r="NV67" s="665"/>
      <c r="NW67" s="665"/>
      <c r="NX67" s="665"/>
      <c r="NY67" s="665"/>
      <c r="NZ67" s="665"/>
      <c r="OA67" s="665"/>
      <c r="OB67" s="665"/>
      <c r="OC67" s="665"/>
      <c r="OD67" s="665"/>
      <c r="OE67" s="665"/>
      <c r="OF67" s="665"/>
      <c r="OG67" s="665"/>
      <c r="OH67" s="665"/>
      <c r="OI67" s="665"/>
      <c r="OJ67" s="665"/>
      <c r="OK67" s="665"/>
      <c r="OL67" s="665"/>
      <c r="OM67" s="665"/>
      <c r="ON67" s="665"/>
      <c r="OO67" s="665"/>
      <c r="OP67" s="665"/>
      <c r="OQ67" s="665"/>
      <c r="OR67" s="665"/>
      <c r="OS67" s="665"/>
      <c r="OT67" s="665"/>
      <c r="OU67" s="665"/>
      <c r="OV67" s="665"/>
      <c r="OW67" s="665"/>
      <c r="OX67" s="665"/>
      <c r="OY67" s="665"/>
      <c r="OZ67" s="665"/>
      <c r="PA67" s="665"/>
      <c r="PB67" s="665"/>
      <c r="PC67" s="665"/>
      <c r="PD67" s="665"/>
      <c r="PE67" s="665"/>
      <c r="PF67" s="665"/>
      <c r="PG67" s="665"/>
      <c r="PH67" s="665"/>
      <c r="PI67" s="665"/>
      <c r="PJ67" s="665"/>
      <c r="PK67" s="665"/>
      <c r="PL67" s="665"/>
      <c r="PM67" s="665"/>
      <c r="PN67" s="665"/>
      <c r="PO67" s="665"/>
      <c r="PP67" s="665"/>
      <c r="PQ67" s="665"/>
      <c r="PR67" s="665"/>
      <c r="PS67" s="665"/>
      <c r="PT67" s="665"/>
      <c r="PU67" s="665"/>
      <c r="PV67" s="665"/>
      <c r="PW67" s="665"/>
      <c r="PX67" s="665"/>
      <c r="PY67" s="665"/>
      <c r="PZ67" s="665"/>
      <c r="QA67" s="665"/>
      <c r="QB67" s="665"/>
      <c r="QC67" s="665"/>
      <c r="QD67" s="665"/>
      <c r="QE67" s="665"/>
      <c r="QF67" s="665"/>
      <c r="QG67" s="665"/>
      <c r="QH67" s="665"/>
      <c r="QI67" s="665"/>
      <c r="QJ67" s="665"/>
      <c r="QK67" s="665"/>
      <c r="QL67" s="665"/>
      <c r="QM67" s="665"/>
      <c r="QN67" s="665"/>
      <c r="QO67" s="665"/>
      <c r="QP67" s="665"/>
      <c r="QQ67" s="665"/>
      <c r="QR67" s="665"/>
      <c r="QS67" s="665"/>
      <c r="QT67" s="665"/>
      <c r="QU67" s="665"/>
      <c r="QV67" s="665"/>
      <c r="QW67" s="665"/>
      <c r="QX67" s="665"/>
      <c r="QY67" s="665"/>
      <c r="QZ67" s="665"/>
      <c r="RA67" s="665"/>
      <c r="RB67" s="665"/>
      <c r="RC67" s="665"/>
      <c r="RD67" s="665"/>
      <c r="RE67" s="665"/>
      <c r="RF67" s="665"/>
      <c r="RG67" s="665"/>
      <c r="RH67" s="665"/>
      <c r="RI67" s="665"/>
      <c r="RJ67" s="665"/>
      <c r="RK67" s="665"/>
      <c r="RL67" s="665"/>
      <c r="RM67" s="665"/>
      <c r="RN67" s="665"/>
      <c r="RO67" s="665"/>
      <c r="RP67" s="665"/>
      <c r="RQ67" s="665"/>
      <c r="RR67" s="665"/>
      <c r="RS67" s="665"/>
      <c r="RT67" s="665"/>
      <c r="RU67" s="665"/>
      <c r="RV67" s="665"/>
      <c r="RW67" s="665"/>
      <c r="RX67" s="665"/>
      <c r="RY67" s="665"/>
      <c r="RZ67" s="665"/>
      <c r="SA67" s="665"/>
      <c r="SB67" s="665"/>
      <c r="SC67" s="665"/>
      <c r="SD67" s="665"/>
      <c r="SE67" s="665"/>
      <c r="SF67" s="665"/>
      <c r="SG67" s="665"/>
      <c r="SH67" s="665"/>
      <c r="SI67" s="665"/>
      <c r="SJ67" s="665"/>
      <c r="SK67" s="665"/>
      <c r="SL67" s="665"/>
      <c r="SM67" s="665"/>
      <c r="SN67" s="665"/>
      <c r="SO67" s="665"/>
      <c r="SP67" s="665"/>
      <c r="SQ67" s="665"/>
      <c r="SR67" s="665"/>
      <c r="SS67" s="665"/>
      <c r="ST67" s="665"/>
      <c r="SU67" s="665"/>
      <c r="SV67" s="665"/>
      <c r="SW67" s="665"/>
      <c r="SX67" s="665"/>
      <c r="SY67" s="665"/>
      <c r="SZ67" s="665"/>
      <c r="TA67" s="665"/>
      <c r="TB67" s="665"/>
      <c r="TC67" s="665"/>
      <c r="TD67" s="665"/>
      <c r="TE67" s="665"/>
      <c r="TF67" s="665"/>
      <c r="TG67" s="665"/>
      <c r="TH67" s="665"/>
      <c r="TI67" s="665"/>
      <c r="TJ67" s="665"/>
      <c r="TK67" s="665"/>
      <c r="TL67" s="665"/>
      <c r="TM67" s="665"/>
      <c r="TN67" s="665"/>
      <c r="TO67" s="665"/>
      <c r="TP67" s="665"/>
      <c r="TQ67" s="665"/>
      <c r="TR67" s="665"/>
      <c r="TS67" s="665"/>
      <c r="TT67" s="665"/>
      <c r="TU67" s="665"/>
      <c r="TV67" s="665"/>
      <c r="TW67" s="665"/>
      <c r="TX67" s="665"/>
      <c r="TY67" s="665"/>
      <c r="TZ67" s="665"/>
      <c r="UA67" s="665"/>
      <c r="UB67" s="665"/>
      <c r="UC67" s="665"/>
      <c r="UD67" s="665"/>
      <c r="UE67" s="665"/>
      <c r="UF67" s="665"/>
      <c r="UG67" s="665"/>
      <c r="UH67" s="665"/>
      <c r="UI67" s="665"/>
      <c r="UJ67" s="665"/>
      <c r="UK67" s="665"/>
      <c r="UL67" s="665"/>
      <c r="UM67" s="665"/>
      <c r="UN67" s="665"/>
      <c r="UO67" s="665"/>
      <c r="UP67" s="665"/>
      <c r="UQ67" s="665"/>
      <c r="UR67" s="665"/>
      <c r="US67" s="665"/>
      <c r="UT67" s="665"/>
      <c r="UU67" s="665"/>
      <c r="UV67" s="665"/>
      <c r="UW67" s="665"/>
      <c r="UX67" s="665"/>
      <c r="UY67" s="665"/>
      <c r="UZ67" s="665"/>
      <c r="VA67" s="665"/>
      <c r="VB67" s="665"/>
      <c r="VC67" s="665"/>
      <c r="VD67" s="665"/>
      <c r="VE67" s="665"/>
      <c r="VF67" s="665"/>
      <c r="VG67" s="665"/>
      <c r="VH67" s="665"/>
      <c r="VI67" s="665"/>
      <c r="VJ67" s="665"/>
      <c r="VK67" s="665"/>
      <c r="VL67" s="665"/>
      <c r="VM67" s="665"/>
      <c r="VN67" s="665"/>
      <c r="VO67" s="665"/>
      <c r="VP67" s="665"/>
      <c r="VQ67" s="665"/>
      <c r="VR67" s="665"/>
      <c r="VS67" s="665"/>
      <c r="VT67" s="665"/>
      <c r="VU67" s="665"/>
      <c r="VV67" s="665"/>
      <c r="VW67" s="665"/>
      <c r="VX67" s="665"/>
      <c r="VY67" s="665"/>
      <c r="VZ67" s="665"/>
      <c r="WA67" s="665"/>
      <c r="WB67" s="665"/>
      <c r="WC67" s="665"/>
      <c r="WD67" s="665"/>
      <c r="WE67" s="665"/>
      <c r="WF67" s="665"/>
      <c r="WG67" s="665"/>
      <c r="WH67" s="665"/>
      <c r="WI67" s="665"/>
      <c r="WJ67" s="665"/>
      <c r="WK67" s="665"/>
      <c r="WL67" s="665"/>
      <c r="WM67" s="665"/>
      <c r="WN67" s="665"/>
      <c r="WO67" s="665"/>
      <c r="WP67" s="665"/>
      <c r="WQ67" s="665"/>
      <c r="WR67" s="665"/>
      <c r="WS67" s="665"/>
      <c r="WT67" s="665"/>
      <c r="WU67" s="665"/>
      <c r="WV67" s="665"/>
      <c r="WW67" s="665"/>
      <c r="WX67" s="665"/>
      <c r="WY67" s="665"/>
      <c r="WZ67" s="665"/>
      <c r="XA67" s="665"/>
      <c r="XB67" s="665"/>
      <c r="XC67" s="665"/>
      <c r="XD67" s="665"/>
      <c r="XE67" s="665"/>
      <c r="XF67" s="665"/>
      <c r="XG67" s="665"/>
      <c r="XH67" s="665"/>
      <c r="XI67" s="665"/>
      <c r="XJ67" s="665"/>
      <c r="XK67" s="665"/>
      <c r="XL67" s="665"/>
      <c r="XM67" s="665"/>
      <c r="XN67" s="665"/>
      <c r="XO67" s="665"/>
      <c r="XP67" s="665"/>
      <c r="XQ67" s="665"/>
      <c r="XR67" s="665"/>
      <c r="XS67" s="665"/>
      <c r="XT67" s="665"/>
      <c r="XU67" s="665"/>
      <c r="XV67" s="665"/>
      <c r="XW67" s="665"/>
      <c r="XX67" s="665"/>
      <c r="XY67" s="665"/>
      <c r="XZ67" s="665"/>
      <c r="YA67" s="665"/>
      <c r="YB67" s="665"/>
      <c r="YC67" s="665"/>
      <c r="YD67" s="665"/>
      <c r="YE67" s="665"/>
      <c r="YF67" s="665"/>
      <c r="YG67" s="665"/>
      <c r="YH67" s="665"/>
      <c r="YI67" s="665"/>
      <c r="YJ67" s="665"/>
      <c r="YK67" s="665"/>
      <c r="YL67" s="665"/>
      <c r="YM67" s="665"/>
      <c r="YN67" s="665"/>
      <c r="YO67" s="665"/>
      <c r="YP67" s="665"/>
      <c r="YQ67" s="665"/>
      <c r="YR67" s="665"/>
      <c r="YS67" s="665"/>
      <c r="YT67" s="665"/>
      <c r="YU67" s="665"/>
      <c r="YV67" s="665"/>
      <c r="YW67" s="665"/>
      <c r="YX67" s="665"/>
      <c r="YY67" s="665"/>
      <c r="YZ67" s="665"/>
      <c r="ZA67" s="665"/>
      <c r="ZB67" s="665"/>
      <c r="ZC67" s="665"/>
      <c r="ZD67" s="665"/>
      <c r="ZE67" s="665"/>
      <c r="ZF67" s="665"/>
      <c r="ZG67" s="665"/>
      <c r="ZH67" s="665"/>
      <c r="ZI67" s="665"/>
      <c r="ZJ67" s="665"/>
      <c r="ZK67" s="665"/>
      <c r="ZL67" s="665"/>
      <c r="ZM67" s="665"/>
      <c r="ZN67" s="665"/>
      <c r="ZO67" s="665"/>
      <c r="ZP67" s="665"/>
      <c r="ZQ67" s="665"/>
      <c r="ZR67" s="665"/>
      <c r="ZS67" s="665"/>
      <c r="ZT67" s="665"/>
      <c r="ZU67" s="665"/>
      <c r="ZV67" s="665"/>
      <c r="ZW67" s="665"/>
      <c r="ZX67" s="665"/>
      <c r="ZY67" s="665"/>
      <c r="ZZ67" s="665"/>
      <c r="AAA67" s="665"/>
      <c r="AAB67" s="665"/>
      <c r="AAC67" s="665"/>
      <c r="AAD67" s="665"/>
      <c r="AAE67" s="665"/>
      <c r="AAF67" s="665"/>
      <c r="AAG67" s="665"/>
      <c r="AAH67" s="665"/>
      <c r="AAI67" s="665"/>
      <c r="AAJ67" s="665"/>
      <c r="AAK67" s="665"/>
      <c r="AAL67" s="665"/>
      <c r="AAM67" s="665"/>
      <c r="AAN67" s="665"/>
      <c r="AAO67" s="665"/>
      <c r="AAP67" s="665"/>
      <c r="AAQ67" s="665"/>
      <c r="AAR67" s="665"/>
      <c r="AAS67" s="665"/>
      <c r="AAT67" s="665"/>
      <c r="AAU67" s="665"/>
      <c r="AAV67" s="665"/>
      <c r="AAW67" s="665"/>
      <c r="AAX67" s="665"/>
      <c r="AAY67" s="665"/>
      <c r="AAZ67" s="665"/>
      <c r="ABA67" s="665"/>
      <c r="ABB67" s="665"/>
      <c r="ABC67" s="665"/>
      <c r="ABD67" s="665"/>
      <c r="ABE67" s="665"/>
      <c r="ABF67" s="665"/>
      <c r="ABG67" s="665"/>
      <c r="ABH67" s="665"/>
      <c r="ABI67" s="665"/>
      <c r="ABJ67" s="665"/>
      <c r="ABK67" s="665"/>
      <c r="ABL67" s="665"/>
      <c r="ABM67" s="665"/>
      <c r="ABN67" s="665"/>
      <c r="ABO67" s="665"/>
      <c r="ABP67" s="665"/>
      <c r="ABQ67" s="665"/>
      <c r="ABR67" s="665"/>
      <c r="ABS67" s="665"/>
      <c r="ABT67" s="665"/>
      <c r="ABU67" s="665"/>
      <c r="ABV67" s="665"/>
      <c r="ABW67" s="665"/>
      <c r="ABX67" s="665"/>
      <c r="ABY67" s="665"/>
      <c r="ABZ67" s="665"/>
      <c r="ACA67" s="665"/>
      <c r="ACB67" s="665"/>
      <c r="ACC67" s="665"/>
      <c r="ACD67" s="665"/>
      <c r="ACE67" s="665"/>
      <c r="ACF67" s="665"/>
      <c r="ACG67" s="665"/>
      <c r="ACH67" s="665"/>
      <c r="ACI67" s="665"/>
      <c r="ACJ67" s="665"/>
      <c r="ACK67" s="665"/>
      <c r="ACL67" s="665"/>
      <c r="ACM67" s="665"/>
      <c r="ACN67" s="665"/>
      <c r="ACO67" s="665"/>
      <c r="ACP67" s="665"/>
      <c r="ACQ67" s="665"/>
      <c r="ACR67" s="665"/>
      <c r="ACS67" s="665"/>
      <c r="ACT67" s="665"/>
      <c r="ACU67" s="665"/>
      <c r="ACV67" s="665"/>
      <c r="ACW67" s="665"/>
      <c r="ACX67" s="665"/>
      <c r="ACY67" s="665"/>
      <c r="ACZ67" s="665"/>
      <c r="ADA67" s="665"/>
      <c r="ADB67" s="665"/>
      <c r="ADC67" s="665"/>
      <c r="ADD67" s="665"/>
      <c r="ADE67" s="665"/>
      <c r="ADF67" s="665"/>
      <c r="ADG67" s="665"/>
      <c r="ADH67" s="665"/>
      <c r="ADI67" s="665"/>
      <c r="ADJ67" s="665"/>
      <c r="ADK67" s="665"/>
      <c r="ADL67" s="665"/>
      <c r="ADM67" s="665"/>
      <c r="ADN67" s="665"/>
      <c r="ADO67" s="665"/>
      <c r="ADP67" s="665"/>
      <c r="ADQ67" s="665"/>
      <c r="ADR67" s="665"/>
      <c r="ADS67" s="665"/>
      <c r="ADT67" s="665"/>
      <c r="ADU67" s="665"/>
      <c r="ADV67" s="665"/>
      <c r="ADW67" s="665"/>
      <c r="ADX67" s="665"/>
      <c r="ADY67" s="665"/>
      <c r="ADZ67" s="665"/>
      <c r="AEA67" s="665"/>
      <c r="AEB67" s="665"/>
      <c r="AEC67" s="665"/>
      <c r="AED67" s="665"/>
      <c r="AEE67" s="665"/>
      <c r="AEF67" s="665"/>
      <c r="AEG67" s="665"/>
      <c r="AEH67" s="665"/>
      <c r="AEI67" s="665"/>
      <c r="AEJ67" s="665"/>
      <c r="AEK67" s="665"/>
      <c r="AEL67" s="665"/>
      <c r="AEM67" s="665"/>
      <c r="AEN67" s="665"/>
      <c r="AEO67" s="665"/>
      <c r="AEP67" s="665"/>
      <c r="AEQ67" s="665"/>
      <c r="AER67" s="665"/>
      <c r="AES67" s="665"/>
      <c r="AET67" s="665"/>
      <c r="AEU67" s="665"/>
      <c r="AEV67" s="665"/>
      <c r="AEW67" s="665"/>
      <c r="AEX67" s="665"/>
      <c r="AEY67" s="665"/>
      <c r="AEZ67" s="665"/>
      <c r="AFA67" s="665"/>
      <c r="AFB67" s="665"/>
      <c r="AFC67" s="665"/>
      <c r="AFD67" s="665"/>
      <c r="AFE67" s="665"/>
      <c r="AFF67" s="665"/>
      <c r="AFG67" s="665"/>
      <c r="AFH67" s="665"/>
      <c r="AFI67" s="665"/>
      <c r="AFJ67" s="665"/>
      <c r="AFK67" s="665"/>
      <c r="AFL67" s="665"/>
      <c r="AFM67" s="665"/>
      <c r="AFN67" s="665"/>
      <c r="AFO67" s="665"/>
      <c r="AFP67" s="665"/>
      <c r="AFQ67" s="665"/>
      <c r="AFR67" s="665"/>
      <c r="AFS67" s="665"/>
      <c r="AFT67" s="665"/>
      <c r="AFU67" s="665"/>
      <c r="AFV67" s="665"/>
      <c r="AFW67" s="665"/>
      <c r="AFX67" s="665"/>
      <c r="AFY67" s="665"/>
      <c r="AFZ67" s="665"/>
      <c r="AGA67" s="665"/>
      <c r="AGB67" s="665"/>
      <c r="AGC67" s="665"/>
      <c r="AGD67" s="665"/>
      <c r="AGE67" s="665"/>
      <c r="AGF67" s="665"/>
      <c r="AGG67" s="665"/>
      <c r="AGH67" s="665"/>
      <c r="AGI67" s="665"/>
      <c r="AGJ67" s="665"/>
      <c r="AGK67" s="665"/>
      <c r="AGL67" s="665"/>
      <c r="AGM67" s="665"/>
      <c r="AGN67" s="665"/>
      <c r="AGO67" s="665"/>
      <c r="AGP67" s="665"/>
      <c r="AGQ67" s="665"/>
      <c r="AGR67" s="665"/>
      <c r="AGS67" s="665"/>
      <c r="AGT67" s="665"/>
      <c r="AGU67" s="665"/>
      <c r="AGV67" s="665"/>
      <c r="AGW67" s="665"/>
      <c r="AGX67" s="665"/>
      <c r="AGY67" s="665"/>
      <c r="AGZ67" s="665"/>
      <c r="AHA67" s="665"/>
      <c r="AHB67" s="665"/>
      <c r="AHC67" s="665"/>
      <c r="AHD67" s="665"/>
      <c r="AHE67" s="665"/>
      <c r="AHF67" s="665"/>
      <c r="AHG67" s="665"/>
      <c r="AHH67" s="665"/>
      <c r="AHI67" s="665"/>
      <c r="AHJ67" s="665"/>
      <c r="AHK67" s="665"/>
      <c r="AHL67" s="665"/>
      <c r="AHM67" s="665"/>
      <c r="AHN67" s="665"/>
      <c r="AHO67" s="665"/>
      <c r="AHP67" s="665"/>
      <c r="AHQ67" s="665"/>
      <c r="AHR67" s="665"/>
      <c r="AHS67" s="665"/>
      <c r="AHT67" s="665"/>
      <c r="AHU67" s="665"/>
      <c r="AHV67" s="665"/>
      <c r="AHW67" s="665"/>
      <c r="AHX67" s="665"/>
      <c r="AHY67" s="665"/>
      <c r="AHZ67" s="665"/>
      <c r="AIA67" s="665"/>
      <c r="AIB67" s="665"/>
      <c r="AIC67" s="665"/>
      <c r="AID67" s="665"/>
      <c r="AIE67" s="665"/>
      <c r="AIF67" s="665"/>
      <c r="AIG67" s="665"/>
      <c r="AIH67" s="665"/>
      <c r="AII67" s="665"/>
      <c r="AIJ67" s="665"/>
      <c r="AIK67" s="665"/>
      <c r="AIL67" s="665"/>
      <c r="AIM67" s="665"/>
      <c r="AIN67" s="665"/>
      <c r="AIO67" s="665"/>
      <c r="AIP67" s="665"/>
      <c r="AIQ67" s="665"/>
      <c r="AIR67" s="665"/>
      <c r="AIS67" s="665"/>
      <c r="AIT67" s="665"/>
      <c r="AIU67" s="665"/>
      <c r="AIV67" s="665"/>
      <c r="AIW67" s="665"/>
      <c r="AIX67" s="665"/>
      <c r="AIY67" s="665"/>
      <c r="AIZ67" s="665"/>
      <c r="AJA67" s="665"/>
      <c r="AJB67" s="665"/>
      <c r="AJC67" s="665"/>
      <c r="AJD67" s="665"/>
      <c r="AJE67" s="665"/>
      <c r="AJF67" s="665"/>
      <c r="AJG67" s="665"/>
      <c r="AJH67" s="665"/>
      <c r="AJI67" s="665"/>
      <c r="AJJ67" s="665"/>
      <c r="AJK67" s="665"/>
      <c r="AJL67" s="665"/>
      <c r="AJM67" s="665"/>
      <c r="AJN67" s="665"/>
      <c r="AJO67" s="665"/>
      <c r="AJP67" s="665"/>
      <c r="AJQ67" s="665"/>
      <c r="AJR67" s="665"/>
      <c r="AJS67" s="665"/>
      <c r="AJT67" s="665"/>
      <c r="AJU67" s="665"/>
      <c r="AJV67" s="665"/>
      <c r="AJW67" s="665"/>
      <c r="AJX67" s="665"/>
      <c r="AJY67" s="665"/>
      <c r="AJZ67" s="665"/>
      <c r="AKA67" s="665"/>
      <c r="AKB67" s="665"/>
      <c r="AKC67" s="665"/>
      <c r="AKD67" s="665"/>
      <c r="AKE67" s="665"/>
      <c r="AKF67" s="665"/>
      <c r="AKG67" s="665"/>
      <c r="AKH67" s="665"/>
      <c r="AKI67" s="665"/>
      <c r="AKJ67" s="665"/>
      <c r="AKK67" s="665"/>
      <c r="AKL67" s="665"/>
      <c r="AKM67" s="665"/>
      <c r="AKN67" s="665"/>
      <c r="AKO67" s="665"/>
      <c r="AKP67" s="665"/>
      <c r="AKQ67" s="665"/>
      <c r="AKR67" s="665"/>
      <c r="AKS67" s="665"/>
      <c r="AKT67" s="665"/>
      <c r="AKU67" s="665"/>
      <c r="AKV67" s="665"/>
      <c r="AKW67" s="665"/>
      <c r="AKX67" s="665"/>
      <c r="AKY67" s="665"/>
      <c r="AKZ67" s="665"/>
      <c r="ALA67" s="665"/>
      <c r="ALB67" s="665"/>
      <c r="ALC67" s="665"/>
      <c r="ALD67" s="665"/>
      <c r="ALE67" s="665"/>
      <c r="ALF67" s="665"/>
      <c r="ALG67" s="665"/>
      <c r="ALH67" s="665"/>
      <c r="ALI67" s="665"/>
      <c r="ALJ67" s="665"/>
      <c r="ALK67" s="665"/>
      <c r="ALL67" s="665"/>
      <c r="ALM67" s="665"/>
    </row>
    <row r="68" spans="2:1001">
      <c r="B68" s="699" t="s">
        <v>600</v>
      </c>
      <c r="C68" s="700">
        <v>0</v>
      </c>
      <c r="D68" s="700">
        <v>0</v>
      </c>
      <c r="E68" s="700">
        <v>0</v>
      </c>
      <c r="F68" s="700">
        <v>0</v>
      </c>
      <c r="G68" s="700">
        <v>53.591597324344107</v>
      </c>
      <c r="H68" s="700">
        <v>370.93474017351582</v>
      </c>
      <c r="I68" s="700">
        <v>598.76247611972144</v>
      </c>
      <c r="J68" s="700">
        <v>862.6442231368336</v>
      </c>
      <c r="K68" s="700">
        <v>2160.2827841418525</v>
      </c>
      <c r="P68" s="665"/>
      <c r="Q68" s="665"/>
      <c r="R68" s="665"/>
      <c r="S68" s="665"/>
      <c r="T68" s="665"/>
      <c r="U68" s="665"/>
      <c r="V68" s="665"/>
      <c r="W68" s="665"/>
      <c r="X68" s="665"/>
      <c r="Y68" s="665"/>
      <c r="Z68" s="665"/>
      <c r="AA68" s="665"/>
      <c r="AB68" s="665"/>
      <c r="AC68" s="665"/>
      <c r="AD68" s="665"/>
      <c r="AE68" s="665"/>
      <c r="AF68" s="665"/>
      <c r="AG68" s="665"/>
      <c r="AH68" s="665"/>
      <c r="AI68" s="665"/>
      <c r="AJ68" s="665"/>
      <c r="AK68" s="665"/>
      <c r="AL68" s="665"/>
      <c r="AM68" s="665"/>
      <c r="AN68" s="665"/>
      <c r="AO68" s="665"/>
      <c r="AP68" s="665"/>
      <c r="AQ68" s="665"/>
      <c r="AR68" s="665"/>
      <c r="AS68" s="665"/>
      <c r="AT68" s="665"/>
      <c r="AU68" s="665"/>
      <c r="AV68" s="665"/>
      <c r="AW68" s="665"/>
      <c r="AX68" s="665"/>
      <c r="AY68" s="665"/>
      <c r="AZ68" s="665"/>
      <c r="BA68" s="665"/>
      <c r="BB68" s="665"/>
      <c r="BC68" s="665"/>
      <c r="BD68" s="665"/>
      <c r="BE68" s="665"/>
      <c r="BF68" s="665"/>
      <c r="BG68" s="665"/>
      <c r="BH68" s="665"/>
      <c r="BI68" s="665"/>
      <c r="BJ68" s="665"/>
      <c r="BK68" s="665"/>
      <c r="BL68" s="665"/>
      <c r="BM68" s="665"/>
      <c r="BN68" s="665"/>
      <c r="BO68" s="665"/>
      <c r="BP68" s="665"/>
      <c r="BQ68" s="665"/>
      <c r="BR68" s="665"/>
      <c r="BS68" s="665"/>
      <c r="BT68" s="665"/>
      <c r="BU68" s="665"/>
      <c r="BV68" s="665"/>
      <c r="BW68" s="665"/>
      <c r="BX68" s="665"/>
      <c r="BY68" s="665"/>
      <c r="BZ68" s="665"/>
      <c r="CA68" s="665"/>
      <c r="CB68" s="665"/>
      <c r="CC68" s="665"/>
      <c r="CD68" s="665"/>
      <c r="CE68" s="665"/>
      <c r="CF68" s="665"/>
      <c r="CG68" s="665"/>
      <c r="CH68" s="665"/>
      <c r="CI68" s="665"/>
      <c r="CJ68" s="665"/>
      <c r="CK68" s="665"/>
      <c r="CL68" s="665"/>
      <c r="CM68" s="665"/>
      <c r="CN68" s="665"/>
      <c r="CO68" s="665"/>
      <c r="CP68" s="665"/>
      <c r="CQ68" s="665"/>
      <c r="CR68" s="665"/>
      <c r="CS68" s="665"/>
      <c r="CT68" s="665"/>
      <c r="CU68" s="665"/>
      <c r="CV68" s="665"/>
      <c r="CW68" s="665"/>
      <c r="CX68" s="665"/>
      <c r="CY68" s="665"/>
      <c r="CZ68" s="665"/>
      <c r="DA68" s="665"/>
      <c r="DB68" s="665"/>
      <c r="DC68" s="665"/>
      <c r="DD68" s="665"/>
      <c r="DE68" s="665"/>
      <c r="DF68" s="665"/>
      <c r="DG68" s="665"/>
      <c r="DH68" s="665"/>
      <c r="DI68" s="665"/>
      <c r="DJ68" s="665"/>
      <c r="DK68" s="665"/>
      <c r="DL68" s="665"/>
      <c r="DM68" s="665"/>
      <c r="DN68" s="665"/>
      <c r="DO68" s="665"/>
      <c r="DP68" s="665"/>
      <c r="DQ68" s="665"/>
      <c r="DR68" s="665"/>
      <c r="DS68" s="665"/>
      <c r="DT68" s="665"/>
      <c r="DU68" s="665"/>
      <c r="DV68" s="665"/>
      <c r="DW68" s="665"/>
      <c r="DX68" s="665"/>
      <c r="DY68" s="665"/>
      <c r="DZ68" s="665"/>
      <c r="EA68" s="665"/>
      <c r="EB68" s="665"/>
      <c r="EC68" s="665"/>
      <c r="ED68" s="665"/>
      <c r="EE68" s="665"/>
      <c r="EF68" s="665"/>
      <c r="EG68" s="665"/>
      <c r="EH68" s="665"/>
      <c r="EI68" s="665"/>
      <c r="EJ68" s="665"/>
      <c r="EK68" s="665"/>
      <c r="EL68" s="665"/>
      <c r="EM68" s="665"/>
      <c r="EN68" s="665"/>
      <c r="EO68" s="665"/>
      <c r="EP68" s="665"/>
      <c r="EQ68" s="665"/>
      <c r="ER68" s="665"/>
      <c r="ES68" s="665"/>
      <c r="ET68" s="665"/>
      <c r="EU68" s="665"/>
      <c r="EV68" s="665"/>
      <c r="EW68" s="665"/>
      <c r="EX68" s="665"/>
      <c r="EY68" s="665"/>
      <c r="EZ68" s="665"/>
      <c r="FA68" s="665"/>
      <c r="FB68" s="665"/>
      <c r="FC68" s="665"/>
      <c r="FD68" s="665"/>
      <c r="FE68" s="665"/>
      <c r="FF68" s="665"/>
      <c r="FG68" s="665"/>
      <c r="FH68" s="665"/>
      <c r="FI68" s="665"/>
      <c r="FJ68" s="665"/>
      <c r="FK68" s="665"/>
      <c r="FL68" s="665"/>
      <c r="FM68" s="665"/>
      <c r="FN68" s="665"/>
      <c r="FO68" s="665"/>
      <c r="FP68" s="665"/>
      <c r="FQ68" s="665"/>
      <c r="FR68" s="665"/>
      <c r="FS68" s="665"/>
      <c r="FT68" s="665"/>
      <c r="FU68" s="665"/>
      <c r="FV68" s="665"/>
      <c r="FW68" s="665"/>
      <c r="FX68" s="665"/>
      <c r="FY68" s="665"/>
      <c r="FZ68" s="665"/>
      <c r="GA68" s="665"/>
      <c r="GB68" s="665"/>
      <c r="GC68" s="665"/>
      <c r="GD68" s="665"/>
      <c r="GE68" s="665"/>
      <c r="GF68" s="665"/>
      <c r="GG68" s="665"/>
      <c r="GH68" s="665"/>
      <c r="GI68" s="665"/>
      <c r="GJ68" s="665"/>
      <c r="GK68" s="665"/>
      <c r="GL68" s="665"/>
      <c r="GM68" s="665"/>
      <c r="GN68" s="665"/>
      <c r="GO68" s="665"/>
      <c r="GP68" s="665"/>
      <c r="GQ68" s="665"/>
      <c r="GR68" s="665"/>
      <c r="GS68" s="665"/>
      <c r="GT68" s="665"/>
      <c r="GU68" s="665"/>
      <c r="GV68" s="665"/>
      <c r="GW68" s="665"/>
      <c r="GX68" s="665"/>
      <c r="GY68" s="665"/>
      <c r="GZ68" s="665"/>
      <c r="HA68" s="665"/>
      <c r="HB68" s="665"/>
      <c r="HC68" s="665"/>
      <c r="HD68" s="665"/>
      <c r="HE68" s="665"/>
      <c r="HF68" s="665"/>
      <c r="HG68" s="665"/>
      <c r="HH68" s="665"/>
      <c r="HI68" s="665"/>
      <c r="HJ68" s="665"/>
      <c r="HK68" s="665"/>
      <c r="HL68" s="665"/>
      <c r="HM68" s="665"/>
      <c r="HN68" s="665"/>
      <c r="HO68" s="665"/>
      <c r="HP68" s="665"/>
      <c r="HQ68" s="665"/>
      <c r="HR68" s="665"/>
      <c r="HS68" s="665"/>
      <c r="HT68" s="665"/>
      <c r="HU68" s="665"/>
      <c r="HV68" s="665"/>
      <c r="HW68" s="665"/>
      <c r="HX68" s="665"/>
      <c r="HY68" s="665"/>
      <c r="HZ68" s="665"/>
      <c r="IA68" s="665"/>
      <c r="IB68" s="665"/>
      <c r="IC68" s="665"/>
      <c r="ID68" s="665"/>
      <c r="IE68" s="665"/>
      <c r="IF68" s="665"/>
      <c r="IG68" s="665"/>
      <c r="IH68" s="665"/>
      <c r="II68" s="665"/>
      <c r="IJ68" s="665"/>
      <c r="IK68" s="665"/>
      <c r="IL68" s="665"/>
      <c r="IM68" s="665"/>
      <c r="IN68" s="665"/>
      <c r="IO68" s="665"/>
      <c r="IP68" s="665"/>
      <c r="IQ68" s="665"/>
      <c r="IR68" s="665"/>
      <c r="IS68" s="665"/>
      <c r="IT68" s="665"/>
      <c r="IU68" s="665"/>
      <c r="IV68" s="665"/>
      <c r="IW68" s="665"/>
      <c r="IX68" s="665"/>
      <c r="IY68" s="665"/>
      <c r="IZ68" s="665"/>
      <c r="JA68" s="665"/>
      <c r="JB68" s="665"/>
      <c r="JC68" s="665"/>
      <c r="JD68" s="665"/>
      <c r="JE68" s="665"/>
      <c r="JF68" s="665"/>
      <c r="JG68" s="665"/>
      <c r="JH68" s="665"/>
      <c r="JI68" s="665"/>
      <c r="JJ68" s="665"/>
      <c r="JK68" s="665"/>
      <c r="JL68" s="665"/>
      <c r="JM68" s="665"/>
      <c r="JN68" s="665"/>
      <c r="JO68" s="665"/>
      <c r="JP68" s="665"/>
      <c r="JQ68" s="665"/>
      <c r="JR68" s="665"/>
      <c r="JS68" s="665"/>
      <c r="JT68" s="665"/>
      <c r="JU68" s="665"/>
      <c r="JV68" s="665"/>
      <c r="JW68" s="665"/>
      <c r="JX68" s="665"/>
      <c r="JY68" s="665"/>
      <c r="JZ68" s="665"/>
      <c r="KA68" s="665"/>
      <c r="KB68" s="665"/>
      <c r="KC68" s="665"/>
      <c r="KD68" s="665"/>
      <c r="KE68" s="665"/>
      <c r="KF68" s="665"/>
      <c r="KG68" s="665"/>
      <c r="KH68" s="665"/>
      <c r="KI68" s="665"/>
      <c r="KJ68" s="665"/>
      <c r="KK68" s="665"/>
      <c r="KL68" s="665"/>
      <c r="KM68" s="665"/>
      <c r="KN68" s="665"/>
      <c r="KO68" s="665"/>
      <c r="KP68" s="665"/>
      <c r="KQ68" s="665"/>
      <c r="KR68" s="665"/>
      <c r="KS68" s="665"/>
      <c r="KT68" s="665"/>
      <c r="KU68" s="665"/>
      <c r="KV68" s="665"/>
      <c r="KW68" s="665"/>
      <c r="KX68" s="665"/>
      <c r="KY68" s="665"/>
      <c r="KZ68" s="665"/>
      <c r="LA68" s="665"/>
      <c r="LB68" s="665"/>
      <c r="LC68" s="665"/>
      <c r="LD68" s="665"/>
      <c r="LE68" s="665"/>
      <c r="LF68" s="665"/>
      <c r="LG68" s="665"/>
      <c r="LH68" s="665"/>
      <c r="LI68" s="665"/>
      <c r="LJ68" s="665"/>
      <c r="LK68" s="665"/>
      <c r="LL68" s="665"/>
      <c r="LM68" s="665"/>
      <c r="LN68" s="665"/>
      <c r="LO68" s="665"/>
      <c r="LP68" s="665"/>
      <c r="LQ68" s="665"/>
      <c r="LR68" s="665"/>
      <c r="LS68" s="665"/>
      <c r="LT68" s="665"/>
      <c r="LU68" s="665"/>
      <c r="LV68" s="665"/>
      <c r="LW68" s="665"/>
      <c r="LX68" s="665"/>
      <c r="LY68" s="665"/>
      <c r="LZ68" s="665"/>
      <c r="MA68" s="665"/>
      <c r="MB68" s="665"/>
      <c r="MC68" s="665"/>
      <c r="MD68" s="665"/>
      <c r="ME68" s="665"/>
      <c r="MF68" s="665"/>
      <c r="MG68" s="665"/>
      <c r="MH68" s="665"/>
      <c r="MI68" s="665"/>
      <c r="MJ68" s="665"/>
      <c r="MK68" s="665"/>
      <c r="ML68" s="665"/>
      <c r="MM68" s="665"/>
      <c r="MN68" s="665"/>
      <c r="MO68" s="665"/>
      <c r="MP68" s="665"/>
      <c r="MQ68" s="665"/>
      <c r="MR68" s="665"/>
      <c r="MS68" s="665"/>
      <c r="MT68" s="665"/>
      <c r="MU68" s="665"/>
      <c r="MV68" s="665"/>
      <c r="MW68" s="665"/>
      <c r="MX68" s="665"/>
      <c r="MY68" s="665"/>
      <c r="MZ68" s="665"/>
      <c r="NA68" s="665"/>
      <c r="NB68" s="665"/>
      <c r="NC68" s="665"/>
      <c r="ND68" s="665"/>
      <c r="NE68" s="665"/>
      <c r="NF68" s="665"/>
      <c r="NG68" s="665"/>
      <c r="NH68" s="665"/>
      <c r="NI68" s="665"/>
      <c r="NJ68" s="665"/>
      <c r="NK68" s="665"/>
      <c r="NL68" s="665"/>
      <c r="NM68" s="665"/>
      <c r="NN68" s="665"/>
      <c r="NO68" s="665"/>
      <c r="NP68" s="665"/>
      <c r="NQ68" s="665"/>
      <c r="NR68" s="665"/>
      <c r="NS68" s="665"/>
      <c r="NT68" s="665"/>
      <c r="NU68" s="665"/>
      <c r="NV68" s="665"/>
      <c r="NW68" s="665"/>
      <c r="NX68" s="665"/>
      <c r="NY68" s="665"/>
      <c r="NZ68" s="665"/>
      <c r="OA68" s="665"/>
      <c r="OB68" s="665"/>
      <c r="OC68" s="665"/>
      <c r="OD68" s="665"/>
      <c r="OE68" s="665"/>
      <c r="OF68" s="665"/>
      <c r="OG68" s="665"/>
      <c r="OH68" s="665"/>
      <c r="OI68" s="665"/>
      <c r="OJ68" s="665"/>
      <c r="OK68" s="665"/>
      <c r="OL68" s="665"/>
      <c r="OM68" s="665"/>
      <c r="ON68" s="665"/>
      <c r="OO68" s="665"/>
      <c r="OP68" s="665"/>
      <c r="OQ68" s="665"/>
      <c r="OR68" s="665"/>
      <c r="OS68" s="665"/>
      <c r="OT68" s="665"/>
      <c r="OU68" s="665"/>
      <c r="OV68" s="665"/>
      <c r="OW68" s="665"/>
      <c r="OX68" s="665"/>
      <c r="OY68" s="665"/>
      <c r="OZ68" s="665"/>
      <c r="PA68" s="665"/>
      <c r="PB68" s="665"/>
      <c r="PC68" s="665"/>
      <c r="PD68" s="665"/>
      <c r="PE68" s="665"/>
      <c r="PF68" s="665"/>
      <c r="PG68" s="665"/>
      <c r="PH68" s="665"/>
      <c r="PI68" s="665"/>
      <c r="PJ68" s="665"/>
      <c r="PK68" s="665"/>
      <c r="PL68" s="665"/>
      <c r="PM68" s="665"/>
      <c r="PN68" s="665"/>
      <c r="PO68" s="665"/>
      <c r="PP68" s="665"/>
      <c r="PQ68" s="665"/>
      <c r="PR68" s="665"/>
      <c r="PS68" s="665"/>
      <c r="PT68" s="665"/>
      <c r="PU68" s="665"/>
      <c r="PV68" s="665"/>
      <c r="PW68" s="665"/>
      <c r="PX68" s="665"/>
      <c r="PY68" s="665"/>
      <c r="PZ68" s="665"/>
      <c r="QA68" s="665"/>
      <c r="QB68" s="665"/>
      <c r="QC68" s="665"/>
      <c r="QD68" s="665"/>
      <c r="QE68" s="665"/>
      <c r="QF68" s="665"/>
      <c r="QG68" s="665"/>
      <c r="QH68" s="665"/>
      <c r="QI68" s="665"/>
      <c r="QJ68" s="665"/>
      <c r="QK68" s="665"/>
      <c r="QL68" s="665"/>
      <c r="QM68" s="665"/>
      <c r="QN68" s="665"/>
      <c r="QO68" s="665"/>
      <c r="QP68" s="665"/>
      <c r="QQ68" s="665"/>
      <c r="QR68" s="665"/>
      <c r="QS68" s="665"/>
      <c r="QT68" s="665"/>
      <c r="QU68" s="665"/>
      <c r="QV68" s="665"/>
      <c r="QW68" s="665"/>
      <c r="QX68" s="665"/>
      <c r="QY68" s="665"/>
      <c r="QZ68" s="665"/>
      <c r="RA68" s="665"/>
      <c r="RB68" s="665"/>
      <c r="RC68" s="665"/>
      <c r="RD68" s="665"/>
      <c r="RE68" s="665"/>
      <c r="RF68" s="665"/>
      <c r="RG68" s="665"/>
      <c r="RH68" s="665"/>
      <c r="RI68" s="665"/>
      <c r="RJ68" s="665"/>
      <c r="RK68" s="665"/>
      <c r="RL68" s="665"/>
      <c r="RM68" s="665"/>
      <c r="RN68" s="665"/>
      <c r="RO68" s="665"/>
      <c r="RP68" s="665"/>
      <c r="RQ68" s="665"/>
      <c r="RR68" s="665"/>
      <c r="RS68" s="665"/>
      <c r="RT68" s="665"/>
      <c r="RU68" s="665"/>
      <c r="RV68" s="665"/>
      <c r="RW68" s="665"/>
      <c r="RX68" s="665"/>
      <c r="RY68" s="665"/>
      <c r="RZ68" s="665"/>
      <c r="SA68" s="665"/>
      <c r="SB68" s="665"/>
      <c r="SC68" s="665"/>
      <c r="SD68" s="665"/>
      <c r="SE68" s="665"/>
      <c r="SF68" s="665"/>
      <c r="SG68" s="665"/>
      <c r="SH68" s="665"/>
      <c r="SI68" s="665"/>
      <c r="SJ68" s="665"/>
      <c r="SK68" s="665"/>
      <c r="SL68" s="665"/>
      <c r="SM68" s="665"/>
      <c r="SN68" s="665"/>
      <c r="SO68" s="665"/>
      <c r="SP68" s="665"/>
      <c r="SQ68" s="665"/>
      <c r="SR68" s="665"/>
      <c r="SS68" s="665"/>
      <c r="ST68" s="665"/>
      <c r="SU68" s="665"/>
      <c r="SV68" s="665"/>
      <c r="SW68" s="665"/>
      <c r="SX68" s="665"/>
      <c r="SY68" s="665"/>
      <c r="SZ68" s="665"/>
      <c r="TA68" s="665"/>
      <c r="TB68" s="665"/>
      <c r="TC68" s="665"/>
      <c r="TD68" s="665"/>
      <c r="TE68" s="665"/>
      <c r="TF68" s="665"/>
      <c r="TG68" s="665"/>
      <c r="TH68" s="665"/>
      <c r="TI68" s="665"/>
      <c r="TJ68" s="665"/>
      <c r="TK68" s="665"/>
      <c r="TL68" s="665"/>
      <c r="TM68" s="665"/>
      <c r="TN68" s="665"/>
      <c r="TO68" s="665"/>
      <c r="TP68" s="665"/>
      <c r="TQ68" s="665"/>
      <c r="TR68" s="665"/>
      <c r="TS68" s="665"/>
      <c r="TT68" s="665"/>
      <c r="TU68" s="665"/>
      <c r="TV68" s="665"/>
      <c r="TW68" s="665"/>
      <c r="TX68" s="665"/>
      <c r="TY68" s="665"/>
      <c r="TZ68" s="665"/>
      <c r="UA68" s="665"/>
      <c r="UB68" s="665"/>
      <c r="UC68" s="665"/>
      <c r="UD68" s="665"/>
      <c r="UE68" s="665"/>
      <c r="UF68" s="665"/>
      <c r="UG68" s="665"/>
      <c r="UH68" s="665"/>
      <c r="UI68" s="665"/>
      <c r="UJ68" s="665"/>
      <c r="UK68" s="665"/>
      <c r="UL68" s="665"/>
      <c r="UM68" s="665"/>
      <c r="UN68" s="665"/>
      <c r="UO68" s="665"/>
      <c r="UP68" s="665"/>
      <c r="UQ68" s="665"/>
      <c r="UR68" s="665"/>
      <c r="US68" s="665"/>
      <c r="UT68" s="665"/>
      <c r="UU68" s="665"/>
      <c r="UV68" s="665"/>
      <c r="UW68" s="665"/>
      <c r="UX68" s="665"/>
      <c r="UY68" s="665"/>
      <c r="UZ68" s="665"/>
      <c r="VA68" s="665"/>
      <c r="VB68" s="665"/>
      <c r="VC68" s="665"/>
      <c r="VD68" s="665"/>
      <c r="VE68" s="665"/>
      <c r="VF68" s="665"/>
      <c r="VG68" s="665"/>
      <c r="VH68" s="665"/>
      <c r="VI68" s="665"/>
      <c r="VJ68" s="665"/>
      <c r="VK68" s="665"/>
      <c r="VL68" s="665"/>
      <c r="VM68" s="665"/>
      <c r="VN68" s="665"/>
      <c r="VO68" s="665"/>
      <c r="VP68" s="665"/>
      <c r="VQ68" s="665"/>
      <c r="VR68" s="665"/>
      <c r="VS68" s="665"/>
      <c r="VT68" s="665"/>
      <c r="VU68" s="665"/>
      <c r="VV68" s="665"/>
      <c r="VW68" s="665"/>
      <c r="VX68" s="665"/>
      <c r="VY68" s="665"/>
      <c r="VZ68" s="665"/>
      <c r="WA68" s="665"/>
      <c r="WB68" s="665"/>
      <c r="WC68" s="665"/>
      <c r="WD68" s="665"/>
      <c r="WE68" s="665"/>
      <c r="WF68" s="665"/>
      <c r="WG68" s="665"/>
      <c r="WH68" s="665"/>
      <c r="WI68" s="665"/>
      <c r="WJ68" s="665"/>
      <c r="WK68" s="665"/>
      <c r="WL68" s="665"/>
      <c r="WM68" s="665"/>
      <c r="WN68" s="665"/>
      <c r="WO68" s="665"/>
      <c r="WP68" s="665"/>
      <c r="WQ68" s="665"/>
      <c r="WR68" s="665"/>
      <c r="WS68" s="665"/>
      <c r="WT68" s="665"/>
      <c r="WU68" s="665"/>
      <c r="WV68" s="665"/>
      <c r="WW68" s="665"/>
      <c r="WX68" s="665"/>
      <c r="WY68" s="665"/>
      <c r="WZ68" s="665"/>
      <c r="XA68" s="665"/>
      <c r="XB68" s="665"/>
      <c r="XC68" s="665"/>
      <c r="XD68" s="665"/>
      <c r="XE68" s="665"/>
      <c r="XF68" s="665"/>
      <c r="XG68" s="665"/>
      <c r="XH68" s="665"/>
      <c r="XI68" s="665"/>
      <c r="XJ68" s="665"/>
      <c r="XK68" s="665"/>
      <c r="XL68" s="665"/>
      <c r="XM68" s="665"/>
      <c r="XN68" s="665"/>
      <c r="XO68" s="665"/>
      <c r="XP68" s="665"/>
      <c r="XQ68" s="665"/>
      <c r="XR68" s="665"/>
      <c r="XS68" s="665"/>
      <c r="XT68" s="665"/>
      <c r="XU68" s="665"/>
      <c r="XV68" s="665"/>
      <c r="XW68" s="665"/>
      <c r="XX68" s="665"/>
      <c r="XY68" s="665"/>
      <c r="XZ68" s="665"/>
      <c r="YA68" s="665"/>
      <c r="YB68" s="665"/>
      <c r="YC68" s="665"/>
      <c r="YD68" s="665"/>
      <c r="YE68" s="665"/>
      <c r="YF68" s="665"/>
      <c r="YG68" s="665"/>
      <c r="YH68" s="665"/>
      <c r="YI68" s="665"/>
      <c r="YJ68" s="665"/>
      <c r="YK68" s="665"/>
      <c r="YL68" s="665"/>
      <c r="YM68" s="665"/>
      <c r="YN68" s="665"/>
      <c r="YO68" s="665"/>
      <c r="YP68" s="665"/>
      <c r="YQ68" s="665"/>
      <c r="YR68" s="665"/>
      <c r="YS68" s="665"/>
      <c r="YT68" s="665"/>
      <c r="YU68" s="665"/>
      <c r="YV68" s="665"/>
      <c r="YW68" s="665"/>
      <c r="YX68" s="665"/>
      <c r="YY68" s="665"/>
      <c r="YZ68" s="665"/>
      <c r="ZA68" s="665"/>
      <c r="ZB68" s="665"/>
      <c r="ZC68" s="665"/>
      <c r="ZD68" s="665"/>
      <c r="ZE68" s="665"/>
      <c r="ZF68" s="665"/>
      <c r="ZG68" s="665"/>
      <c r="ZH68" s="665"/>
      <c r="ZI68" s="665"/>
      <c r="ZJ68" s="665"/>
      <c r="ZK68" s="665"/>
      <c r="ZL68" s="665"/>
      <c r="ZM68" s="665"/>
      <c r="ZN68" s="665"/>
      <c r="ZO68" s="665"/>
      <c r="ZP68" s="665"/>
      <c r="ZQ68" s="665"/>
      <c r="ZR68" s="665"/>
      <c r="ZS68" s="665"/>
      <c r="ZT68" s="665"/>
      <c r="ZU68" s="665"/>
      <c r="ZV68" s="665"/>
      <c r="ZW68" s="665"/>
      <c r="ZX68" s="665"/>
      <c r="ZY68" s="665"/>
      <c r="ZZ68" s="665"/>
      <c r="AAA68" s="665"/>
      <c r="AAB68" s="665"/>
      <c r="AAC68" s="665"/>
      <c r="AAD68" s="665"/>
      <c r="AAE68" s="665"/>
      <c r="AAF68" s="665"/>
      <c r="AAG68" s="665"/>
      <c r="AAH68" s="665"/>
      <c r="AAI68" s="665"/>
      <c r="AAJ68" s="665"/>
      <c r="AAK68" s="665"/>
      <c r="AAL68" s="665"/>
      <c r="AAM68" s="665"/>
      <c r="AAN68" s="665"/>
      <c r="AAO68" s="665"/>
      <c r="AAP68" s="665"/>
      <c r="AAQ68" s="665"/>
      <c r="AAR68" s="665"/>
      <c r="AAS68" s="665"/>
      <c r="AAT68" s="665"/>
      <c r="AAU68" s="665"/>
      <c r="AAV68" s="665"/>
      <c r="AAW68" s="665"/>
      <c r="AAX68" s="665"/>
      <c r="AAY68" s="665"/>
      <c r="AAZ68" s="665"/>
      <c r="ABA68" s="665"/>
      <c r="ABB68" s="665"/>
      <c r="ABC68" s="665"/>
      <c r="ABD68" s="665"/>
      <c r="ABE68" s="665"/>
      <c r="ABF68" s="665"/>
      <c r="ABG68" s="665"/>
      <c r="ABH68" s="665"/>
      <c r="ABI68" s="665"/>
      <c r="ABJ68" s="665"/>
      <c r="ABK68" s="665"/>
      <c r="ABL68" s="665"/>
      <c r="ABM68" s="665"/>
      <c r="ABN68" s="665"/>
      <c r="ABO68" s="665"/>
      <c r="ABP68" s="665"/>
      <c r="ABQ68" s="665"/>
      <c r="ABR68" s="665"/>
      <c r="ABS68" s="665"/>
      <c r="ABT68" s="665"/>
      <c r="ABU68" s="665"/>
      <c r="ABV68" s="665"/>
      <c r="ABW68" s="665"/>
      <c r="ABX68" s="665"/>
      <c r="ABY68" s="665"/>
      <c r="ABZ68" s="665"/>
      <c r="ACA68" s="665"/>
      <c r="ACB68" s="665"/>
      <c r="ACC68" s="665"/>
      <c r="ACD68" s="665"/>
      <c r="ACE68" s="665"/>
      <c r="ACF68" s="665"/>
      <c r="ACG68" s="665"/>
      <c r="ACH68" s="665"/>
      <c r="ACI68" s="665"/>
      <c r="ACJ68" s="665"/>
      <c r="ACK68" s="665"/>
      <c r="ACL68" s="665"/>
      <c r="ACM68" s="665"/>
      <c r="ACN68" s="665"/>
      <c r="ACO68" s="665"/>
      <c r="ACP68" s="665"/>
      <c r="ACQ68" s="665"/>
      <c r="ACR68" s="665"/>
      <c r="ACS68" s="665"/>
      <c r="ACT68" s="665"/>
      <c r="ACU68" s="665"/>
      <c r="ACV68" s="665"/>
      <c r="ACW68" s="665"/>
      <c r="ACX68" s="665"/>
      <c r="ACY68" s="665"/>
      <c r="ACZ68" s="665"/>
      <c r="ADA68" s="665"/>
      <c r="ADB68" s="665"/>
      <c r="ADC68" s="665"/>
      <c r="ADD68" s="665"/>
      <c r="ADE68" s="665"/>
      <c r="ADF68" s="665"/>
      <c r="ADG68" s="665"/>
      <c r="ADH68" s="665"/>
      <c r="ADI68" s="665"/>
      <c r="ADJ68" s="665"/>
      <c r="ADK68" s="665"/>
      <c r="ADL68" s="665"/>
      <c r="ADM68" s="665"/>
      <c r="ADN68" s="665"/>
      <c r="ADO68" s="665"/>
      <c r="ADP68" s="665"/>
      <c r="ADQ68" s="665"/>
      <c r="ADR68" s="665"/>
      <c r="ADS68" s="665"/>
      <c r="ADT68" s="665"/>
      <c r="ADU68" s="665"/>
      <c r="ADV68" s="665"/>
      <c r="ADW68" s="665"/>
      <c r="ADX68" s="665"/>
      <c r="ADY68" s="665"/>
      <c r="ADZ68" s="665"/>
      <c r="AEA68" s="665"/>
      <c r="AEB68" s="665"/>
      <c r="AEC68" s="665"/>
      <c r="AED68" s="665"/>
      <c r="AEE68" s="665"/>
      <c r="AEF68" s="665"/>
      <c r="AEG68" s="665"/>
      <c r="AEH68" s="665"/>
      <c r="AEI68" s="665"/>
      <c r="AEJ68" s="665"/>
      <c r="AEK68" s="665"/>
      <c r="AEL68" s="665"/>
      <c r="AEM68" s="665"/>
      <c r="AEN68" s="665"/>
      <c r="AEO68" s="665"/>
      <c r="AEP68" s="665"/>
      <c r="AEQ68" s="665"/>
      <c r="AER68" s="665"/>
      <c r="AES68" s="665"/>
      <c r="AET68" s="665"/>
      <c r="AEU68" s="665"/>
      <c r="AEV68" s="665"/>
      <c r="AEW68" s="665"/>
      <c r="AEX68" s="665"/>
      <c r="AEY68" s="665"/>
      <c r="AEZ68" s="665"/>
      <c r="AFA68" s="665"/>
      <c r="AFB68" s="665"/>
      <c r="AFC68" s="665"/>
      <c r="AFD68" s="665"/>
      <c r="AFE68" s="665"/>
      <c r="AFF68" s="665"/>
      <c r="AFG68" s="665"/>
      <c r="AFH68" s="665"/>
      <c r="AFI68" s="665"/>
      <c r="AFJ68" s="665"/>
      <c r="AFK68" s="665"/>
      <c r="AFL68" s="665"/>
      <c r="AFM68" s="665"/>
      <c r="AFN68" s="665"/>
      <c r="AFO68" s="665"/>
      <c r="AFP68" s="665"/>
      <c r="AFQ68" s="665"/>
      <c r="AFR68" s="665"/>
      <c r="AFS68" s="665"/>
      <c r="AFT68" s="665"/>
      <c r="AFU68" s="665"/>
      <c r="AFV68" s="665"/>
      <c r="AFW68" s="665"/>
      <c r="AFX68" s="665"/>
      <c r="AFY68" s="665"/>
      <c r="AFZ68" s="665"/>
      <c r="AGA68" s="665"/>
      <c r="AGB68" s="665"/>
      <c r="AGC68" s="665"/>
      <c r="AGD68" s="665"/>
      <c r="AGE68" s="665"/>
      <c r="AGF68" s="665"/>
      <c r="AGG68" s="665"/>
      <c r="AGH68" s="665"/>
      <c r="AGI68" s="665"/>
      <c r="AGJ68" s="665"/>
      <c r="AGK68" s="665"/>
      <c r="AGL68" s="665"/>
      <c r="AGM68" s="665"/>
      <c r="AGN68" s="665"/>
      <c r="AGO68" s="665"/>
      <c r="AGP68" s="665"/>
      <c r="AGQ68" s="665"/>
      <c r="AGR68" s="665"/>
      <c r="AGS68" s="665"/>
      <c r="AGT68" s="665"/>
      <c r="AGU68" s="665"/>
      <c r="AGV68" s="665"/>
      <c r="AGW68" s="665"/>
      <c r="AGX68" s="665"/>
      <c r="AGY68" s="665"/>
      <c r="AGZ68" s="665"/>
      <c r="AHA68" s="665"/>
      <c r="AHB68" s="665"/>
      <c r="AHC68" s="665"/>
      <c r="AHD68" s="665"/>
      <c r="AHE68" s="665"/>
      <c r="AHF68" s="665"/>
      <c r="AHG68" s="665"/>
      <c r="AHH68" s="665"/>
      <c r="AHI68" s="665"/>
      <c r="AHJ68" s="665"/>
      <c r="AHK68" s="665"/>
      <c r="AHL68" s="665"/>
      <c r="AHM68" s="665"/>
      <c r="AHN68" s="665"/>
      <c r="AHO68" s="665"/>
      <c r="AHP68" s="665"/>
      <c r="AHQ68" s="665"/>
      <c r="AHR68" s="665"/>
      <c r="AHS68" s="665"/>
      <c r="AHT68" s="665"/>
      <c r="AHU68" s="665"/>
      <c r="AHV68" s="665"/>
      <c r="AHW68" s="665"/>
      <c r="AHX68" s="665"/>
      <c r="AHY68" s="665"/>
      <c r="AHZ68" s="665"/>
      <c r="AIA68" s="665"/>
      <c r="AIB68" s="665"/>
      <c r="AIC68" s="665"/>
      <c r="AID68" s="665"/>
      <c r="AIE68" s="665"/>
      <c r="AIF68" s="665"/>
      <c r="AIG68" s="665"/>
      <c r="AIH68" s="665"/>
      <c r="AII68" s="665"/>
      <c r="AIJ68" s="665"/>
      <c r="AIK68" s="665"/>
      <c r="AIL68" s="665"/>
      <c r="AIM68" s="665"/>
      <c r="AIN68" s="665"/>
      <c r="AIO68" s="665"/>
      <c r="AIP68" s="665"/>
      <c r="AIQ68" s="665"/>
      <c r="AIR68" s="665"/>
      <c r="AIS68" s="665"/>
      <c r="AIT68" s="665"/>
      <c r="AIU68" s="665"/>
      <c r="AIV68" s="665"/>
      <c r="AIW68" s="665"/>
      <c r="AIX68" s="665"/>
      <c r="AIY68" s="665"/>
      <c r="AIZ68" s="665"/>
      <c r="AJA68" s="665"/>
      <c r="AJB68" s="665"/>
      <c r="AJC68" s="665"/>
      <c r="AJD68" s="665"/>
      <c r="AJE68" s="665"/>
      <c r="AJF68" s="665"/>
      <c r="AJG68" s="665"/>
      <c r="AJH68" s="665"/>
      <c r="AJI68" s="665"/>
      <c r="AJJ68" s="665"/>
      <c r="AJK68" s="665"/>
      <c r="AJL68" s="665"/>
      <c r="AJM68" s="665"/>
      <c r="AJN68" s="665"/>
      <c r="AJO68" s="665"/>
      <c r="AJP68" s="665"/>
      <c r="AJQ68" s="665"/>
      <c r="AJR68" s="665"/>
      <c r="AJS68" s="665"/>
      <c r="AJT68" s="665"/>
      <c r="AJU68" s="665"/>
      <c r="AJV68" s="665"/>
      <c r="AJW68" s="665"/>
      <c r="AJX68" s="665"/>
      <c r="AJY68" s="665"/>
      <c r="AJZ68" s="665"/>
      <c r="AKA68" s="665"/>
      <c r="AKB68" s="665"/>
      <c r="AKC68" s="665"/>
      <c r="AKD68" s="665"/>
      <c r="AKE68" s="665"/>
      <c r="AKF68" s="665"/>
      <c r="AKG68" s="665"/>
      <c r="AKH68" s="665"/>
      <c r="AKI68" s="665"/>
      <c r="AKJ68" s="665"/>
      <c r="AKK68" s="665"/>
      <c r="AKL68" s="665"/>
      <c r="AKM68" s="665"/>
      <c r="AKN68" s="665"/>
      <c r="AKO68" s="665"/>
      <c r="AKP68" s="665"/>
      <c r="AKQ68" s="665"/>
      <c r="AKR68" s="665"/>
      <c r="AKS68" s="665"/>
      <c r="AKT68" s="665"/>
      <c r="AKU68" s="665"/>
      <c r="AKV68" s="665"/>
      <c r="AKW68" s="665"/>
      <c r="AKX68" s="665"/>
      <c r="AKY68" s="665"/>
      <c r="AKZ68" s="665"/>
      <c r="ALA68" s="665"/>
      <c r="ALB68" s="665"/>
      <c r="ALC68" s="665"/>
      <c r="ALD68" s="665"/>
      <c r="ALE68" s="665"/>
      <c r="ALF68" s="665"/>
      <c r="ALG68" s="665"/>
      <c r="ALH68" s="665"/>
      <c r="ALI68" s="665"/>
      <c r="ALJ68" s="665"/>
      <c r="ALK68" s="665"/>
      <c r="ALL68" s="665"/>
      <c r="ALM68" s="665"/>
    </row>
    <row r="69" spans="2:1001">
      <c r="B69" s="699" t="s">
        <v>601</v>
      </c>
      <c r="C69" s="700">
        <v>0</v>
      </c>
      <c r="D69" s="700">
        <v>0</v>
      </c>
      <c r="E69" s="700">
        <v>0</v>
      </c>
      <c r="F69" s="700">
        <v>0</v>
      </c>
      <c r="G69" s="700">
        <v>0</v>
      </c>
      <c r="H69" s="700">
        <v>17.061434986566208</v>
      </c>
      <c r="I69" s="700">
        <v>83.624357703916317</v>
      </c>
      <c r="J69" s="700">
        <v>198.32427671670004</v>
      </c>
      <c r="K69" s="700">
        <v>390.16220506026571</v>
      </c>
      <c r="P69" s="665"/>
      <c r="Q69" s="665"/>
      <c r="R69" s="665"/>
      <c r="S69" s="665"/>
      <c r="T69" s="665"/>
      <c r="U69" s="665"/>
      <c r="V69" s="665"/>
      <c r="W69" s="665"/>
      <c r="X69" s="665"/>
      <c r="Y69" s="665"/>
      <c r="Z69" s="665"/>
      <c r="AA69" s="665"/>
      <c r="AB69" s="665"/>
      <c r="AC69" s="665"/>
      <c r="AD69" s="665"/>
      <c r="AE69" s="665"/>
      <c r="AF69" s="665"/>
      <c r="AG69" s="665"/>
      <c r="AH69" s="665"/>
      <c r="AI69" s="665"/>
      <c r="AJ69" s="665"/>
      <c r="AK69" s="665"/>
      <c r="AL69" s="665"/>
      <c r="AM69" s="665"/>
      <c r="AN69" s="665"/>
      <c r="AO69" s="665"/>
      <c r="AP69" s="665"/>
      <c r="AQ69" s="665"/>
      <c r="AR69" s="665"/>
      <c r="AS69" s="665"/>
      <c r="AT69" s="665"/>
      <c r="AU69" s="665"/>
      <c r="AV69" s="665"/>
      <c r="AW69" s="665"/>
      <c r="AX69" s="665"/>
      <c r="AY69" s="665"/>
      <c r="AZ69" s="665"/>
      <c r="BA69" s="665"/>
      <c r="BB69" s="665"/>
      <c r="BC69" s="665"/>
      <c r="BD69" s="665"/>
      <c r="BE69" s="665"/>
      <c r="BF69" s="665"/>
      <c r="BG69" s="665"/>
      <c r="BH69" s="665"/>
      <c r="BI69" s="665"/>
      <c r="BJ69" s="665"/>
      <c r="BK69" s="665"/>
      <c r="BL69" s="665"/>
      <c r="BM69" s="665"/>
      <c r="BN69" s="665"/>
      <c r="BO69" s="665"/>
      <c r="BP69" s="665"/>
      <c r="BQ69" s="665"/>
      <c r="BR69" s="665"/>
      <c r="BS69" s="665"/>
      <c r="BT69" s="665"/>
      <c r="BU69" s="665"/>
      <c r="BV69" s="665"/>
      <c r="BW69" s="665"/>
      <c r="BX69" s="665"/>
      <c r="BY69" s="665"/>
      <c r="BZ69" s="665"/>
      <c r="CA69" s="665"/>
      <c r="CB69" s="665"/>
      <c r="CC69" s="665"/>
      <c r="CD69" s="665"/>
      <c r="CE69" s="665"/>
      <c r="CF69" s="665"/>
      <c r="CG69" s="665"/>
      <c r="CH69" s="665"/>
      <c r="CI69" s="665"/>
      <c r="CJ69" s="665"/>
      <c r="CK69" s="665"/>
      <c r="CL69" s="665"/>
      <c r="CM69" s="665"/>
      <c r="CN69" s="665"/>
      <c r="CO69" s="665"/>
      <c r="CP69" s="665"/>
      <c r="CQ69" s="665"/>
      <c r="CR69" s="665"/>
      <c r="CS69" s="665"/>
      <c r="CT69" s="665"/>
      <c r="CU69" s="665"/>
      <c r="CV69" s="665"/>
      <c r="CW69" s="665"/>
      <c r="CX69" s="665"/>
      <c r="CY69" s="665"/>
      <c r="CZ69" s="665"/>
      <c r="DA69" s="665"/>
      <c r="DB69" s="665"/>
      <c r="DC69" s="665"/>
      <c r="DD69" s="665"/>
      <c r="DE69" s="665"/>
      <c r="DF69" s="665"/>
      <c r="DG69" s="665"/>
      <c r="DH69" s="665"/>
      <c r="DI69" s="665"/>
      <c r="DJ69" s="665"/>
      <c r="DK69" s="665"/>
      <c r="DL69" s="665"/>
      <c r="DM69" s="665"/>
      <c r="DN69" s="665"/>
      <c r="DO69" s="665"/>
      <c r="DP69" s="665"/>
      <c r="DQ69" s="665"/>
      <c r="DR69" s="665"/>
      <c r="DS69" s="665"/>
      <c r="DT69" s="665"/>
      <c r="DU69" s="665"/>
      <c r="DV69" s="665"/>
      <c r="DW69" s="665"/>
      <c r="DX69" s="665"/>
      <c r="DY69" s="665"/>
      <c r="DZ69" s="665"/>
      <c r="EA69" s="665"/>
      <c r="EB69" s="665"/>
      <c r="EC69" s="665"/>
      <c r="ED69" s="665"/>
      <c r="EE69" s="665"/>
      <c r="EF69" s="665"/>
      <c r="EG69" s="665"/>
      <c r="EH69" s="665"/>
      <c r="EI69" s="665"/>
      <c r="EJ69" s="665"/>
      <c r="EK69" s="665"/>
      <c r="EL69" s="665"/>
      <c r="EM69" s="665"/>
      <c r="EN69" s="665"/>
      <c r="EO69" s="665"/>
      <c r="EP69" s="665"/>
      <c r="EQ69" s="665"/>
      <c r="ER69" s="665"/>
      <c r="ES69" s="665"/>
      <c r="ET69" s="665"/>
      <c r="EU69" s="665"/>
      <c r="EV69" s="665"/>
      <c r="EW69" s="665"/>
      <c r="EX69" s="665"/>
      <c r="EY69" s="665"/>
      <c r="EZ69" s="665"/>
      <c r="FA69" s="665"/>
      <c r="FB69" s="665"/>
      <c r="FC69" s="665"/>
      <c r="FD69" s="665"/>
      <c r="FE69" s="665"/>
      <c r="FF69" s="665"/>
      <c r="FG69" s="665"/>
      <c r="FH69" s="665"/>
      <c r="FI69" s="665"/>
      <c r="FJ69" s="665"/>
      <c r="FK69" s="665"/>
      <c r="FL69" s="665"/>
      <c r="FM69" s="665"/>
      <c r="FN69" s="665"/>
      <c r="FO69" s="665"/>
      <c r="FP69" s="665"/>
      <c r="FQ69" s="665"/>
      <c r="FR69" s="665"/>
      <c r="FS69" s="665"/>
      <c r="FT69" s="665"/>
      <c r="FU69" s="665"/>
      <c r="FV69" s="665"/>
      <c r="FW69" s="665"/>
      <c r="FX69" s="665"/>
      <c r="FY69" s="665"/>
      <c r="FZ69" s="665"/>
      <c r="GA69" s="665"/>
      <c r="GB69" s="665"/>
      <c r="GC69" s="665"/>
      <c r="GD69" s="665"/>
      <c r="GE69" s="665"/>
      <c r="GF69" s="665"/>
      <c r="GG69" s="665"/>
      <c r="GH69" s="665"/>
      <c r="GI69" s="665"/>
      <c r="GJ69" s="665"/>
      <c r="GK69" s="665"/>
      <c r="GL69" s="665"/>
      <c r="GM69" s="665"/>
      <c r="GN69" s="665"/>
      <c r="GO69" s="665"/>
      <c r="GP69" s="665"/>
      <c r="GQ69" s="665"/>
      <c r="GR69" s="665"/>
      <c r="GS69" s="665"/>
      <c r="GT69" s="665"/>
      <c r="GU69" s="665"/>
      <c r="GV69" s="665"/>
      <c r="GW69" s="665"/>
      <c r="GX69" s="665"/>
      <c r="GY69" s="665"/>
      <c r="GZ69" s="665"/>
      <c r="HA69" s="665"/>
      <c r="HB69" s="665"/>
      <c r="HC69" s="665"/>
      <c r="HD69" s="665"/>
      <c r="HE69" s="665"/>
      <c r="HF69" s="665"/>
      <c r="HG69" s="665"/>
      <c r="HH69" s="665"/>
      <c r="HI69" s="665"/>
      <c r="HJ69" s="665"/>
      <c r="HK69" s="665"/>
      <c r="HL69" s="665"/>
      <c r="HM69" s="665"/>
      <c r="HN69" s="665"/>
      <c r="HO69" s="665"/>
      <c r="HP69" s="665"/>
      <c r="HQ69" s="665"/>
      <c r="HR69" s="665"/>
      <c r="HS69" s="665"/>
      <c r="HT69" s="665"/>
      <c r="HU69" s="665"/>
      <c r="HV69" s="665"/>
      <c r="HW69" s="665"/>
      <c r="HX69" s="665"/>
      <c r="HY69" s="665"/>
      <c r="HZ69" s="665"/>
      <c r="IA69" s="665"/>
      <c r="IB69" s="665"/>
      <c r="IC69" s="665"/>
      <c r="ID69" s="665"/>
      <c r="IE69" s="665"/>
      <c r="IF69" s="665"/>
      <c r="IG69" s="665"/>
      <c r="IH69" s="665"/>
      <c r="II69" s="665"/>
      <c r="IJ69" s="665"/>
      <c r="IK69" s="665"/>
      <c r="IL69" s="665"/>
      <c r="IM69" s="665"/>
      <c r="IN69" s="665"/>
      <c r="IO69" s="665"/>
      <c r="IP69" s="665"/>
      <c r="IQ69" s="665"/>
      <c r="IR69" s="665"/>
      <c r="IS69" s="665"/>
      <c r="IT69" s="665"/>
      <c r="IU69" s="665"/>
      <c r="IV69" s="665"/>
      <c r="IW69" s="665"/>
      <c r="IX69" s="665"/>
      <c r="IY69" s="665"/>
      <c r="IZ69" s="665"/>
      <c r="JA69" s="665"/>
      <c r="JB69" s="665"/>
      <c r="JC69" s="665"/>
      <c r="JD69" s="665"/>
      <c r="JE69" s="665"/>
      <c r="JF69" s="665"/>
      <c r="JG69" s="665"/>
      <c r="JH69" s="665"/>
      <c r="JI69" s="665"/>
      <c r="JJ69" s="665"/>
      <c r="JK69" s="665"/>
      <c r="JL69" s="665"/>
      <c r="JM69" s="665"/>
      <c r="JN69" s="665"/>
      <c r="JO69" s="665"/>
      <c r="JP69" s="665"/>
      <c r="JQ69" s="665"/>
      <c r="JR69" s="665"/>
      <c r="JS69" s="665"/>
      <c r="JT69" s="665"/>
      <c r="JU69" s="665"/>
      <c r="JV69" s="665"/>
      <c r="JW69" s="665"/>
      <c r="JX69" s="665"/>
      <c r="JY69" s="665"/>
      <c r="JZ69" s="665"/>
      <c r="KA69" s="665"/>
      <c r="KB69" s="665"/>
      <c r="KC69" s="665"/>
      <c r="KD69" s="665"/>
      <c r="KE69" s="665"/>
      <c r="KF69" s="665"/>
      <c r="KG69" s="665"/>
      <c r="KH69" s="665"/>
      <c r="KI69" s="665"/>
      <c r="KJ69" s="665"/>
      <c r="KK69" s="665"/>
      <c r="KL69" s="665"/>
      <c r="KM69" s="665"/>
      <c r="KN69" s="665"/>
      <c r="KO69" s="665"/>
      <c r="KP69" s="665"/>
      <c r="KQ69" s="665"/>
      <c r="KR69" s="665"/>
      <c r="KS69" s="665"/>
      <c r="KT69" s="665"/>
      <c r="KU69" s="665"/>
      <c r="KV69" s="665"/>
      <c r="KW69" s="665"/>
      <c r="KX69" s="665"/>
      <c r="KY69" s="665"/>
      <c r="KZ69" s="665"/>
      <c r="LA69" s="665"/>
      <c r="LB69" s="665"/>
      <c r="LC69" s="665"/>
      <c r="LD69" s="665"/>
      <c r="LE69" s="665"/>
      <c r="LF69" s="665"/>
      <c r="LG69" s="665"/>
      <c r="LH69" s="665"/>
      <c r="LI69" s="665"/>
      <c r="LJ69" s="665"/>
      <c r="LK69" s="665"/>
      <c r="LL69" s="665"/>
      <c r="LM69" s="665"/>
      <c r="LN69" s="665"/>
      <c r="LO69" s="665"/>
      <c r="LP69" s="665"/>
      <c r="LQ69" s="665"/>
      <c r="LR69" s="665"/>
      <c r="LS69" s="665"/>
      <c r="LT69" s="665"/>
      <c r="LU69" s="665"/>
      <c r="LV69" s="665"/>
      <c r="LW69" s="665"/>
      <c r="LX69" s="665"/>
      <c r="LY69" s="665"/>
      <c r="LZ69" s="665"/>
      <c r="MA69" s="665"/>
      <c r="MB69" s="665"/>
      <c r="MC69" s="665"/>
      <c r="MD69" s="665"/>
      <c r="ME69" s="665"/>
      <c r="MF69" s="665"/>
      <c r="MG69" s="665"/>
      <c r="MH69" s="665"/>
      <c r="MI69" s="665"/>
      <c r="MJ69" s="665"/>
      <c r="MK69" s="665"/>
      <c r="ML69" s="665"/>
      <c r="MM69" s="665"/>
      <c r="MN69" s="665"/>
      <c r="MO69" s="665"/>
      <c r="MP69" s="665"/>
      <c r="MQ69" s="665"/>
      <c r="MR69" s="665"/>
      <c r="MS69" s="665"/>
      <c r="MT69" s="665"/>
      <c r="MU69" s="665"/>
      <c r="MV69" s="665"/>
      <c r="MW69" s="665"/>
      <c r="MX69" s="665"/>
      <c r="MY69" s="665"/>
      <c r="MZ69" s="665"/>
      <c r="NA69" s="665"/>
      <c r="NB69" s="665"/>
      <c r="NC69" s="665"/>
      <c r="ND69" s="665"/>
      <c r="NE69" s="665"/>
      <c r="NF69" s="665"/>
      <c r="NG69" s="665"/>
      <c r="NH69" s="665"/>
      <c r="NI69" s="665"/>
      <c r="NJ69" s="665"/>
      <c r="NK69" s="665"/>
      <c r="NL69" s="665"/>
      <c r="NM69" s="665"/>
      <c r="NN69" s="665"/>
      <c r="NO69" s="665"/>
      <c r="NP69" s="665"/>
      <c r="NQ69" s="665"/>
      <c r="NR69" s="665"/>
      <c r="NS69" s="665"/>
      <c r="NT69" s="665"/>
      <c r="NU69" s="665"/>
      <c r="NV69" s="665"/>
      <c r="NW69" s="665"/>
      <c r="NX69" s="665"/>
      <c r="NY69" s="665"/>
      <c r="NZ69" s="665"/>
      <c r="OA69" s="665"/>
      <c r="OB69" s="665"/>
      <c r="OC69" s="665"/>
      <c r="OD69" s="665"/>
      <c r="OE69" s="665"/>
      <c r="OF69" s="665"/>
      <c r="OG69" s="665"/>
      <c r="OH69" s="665"/>
      <c r="OI69" s="665"/>
      <c r="OJ69" s="665"/>
      <c r="OK69" s="665"/>
      <c r="OL69" s="665"/>
      <c r="OM69" s="665"/>
      <c r="ON69" s="665"/>
      <c r="OO69" s="665"/>
      <c r="OP69" s="665"/>
      <c r="OQ69" s="665"/>
      <c r="OR69" s="665"/>
      <c r="OS69" s="665"/>
      <c r="OT69" s="665"/>
      <c r="OU69" s="665"/>
      <c r="OV69" s="665"/>
      <c r="OW69" s="665"/>
      <c r="OX69" s="665"/>
      <c r="OY69" s="665"/>
      <c r="OZ69" s="665"/>
      <c r="PA69" s="665"/>
      <c r="PB69" s="665"/>
      <c r="PC69" s="665"/>
      <c r="PD69" s="665"/>
      <c r="PE69" s="665"/>
      <c r="PF69" s="665"/>
      <c r="PG69" s="665"/>
      <c r="PH69" s="665"/>
      <c r="PI69" s="665"/>
      <c r="PJ69" s="665"/>
      <c r="PK69" s="665"/>
      <c r="PL69" s="665"/>
      <c r="PM69" s="665"/>
      <c r="PN69" s="665"/>
      <c r="PO69" s="665"/>
      <c r="PP69" s="665"/>
      <c r="PQ69" s="665"/>
      <c r="PR69" s="665"/>
      <c r="PS69" s="665"/>
      <c r="PT69" s="665"/>
      <c r="PU69" s="665"/>
      <c r="PV69" s="665"/>
      <c r="PW69" s="665"/>
      <c r="PX69" s="665"/>
      <c r="PY69" s="665"/>
      <c r="PZ69" s="665"/>
      <c r="QA69" s="665"/>
      <c r="QB69" s="665"/>
      <c r="QC69" s="665"/>
      <c r="QD69" s="665"/>
      <c r="QE69" s="665"/>
      <c r="QF69" s="665"/>
      <c r="QG69" s="665"/>
      <c r="QH69" s="665"/>
      <c r="QI69" s="665"/>
      <c r="QJ69" s="665"/>
      <c r="QK69" s="665"/>
      <c r="QL69" s="665"/>
      <c r="QM69" s="665"/>
      <c r="QN69" s="665"/>
      <c r="QO69" s="665"/>
      <c r="QP69" s="665"/>
      <c r="QQ69" s="665"/>
      <c r="QR69" s="665"/>
      <c r="QS69" s="665"/>
      <c r="QT69" s="665"/>
      <c r="QU69" s="665"/>
      <c r="QV69" s="665"/>
      <c r="QW69" s="665"/>
      <c r="QX69" s="665"/>
      <c r="QY69" s="665"/>
      <c r="QZ69" s="665"/>
      <c r="RA69" s="665"/>
      <c r="RB69" s="665"/>
      <c r="RC69" s="665"/>
      <c r="RD69" s="665"/>
      <c r="RE69" s="665"/>
      <c r="RF69" s="665"/>
      <c r="RG69" s="665"/>
      <c r="RH69" s="665"/>
      <c r="RI69" s="665"/>
      <c r="RJ69" s="665"/>
      <c r="RK69" s="665"/>
      <c r="RL69" s="665"/>
      <c r="RM69" s="665"/>
      <c r="RN69" s="665"/>
      <c r="RO69" s="665"/>
      <c r="RP69" s="665"/>
      <c r="RQ69" s="665"/>
      <c r="RR69" s="665"/>
      <c r="RS69" s="665"/>
      <c r="RT69" s="665"/>
      <c r="RU69" s="665"/>
      <c r="RV69" s="665"/>
      <c r="RW69" s="665"/>
      <c r="RX69" s="665"/>
      <c r="RY69" s="665"/>
      <c r="RZ69" s="665"/>
      <c r="SA69" s="665"/>
      <c r="SB69" s="665"/>
      <c r="SC69" s="665"/>
      <c r="SD69" s="665"/>
      <c r="SE69" s="665"/>
      <c r="SF69" s="665"/>
      <c r="SG69" s="665"/>
      <c r="SH69" s="665"/>
      <c r="SI69" s="665"/>
      <c r="SJ69" s="665"/>
      <c r="SK69" s="665"/>
      <c r="SL69" s="665"/>
      <c r="SM69" s="665"/>
      <c r="SN69" s="665"/>
      <c r="SO69" s="665"/>
      <c r="SP69" s="665"/>
      <c r="SQ69" s="665"/>
      <c r="SR69" s="665"/>
      <c r="SS69" s="665"/>
      <c r="ST69" s="665"/>
      <c r="SU69" s="665"/>
      <c r="SV69" s="665"/>
      <c r="SW69" s="665"/>
      <c r="SX69" s="665"/>
      <c r="SY69" s="665"/>
      <c r="SZ69" s="665"/>
      <c r="TA69" s="665"/>
      <c r="TB69" s="665"/>
      <c r="TC69" s="665"/>
      <c r="TD69" s="665"/>
      <c r="TE69" s="665"/>
      <c r="TF69" s="665"/>
      <c r="TG69" s="665"/>
      <c r="TH69" s="665"/>
      <c r="TI69" s="665"/>
      <c r="TJ69" s="665"/>
      <c r="TK69" s="665"/>
      <c r="TL69" s="665"/>
      <c r="TM69" s="665"/>
      <c r="TN69" s="665"/>
      <c r="TO69" s="665"/>
      <c r="TP69" s="665"/>
      <c r="TQ69" s="665"/>
      <c r="TR69" s="665"/>
      <c r="TS69" s="665"/>
      <c r="TT69" s="665"/>
      <c r="TU69" s="665"/>
      <c r="TV69" s="665"/>
      <c r="TW69" s="665"/>
      <c r="TX69" s="665"/>
      <c r="TY69" s="665"/>
      <c r="TZ69" s="665"/>
      <c r="UA69" s="665"/>
      <c r="UB69" s="665"/>
      <c r="UC69" s="665"/>
      <c r="UD69" s="665"/>
      <c r="UE69" s="665"/>
      <c r="UF69" s="665"/>
      <c r="UG69" s="665"/>
      <c r="UH69" s="665"/>
      <c r="UI69" s="665"/>
      <c r="UJ69" s="665"/>
      <c r="UK69" s="665"/>
      <c r="UL69" s="665"/>
      <c r="UM69" s="665"/>
      <c r="UN69" s="665"/>
      <c r="UO69" s="665"/>
      <c r="UP69" s="665"/>
      <c r="UQ69" s="665"/>
      <c r="UR69" s="665"/>
      <c r="US69" s="665"/>
      <c r="UT69" s="665"/>
      <c r="UU69" s="665"/>
      <c r="UV69" s="665"/>
      <c r="UW69" s="665"/>
      <c r="UX69" s="665"/>
      <c r="UY69" s="665"/>
      <c r="UZ69" s="665"/>
      <c r="VA69" s="665"/>
      <c r="VB69" s="665"/>
      <c r="VC69" s="665"/>
      <c r="VD69" s="665"/>
      <c r="VE69" s="665"/>
      <c r="VF69" s="665"/>
      <c r="VG69" s="665"/>
      <c r="VH69" s="665"/>
      <c r="VI69" s="665"/>
      <c r="VJ69" s="665"/>
      <c r="VK69" s="665"/>
      <c r="VL69" s="665"/>
      <c r="VM69" s="665"/>
      <c r="VN69" s="665"/>
      <c r="VO69" s="665"/>
      <c r="VP69" s="665"/>
      <c r="VQ69" s="665"/>
      <c r="VR69" s="665"/>
      <c r="VS69" s="665"/>
      <c r="VT69" s="665"/>
      <c r="VU69" s="665"/>
      <c r="VV69" s="665"/>
      <c r="VW69" s="665"/>
      <c r="VX69" s="665"/>
      <c r="VY69" s="665"/>
      <c r="VZ69" s="665"/>
      <c r="WA69" s="665"/>
      <c r="WB69" s="665"/>
      <c r="WC69" s="665"/>
      <c r="WD69" s="665"/>
      <c r="WE69" s="665"/>
      <c r="WF69" s="665"/>
      <c r="WG69" s="665"/>
      <c r="WH69" s="665"/>
      <c r="WI69" s="665"/>
      <c r="WJ69" s="665"/>
      <c r="WK69" s="665"/>
      <c r="WL69" s="665"/>
      <c r="WM69" s="665"/>
      <c r="WN69" s="665"/>
      <c r="WO69" s="665"/>
      <c r="WP69" s="665"/>
      <c r="WQ69" s="665"/>
      <c r="WR69" s="665"/>
      <c r="WS69" s="665"/>
      <c r="WT69" s="665"/>
      <c r="WU69" s="665"/>
      <c r="WV69" s="665"/>
      <c r="WW69" s="665"/>
      <c r="WX69" s="665"/>
      <c r="WY69" s="665"/>
      <c r="WZ69" s="665"/>
      <c r="XA69" s="665"/>
      <c r="XB69" s="665"/>
      <c r="XC69" s="665"/>
      <c r="XD69" s="665"/>
      <c r="XE69" s="665"/>
      <c r="XF69" s="665"/>
      <c r="XG69" s="665"/>
      <c r="XH69" s="665"/>
      <c r="XI69" s="665"/>
      <c r="XJ69" s="665"/>
      <c r="XK69" s="665"/>
      <c r="XL69" s="665"/>
      <c r="XM69" s="665"/>
      <c r="XN69" s="665"/>
      <c r="XO69" s="665"/>
      <c r="XP69" s="665"/>
      <c r="XQ69" s="665"/>
      <c r="XR69" s="665"/>
      <c r="XS69" s="665"/>
      <c r="XT69" s="665"/>
      <c r="XU69" s="665"/>
      <c r="XV69" s="665"/>
      <c r="XW69" s="665"/>
      <c r="XX69" s="665"/>
      <c r="XY69" s="665"/>
      <c r="XZ69" s="665"/>
      <c r="YA69" s="665"/>
      <c r="YB69" s="665"/>
      <c r="YC69" s="665"/>
      <c r="YD69" s="665"/>
      <c r="YE69" s="665"/>
      <c r="YF69" s="665"/>
      <c r="YG69" s="665"/>
      <c r="YH69" s="665"/>
      <c r="YI69" s="665"/>
      <c r="YJ69" s="665"/>
      <c r="YK69" s="665"/>
      <c r="YL69" s="665"/>
      <c r="YM69" s="665"/>
      <c r="YN69" s="665"/>
      <c r="YO69" s="665"/>
      <c r="YP69" s="665"/>
      <c r="YQ69" s="665"/>
      <c r="YR69" s="665"/>
      <c r="YS69" s="665"/>
      <c r="YT69" s="665"/>
      <c r="YU69" s="665"/>
      <c r="YV69" s="665"/>
      <c r="YW69" s="665"/>
      <c r="YX69" s="665"/>
      <c r="YY69" s="665"/>
      <c r="YZ69" s="665"/>
      <c r="ZA69" s="665"/>
      <c r="ZB69" s="665"/>
      <c r="ZC69" s="665"/>
      <c r="ZD69" s="665"/>
      <c r="ZE69" s="665"/>
      <c r="ZF69" s="665"/>
      <c r="ZG69" s="665"/>
      <c r="ZH69" s="665"/>
      <c r="ZI69" s="665"/>
      <c r="ZJ69" s="665"/>
      <c r="ZK69" s="665"/>
      <c r="ZL69" s="665"/>
      <c r="ZM69" s="665"/>
      <c r="ZN69" s="665"/>
      <c r="ZO69" s="665"/>
      <c r="ZP69" s="665"/>
      <c r="ZQ69" s="665"/>
      <c r="ZR69" s="665"/>
      <c r="ZS69" s="665"/>
      <c r="ZT69" s="665"/>
      <c r="ZU69" s="665"/>
      <c r="ZV69" s="665"/>
      <c r="ZW69" s="665"/>
      <c r="ZX69" s="665"/>
      <c r="ZY69" s="665"/>
      <c r="ZZ69" s="665"/>
      <c r="AAA69" s="665"/>
      <c r="AAB69" s="665"/>
      <c r="AAC69" s="665"/>
      <c r="AAD69" s="665"/>
      <c r="AAE69" s="665"/>
      <c r="AAF69" s="665"/>
      <c r="AAG69" s="665"/>
      <c r="AAH69" s="665"/>
      <c r="AAI69" s="665"/>
      <c r="AAJ69" s="665"/>
      <c r="AAK69" s="665"/>
      <c r="AAL69" s="665"/>
      <c r="AAM69" s="665"/>
      <c r="AAN69" s="665"/>
      <c r="AAO69" s="665"/>
      <c r="AAP69" s="665"/>
      <c r="AAQ69" s="665"/>
      <c r="AAR69" s="665"/>
      <c r="AAS69" s="665"/>
      <c r="AAT69" s="665"/>
      <c r="AAU69" s="665"/>
      <c r="AAV69" s="665"/>
      <c r="AAW69" s="665"/>
      <c r="AAX69" s="665"/>
      <c r="AAY69" s="665"/>
      <c r="AAZ69" s="665"/>
      <c r="ABA69" s="665"/>
      <c r="ABB69" s="665"/>
      <c r="ABC69" s="665"/>
      <c r="ABD69" s="665"/>
      <c r="ABE69" s="665"/>
      <c r="ABF69" s="665"/>
      <c r="ABG69" s="665"/>
      <c r="ABH69" s="665"/>
      <c r="ABI69" s="665"/>
      <c r="ABJ69" s="665"/>
      <c r="ABK69" s="665"/>
      <c r="ABL69" s="665"/>
      <c r="ABM69" s="665"/>
      <c r="ABN69" s="665"/>
      <c r="ABO69" s="665"/>
      <c r="ABP69" s="665"/>
      <c r="ABQ69" s="665"/>
      <c r="ABR69" s="665"/>
      <c r="ABS69" s="665"/>
      <c r="ABT69" s="665"/>
      <c r="ABU69" s="665"/>
      <c r="ABV69" s="665"/>
      <c r="ABW69" s="665"/>
      <c r="ABX69" s="665"/>
      <c r="ABY69" s="665"/>
      <c r="ABZ69" s="665"/>
      <c r="ACA69" s="665"/>
      <c r="ACB69" s="665"/>
      <c r="ACC69" s="665"/>
      <c r="ACD69" s="665"/>
      <c r="ACE69" s="665"/>
      <c r="ACF69" s="665"/>
      <c r="ACG69" s="665"/>
      <c r="ACH69" s="665"/>
      <c r="ACI69" s="665"/>
      <c r="ACJ69" s="665"/>
      <c r="ACK69" s="665"/>
      <c r="ACL69" s="665"/>
      <c r="ACM69" s="665"/>
      <c r="ACN69" s="665"/>
      <c r="ACO69" s="665"/>
      <c r="ACP69" s="665"/>
      <c r="ACQ69" s="665"/>
      <c r="ACR69" s="665"/>
      <c r="ACS69" s="665"/>
      <c r="ACT69" s="665"/>
      <c r="ACU69" s="665"/>
      <c r="ACV69" s="665"/>
      <c r="ACW69" s="665"/>
      <c r="ACX69" s="665"/>
      <c r="ACY69" s="665"/>
      <c r="ACZ69" s="665"/>
      <c r="ADA69" s="665"/>
      <c r="ADB69" s="665"/>
      <c r="ADC69" s="665"/>
      <c r="ADD69" s="665"/>
      <c r="ADE69" s="665"/>
      <c r="ADF69" s="665"/>
      <c r="ADG69" s="665"/>
      <c r="ADH69" s="665"/>
      <c r="ADI69" s="665"/>
      <c r="ADJ69" s="665"/>
      <c r="ADK69" s="665"/>
      <c r="ADL69" s="665"/>
      <c r="ADM69" s="665"/>
      <c r="ADN69" s="665"/>
      <c r="ADO69" s="665"/>
      <c r="ADP69" s="665"/>
      <c r="ADQ69" s="665"/>
      <c r="ADR69" s="665"/>
      <c r="ADS69" s="665"/>
      <c r="ADT69" s="665"/>
      <c r="ADU69" s="665"/>
      <c r="ADV69" s="665"/>
      <c r="ADW69" s="665"/>
      <c r="ADX69" s="665"/>
      <c r="ADY69" s="665"/>
      <c r="ADZ69" s="665"/>
      <c r="AEA69" s="665"/>
      <c r="AEB69" s="665"/>
      <c r="AEC69" s="665"/>
      <c r="AED69" s="665"/>
      <c r="AEE69" s="665"/>
      <c r="AEF69" s="665"/>
      <c r="AEG69" s="665"/>
      <c r="AEH69" s="665"/>
      <c r="AEI69" s="665"/>
      <c r="AEJ69" s="665"/>
      <c r="AEK69" s="665"/>
      <c r="AEL69" s="665"/>
      <c r="AEM69" s="665"/>
      <c r="AEN69" s="665"/>
      <c r="AEO69" s="665"/>
      <c r="AEP69" s="665"/>
      <c r="AEQ69" s="665"/>
      <c r="AER69" s="665"/>
      <c r="AES69" s="665"/>
      <c r="AET69" s="665"/>
      <c r="AEU69" s="665"/>
      <c r="AEV69" s="665"/>
      <c r="AEW69" s="665"/>
      <c r="AEX69" s="665"/>
      <c r="AEY69" s="665"/>
      <c r="AEZ69" s="665"/>
      <c r="AFA69" s="665"/>
      <c r="AFB69" s="665"/>
      <c r="AFC69" s="665"/>
      <c r="AFD69" s="665"/>
      <c r="AFE69" s="665"/>
      <c r="AFF69" s="665"/>
      <c r="AFG69" s="665"/>
      <c r="AFH69" s="665"/>
      <c r="AFI69" s="665"/>
      <c r="AFJ69" s="665"/>
      <c r="AFK69" s="665"/>
      <c r="AFL69" s="665"/>
      <c r="AFM69" s="665"/>
      <c r="AFN69" s="665"/>
      <c r="AFO69" s="665"/>
      <c r="AFP69" s="665"/>
      <c r="AFQ69" s="665"/>
      <c r="AFR69" s="665"/>
      <c r="AFS69" s="665"/>
      <c r="AFT69" s="665"/>
      <c r="AFU69" s="665"/>
      <c r="AFV69" s="665"/>
      <c r="AFW69" s="665"/>
      <c r="AFX69" s="665"/>
      <c r="AFY69" s="665"/>
      <c r="AFZ69" s="665"/>
      <c r="AGA69" s="665"/>
      <c r="AGB69" s="665"/>
      <c r="AGC69" s="665"/>
      <c r="AGD69" s="665"/>
      <c r="AGE69" s="665"/>
      <c r="AGF69" s="665"/>
      <c r="AGG69" s="665"/>
      <c r="AGH69" s="665"/>
      <c r="AGI69" s="665"/>
      <c r="AGJ69" s="665"/>
      <c r="AGK69" s="665"/>
      <c r="AGL69" s="665"/>
      <c r="AGM69" s="665"/>
      <c r="AGN69" s="665"/>
      <c r="AGO69" s="665"/>
      <c r="AGP69" s="665"/>
      <c r="AGQ69" s="665"/>
      <c r="AGR69" s="665"/>
      <c r="AGS69" s="665"/>
      <c r="AGT69" s="665"/>
      <c r="AGU69" s="665"/>
      <c r="AGV69" s="665"/>
      <c r="AGW69" s="665"/>
      <c r="AGX69" s="665"/>
      <c r="AGY69" s="665"/>
      <c r="AGZ69" s="665"/>
      <c r="AHA69" s="665"/>
      <c r="AHB69" s="665"/>
      <c r="AHC69" s="665"/>
      <c r="AHD69" s="665"/>
      <c r="AHE69" s="665"/>
      <c r="AHF69" s="665"/>
      <c r="AHG69" s="665"/>
      <c r="AHH69" s="665"/>
      <c r="AHI69" s="665"/>
      <c r="AHJ69" s="665"/>
      <c r="AHK69" s="665"/>
      <c r="AHL69" s="665"/>
      <c r="AHM69" s="665"/>
      <c r="AHN69" s="665"/>
      <c r="AHO69" s="665"/>
      <c r="AHP69" s="665"/>
      <c r="AHQ69" s="665"/>
      <c r="AHR69" s="665"/>
      <c r="AHS69" s="665"/>
      <c r="AHT69" s="665"/>
      <c r="AHU69" s="665"/>
      <c r="AHV69" s="665"/>
      <c r="AHW69" s="665"/>
      <c r="AHX69" s="665"/>
      <c r="AHY69" s="665"/>
      <c r="AHZ69" s="665"/>
      <c r="AIA69" s="665"/>
      <c r="AIB69" s="665"/>
      <c r="AIC69" s="665"/>
      <c r="AID69" s="665"/>
      <c r="AIE69" s="665"/>
      <c r="AIF69" s="665"/>
      <c r="AIG69" s="665"/>
      <c r="AIH69" s="665"/>
      <c r="AII69" s="665"/>
      <c r="AIJ69" s="665"/>
      <c r="AIK69" s="665"/>
      <c r="AIL69" s="665"/>
      <c r="AIM69" s="665"/>
      <c r="AIN69" s="665"/>
      <c r="AIO69" s="665"/>
      <c r="AIP69" s="665"/>
      <c r="AIQ69" s="665"/>
      <c r="AIR69" s="665"/>
      <c r="AIS69" s="665"/>
      <c r="AIT69" s="665"/>
      <c r="AIU69" s="665"/>
      <c r="AIV69" s="665"/>
      <c r="AIW69" s="665"/>
      <c r="AIX69" s="665"/>
      <c r="AIY69" s="665"/>
      <c r="AIZ69" s="665"/>
      <c r="AJA69" s="665"/>
      <c r="AJB69" s="665"/>
      <c r="AJC69" s="665"/>
      <c r="AJD69" s="665"/>
      <c r="AJE69" s="665"/>
      <c r="AJF69" s="665"/>
      <c r="AJG69" s="665"/>
      <c r="AJH69" s="665"/>
      <c r="AJI69" s="665"/>
      <c r="AJJ69" s="665"/>
      <c r="AJK69" s="665"/>
      <c r="AJL69" s="665"/>
      <c r="AJM69" s="665"/>
      <c r="AJN69" s="665"/>
      <c r="AJO69" s="665"/>
      <c r="AJP69" s="665"/>
      <c r="AJQ69" s="665"/>
      <c r="AJR69" s="665"/>
      <c r="AJS69" s="665"/>
      <c r="AJT69" s="665"/>
      <c r="AJU69" s="665"/>
      <c r="AJV69" s="665"/>
      <c r="AJW69" s="665"/>
      <c r="AJX69" s="665"/>
      <c r="AJY69" s="665"/>
      <c r="AJZ69" s="665"/>
      <c r="AKA69" s="665"/>
      <c r="AKB69" s="665"/>
      <c r="AKC69" s="665"/>
      <c r="AKD69" s="665"/>
      <c r="AKE69" s="665"/>
      <c r="AKF69" s="665"/>
      <c r="AKG69" s="665"/>
      <c r="AKH69" s="665"/>
      <c r="AKI69" s="665"/>
      <c r="AKJ69" s="665"/>
      <c r="AKK69" s="665"/>
      <c r="AKL69" s="665"/>
      <c r="AKM69" s="665"/>
      <c r="AKN69" s="665"/>
      <c r="AKO69" s="665"/>
      <c r="AKP69" s="665"/>
      <c r="AKQ69" s="665"/>
      <c r="AKR69" s="665"/>
      <c r="AKS69" s="665"/>
      <c r="AKT69" s="665"/>
      <c r="AKU69" s="665"/>
      <c r="AKV69" s="665"/>
      <c r="AKW69" s="665"/>
      <c r="AKX69" s="665"/>
      <c r="AKY69" s="665"/>
      <c r="AKZ69" s="665"/>
      <c r="ALA69" s="665"/>
      <c r="ALB69" s="665"/>
      <c r="ALC69" s="665"/>
      <c r="ALD69" s="665"/>
      <c r="ALE69" s="665"/>
      <c r="ALF69" s="665"/>
      <c r="ALG69" s="665"/>
      <c r="ALH69" s="665"/>
      <c r="ALI69" s="665"/>
      <c r="ALJ69" s="665"/>
      <c r="ALK69" s="665"/>
      <c r="ALL69" s="665"/>
      <c r="ALM69" s="665"/>
    </row>
    <row r="70" spans="2:1001">
      <c r="B70" s="699" t="s">
        <v>602</v>
      </c>
      <c r="C70" s="700">
        <v>7478.1296983210013</v>
      </c>
      <c r="D70" s="700">
        <v>7678.4037795969944</v>
      </c>
      <c r="E70" s="700">
        <v>3493.3463844400012</v>
      </c>
      <c r="F70" s="700">
        <v>7625.7334699263547</v>
      </c>
      <c r="G70" s="700">
        <v>7273.1453511609852</v>
      </c>
      <c r="H70" s="700">
        <v>5917.8944077896849</v>
      </c>
      <c r="I70" s="700">
        <v>5005.8566893137158</v>
      </c>
      <c r="J70" s="700">
        <v>4663.8522536909086</v>
      </c>
      <c r="K70" s="700">
        <v>2464.4971882700393</v>
      </c>
      <c r="P70" s="694"/>
      <c r="Q70" s="694"/>
      <c r="R70" s="694"/>
      <c r="S70" s="694"/>
      <c r="T70" s="694"/>
      <c r="U70" s="694"/>
      <c r="V70" s="694"/>
      <c r="W70" s="694"/>
      <c r="X70" s="694"/>
      <c r="Y70" s="694"/>
      <c r="Z70" s="694"/>
      <c r="AA70" s="694"/>
      <c r="AB70" s="694"/>
      <c r="AC70" s="694"/>
      <c r="AD70" s="694"/>
      <c r="AE70" s="694"/>
      <c r="AF70" s="694"/>
      <c r="AG70" s="694"/>
      <c r="AH70" s="694"/>
      <c r="AI70" s="694"/>
      <c r="AJ70" s="694"/>
      <c r="AK70" s="694"/>
      <c r="AL70" s="694"/>
      <c r="AM70" s="694"/>
      <c r="AN70" s="694"/>
      <c r="AO70" s="694"/>
      <c r="AP70" s="694"/>
      <c r="AQ70" s="694"/>
      <c r="AR70" s="694"/>
      <c r="AS70" s="694"/>
      <c r="AT70" s="694"/>
      <c r="AU70" s="694"/>
      <c r="AV70" s="694"/>
      <c r="AW70" s="694"/>
      <c r="AX70" s="694"/>
      <c r="AY70" s="694"/>
      <c r="AZ70" s="694"/>
      <c r="BA70" s="694"/>
      <c r="BB70" s="694"/>
      <c r="BC70" s="694"/>
      <c r="BD70" s="694"/>
      <c r="BE70" s="694"/>
      <c r="BF70" s="694"/>
      <c r="BG70" s="694"/>
      <c r="BH70" s="694"/>
      <c r="BI70" s="694"/>
      <c r="BJ70" s="694"/>
      <c r="BK70" s="694"/>
      <c r="BL70" s="694"/>
      <c r="BM70" s="694"/>
      <c r="BN70" s="694"/>
      <c r="BO70" s="694"/>
      <c r="BP70" s="694"/>
      <c r="BQ70" s="694"/>
      <c r="BR70" s="694"/>
      <c r="BS70" s="694"/>
      <c r="BT70" s="694"/>
      <c r="BU70" s="694"/>
      <c r="BV70" s="694"/>
      <c r="BW70" s="694"/>
      <c r="BX70" s="694"/>
      <c r="BY70" s="694"/>
      <c r="BZ70" s="694"/>
      <c r="CA70" s="694"/>
      <c r="CB70" s="694"/>
      <c r="CC70" s="694"/>
      <c r="CD70" s="694"/>
      <c r="CE70" s="694"/>
      <c r="CF70" s="694"/>
      <c r="CG70" s="694"/>
      <c r="CH70" s="694"/>
      <c r="CI70" s="694"/>
      <c r="CJ70" s="694"/>
      <c r="CK70" s="694"/>
      <c r="CL70" s="694"/>
      <c r="CM70" s="694"/>
      <c r="CN70" s="694"/>
      <c r="CO70" s="694"/>
      <c r="CP70" s="694"/>
      <c r="CQ70" s="694"/>
      <c r="CR70" s="694"/>
      <c r="CS70" s="694"/>
      <c r="CT70" s="694"/>
      <c r="CU70" s="694"/>
      <c r="CV70" s="694"/>
      <c r="CW70" s="694"/>
      <c r="CX70" s="694"/>
      <c r="CY70" s="694"/>
      <c r="CZ70" s="694"/>
      <c r="DA70" s="694"/>
      <c r="DB70" s="694"/>
      <c r="DC70" s="694"/>
      <c r="DD70" s="694"/>
      <c r="DE70" s="694"/>
      <c r="DF70" s="694"/>
      <c r="DG70" s="694"/>
      <c r="DH70" s="694"/>
      <c r="DI70" s="694"/>
      <c r="DJ70" s="694"/>
      <c r="DK70" s="694"/>
      <c r="DL70" s="694"/>
      <c r="DM70" s="694"/>
      <c r="DN70" s="694"/>
      <c r="DO70" s="694"/>
      <c r="DP70" s="694"/>
      <c r="DQ70" s="694"/>
      <c r="DR70" s="694"/>
      <c r="DS70" s="694"/>
      <c r="DT70" s="694"/>
      <c r="DU70" s="694"/>
      <c r="DV70" s="694"/>
      <c r="DW70" s="694"/>
      <c r="DX70" s="694"/>
      <c r="DY70" s="694"/>
      <c r="DZ70" s="694"/>
      <c r="EA70" s="694"/>
      <c r="EB70" s="694"/>
      <c r="EC70" s="694"/>
      <c r="ED70" s="694"/>
      <c r="EE70" s="694"/>
      <c r="EF70" s="694"/>
      <c r="EG70" s="694"/>
      <c r="EH70" s="694"/>
      <c r="EI70" s="694"/>
      <c r="EJ70" s="694"/>
      <c r="EK70" s="694"/>
      <c r="EL70" s="694"/>
      <c r="EM70" s="694"/>
      <c r="EN70" s="694"/>
      <c r="EO70" s="694"/>
      <c r="EP70" s="694"/>
      <c r="EQ70" s="694"/>
      <c r="ER70" s="694"/>
      <c r="ES70" s="694"/>
      <c r="ET70" s="694"/>
      <c r="EU70" s="694"/>
      <c r="EV70" s="694"/>
      <c r="EW70" s="694"/>
      <c r="EX70" s="694"/>
      <c r="EY70" s="694"/>
      <c r="EZ70" s="694"/>
      <c r="FA70" s="694"/>
      <c r="FB70" s="694"/>
      <c r="FC70" s="694"/>
      <c r="FD70" s="694"/>
      <c r="FE70" s="694"/>
      <c r="FF70" s="694"/>
      <c r="FG70" s="694"/>
      <c r="FH70" s="694"/>
      <c r="FI70" s="694"/>
      <c r="FJ70" s="694"/>
      <c r="FK70" s="694"/>
      <c r="FL70" s="694"/>
      <c r="FM70" s="694"/>
      <c r="FN70" s="694"/>
      <c r="FO70" s="694"/>
      <c r="FP70" s="694"/>
      <c r="FQ70" s="694"/>
      <c r="FR70" s="694"/>
      <c r="FS70" s="694"/>
      <c r="FT70" s="694"/>
      <c r="FU70" s="694"/>
      <c r="FV70" s="694"/>
      <c r="FW70" s="694"/>
      <c r="FX70" s="694"/>
      <c r="FY70" s="694"/>
      <c r="FZ70" s="694"/>
      <c r="GA70" s="694"/>
      <c r="GB70" s="694"/>
      <c r="GC70" s="694"/>
      <c r="GD70" s="694"/>
      <c r="GE70" s="694"/>
      <c r="GF70" s="694"/>
      <c r="GG70" s="694"/>
      <c r="GH70" s="694"/>
      <c r="GI70" s="694"/>
      <c r="GJ70" s="694"/>
      <c r="GK70" s="694"/>
      <c r="GL70" s="694"/>
      <c r="GM70" s="694"/>
      <c r="GN70" s="694"/>
      <c r="GO70" s="694"/>
      <c r="GP70" s="694"/>
      <c r="GQ70" s="694"/>
      <c r="GR70" s="694"/>
      <c r="GS70" s="694"/>
      <c r="GT70" s="694"/>
      <c r="GU70" s="694"/>
      <c r="GV70" s="694"/>
      <c r="GW70" s="694"/>
      <c r="GX70" s="694"/>
      <c r="GY70" s="694"/>
      <c r="GZ70" s="694"/>
      <c r="HA70" s="694"/>
      <c r="HB70" s="694"/>
      <c r="HC70" s="694"/>
      <c r="HD70" s="694"/>
      <c r="HE70" s="694"/>
      <c r="HF70" s="694"/>
      <c r="HG70" s="694"/>
      <c r="HH70" s="694"/>
      <c r="HI70" s="694"/>
      <c r="HJ70" s="694"/>
      <c r="HK70" s="694"/>
      <c r="HL70" s="694"/>
      <c r="HM70" s="694"/>
      <c r="HN70" s="694"/>
      <c r="HO70" s="694"/>
      <c r="HP70" s="694"/>
      <c r="HQ70" s="694"/>
      <c r="HR70" s="694"/>
      <c r="HS70" s="694"/>
      <c r="HT70" s="694"/>
      <c r="HU70" s="694"/>
      <c r="HV70" s="694"/>
      <c r="HW70" s="694"/>
      <c r="HX70" s="694"/>
      <c r="HY70" s="694"/>
      <c r="HZ70" s="694"/>
      <c r="IA70" s="694"/>
      <c r="IB70" s="694"/>
      <c r="IC70" s="694"/>
      <c r="ID70" s="694"/>
      <c r="IE70" s="694"/>
      <c r="IF70" s="694"/>
      <c r="IG70" s="694"/>
      <c r="IH70" s="694"/>
      <c r="II70" s="694"/>
      <c r="IJ70" s="694"/>
      <c r="IK70" s="694"/>
      <c r="IL70" s="694"/>
      <c r="IM70" s="694"/>
      <c r="IN70" s="694"/>
      <c r="IO70" s="694"/>
      <c r="IP70" s="694"/>
      <c r="IQ70" s="694"/>
      <c r="IR70" s="694"/>
      <c r="IS70" s="694"/>
      <c r="IT70" s="694"/>
      <c r="IU70" s="694"/>
      <c r="IV70" s="694"/>
      <c r="IW70" s="694"/>
      <c r="IX70" s="694"/>
      <c r="IY70" s="694"/>
      <c r="IZ70" s="694"/>
      <c r="JA70" s="694"/>
      <c r="JB70" s="694"/>
      <c r="JC70" s="694"/>
      <c r="JD70" s="694"/>
      <c r="JE70" s="694"/>
      <c r="JF70" s="694"/>
      <c r="JG70" s="694"/>
      <c r="JH70" s="694"/>
      <c r="JI70" s="694"/>
      <c r="JJ70" s="694"/>
      <c r="JK70" s="694"/>
      <c r="JL70" s="694"/>
      <c r="JM70" s="694"/>
      <c r="JN70" s="694"/>
      <c r="JO70" s="694"/>
      <c r="JP70" s="694"/>
      <c r="JQ70" s="694"/>
      <c r="JR70" s="694"/>
      <c r="JS70" s="694"/>
      <c r="JT70" s="694"/>
      <c r="JU70" s="694"/>
      <c r="JV70" s="694"/>
      <c r="JW70" s="694"/>
      <c r="JX70" s="694"/>
      <c r="JY70" s="694"/>
      <c r="JZ70" s="694"/>
      <c r="KA70" s="694"/>
      <c r="KB70" s="694"/>
      <c r="KC70" s="694"/>
      <c r="KD70" s="694"/>
      <c r="KE70" s="694"/>
      <c r="KF70" s="694"/>
      <c r="KG70" s="694"/>
      <c r="KH70" s="694"/>
      <c r="KI70" s="694"/>
      <c r="KJ70" s="694"/>
      <c r="KK70" s="694"/>
      <c r="KL70" s="694"/>
      <c r="KM70" s="694"/>
      <c r="KN70" s="694"/>
      <c r="KO70" s="694"/>
      <c r="KP70" s="694"/>
      <c r="KQ70" s="694"/>
      <c r="KR70" s="694"/>
      <c r="KS70" s="694"/>
      <c r="KT70" s="694"/>
      <c r="KU70" s="694"/>
      <c r="KV70" s="694"/>
      <c r="KW70" s="694"/>
      <c r="KX70" s="694"/>
      <c r="KY70" s="694"/>
      <c r="KZ70" s="694"/>
      <c r="LA70" s="694"/>
      <c r="LB70" s="694"/>
      <c r="LC70" s="694"/>
      <c r="LD70" s="694"/>
      <c r="LE70" s="694"/>
      <c r="LF70" s="694"/>
      <c r="LG70" s="694"/>
      <c r="LH70" s="694"/>
      <c r="LI70" s="694"/>
      <c r="LJ70" s="694"/>
      <c r="LK70" s="694"/>
      <c r="LL70" s="694"/>
      <c r="LM70" s="694"/>
      <c r="LN70" s="694"/>
      <c r="LO70" s="694"/>
      <c r="LP70" s="694"/>
      <c r="LQ70" s="694"/>
      <c r="LR70" s="694"/>
      <c r="LS70" s="694"/>
      <c r="LT70" s="694"/>
      <c r="LU70" s="694"/>
      <c r="LV70" s="694"/>
      <c r="LW70" s="694"/>
      <c r="LX70" s="694"/>
      <c r="LY70" s="694"/>
      <c r="LZ70" s="694"/>
      <c r="MA70" s="694"/>
      <c r="MB70" s="694"/>
      <c r="MC70" s="694"/>
      <c r="MD70" s="694"/>
      <c r="ME70" s="694"/>
      <c r="MF70" s="694"/>
      <c r="MG70" s="694"/>
      <c r="MH70" s="694"/>
      <c r="MI70" s="694"/>
      <c r="MJ70" s="694"/>
      <c r="MK70" s="694"/>
      <c r="ML70" s="694"/>
      <c r="MM70" s="694"/>
      <c r="MN70" s="694"/>
      <c r="MO70" s="694"/>
      <c r="MP70" s="694"/>
      <c r="MQ70" s="694"/>
      <c r="MR70" s="694"/>
      <c r="MS70" s="694"/>
      <c r="MT70" s="694"/>
      <c r="MU70" s="694"/>
      <c r="MV70" s="694"/>
      <c r="MW70" s="694"/>
      <c r="MX70" s="694"/>
      <c r="MY70" s="694"/>
      <c r="MZ70" s="694"/>
      <c r="NA70" s="694"/>
      <c r="NB70" s="694"/>
      <c r="NC70" s="694"/>
      <c r="ND70" s="694"/>
      <c r="NE70" s="694"/>
      <c r="NF70" s="694"/>
      <c r="NG70" s="694"/>
      <c r="NH70" s="694"/>
      <c r="NI70" s="694"/>
      <c r="NJ70" s="694"/>
      <c r="NK70" s="694"/>
      <c r="NL70" s="694"/>
      <c r="NM70" s="694"/>
      <c r="NN70" s="694"/>
      <c r="NO70" s="694"/>
      <c r="NP70" s="694"/>
      <c r="NQ70" s="694"/>
      <c r="NR70" s="694"/>
      <c r="NS70" s="694"/>
      <c r="NT70" s="694"/>
      <c r="NU70" s="694"/>
      <c r="NV70" s="694"/>
      <c r="NW70" s="694"/>
      <c r="NX70" s="694"/>
      <c r="NY70" s="694"/>
      <c r="NZ70" s="694"/>
      <c r="OA70" s="694"/>
      <c r="OB70" s="694"/>
      <c r="OC70" s="694"/>
      <c r="OD70" s="694"/>
      <c r="OE70" s="694"/>
      <c r="OF70" s="694"/>
      <c r="OG70" s="694"/>
      <c r="OH70" s="694"/>
      <c r="OI70" s="694"/>
      <c r="OJ70" s="694"/>
      <c r="OK70" s="694"/>
      <c r="OL70" s="694"/>
      <c r="OM70" s="694"/>
      <c r="ON70" s="694"/>
      <c r="OO70" s="694"/>
      <c r="OP70" s="694"/>
      <c r="OQ70" s="694"/>
      <c r="OR70" s="694"/>
      <c r="OS70" s="694"/>
      <c r="OT70" s="694"/>
      <c r="OU70" s="694"/>
      <c r="OV70" s="694"/>
      <c r="OW70" s="694"/>
      <c r="OX70" s="694"/>
      <c r="OY70" s="694"/>
      <c r="OZ70" s="694"/>
      <c r="PA70" s="694"/>
      <c r="PB70" s="694"/>
      <c r="PC70" s="694"/>
      <c r="PD70" s="694"/>
      <c r="PE70" s="694"/>
      <c r="PF70" s="694"/>
      <c r="PG70" s="694"/>
      <c r="PH70" s="694"/>
      <c r="PI70" s="694"/>
      <c r="PJ70" s="694"/>
      <c r="PK70" s="694"/>
      <c r="PL70" s="694"/>
      <c r="PM70" s="694"/>
      <c r="PN70" s="694"/>
      <c r="PO70" s="694"/>
      <c r="PP70" s="694"/>
      <c r="PQ70" s="694"/>
      <c r="PR70" s="694"/>
      <c r="PS70" s="694"/>
      <c r="PT70" s="694"/>
      <c r="PU70" s="694"/>
      <c r="PV70" s="694"/>
      <c r="PW70" s="694"/>
      <c r="PX70" s="694"/>
      <c r="PY70" s="694"/>
      <c r="PZ70" s="694"/>
      <c r="QA70" s="694"/>
      <c r="QB70" s="694"/>
      <c r="QC70" s="694"/>
      <c r="QD70" s="694"/>
      <c r="QE70" s="694"/>
      <c r="QF70" s="694"/>
      <c r="QG70" s="694"/>
      <c r="QH70" s="694"/>
      <c r="QI70" s="694"/>
      <c r="QJ70" s="694"/>
      <c r="QK70" s="694"/>
      <c r="QL70" s="694"/>
      <c r="QM70" s="694"/>
      <c r="QN70" s="694"/>
      <c r="QO70" s="694"/>
      <c r="QP70" s="694"/>
      <c r="QQ70" s="694"/>
      <c r="QR70" s="694"/>
      <c r="QS70" s="694"/>
      <c r="QT70" s="694"/>
      <c r="QU70" s="694"/>
      <c r="QV70" s="694"/>
      <c r="QW70" s="694"/>
      <c r="QX70" s="694"/>
      <c r="QY70" s="694"/>
      <c r="QZ70" s="694"/>
      <c r="RA70" s="694"/>
      <c r="RB70" s="694"/>
      <c r="RC70" s="694"/>
      <c r="RD70" s="694"/>
      <c r="RE70" s="694"/>
      <c r="RF70" s="694"/>
      <c r="RG70" s="694"/>
      <c r="RH70" s="694"/>
      <c r="RI70" s="694"/>
      <c r="RJ70" s="694"/>
      <c r="RK70" s="694"/>
      <c r="RL70" s="694"/>
      <c r="RM70" s="694"/>
      <c r="RN70" s="694"/>
      <c r="RO70" s="694"/>
      <c r="RP70" s="694"/>
      <c r="RQ70" s="694"/>
      <c r="RR70" s="694"/>
      <c r="RS70" s="694"/>
      <c r="RT70" s="694"/>
      <c r="RU70" s="694"/>
      <c r="RV70" s="694"/>
      <c r="RW70" s="694"/>
      <c r="RX70" s="694"/>
      <c r="RY70" s="694"/>
      <c r="RZ70" s="694"/>
      <c r="SA70" s="694"/>
      <c r="SB70" s="694"/>
      <c r="SC70" s="694"/>
      <c r="SD70" s="694"/>
      <c r="SE70" s="694"/>
      <c r="SF70" s="694"/>
      <c r="SG70" s="694"/>
      <c r="SH70" s="694"/>
      <c r="SI70" s="694"/>
      <c r="SJ70" s="694"/>
      <c r="SK70" s="694"/>
      <c r="SL70" s="694"/>
      <c r="SM70" s="694"/>
      <c r="SN70" s="694"/>
      <c r="SO70" s="694"/>
      <c r="SP70" s="694"/>
      <c r="SQ70" s="694"/>
      <c r="SR70" s="694"/>
      <c r="SS70" s="694"/>
      <c r="ST70" s="694"/>
      <c r="SU70" s="694"/>
      <c r="SV70" s="694"/>
      <c r="SW70" s="694"/>
      <c r="SX70" s="694"/>
      <c r="SY70" s="694"/>
      <c r="SZ70" s="694"/>
      <c r="TA70" s="694"/>
      <c r="TB70" s="694"/>
      <c r="TC70" s="694"/>
      <c r="TD70" s="694"/>
      <c r="TE70" s="694"/>
      <c r="TF70" s="694"/>
      <c r="TG70" s="694"/>
      <c r="TH70" s="694"/>
      <c r="TI70" s="694"/>
      <c r="TJ70" s="694"/>
      <c r="TK70" s="694"/>
      <c r="TL70" s="694"/>
      <c r="TM70" s="694"/>
      <c r="TN70" s="694"/>
      <c r="TO70" s="694"/>
      <c r="TP70" s="694"/>
      <c r="TQ70" s="694"/>
      <c r="TR70" s="694"/>
      <c r="TS70" s="694"/>
      <c r="TT70" s="694"/>
      <c r="TU70" s="694"/>
      <c r="TV70" s="694"/>
      <c r="TW70" s="694"/>
      <c r="TX70" s="694"/>
      <c r="TY70" s="694"/>
      <c r="TZ70" s="694"/>
      <c r="UA70" s="694"/>
      <c r="UB70" s="694"/>
      <c r="UC70" s="694"/>
      <c r="UD70" s="694"/>
      <c r="UE70" s="694"/>
      <c r="UF70" s="694"/>
      <c r="UG70" s="694"/>
      <c r="UH70" s="694"/>
      <c r="UI70" s="694"/>
      <c r="UJ70" s="694"/>
      <c r="UK70" s="694"/>
      <c r="UL70" s="694"/>
      <c r="UM70" s="694"/>
      <c r="UN70" s="694"/>
      <c r="UO70" s="694"/>
      <c r="UP70" s="694"/>
      <c r="UQ70" s="694"/>
      <c r="UR70" s="694"/>
      <c r="US70" s="694"/>
      <c r="UT70" s="694"/>
      <c r="UU70" s="694"/>
      <c r="UV70" s="694"/>
      <c r="UW70" s="694"/>
      <c r="UX70" s="694"/>
      <c r="UY70" s="694"/>
      <c r="UZ70" s="694"/>
      <c r="VA70" s="694"/>
      <c r="VB70" s="694"/>
      <c r="VC70" s="694"/>
      <c r="VD70" s="694"/>
      <c r="VE70" s="694"/>
      <c r="VF70" s="694"/>
      <c r="VG70" s="694"/>
      <c r="VH70" s="694"/>
      <c r="VI70" s="694"/>
      <c r="VJ70" s="694"/>
      <c r="VK70" s="694"/>
      <c r="VL70" s="694"/>
      <c r="VM70" s="694"/>
      <c r="VN70" s="694"/>
      <c r="VO70" s="694"/>
      <c r="VP70" s="694"/>
      <c r="VQ70" s="694"/>
      <c r="VR70" s="694"/>
      <c r="VS70" s="694"/>
      <c r="VT70" s="694"/>
      <c r="VU70" s="694"/>
      <c r="VV70" s="694"/>
      <c r="VW70" s="694"/>
      <c r="VX70" s="694"/>
      <c r="VY70" s="694"/>
      <c r="VZ70" s="694"/>
      <c r="WA70" s="694"/>
      <c r="WB70" s="694"/>
      <c r="WC70" s="694"/>
      <c r="WD70" s="694"/>
      <c r="WE70" s="694"/>
      <c r="WF70" s="694"/>
      <c r="WG70" s="694"/>
      <c r="WH70" s="694"/>
      <c r="WI70" s="694"/>
      <c r="WJ70" s="694"/>
      <c r="WK70" s="694"/>
      <c r="WL70" s="694"/>
      <c r="WM70" s="694"/>
      <c r="WN70" s="694"/>
      <c r="WO70" s="694"/>
      <c r="WP70" s="694"/>
      <c r="WQ70" s="694"/>
      <c r="WR70" s="694"/>
      <c r="WS70" s="694"/>
      <c r="WT70" s="694"/>
      <c r="WU70" s="694"/>
      <c r="WV70" s="694"/>
      <c r="WW70" s="694"/>
      <c r="WX70" s="694"/>
      <c r="WY70" s="694"/>
      <c r="WZ70" s="694"/>
      <c r="XA70" s="694"/>
      <c r="XB70" s="694"/>
      <c r="XC70" s="694"/>
      <c r="XD70" s="694"/>
      <c r="XE70" s="694"/>
      <c r="XF70" s="694"/>
      <c r="XG70" s="694"/>
      <c r="XH70" s="694"/>
      <c r="XI70" s="694"/>
      <c r="XJ70" s="694"/>
      <c r="XK70" s="694"/>
      <c r="XL70" s="694"/>
      <c r="XM70" s="694"/>
      <c r="XN70" s="694"/>
      <c r="XO70" s="694"/>
      <c r="XP70" s="694"/>
      <c r="XQ70" s="694"/>
      <c r="XR70" s="694"/>
      <c r="XS70" s="694"/>
      <c r="XT70" s="694"/>
      <c r="XU70" s="694"/>
      <c r="XV70" s="694"/>
      <c r="XW70" s="694"/>
      <c r="XX70" s="694"/>
      <c r="XY70" s="694"/>
      <c r="XZ70" s="694"/>
      <c r="YA70" s="694"/>
      <c r="YB70" s="694"/>
      <c r="YC70" s="694"/>
      <c r="YD70" s="694"/>
      <c r="YE70" s="694"/>
      <c r="YF70" s="694"/>
      <c r="YG70" s="694"/>
      <c r="YH70" s="694"/>
      <c r="YI70" s="694"/>
      <c r="YJ70" s="694"/>
      <c r="YK70" s="694"/>
      <c r="YL70" s="694"/>
      <c r="YM70" s="694"/>
      <c r="YN70" s="694"/>
      <c r="YO70" s="694"/>
      <c r="YP70" s="694"/>
      <c r="YQ70" s="694"/>
      <c r="YR70" s="694"/>
      <c r="YS70" s="694"/>
      <c r="YT70" s="694"/>
      <c r="YU70" s="694"/>
      <c r="YV70" s="694"/>
      <c r="YW70" s="694"/>
      <c r="YX70" s="694"/>
      <c r="YY70" s="694"/>
      <c r="YZ70" s="694"/>
      <c r="ZA70" s="694"/>
      <c r="ZB70" s="694"/>
      <c r="ZC70" s="694"/>
      <c r="ZD70" s="694"/>
      <c r="ZE70" s="694"/>
      <c r="ZF70" s="694"/>
      <c r="ZG70" s="694"/>
      <c r="ZH70" s="694"/>
      <c r="ZI70" s="694"/>
      <c r="ZJ70" s="694"/>
      <c r="ZK70" s="694"/>
      <c r="ZL70" s="694"/>
      <c r="ZM70" s="694"/>
      <c r="ZN70" s="694"/>
      <c r="ZO70" s="694"/>
      <c r="ZP70" s="694"/>
      <c r="ZQ70" s="694"/>
      <c r="ZR70" s="694"/>
      <c r="ZS70" s="694"/>
      <c r="ZT70" s="694"/>
      <c r="ZU70" s="694"/>
      <c r="ZV70" s="694"/>
      <c r="ZW70" s="694"/>
      <c r="ZX70" s="694"/>
      <c r="ZY70" s="694"/>
      <c r="ZZ70" s="694"/>
      <c r="AAA70" s="694"/>
      <c r="AAB70" s="694"/>
      <c r="AAC70" s="694"/>
      <c r="AAD70" s="694"/>
      <c r="AAE70" s="694"/>
      <c r="AAF70" s="694"/>
      <c r="AAG70" s="694"/>
      <c r="AAH70" s="694"/>
      <c r="AAI70" s="694"/>
      <c r="AAJ70" s="694"/>
      <c r="AAK70" s="694"/>
      <c r="AAL70" s="694"/>
      <c r="AAM70" s="694"/>
      <c r="AAN70" s="694"/>
      <c r="AAO70" s="694"/>
      <c r="AAP70" s="694"/>
      <c r="AAQ70" s="694"/>
      <c r="AAR70" s="694"/>
      <c r="AAS70" s="694"/>
      <c r="AAT70" s="694"/>
      <c r="AAU70" s="694"/>
      <c r="AAV70" s="694"/>
      <c r="AAW70" s="694"/>
      <c r="AAX70" s="694"/>
      <c r="AAY70" s="694"/>
      <c r="AAZ70" s="694"/>
      <c r="ABA70" s="694"/>
      <c r="ABB70" s="694"/>
      <c r="ABC70" s="694"/>
      <c r="ABD70" s="694"/>
      <c r="ABE70" s="694"/>
      <c r="ABF70" s="694"/>
      <c r="ABG70" s="694"/>
      <c r="ABH70" s="694"/>
      <c r="ABI70" s="694"/>
      <c r="ABJ70" s="694"/>
      <c r="ABK70" s="694"/>
      <c r="ABL70" s="694"/>
      <c r="ABM70" s="694"/>
      <c r="ABN70" s="694"/>
      <c r="ABO70" s="694"/>
      <c r="ABP70" s="694"/>
      <c r="ABQ70" s="694"/>
      <c r="ABR70" s="694"/>
      <c r="ABS70" s="694"/>
      <c r="ABT70" s="694"/>
      <c r="ABU70" s="694"/>
      <c r="ABV70" s="694"/>
      <c r="ABW70" s="694"/>
      <c r="ABX70" s="694"/>
      <c r="ABY70" s="694"/>
      <c r="ABZ70" s="694"/>
      <c r="ACA70" s="694"/>
      <c r="ACB70" s="694"/>
      <c r="ACC70" s="694"/>
      <c r="ACD70" s="694"/>
      <c r="ACE70" s="694"/>
      <c r="ACF70" s="694"/>
      <c r="ACG70" s="694"/>
      <c r="ACH70" s="694"/>
      <c r="ACI70" s="694"/>
      <c r="ACJ70" s="694"/>
      <c r="ACK70" s="694"/>
      <c r="ACL70" s="694"/>
      <c r="ACM70" s="694"/>
      <c r="ACN70" s="694"/>
      <c r="ACO70" s="694"/>
      <c r="ACP70" s="694"/>
      <c r="ACQ70" s="694"/>
      <c r="ACR70" s="694"/>
      <c r="ACS70" s="694"/>
      <c r="ACT70" s="694"/>
      <c r="ACU70" s="694"/>
      <c r="ACV70" s="694"/>
      <c r="ACW70" s="694"/>
      <c r="ACX70" s="694"/>
      <c r="ACY70" s="694"/>
      <c r="ACZ70" s="694"/>
      <c r="ADA70" s="694"/>
      <c r="ADB70" s="694"/>
      <c r="ADC70" s="694"/>
      <c r="ADD70" s="694"/>
      <c r="ADE70" s="694"/>
      <c r="ADF70" s="694"/>
      <c r="ADG70" s="694"/>
      <c r="ADH70" s="694"/>
      <c r="ADI70" s="694"/>
      <c r="ADJ70" s="694"/>
      <c r="ADK70" s="694"/>
      <c r="ADL70" s="694"/>
      <c r="ADM70" s="694"/>
      <c r="ADN70" s="694"/>
      <c r="ADO70" s="694"/>
      <c r="ADP70" s="694"/>
      <c r="ADQ70" s="694"/>
      <c r="ADR70" s="694"/>
      <c r="ADS70" s="694"/>
      <c r="ADT70" s="694"/>
      <c r="ADU70" s="694"/>
      <c r="ADV70" s="694"/>
      <c r="ADW70" s="694"/>
      <c r="ADX70" s="694"/>
      <c r="ADY70" s="694"/>
      <c r="ADZ70" s="694"/>
      <c r="AEA70" s="694"/>
      <c r="AEB70" s="694"/>
      <c r="AEC70" s="694"/>
      <c r="AED70" s="694"/>
      <c r="AEE70" s="694"/>
      <c r="AEF70" s="694"/>
      <c r="AEG70" s="694"/>
      <c r="AEH70" s="694"/>
      <c r="AEI70" s="694"/>
      <c r="AEJ70" s="694"/>
      <c r="AEK70" s="694"/>
      <c r="AEL70" s="694"/>
      <c r="AEM70" s="694"/>
      <c r="AEN70" s="694"/>
      <c r="AEO70" s="694"/>
      <c r="AEP70" s="694"/>
      <c r="AEQ70" s="694"/>
      <c r="AER70" s="694"/>
      <c r="AES70" s="694"/>
      <c r="AET70" s="694"/>
      <c r="AEU70" s="694"/>
      <c r="AEV70" s="694"/>
      <c r="AEW70" s="694"/>
      <c r="AEX70" s="694"/>
      <c r="AEY70" s="694"/>
      <c r="AEZ70" s="694"/>
      <c r="AFA70" s="694"/>
      <c r="AFB70" s="694"/>
      <c r="AFC70" s="694"/>
      <c r="AFD70" s="694"/>
      <c r="AFE70" s="694"/>
      <c r="AFF70" s="694"/>
      <c r="AFG70" s="694"/>
      <c r="AFH70" s="694"/>
      <c r="AFI70" s="694"/>
      <c r="AFJ70" s="694"/>
      <c r="AFK70" s="694"/>
      <c r="AFL70" s="694"/>
      <c r="AFM70" s="694"/>
      <c r="AFN70" s="694"/>
      <c r="AFO70" s="694"/>
      <c r="AFP70" s="694"/>
      <c r="AFQ70" s="694"/>
      <c r="AFR70" s="694"/>
      <c r="AFS70" s="694"/>
      <c r="AFT70" s="694"/>
      <c r="AFU70" s="694"/>
      <c r="AFV70" s="694"/>
      <c r="AFW70" s="694"/>
      <c r="AFX70" s="694"/>
      <c r="AFY70" s="694"/>
      <c r="AFZ70" s="694"/>
      <c r="AGA70" s="694"/>
      <c r="AGB70" s="694"/>
      <c r="AGC70" s="694"/>
      <c r="AGD70" s="694"/>
      <c r="AGE70" s="694"/>
      <c r="AGF70" s="694"/>
      <c r="AGG70" s="694"/>
      <c r="AGH70" s="694"/>
      <c r="AGI70" s="694"/>
      <c r="AGJ70" s="694"/>
      <c r="AGK70" s="694"/>
      <c r="AGL70" s="694"/>
      <c r="AGM70" s="694"/>
      <c r="AGN70" s="694"/>
      <c r="AGO70" s="694"/>
      <c r="AGP70" s="694"/>
      <c r="AGQ70" s="694"/>
      <c r="AGR70" s="694"/>
      <c r="AGS70" s="694"/>
      <c r="AGT70" s="694"/>
      <c r="AGU70" s="694"/>
      <c r="AGV70" s="694"/>
      <c r="AGW70" s="694"/>
      <c r="AGX70" s="694"/>
      <c r="AGY70" s="694"/>
      <c r="AGZ70" s="694"/>
      <c r="AHA70" s="694"/>
      <c r="AHB70" s="694"/>
      <c r="AHC70" s="694"/>
      <c r="AHD70" s="694"/>
      <c r="AHE70" s="694"/>
      <c r="AHF70" s="694"/>
      <c r="AHG70" s="694"/>
      <c r="AHH70" s="694"/>
      <c r="AHI70" s="694"/>
      <c r="AHJ70" s="694"/>
      <c r="AHK70" s="694"/>
      <c r="AHL70" s="694"/>
      <c r="AHM70" s="694"/>
      <c r="AHN70" s="694"/>
      <c r="AHO70" s="694"/>
      <c r="AHP70" s="694"/>
      <c r="AHQ70" s="694"/>
      <c r="AHR70" s="694"/>
      <c r="AHS70" s="694"/>
      <c r="AHT70" s="694"/>
      <c r="AHU70" s="694"/>
      <c r="AHV70" s="694"/>
      <c r="AHW70" s="694"/>
      <c r="AHX70" s="694"/>
      <c r="AHY70" s="694"/>
      <c r="AHZ70" s="694"/>
      <c r="AIA70" s="694"/>
      <c r="AIB70" s="694"/>
      <c r="AIC70" s="694"/>
      <c r="AID70" s="694"/>
      <c r="AIE70" s="694"/>
      <c r="AIF70" s="694"/>
      <c r="AIG70" s="694"/>
      <c r="AIH70" s="694"/>
      <c r="AII70" s="694"/>
      <c r="AIJ70" s="694"/>
      <c r="AIK70" s="694"/>
      <c r="AIL70" s="694"/>
      <c r="AIM70" s="694"/>
      <c r="AIN70" s="694"/>
      <c r="AIO70" s="694"/>
      <c r="AIP70" s="694"/>
      <c r="AIQ70" s="694"/>
      <c r="AIR70" s="694"/>
      <c r="AIS70" s="694"/>
      <c r="AIT70" s="694"/>
      <c r="AIU70" s="694"/>
      <c r="AIV70" s="694"/>
      <c r="AIW70" s="694"/>
      <c r="AIX70" s="694"/>
      <c r="AIY70" s="694"/>
      <c r="AIZ70" s="694"/>
      <c r="AJA70" s="694"/>
      <c r="AJB70" s="694"/>
      <c r="AJC70" s="694"/>
      <c r="AJD70" s="694"/>
      <c r="AJE70" s="694"/>
      <c r="AJF70" s="694"/>
      <c r="AJG70" s="694"/>
      <c r="AJH70" s="694"/>
      <c r="AJI70" s="694"/>
      <c r="AJJ70" s="694"/>
      <c r="AJK70" s="694"/>
      <c r="AJL70" s="694"/>
      <c r="AJM70" s="694"/>
      <c r="AJN70" s="694"/>
      <c r="AJO70" s="694"/>
      <c r="AJP70" s="694"/>
      <c r="AJQ70" s="694"/>
      <c r="AJR70" s="694"/>
      <c r="AJS70" s="694"/>
      <c r="AJT70" s="694"/>
      <c r="AJU70" s="694"/>
      <c r="AJV70" s="694"/>
      <c r="AJW70" s="694"/>
      <c r="AJX70" s="694"/>
      <c r="AJY70" s="694"/>
      <c r="AJZ70" s="694"/>
      <c r="AKA70" s="694"/>
      <c r="AKB70" s="694"/>
      <c r="AKC70" s="694"/>
      <c r="AKD70" s="694"/>
      <c r="AKE70" s="694"/>
      <c r="AKF70" s="694"/>
      <c r="AKG70" s="694"/>
      <c r="AKH70" s="694"/>
      <c r="AKI70" s="694"/>
      <c r="AKJ70" s="694"/>
      <c r="AKK70" s="694"/>
      <c r="AKL70" s="694"/>
      <c r="AKM70" s="694"/>
      <c r="AKN70" s="694"/>
      <c r="AKO70" s="694"/>
      <c r="AKP70" s="694"/>
      <c r="AKQ70" s="694"/>
      <c r="AKR70" s="694"/>
      <c r="AKS70" s="694"/>
      <c r="AKT70" s="694"/>
      <c r="AKU70" s="694"/>
      <c r="AKV70" s="694"/>
      <c r="AKW70" s="694"/>
      <c r="AKX70" s="694"/>
      <c r="AKY70" s="694"/>
      <c r="AKZ70" s="694"/>
      <c r="ALA70" s="694"/>
      <c r="ALB70" s="694"/>
      <c r="ALC70" s="694"/>
      <c r="ALD70" s="694"/>
      <c r="ALE70" s="694"/>
      <c r="ALF70" s="694"/>
      <c r="ALG70" s="694"/>
      <c r="ALH70" s="694"/>
      <c r="ALI70" s="694"/>
      <c r="ALJ70" s="694"/>
      <c r="ALK70" s="694"/>
      <c r="ALL70" s="694"/>
      <c r="ALM70" s="694"/>
    </row>
    <row r="71" spans="2:1001">
      <c r="B71" s="74" t="s">
        <v>603</v>
      </c>
      <c r="C71" s="700">
        <v>7478.1296983210013</v>
      </c>
      <c r="D71" s="700">
        <v>7678.4037795969944</v>
      </c>
      <c r="E71" s="700">
        <v>3493.3463844400012</v>
      </c>
      <c r="F71" s="700">
        <v>7781.3606835983228</v>
      </c>
      <c r="G71" s="700">
        <v>7655.942474906301</v>
      </c>
      <c r="H71" s="700">
        <v>7418.6948034703146</v>
      </c>
      <c r="I71" s="700">
        <v>7484.5309514965174</v>
      </c>
      <c r="J71" s="700">
        <v>7842.2202103348518</v>
      </c>
      <c r="K71" s="700">
        <v>7715.2956576494707</v>
      </c>
      <c r="P71" s="694"/>
      <c r="Q71" s="694"/>
      <c r="R71" s="694"/>
      <c r="S71" s="694"/>
      <c r="T71" s="694"/>
      <c r="U71" s="694"/>
      <c r="V71" s="694"/>
      <c r="W71" s="694"/>
      <c r="X71" s="694"/>
      <c r="Y71" s="694"/>
      <c r="Z71" s="694"/>
      <c r="AA71" s="694"/>
      <c r="AB71" s="694"/>
      <c r="AC71" s="694"/>
      <c r="AD71" s="694"/>
      <c r="AE71" s="694"/>
      <c r="AF71" s="694"/>
      <c r="AG71" s="694"/>
      <c r="AH71" s="694"/>
      <c r="AI71" s="694"/>
      <c r="AJ71" s="694"/>
      <c r="AK71" s="694"/>
      <c r="AL71" s="694"/>
      <c r="AM71" s="694"/>
      <c r="AN71" s="694"/>
      <c r="AO71" s="694"/>
      <c r="AP71" s="694"/>
      <c r="AQ71" s="694"/>
      <c r="AR71" s="694"/>
      <c r="AS71" s="694"/>
      <c r="AT71" s="694"/>
      <c r="AU71" s="694"/>
      <c r="AV71" s="694"/>
      <c r="AW71" s="694"/>
      <c r="AX71" s="694"/>
      <c r="AY71" s="694"/>
      <c r="AZ71" s="694"/>
      <c r="BA71" s="694"/>
      <c r="BB71" s="694"/>
      <c r="BC71" s="694"/>
      <c r="BD71" s="694"/>
      <c r="BE71" s="694"/>
      <c r="BF71" s="694"/>
      <c r="BG71" s="694"/>
      <c r="BH71" s="694"/>
      <c r="BI71" s="694"/>
      <c r="BJ71" s="694"/>
      <c r="BK71" s="694"/>
      <c r="BL71" s="694"/>
      <c r="BM71" s="694"/>
      <c r="BN71" s="694"/>
      <c r="BO71" s="694"/>
      <c r="BP71" s="694"/>
      <c r="BQ71" s="694"/>
      <c r="BR71" s="694"/>
      <c r="BS71" s="694"/>
      <c r="BT71" s="694"/>
      <c r="BU71" s="694"/>
      <c r="BV71" s="694"/>
      <c r="BW71" s="694"/>
      <c r="BX71" s="694"/>
      <c r="BY71" s="694"/>
      <c r="BZ71" s="694"/>
      <c r="CA71" s="694"/>
      <c r="CB71" s="694"/>
      <c r="CC71" s="694"/>
      <c r="CD71" s="694"/>
      <c r="CE71" s="694"/>
      <c r="CF71" s="694"/>
      <c r="CG71" s="694"/>
      <c r="CH71" s="694"/>
      <c r="CI71" s="694"/>
      <c r="CJ71" s="694"/>
      <c r="CK71" s="694"/>
      <c r="CL71" s="694"/>
      <c r="CM71" s="694"/>
      <c r="CN71" s="694"/>
      <c r="CO71" s="694"/>
      <c r="CP71" s="694"/>
      <c r="CQ71" s="694"/>
      <c r="CR71" s="694"/>
      <c r="CS71" s="694"/>
      <c r="CT71" s="694"/>
      <c r="CU71" s="694"/>
      <c r="CV71" s="694"/>
      <c r="CW71" s="694"/>
      <c r="CX71" s="694"/>
      <c r="CY71" s="694"/>
      <c r="CZ71" s="694"/>
      <c r="DA71" s="694"/>
      <c r="DB71" s="694"/>
      <c r="DC71" s="694"/>
      <c r="DD71" s="694"/>
      <c r="DE71" s="694"/>
      <c r="DF71" s="694"/>
      <c r="DG71" s="694"/>
      <c r="DH71" s="694"/>
      <c r="DI71" s="694"/>
      <c r="DJ71" s="694"/>
      <c r="DK71" s="694"/>
      <c r="DL71" s="694"/>
      <c r="DM71" s="694"/>
      <c r="DN71" s="694"/>
      <c r="DO71" s="694"/>
      <c r="DP71" s="694"/>
      <c r="DQ71" s="694"/>
      <c r="DR71" s="694"/>
      <c r="DS71" s="694"/>
      <c r="DT71" s="694"/>
      <c r="DU71" s="694"/>
      <c r="DV71" s="694"/>
      <c r="DW71" s="694"/>
      <c r="DX71" s="694"/>
      <c r="DY71" s="694"/>
      <c r="DZ71" s="694"/>
      <c r="EA71" s="694"/>
      <c r="EB71" s="694"/>
      <c r="EC71" s="694"/>
      <c r="ED71" s="694"/>
      <c r="EE71" s="694"/>
      <c r="EF71" s="694"/>
      <c r="EG71" s="694"/>
      <c r="EH71" s="694"/>
      <c r="EI71" s="694"/>
      <c r="EJ71" s="694"/>
      <c r="EK71" s="694"/>
      <c r="EL71" s="694"/>
      <c r="EM71" s="694"/>
      <c r="EN71" s="694"/>
      <c r="EO71" s="694"/>
      <c r="EP71" s="694"/>
      <c r="EQ71" s="694"/>
      <c r="ER71" s="694"/>
      <c r="ES71" s="694"/>
      <c r="ET71" s="694"/>
      <c r="EU71" s="694"/>
      <c r="EV71" s="694"/>
      <c r="EW71" s="694"/>
      <c r="EX71" s="694"/>
      <c r="EY71" s="694"/>
      <c r="EZ71" s="694"/>
      <c r="FA71" s="694"/>
      <c r="FB71" s="694"/>
      <c r="FC71" s="694"/>
      <c r="FD71" s="694"/>
      <c r="FE71" s="694"/>
      <c r="FF71" s="694"/>
      <c r="FG71" s="694"/>
      <c r="FH71" s="694"/>
      <c r="FI71" s="694"/>
      <c r="FJ71" s="694"/>
      <c r="FK71" s="694"/>
      <c r="FL71" s="694"/>
      <c r="FM71" s="694"/>
      <c r="FN71" s="694"/>
      <c r="FO71" s="694"/>
      <c r="FP71" s="694"/>
      <c r="FQ71" s="694"/>
      <c r="FR71" s="694"/>
      <c r="FS71" s="694"/>
      <c r="FT71" s="694"/>
      <c r="FU71" s="694"/>
      <c r="FV71" s="694"/>
      <c r="FW71" s="694"/>
      <c r="FX71" s="694"/>
      <c r="FY71" s="694"/>
      <c r="FZ71" s="694"/>
      <c r="GA71" s="694"/>
      <c r="GB71" s="694"/>
      <c r="GC71" s="694"/>
      <c r="GD71" s="694"/>
      <c r="GE71" s="694"/>
      <c r="GF71" s="694"/>
      <c r="GG71" s="694"/>
      <c r="GH71" s="694"/>
      <c r="GI71" s="694"/>
      <c r="GJ71" s="694"/>
      <c r="GK71" s="694"/>
      <c r="GL71" s="694"/>
      <c r="GM71" s="694"/>
      <c r="GN71" s="694"/>
      <c r="GO71" s="694"/>
      <c r="GP71" s="694"/>
      <c r="GQ71" s="694"/>
      <c r="GR71" s="694"/>
      <c r="GS71" s="694"/>
      <c r="GT71" s="694"/>
      <c r="GU71" s="694"/>
      <c r="GV71" s="694"/>
      <c r="GW71" s="694"/>
      <c r="GX71" s="694"/>
      <c r="GY71" s="694"/>
      <c r="GZ71" s="694"/>
      <c r="HA71" s="694"/>
      <c r="HB71" s="694"/>
      <c r="HC71" s="694"/>
      <c r="HD71" s="694"/>
      <c r="HE71" s="694"/>
      <c r="HF71" s="694"/>
      <c r="HG71" s="694"/>
      <c r="HH71" s="694"/>
      <c r="HI71" s="694"/>
      <c r="HJ71" s="694"/>
      <c r="HK71" s="694"/>
      <c r="HL71" s="694"/>
      <c r="HM71" s="694"/>
      <c r="HN71" s="694"/>
      <c r="HO71" s="694"/>
      <c r="HP71" s="694"/>
      <c r="HQ71" s="694"/>
      <c r="HR71" s="694"/>
      <c r="HS71" s="694"/>
      <c r="HT71" s="694"/>
      <c r="HU71" s="694"/>
      <c r="HV71" s="694"/>
      <c r="HW71" s="694"/>
      <c r="HX71" s="694"/>
      <c r="HY71" s="694"/>
      <c r="HZ71" s="694"/>
      <c r="IA71" s="694"/>
      <c r="IB71" s="694"/>
      <c r="IC71" s="694"/>
      <c r="ID71" s="694"/>
      <c r="IE71" s="694"/>
      <c r="IF71" s="694"/>
      <c r="IG71" s="694"/>
      <c r="IH71" s="694"/>
      <c r="II71" s="694"/>
      <c r="IJ71" s="694"/>
      <c r="IK71" s="694"/>
      <c r="IL71" s="694"/>
      <c r="IM71" s="694"/>
      <c r="IN71" s="694"/>
      <c r="IO71" s="694"/>
      <c r="IP71" s="694"/>
      <c r="IQ71" s="694"/>
      <c r="IR71" s="694"/>
      <c r="IS71" s="694"/>
      <c r="IT71" s="694"/>
      <c r="IU71" s="694"/>
      <c r="IV71" s="694"/>
      <c r="IW71" s="694"/>
      <c r="IX71" s="694"/>
      <c r="IY71" s="694"/>
      <c r="IZ71" s="694"/>
      <c r="JA71" s="694"/>
      <c r="JB71" s="694"/>
      <c r="JC71" s="694"/>
      <c r="JD71" s="694"/>
      <c r="JE71" s="694"/>
      <c r="JF71" s="694"/>
      <c r="JG71" s="694"/>
      <c r="JH71" s="694"/>
      <c r="JI71" s="694"/>
      <c r="JJ71" s="694"/>
      <c r="JK71" s="694"/>
      <c r="JL71" s="694"/>
      <c r="JM71" s="694"/>
      <c r="JN71" s="694"/>
      <c r="JO71" s="694"/>
      <c r="JP71" s="694"/>
      <c r="JQ71" s="694"/>
      <c r="JR71" s="694"/>
      <c r="JS71" s="694"/>
      <c r="JT71" s="694"/>
      <c r="JU71" s="694"/>
      <c r="JV71" s="694"/>
      <c r="JW71" s="694"/>
      <c r="JX71" s="694"/>
      <c r="JY71" s="694"/>
      <c r="JZ71" s="694"/>
      <c r="KA71" s="694"/>
      <c r="KB71" s="694"/>
      <c r="KC71" s="694"/>
      <c r="KD71" s="694"/>
      <c r="KE71" s="694"/>
      <c r="KF71" s="694"/>
      <c r="KG71" s="694"/>
      <c r="KH71" s="694"/>
      <c r="KI71" s="694"/>
      <c r="KJ71" s="694"/>
      <c r="KK71" s="694"/>
      <c r="KL71" s="694"/>
      <c r="KM71" s="694"/>
      <c r="KN71" s="694"/>
      <c r="KO71" s="694"/>
      <c r="KP71" s="694"/>
      <c r="KQ71" s="694"/>
      <c r="KR71" s="694"/>
      <c r="KS71" s="694"/>
      <c r="KT71" s="694"/>
      <c r="KU71" s="694"/>
      <c r="KV71" s="694"/>
      <c r="KW71" s="694"/>
      <c r="KX71" s="694"/>
      <c r="KY71" s="694"/>
      <c r="KZ71" s="694"/>
      <c r="LA71" s="694"/>
      <c r="LB71" s="694"/>
      <c r="LC71" s="694"/>
      <c r="LD71" s="694"/>
      <c r="LE71" s="694"/>
      <c r="LF71" s="694"/>
      <c r="LG71" s="694"/>
      <c r="LH71" s="694"/>
      <c r="LI71" s="694"/>
      <c r="LJ71" s="694"/>
      <c r="LK71" s="694"/>
      <c r="LL71" s="694"/>
      <c r="LM71" s="694"/>
      <c r="LN71" s="694"/>
      <c r="LO71" s="694"/>
      <c r="LP71" s="694"/>
      <c r="LQ71" s="694"/>
      <c r="LR71" s="694"/>
      <c r="LS71" s="694"/>
      <c r="LT71" s="694"/>
      <c r="LU71" s="694"/>
      <c r="LV71" s="694"/>
      <c r="LW71" s="694"/>
      <c r="LX71" s="694"/>
      <c r="LY71" s="694"/>
      <c r="LZ71" s="694"/>
      <c r="MA71" s="694"/>
      <c r="MB71" s="694"/>
      <c r="MC71" s="694"/>
      <c r="MD71" s="694"/>
      <c r="ME71" s="694"/>
      <c r="MF71" s="694"/>
      <c r="MG71" s="694"/>
      <c r="MH71" s="694"/>
      <c r="MI71" s="694"/>
      <c r="MJ71" s="694"/>
      <c r="MK71" s="694"/>
      <c r="ML71" s="694"/>
      <c r="MM71" s="694"/>
      <c r="MN71" s="694"/>
      <c r="MO71" s="694"/>
      <c r="MP71" s="694"/>
      <c r="MQ71" s="694"/>
      <c r="MR71" s="694"/>
      <c r="MS71" s="694"/>
      <c r="MT71" s="694"/>
      <c r="MU71" s="694"/>
      <c r="MV71" s="694"/>
      <c r="MW71" s="694"/>
      <c r="MX71" s="694"/>
      <c r="MY71" s="694"/>
      <c r="MZ71" s="694"/>
      <c r="NA71" s="694"/>
      <c r="NB71" s="694"/>
      <c r="NC71" s="694"/>
      <c r="ND71" s="694"/>
      <c r="NE71" s="694"/>
      <c r="NF71" s="694"/>
      <c r="NG71" s="694"/>
      <c r="NH71" s="694"/>
      <c r="NI71" s="694"/>
      <c r="NJ71" s="694"/>
      <c r="NK71" s="694"/>
      <c r="NL71" s="694"/>
      <c r="NM71" s="694"/>
      <c r="NN71" s="694"/>
      <c r="NO71" s="694"/>
      <c r="NP71" s="694"/>
      <c r="NQ71" s="694"/>
      <c r="NR71" s="694"/>
      <c r="NS71" s="694"/>
      <c r="NT71" s="694"/>
      <c r="NU71" s="694"/>
      <c r="NV71" s="694"/>
      <c r="NW71" s="694"/>
      <c r="NX71" s="694"/>
      <c r="NY71" s="694"/>
      <c r="NZ71" s="694"/>
      <c r="OA71" s="694"/>
      <c r="OB71" s="694"/>
      <c r="OC71" s="694"/>
      <c r="OD71" s="694"/>
      <c r="OE71" s="694"/>
      <c r="OF71" s="694"/>
      <c r="OG71" s="694"/>
      <c r="OH71" s="694"/>
      <c r="OI71" s="694"/>
      <c r="OJ71" s="694"/>
      <c r="OK71" s="694"/>
      <c r="OL71" s="694"/>
      <c r="OM71" s="694"/>
      <c r="ON71" s="694"/>
      <c r="OO71" s="694"/>
      <c r="OP71" s="694"/>
      <c r="OQ71" s="694"/>
      <c r="OR71" s="694"/>
      <c r="OS71" s="694"/>
      <c r="OT71" s="694"/>
      <c r="OU71" s="694"/>
      <c r="OV71" s="694"/>
      <c r="OW71" s="694"/>
      <c r="OX71" s="694"/>
      <c r="OY71" s="694"/>
      <c r="OZ71" s="694"/>
      <c r="PA71" s="694"/>
      <c r="PB71" s="694"/>
      <c r="PC71" s="694"/>
      <c r="PD71" s="694"/>
      <c r="PE71" s="694"/>
      <c r="PF71" s="694"/>
      <c r="PG71" s="694"/>
      <c r="PH71" s="694"/>
      <c r="PI71" s="694"/>
      <c r="PJ71" s="694"/>
      <c r="PK71" s="694"/>
      <c r="PL71" s="694"/>
      <c r="PM71" s="694"/>
      <c r="PN71" s="694"/>
      <c r="PO71" s="694"/>
      <c r="PP71" s="694"/>
      <c r="PQ71" s="694"/>
      <c r="PR71" s="694"/>
      <c r="PS71" s="694"/>
      <c r="PT71" s="694"/>
      <c r="PU71" s="694"/>
      <c r="PV71" s="694"/>
      <c r="PW71" s="694"/>
      <c r="PX71" s="694"/>
      <c r="PY71" s="694"/>
      <c r="PZ71" s="694"/>
      <c r="QA71" s="694"/>
      <c r="QB71" s="694"/>
      <c r="QC71" s="694"/>
      <c r="QD71" s="694"/>
      <c r="QE71" s="694"/>
      <c r="QF71" s="694"/>
      <c r="QG71" s="694"/>
      <c r="QH71" s="694"/>
      <c r="QI71" s="694"/>
      <c r="QJ71" s="694"/>
      <c r="QK71" s="694"/>
      <c r="QL71" s="694"/>
      <c r="QM71" s="694"/>
      <c r="QN71" s="694"/>
      <c r="QO71" s="694"/>
      <c r="QP71" s="694"/>
      <c r="QQ71" s="694"/>
      <c r="QR71" s="694"/>
      <c r="QS71" s="694"/>
      <c r="QT71" s="694"/>
      <c r="QU71" s="694"/>
      <c r="QV71" s="694"/>
      <c r="QW71" s="694"/>
      <c r="QX71" s="694"/>
      <c r="QY71" s="694"/>
      <c r="QZ71" s="694"/>
      <c r="RA71" s="694"/>
      <c r="RB71" s="694"/>
      <c r="RC71" s="694"/>
      <c r="RD71" s="694"/>
      <c r="RE71" s="694"/>
      <c r="RF71" s="694"/>
      <c r="RG71" s="694"/>
      <c r="RH71" s="694"/>
      <c r="RI71" s="694"/>
      <c r="RJ71" s="694"/>
      <c r="RK71" s="694"/>
      <c r="RL71" s="694"/>
      <c r="RM71" s="694"/>
      <c r="RN71" s="694"/>
      <c r="RO71" s="694"/>
      <c r="RP71" s="694"/>
      <c r="RQ71" s="694"/>
      <c r="RR71" s="694"/>
      <c r="RS71" s="694"/>
      <c r="RT71" s="694"/>
      <c r="RU71" s="694"/>
      <c r="RV71" s="694"/>
      <c r="RW71" s="694"/>
      <c r="RX71" s="694"/>
      <c r="RY71" s="694"/>
      <c r="RZ71" s="694"/>
      <c r="SA71" s="694"/>
      <c r="SB71" s="694"/>
      <c r="SC71" s="694"/>
      <c r="SD71" s="694"/>
      <c r="SE71" s="694"/>
      <c r="SF71" s="694"/>
      <c r="SG71" s="694"/>
      <c r="SH71" s="694"/>
      <c r="SI71" s="694"/>
      <c r="SJ71" s="694"/>
      <c r="SK71" s="694"/>
      <c r="SL71" s="694"/>
      <c r="SM71" s="694"/>
      <c r="SN71" s="694"/>
      <c r="SO71" s="694"/>
      <c r="SP71" s="694"/>
      <c r="SQ71" s="694"/>
      <c r="SR71" s="694"/>
      <c r="SS71" s="694"/>
      <c r="ST71" s="694"/>
      <c r="SU71" s="694"/>
      <c r="SV71" s="694"/>
      <c r="SW71" s="694"/>
      <c r="SX71" s="694"/>
      <c r="SY71" s="694"/>
      <c r="SZ71" s="694"/>
      <c r="TA71" s="694"/>
      <c r="TB71" s="694"/>
      <c r="TC71" s="694"/>
      <c r="TD71" s="694"/>
      <c r="TE71" s="694"/>
      <c r="TF71" s="694"/>
      <c r="TG71" s="694"/>
      <c r="TH71" s="694"/>
      <c r="TI71" s="694"/>
      <c r="TJ71" s="694"/>
      <c r="TK71" s="694"/>
      <c r="TL71" s="694"/>
      <c r="TM71" s="694"/>
      <c r="TN71" s="694"/>
      <c r="TO71" s="694"/>
      <c r="TP71" s="694"/>
      <c r="TQ71" s="694"/>
      <c r="TR71" s="694"/>
      <c r="TS71" s="694"/>
      <c r="TT71" s="694"/>
      <c r="TU71" s="694"/>
      <c r="TV71" s="694"/>
      <c r="TW71" s="694"/>
      <c r="TX71" s="694"/>
      <c r="TY71" s="694"/>
      <c r="TZ71" s="694"/>
      <c r="UA71" s="694"/>
      <c r="UB71" s="694"/>
      <c r="UC71" s="694"/>
      <c r="UD71" s="694"/>
      <c r="UE71" s="694"/>
      <c r="UF71" s="694"/>
      <c r="UG71" s="694"/>
      <c r="UH71" s="694"/>
      <c r="UI71" s="694"/>
      <c r="UJ71" s="694"/>
      <c r="UK71" s="694"/>
      <c r="UL71" s="694"/>
      <c r="UM71" s="694"/>
      <c r="UN71" s="694"/>
      <c r="UO71" s="694"/>
      <c r="UP71" s="694"/>
      <c r="UQ71" s="694"/>
      <c r="UR71" s="694"/>
      <c r="US71" s="694"/>
      <c r="UT71" s="694"/>
      <c r="UU71" s="694"/>
      <c r="UV71" s="694"/>
      <c r="UW71" s="694"/>
      <c r="UX71" s="694"/>
      <c r="UY71" s="694"/>
      <c r="UZ71" s="694"/>
      <c r="VA71" s="694"/>
      <c r="VB71" s="694"/>
      <c r="VC71" s="694"/>
      <c r="VD71" s="694"/>
      <c r="VE71" s="694"/>
      <c r="VF71" s="694"/>
      <c r="VG71" s="694"/>
      <c r="VH71" s="694"/>
      <c r="VI71" s="694"/>
      <c r="VJ71" s="694"/>
      <c r="VK71" s="694"/>
      <c r="VL71" s="694"/>
      <c r="VM71" s="694"/>
      <c r="VN71" s="694"/>
      <c r="VO71" s="694"/>
      <c r="VP71" s="694"/>
      <c r="VQ71" s="694"/>
      <c r="VR71" s="694"/>
      <c r="VS71" s="694"/>
      <c r="VT71" s="694"/>
      <c r="VU71" s="694"/>
      <c r="VV71" s="694"/>
      <c r="VW71" s="694"/>
      <c r="VX71" s="694"/>
      <c r="VY71" s="694"/>
      <c r="VZ71" s="694"/>
      <c r="WA71" s="694"/>
      <c r="WB71" s="694"/>
      <c r="WC71" s="694"/>
      <c r="WD71" s="694"/>
      <c r="WE71" s="694"/>
      <c r="WF71" s="694"/>
      <c r="WG71" s="694"/>
      <c r="WH71" s="694"/>
      <c r="WI71" s="694"/>
      <c r="WJ71" s="694"/>
      <c r="WK71" s="694"/>
      <c r="WL71" s="694"/>
      <c r="WM71" s="694"/>
      <c r="WN71" s="694"/>
      <c r="WO71" s="694"/>
      <c r="WP71" s="694"/>
      <c r="WQ71" s="694"/>
      <c r="WR71" s="694"/>
      <c r="WS71" s="694"/>
      <c r="WT71" s="694"/>
      <c r="WU71" s="694"/>
      <c r="WV71" s="694"/>
      <c r="WW71" s="694"/>
      <c r="WX71" s="694"/>
      <c r="WY71" s="694"/>
      <c r="WZ71" s="694"/>
      <c r="XA71" s="694"/>
      <c r="XB71" s="694"/>
      <c r="XC71" s="694"/>
      <c r="XD71" s="694"/>
      <c r="XE71" s="694"/>
      <c r="XF71" s="694"/>
      <c r="XG71" s="694"/>
      <c r="XH71" s="694"/>
      <c r="XI71" s="694"/>
      <c r="XJ71" s="694"/>
      <c r="XK71" s="694"/>
      <c r="XL71" s="694"/>
      <c r="XM71" s="694"/>
      <c r="XN71" s="694"/>
      <c r="XO71" s="694"/>
      <c r="XP71" s="694"/>
      <c r="XQ71" s="694"/>
      <c r="XR71" s="694"/>
      <c r="XS71" s="694"/>
      <c r="XT71" s="694"/>
      <c r="XU71" s="694"/>
      <c r="XV71" s="694"/>
      <c r="XW71" s="694"/>
      <c r="XX71" s="694"/>
      <c r="XY71" s="694"/>
      <c r="XZ71" s="694"/>
      <c r="YA71" s="694"/>
      <c r="YB71" s="694"/>
      <c r="YC71" s="694"/>
      <c r="YD71" s="694"/>
      <c r="YE71" s="694"/>
      <c r="YF71" s="694"/>
      <c r="YG71" s="694"/>
      <c r="YH71" s="694"/>
      <c r="YI71" s="694"/>
      <c r="YJ71" s="694"/>
      <c r="YK71" s="694"/>
      <c r="YL71" s="694"/>
      <c r="YM71" s="694"/>
      <c r="YN71" s="694"/>
      <c r="YO71" s="694"/>
      <c r="YP71" s="694"/>
      <c r="YQ71" s="694"/>
      <c r="YR71" s="694"/>
      <c r="YS71" s="694"/>
      <c r="YT71" s="694"/>
      <c r="YU71" s="694"/>
      <c r="YV71" s="694"/>
      <c r="YW71" s="694"/>
      <c r="YX71" s="694"/>
      <c r="YY71" s="694"/>
      <c r="YZ71" s="694"/>
      <c r="ZA71" s="694"/>
      <c r="ZB71" s="694"/>
      <c r="ZC71" s="694"/>
      <c r="ZD71" s="694"/>
      <c r="ZE71" s="694"/>
      <c r="ZF71" s="694"/>
      <c r="ZG71" s="694"/>
      <c r="ZH71" s="694"/>
      <c r="ZI71" s="694"/>
      <c r="ZJ71" s="694"/>
      <c r="ZK71" s="694"/>
      <c r="ZL71" s="694"/>
      <c r="ZM71" s="694"/>
      <c r="ZN71" s="694"/>
      <c r="ZO71" s="694"/>
      <c r="ZP71" s="694"/>
      <c r="ZQ71" s="694"/>
      <c r="ZR71" s="694"/>
      <c r="ZS71" s="694"/>
      <c r="ZT71" s="694"/>
      <c r="ZU71" s="694"/>
      <c r="ZV71" s="694"/>
      <c r="ZW71" s="694"/>
      <c r="ZX71" s="694"/>
      <c r="ZY71" s="694"/>
      <c r="ZZ71" s="694"/>
      <c r="AAA71" s="694"/>
      <c r="AAB71" s="694"/>
      <c r="AAC71" s="694"/>
      <c r="AAD71" s="694"/>
      <c r="AAE71" s="694"/>
      <c r="AAF71" s="694"/>
      <c r="AAG71" s="694"/>
      <c r="AAH71" s="694"/>
      <c r="AAI71" s="694"/>
      <c r="AAJ71" s="694"/>
      <c r="AAK71" s="694"/>
      <c r="AAL71" s="694"/>
      <c r="AAM71" s="694"/>
      <c r="AAN71" s="694"/>
      <c r="AAO71" s="694"/>
      <c r="AAP71" s="694"/>
      <c r="AAQ71" s="694"/>
      <c r="AAR71" s="694"/>
      <c r="AAS71" s="694"/>
      <c r="AAT71" s="694"/>
      <c r="AAU71" s="694"/>
      <c r="AAV71" s="694"/>
      <c r="AAW71" s="694"/>
      <c r="AAX71" s="694"/>
      <c r="AAY71" s="694"/>
      <c r="AAZ71" s="694"/>
      <c r="ABA71" s="694"/>
      <c r="ABB71" s="694"/>
      <c r="ABC71" s="694"/>
      <c r="ABD71" s="694"/>
      <c r="ABE71" s="694"/>
      <c r="ABF71" s="694"/>
      <c r="ABG71" s="694"/>
      <c r="ABH71" s="694"/>
      <c r="ABI71" s="694"/>
      <c r="ABJ71" s="694"/>
      <c r="ABK71" s="694"/>
      <c r="ABL71" s="694"/>
      <c r="ABM71" s="694"/>
      <c r="ABN71" s="694"/>
      <c r="ABO71" s="694"/>
      <c r="ABP71" s="694"/>
      <c r="ABQ71" s="694"/>
      <c r="ABR71" s="694"/>
      <c r="ABS71" s="694"/>
      <c r="ABT71" s="694"/>
      <c r="ABU71" s="694"/>
      <c r="ABV71" s="694"/>
      <c r="ABW71" s="694"/>
      <c r="ABX71" s="694"/>
      <c r="ABY71" s="694"/>
      <c r="ABZ71" s="694"/>
      <c r="ACA71" s="694"/>
      <c r="ACB71" s="694"/>
      <c r="ACC71" s="694"/>
      <c r="ACD71" s="694"/>
      <c r="ACE71" s="694"/>
      <c r="ACF71" s="694"/>
      <c r="ACG71" s="694"/>
      <c r="ACH71" s="694"/>
      <c r="ACI71" s="694"/>
      <c r="ACJ71" s="694"/>
      <c r="ACK71" s="694"/>
      <c r="ACL71" s="694"/>
      <c r="ACM71" s="694"/>
      <c r="ACN71" s="694"/>
      <c r="ACO71" s="694"/>
      <c r="ACP71" s="694"/>
      <c r="ACQ71" s="694"/>
      <c r="ACR71" s="694"/>
      <c r="ACS71" s="694"/>
      <c r="ACT71" s="694"/>
      <c r="ACU71" s="694"/>
      <c r="ACV71" s="694"/>
      <c r="ACW71" s="694"/>
      <c r="ACX71" s="694"/>
      <c r="ACY71" s="694"/>
      <c r="ACZ71" s="694"/>
      <c r="ADA71" s="694"/>
      <c r="ADB71" s="694"/>
      <c r="ADC71" s="694"/>
      <c r="ADD71" s="694"/>
      <c r="ADE71" s="694"/>
      <c r="ADF71" s="694"/>
      <c r="ADG71" s="694"/>
      <c r="ADH71" s="694"/>
      <c r="ADI71" s="694"/>
      <c r="ADJ71" s="694"/>
      <c r="ADK71" s="694"/>
      <c r="ADL71" s="694"/>
      <c r="ADM71" s="694"/>
      <c r="ADN71" s="694"/>
      <c r="ADO71" s="694"/>
      <c r="ADP71" s="694"/>
      <c r="ADQ71" s="694"/>
      <c r="ADR71" s="694"/>
      <c r="ADS71" s="694"/>
      <c r="ADT71" s="694"/>
      <c r="ADU71" s="694"/>
      <c r="ADV71" s="694"/>
      <c r="ADW71" s="694"/>
      <c r="ADX71" s="694"/>
      <c r="ADY71" s="694"/>
      <c r="ADZ71" s="694"/>
      <c r="AEA71" s="694"/>
      <c r="AEB71" s="694"/>
      <c r="AEC71" s="694"/>
      <c r="AED71" s="694"/>
      <c r="AEE71" s="694"/>
      <c r="AEF71" s="694"/>
      <c r="AEG71" s="694"/>
      <c r="AEH71" s="694"/>
      <c r="AEI71" s="694"/>
      <c r="AEJ71" s="694"/>
      <c r="AEK71" s="694"/>
      <c r="AEL71" s="694"/>
      <c r="AEM71" s="694"/>
      <c r="AEN71" s="694"/>
      <c r="AEO71" s="694"/>
      <c r="AEP71" s="694"/>
      <c r="AEQ71" s="694"/>
      <c r="AER71" s="694"/>
      <c r="AES71" s="694"/>
      <c r="AET71" s="694"/>
      <c r="AEU71" s="694"/>
      <c r="AEV71" s="694"/>
      <c r="AEW71" s="694"/>
      <c r="AEX71" s="694"/>
      <c r="AEY71" s="694"/>
      <c r="AEZ71" s="694"/>
      <c r="AFA71" s="694"/>
      <c r="AFB71" s="694"/>
      <c r="AFC71" s="694"/>
      <c r="AFD71" s="694"/>
      <c r="AFE71" s="694"/>
      <c r="AFF71" s="694"/>
      <c r="AFG71" s="694"/>
      <c r="AFH71" s="694"/>
      <c r="AFI71" s="694"/>
      <c r="AFJ71" s="694"/>
      <c r="AFK71" s="694"/>
      <c r="AFL71" s="694"/>
      <c r="AFM71" s="694"/>
      <c r="AFN71" s="694"/>
      <c r="AFO71" s="694"/>
      <c r="AFP71" s="694"/>
      <c r="AFQ71" s="694"/>
      <c r="AFR71" s="694"/>
      <c r="AFS71" s="694"/>
      <c r="AFT71" s="694"/>
      <c r="AFU71" s="694"/>
      <c r="AFV71" s="694"/>
      <c r="AFW71" s="694"/>
      <c r="AFX71" s="694"/>
      <c r="AFY71" s="694"/>
      <c r="AFZ71" s="694"/>
      <c r="AGA71" s="694"/>
      <c r="AGB71" s="694"/>
      <c r="AGC71" s="694"/>
      <c r="AGD71" s="694"/>
      <c r="AGE71" s="694"/>
      <c r="AGF71" s="694"/>
      <c r="AGG71" s="694"/>
      <c r="AGH71" s="694"/>
      <c r="AGI71" s="694"/>
      <c r="AGJ71" s="694"/>
      <c r="AGK71" s="694"/>
      <c r="AGL71" s="694"/>
      <c r="AGM71" s="694"/>
      <c r="AGN71" s="694"/>
      <c r="AGO71" s="694"/>
      <c r="AGP71" s="694"/>
      <c r="AGQ71" s="694"/>
      <c r="AGR71" s="694"/>
      <c r="AGS71" s="694"/>
      <c r="AGT71" s="694"/>
      <c r="AGU71" s="694"/>
      <c r="AGV71" s="694"/>
      <c r="AGW71" s="694"/>
      <c r="AGX71" s="694"/>
      <c r="AGY71" s="694"/>
      <c r="AGZ71" s="694"/>
      <c r="AHA71" s="694"/>
      <c r="AHB71" s="694"/>
      <c r="AHC71" s="694"/>
      <c r="AHD71" s="694"/>
      <c r="AHE71" s="694"/>
      <c r="AHF71" s="694"/>
      <c r="AHG71" s="694"/>
      <c r="AHH71" s="694"/>
      <c r="AHI71" s="694"/>
      <c r="AHJ71" s="694"/>
      <c r="AHK71" s="694"/>
      <c r="AHL71" s="694"/>
      <c r="AHM71" s="694"/>
      <c r="AHN71" s="694"/>
      <c r="AHO71" s="694"/>
      <c r="AHP71" s="694"/>
      <c r="AHQ71" s="694"/>
      <c r="AHR71" s="694"/>
      <c r="AHS71" s="694"/>
      <c r="AHT71" s="694"/>
      <c r="AHU71" s="694"/>
      <c r="AHV71" s="694"/>
      <c r="AHW71" s="694"/>
      <c r="AHX71" s="694"/>
      <c r="AHY71" s="694"/>
      <c r="AHZ71" s="694"/>
      <c r="AIA71" s="694"/>
      <c r="AIB71" s="694"/>
      <c r="AIC71" s="694"/>
      <c r="AID71" s="694"/>
      <c r="AIE71" s="694"/>
      <c r="AIF71" s="694"/>
      <c r="AIG71" s="694"/>
      <c r="AIH71" s="694"/>
      <c r="AII71" s="694"/>
      <c r="AIJ71" s="694"/>
      <c r="AIK71" s="694"/>
      <c r="AIL71" s="694"/>
      <c r="AIM71" s="694"/>
      <c r="AIN71" s="694"/>
      <c r="AIO71" s="694"/>
      <c r="AIP71" s="694"/>
      <c r="AIQ71" s="694"/>
      <c r="AIR71" s="694"/>
      <c r="AIS71" s="694"/>
      <c r="AIT71" s="694"/>
      <c r="AIU71" s="694"/>
      <c r="AIV71" s="694"/>
      <c r="AIW71" s="694"/>
      <c r="AIX71" s="694"/>
      <c r="AIY71" s="694"/>
      <c r="AIZ71" s="694"/>
      <c r="AJA71" s="694"/>
      <c r="AJB71" s="694"/>
      <c r="AJC71" s="694"/>
      <c r="AJD71" s="694"/>
      <c r="AJE71" s="694"/>
      <c r="AJF71" s="694"/>
      <c r="AJG71" s="694"/>
      <c r="AJH71" s="694"/>
      <c r="AJI71" s="694"/>
      <c r="AJJ71" s="694"/>
      <c r="AJK71" s="694"/>
      <c r="AJL71" s="694"/>
      <c r="AJM71" s="694"/>
      <c r="AJN71" s="694"/>
      <c r="AJO71" s="694"/>
      <c r="AJP71" s="694"/>
      <c r="AJQ71" s="694"/>
      <c r="AJR71" s="694"/>
      <c r="AJS71" s="694"/>
      <c r="AJT71" s="694"/>
      <c r="AJU71" s="694"/>
      <c r="AJV71" s="694"/>
      <c r="AJW71" s="694"/>
      <c r="AJX71" s="694"/>
      <c r="AJY71" s="694"/>
      <c r="AJZ71" s="694"/>
      <c r="AKA71" s="694"/>
      <c r="AKB71" s="694"/>
      <c r="AKC71" s="694"/>
      <c r="AKD71" s="694"/>
      <c r="AKE71" s="694"/>
      <c r="AKF71" s="694"/>
      <c r="AKG71" s="694"/>
      <c r="AKH71" s="694"/>
      <c r="AKI71" s="694"/>
      <c r="AKJ71" s="694"/>
      <c r="AKK71" s="694"/>
      <c r="AKL71" s="694"/>
      <c r="AKM71" s="694"/>
      <c r="AKN71" s="694"/>
      <c r="AKO71" s="694"/>
      <c r="AKP71" s="694"/>
      <c r="AKQ71" s="694"/>
      <c r="AKR71" s="694"/>
      <c r="AKS71" s="694"/>
      <c r="AKT71" s="694"/>
      <c r="AKU71" s="694"/>
      <c r="AKV71" s="694"/>
      <c r="AKW71" s="694"/>
      <c r="AKX71" s="694"/>
      <c r="AKY71" s="694"/>
      <c r="AKZ71" s="694"/>
      <c r="ALA71" s="694"/>
      <c r="ALB71" s="694"/>
      <c r="ALC71" s="694"/>
      <c r="ALD71" s="694"/>
      <c r="ALE71" s="694"/>
      <c r="ALF71" s="694"/>
      <c r="ALG71" s="694"/>
      <c r="ALH71" s="694"/>
      <c r="ALI71" s="694"/>
      <c r="ALJ71" s="694"/>
      <c r="ALK71" s="694"/>
      <c r="ALL71" s="694"/>
      <c r="ALM71" s="694"/>
    </row>
    <row r="72" spans="2:1001">
      <c r="P72" s="665"/>
      <c r="Q72" s="665"/>
      <c r="R72" s="665"/>
      <c r="S72" s="665"/>
      <c r="T72" s="665"/>
      <c r="U72" s="665"/>
      <c r="V72" s="665"/>
      <c r="W72" s="665"/>
      <c r="X72" s="665"/>
      <c r="Y72" s="665"/>
      <c r="Z72" s="665"/>
      <c r="AA72" s="665"/>
      <c r="AB72" s="665"/>
      <c r="AC72" s="665"/>
      <c r="AD72" s="665"/>
      <c r="AE72" s="665"/>
      <c r="AF72" s="665"/>
      <c r="AG72" s="665"/>
      <c r="AH72" s="665"/>
      <c r="AI72" s="665"/>
      <c r="AJ72" s="665"/>
      <c r="AK72" s="665"/>
      <c r="AL72" s="665"/>
      <c r="AM72" s="665"/>
      <c r="AN72" s="665"/>
      <c r="AO72" s="665"/>
      <c r="AP72" s="665"/>
      <c r="AQ72" s="665"/>
      <c r="AR72" s="665"/>
      <c r="AS72" s="665"/>
      <c r="AT72" s="665"/>
      <c r="AU72" s="665"/>
      <c r="AV72" s="665"/>
      <c r="AW72" s="665"/>
      <c r="AX72" s="665"/>
      <c r="AY72" s="665"/>
      <c r="AZ72" s="665"/>
      <c r="BA72" s="665"/>
      <c r="BB72" s="665"/>
      <c r="BC72" s="665"/>
      <c r="BD72" s="665"/>
      <c r="BE72" s="665"/>
      <c r="BF72" s="665"/>
      <c r="BG72" s="665"/>
      <c r="BH72" s="665"/>
      <c r="BI72" s="665"/>
      <c r="BJ72" s="665"/>
      <c r="BK72" s="665"/>
      <c r="BL72" s="665"/>
      <c r="BM72" s="665"/>
      <c r="BN72" s="665"/>
      <c r="BO72" s="665"/>
      <c r="BP72" s="665"/>
      <c r="BQ72" s="665"/>
      <c r="BR72" s="665"/>
      <c r="BS72" s="665"/>
      <c r="BT72" s="665"/>
      <c r="BU72" s="665"/>
      <c r="BV72" s="665"/>
      <c r="BW72" s="665"/>
      <c r="BX72" s="665"/>
      <c r="BY72" s="665"/>
      <c r="BZ72" s="665"/>
      <c r="CA72" s="665"/>
      <c r="CB72" s="665"/>
      <c r="CC72" s="665"/>
      <c r="CD72" s="665"/>
      <c r="CE72" s="665"/>
      <c r="CF72" s="665"/>
      <c r="CG72" s="665"/>
      <c r="CH72" s="665"/>
      <c r="CI72" s="665"/>
      <c r="CJ72" s="665"/>
      <c r="CK72" s="665"/>
      <c r="CL72" s="665"/>
      <c r="CM72" s="665"/>
      <c r="CN72" s="665"/>
      <c r="CO72" s="665"/>
      <c r="CP72" s="665"/>
      <c r="CQ72" s="665"/>
      <c r="CR72" s="665"/>
      <c r="CS72" s="665"/>
      <c r="CT72" s="665"/>
      <c r="CU72" s="665"/>
      <c r="CV72" s="665"/>
      <c r="CW72" s="665"/>
      <c r="CX72" s="665"/>
      <c r="CY72" s="665"/>
      <c r="CZ72" s="665"/>
      <c r="DA72" s="665"/>
      <c r="DB72" s="665"/>
      <c r="DC72" s="665"/>
      <c r="DD72" s="665"/>
      <c r="DE72" s="665"/>
      <c r="DF72" s="665"/>
      <c r="DG72" s="665"/>
      <c r="DH72" s="665"/>
      <c r="DI72" s="665"/>
      <c r="DJ72" s="665"/>
      <c r="DK72" s="665"/>
      <c r="DL72" s="665"/>
      <c r="DM72" s="665"/>
      <c r="DN72" s="665"/>
      <c r="DO72" s="665"/>
      <c r="DP72" s="665"/>
      <c r="DQ72" s="665"/>
      <c r="DR72" s="665"/>
      <c r="DS72" s="665"/>
      <c r="DT72" s="665"/>
      <c r="DU72" s="665"/>
      <c r="DV72" s="665"/>
      <c r="DW72" s="665"/>
      <c r="DX72" s="665"/>
      <c r="DY72" s="665"/>
      <c r="DZ72" s="665"/>
      <c r="EA72" s="665"/>
      <c r="EB72" s="665"/>
      <c r="EC72" s="665"/>
      <c r="ED72" s="665"/>
      <c r="EE72" s="665"/>
      <c r="EF72" s="665"/>
      <c r="EG72" s="665"/>
      <c r="EH72" s="665"/>
      <c r="EI72" s="665"/>
      <c r="EJ72" s="665"/>
      <c r="EK72" s="665"/>
      <c r="EL72" s="665"/>
      <c r="EM72" s="665"/>
      <c r="EN72" s="665"/>
      <c r="EO72" s="665"/>
      <c r="EP72" s="665"/>
      <c r="EQ72" s="665"/>
      <c r="ER72" s="665"/>
      <c r="ES72" s="665"/>
      <c r="ET72" s="665"/>
      <c r="EU72" s="665"/>
      <c r="EV72" s="665"/>
      <c r="EW72" s="665"/>
      <c r="EX72" s="665"/>
      <c r="EY72" s="665"/>
      <c r="EZ72" s="665"/>
      <c r="FA72" s="665"/>
      <c r="FB72" s="665"/>
      <c r="FC72" s="665"/>
      <c r="FD72" s="665"/>
      <c r="FE72" s="665"/>
      <c r="FF72" s="665"/>
      <c r="FG72" s="665"/>
      <c r="FH72" s="665"/>
      <c r="FI72" s="665"/>
      <c r="FJ72" s="665"/>
      <c r="FK72" s="665"/>
      <c r="FL72" s="665"/>
      <c r="FM72" s="665"/>
      <c r="FN72" s="665"/>
      <c r="FO72" s="665"/>
      <c r="FP72" s="665"/>
      <c r="FQ72" s="665"/>
      <c r="FR72" s="665"/>
      <c r="FS72" s="665"/>
      <c r="FT72" s="665"/>
      <c r="FU72" s="665"/>
      <c r="FV72" s="665"/>
      <c r="FW72" s="665"/>
      <c r="FX72" s="665"/>
      <c r="FY72" s="665"/>
      <c r="FZ72" s="665"/>
      <c r="GA72" s="665"/>
      <c r="GB72" s="665"/>
      <c r="GC72" s="665"/>
      <c r="GD72" s="665"/>
      <c r="GE72" s="665"/>
      <c r="GF72" s="665"/>
      <c r="GG72" s="665"/>
      <c r="GH72" s="665"/>
      <c r="GI72" s="665"/>
      <c r="GJ72" s="665"/>
      <c r="GK72" s="665"/>
      <c r="GL72" s="665"/>
      <c r="GM72" s="665"/>
      <c r="GN72" s="665"/>
      <c r="GO72" s="665"/>
      <c r="GP72" s="665"/>
      <c r="GQ72" s="665"/>
      <c r="GR72" s="665"/>
      <c r="GS72" s="665"/>
      <c r="GT72" s="665"/>
      <c r="GU72" s="665"/>
      <c r="GV72" s="665"/>
      <c r="GW72" s="665"/>
      <c r="GX72" s="665"/>
      <c r="GY72" s="665"/>
      <c r="GZ72" s="665"/>
      <c r="HA72" s="665"/>
      <c r="HB72" s="665"/>
      <c r="HC72" s="665"/>
      <c r="HD72" s="665"/>
      <c r="HE72" s="665"/>
      <c r="HF72" s="665"/>
      <c r="HG72" s="665"/>
      <c r="HH72" s="665"/>
      <c r="HI72" s="665"/>
      <c r="HJ72" s="665"/>
      <c r="HK72" s="665"/>
      <c r="HL72" s="665"/>
      <c r="HM72" s="665"/>
      <c r="HN72" s="665"/>
      <c r="HO72" s="665"/>
      <c r="HP72" s="665"/>
      <c r="HQ72" s="665"/>
      <c r="HR72" s="665"/>
      <c r="HS72" s="665"/>
      <c r="HT72" s="665"/>
      <c r="HU72" s="665"/>
      <c r="HV72" s="665"/>
      <c r="HW72" s="665"/>
      <c r="HX72" s="665"/>
      <c r="HY72" s="665"/>
      <c r="HZ72" s="665"/>
      <c r="IA72" s="665"/>
      <c r="IB72" s="665"/>
      <c r="IC72" s="665"/>
      <c r="ID72" s="665"/>
      <c r="IE72" s="665"/>
      <c r="IF72" s="665"/>
      <c r="IG72" s="665"/>
      <c r="IH72" s="665"/>
      <c r="II72" s="665"/>
      <c r="IJ72" s="665"/>
      <c r="IK72" s="665"/>
      <c r="IL72" s="665"/>
      <c r="IM72" s="665"/>
      <c r="IN72" s="665"/>
      <c r="IO72" s="665"/>
      <c r="IP72" s="665"/>
      <c r="IQ72" s="665"/>
      <c r="IR72" s="665"/>
      <c r="IS72" s="665"/>
      <c r="IT72" s="665"/>
      <c r="IU72" s="665"/>
      <c r="IV72" s="665"/>
      <c r="IW72" s="665"/>
      <c r="IX72" s="665"/>
      <c r="IY72" s="665"/>
      <c r="IZ72" s="665"/>
      <c r="JA72" s="665"/>
      <c r="JB72" s="665"/>
      <c r="JC72" s="665"/>
      <c r="JD72" s="665"/>
      <c r="JE72" s="665"/>
      <c r="JF72" s="665"/>
      <c r="JG72" s="665"/>
      <c r="JH72" s="665"/>
      <c r="JI72" s="665"/>
      <c r="JJ72" s="665"/>
      <c r="JK72" s="665"/>
      <c r="JL72" s="665"/>
      <c r="JM72" s="665"/>
      <c r="JN72" s="665"/>
      <c r="JO72" s="665"/>
      <c r="JP72" s="665"/>
      <c r="JQ72" s="665"/>
      <c r="JR72" s="665"/>
      <c r="JS72" s="665"/>
      <c r="JT72" s="665"/>
      <c r="JU72" s="665"/>
      <c r="JV72" s="665"/>
      <c r="JW72" s="665"/>
      <c r="JX72" s="665"/>
      <c r="JY72" s="665"/>
      <c r="JZ72" s="665"/>
      <c r="KA72" s="665"/>
      <c r="KB72" s="665"/>
      <c r="KC72" s="665"/>
      <c r="KD72" s="665"/>
      <c r="KE72" s="665"/>
      <c r="KF72" s="665"/>
      <c r="KG72" s="665"/>
      <c r="KH72" s="665"/>
      <c r="KI72" s="665"/>
      <c r="KJ72" s="665"/>
      <c r="KK72" s="665"/>
      <c r="KL72" s="665"/>
      <c r="KM72" s="665"/>
      <c r="KN72" s="665"/>
      <c r="KO72" s="665"/>
      <c r="KP72" s="665"/>
      <c r="KQ72" s="665"/>
      <c r="KR72" s="665"/>
      <c r="KS72" s="665"/>
      <c r="KT72" s="665"/>
      <c r="KU72" s="665"/>
      <c r="KV72" s="665"/>
      <c r="KW72" s="665"/>
      <c r="KX72" s="665"/>
      <c r="KY72" s="665"/>
      <c r="KZ72" s="665"/>
      <c r="LA72" s="665"/>
      <c r="LB72" s="665"/>
      <c r="LC72" s="665"/>
      <c r="LD72" s="665"/>
      <c r="LE72" s="665"/>
      <c r="LF72" s="665"/>
      <c r="LG72" s="665"/>
      <c r="LH72" s="665"/>
      <c r="LI72" s="665"/>
      <c r="LJ72" s="665"/>
      <c r="LK72" s="665"/>
      <c r="LL72" s="665"/>
      <c r="LM72" s="665"/>
      <c r="LN72" s="665"/>
      <c r="LO72" s="665"/>
      <c r="LP72" s="665"/>
      <c r="LQ72" s="665"/>
      <c r="LR72" s="665"/>
      <c r="LS72" s="665"/>
      <c r="LT72" s="665"/>
      <c r="LU72" s="665"/>
      <c r="LV72" s="665"/>
      <c r="LW72" s="665"/>
      <c r="LX72" s="665"/>
      <c r="LY72" s="665"/>
      <c r="LZ72" s="665"/>
      <c r="MA72" s="665"/>
      <c r="MB72" s="665"/>
      <c r="MC72" s="665"/>
      <c r="MD72" s="665"/>
      <c r="ME72" s="665"/>
      <c r="MF72" s="665"/>
      <c r="MG72" s="665"/>
      <c r="MH72" s="665"/>
      <c r="MI72" s="665"/>
      <c r="MJ72" s="665"/>
      <c r="MK72" s="665"/>
      <c r="ML72" s="665"/>
      <c r="MM72" s="665"/>
      <c r="MN72" s="665"/>
      <c r="MO72" s="665"/>
      <c r="MP72" s="665"/>
      <c r="MQ72" s="665"/>
      <c r="MR72" s="665"/>
      <c r="MS72" s="665"/>
      <c r="MT72" s="665"/>
      <c r="MU72" s="665"/>
      <c r="MV72" s="665"/>
      <c r="MW72" s="665"/>
      <c r="MX72" s="665"/>
      <c r="MY72" s="665"/>
      <c r="MZ72" s="665"/>
      <c r="NA72" s="665"/>
      <c r="NB72" s="665"/>
      <c r="NC72" s="665"/>
      <c r="ND72" s="665"/>
      <c r="NE72" s="665"/>
      <c r="NF72" s="665"/>
      <c r="NG72" s="665"/>
      <c r="NH72" s="665"/>
      <c r="NI72" s="665"/>
      <c r="NJ72" s="665"/>
      <c r="NK72" s="665"/>
      <c r="NL72" s="665"/>
      <c r="NM72" s="665"/>
      <c r="NN72" s="665"/>
      <c r="NO72" s="665"/>
      <c r="NP72" s="665"/>
      <c r="NQ72" s="665"/>
      <c r="NR72" s="665"/>
      <c r="NS72" s="665"/>
      <c r="NT72" s="665"/>
      <c r="NU72" s="665"/>
      <c r="NV72" s="665"/>
      <c r="NW72" s="665"/>
      <c r="NX72" s="665"/>
      <c r="NY72" s="665"/>
      <c r="NZ72" s="665"/>
      <c r="OA72" s="665"/>
      <c r="OB72" s="665"/>
      <c r="OC72" s="665"/>
      <c r="OD72" s="665"/>
      <c r="OE72" s="665"/>
      <c r="OF72" s="665"/>
      <c r="OG72" s="665"/>
      <c r="OH72" s="665"/>
      <c r="OI72" s="665"/>
      <c r="OJ72" s="665"/>
      <c r="OK72" s="665"/>
      <c r="OL72" s="665"/>
      <c r="OM72" s="665"/>
      <c r="ON72" s="665"/>
      <c r="OO72" s="665"/>
      <c r="OP72" s="665"/>
      <c r="OQ72" s="665"/>
      <c r="OR72" s="665"/>
      <c r="OS72" s="665"/>
      <c r="OT72" s="665"/>
      <c r="OU72" s="665"/>
      <c r="OV72" s="665"/>
      <c r="OW72" s="665"/>
      <c r="OX72" s="665"/>
      <c r="OY72" s="665"/>
      <c r="OZ72" s="665"/>
      <c r="PA72" s="665"/>
      <c r="PB72" s="665"/>
      <c r="PC72" s="665"/>
      <c r="PD72" s="665"/>
      <c r="PE72" s="665"/>
      <c r="PF72" s="665"/>
      <c r="PG72" s="665"/>
      <c r="PH72" s="665"/>
      <c r="PI72" s="665"/>
      <c r="PJ72" s="665"/>
      <c r="PK72" s="665"/>
      <c r="PL72" s="665"/>
      <c r="PM72" s="665"/>
      <c r="PN72" s="665"/>
      <c r="PO72" s="665"/>
      <c r="PP72" s="665"/>
      <c r="PQ72" s="665"/>
      <c r="PR72" s="665"/>
      <c r="PS72" s="665"/>
      <c r="PT72" s="665"/>
      <c r="PU72" s="665"/>
      <c r="PV72" s="665"/>
      <c r="PW72" s="665"/>
      <c r="PX72" s="665"/>
      <c r="PY72" s="665"/>
      <c r="PZ72" s="665"/>
      <c r="QA72" s="665"/>
      <c r="QB72" s="665"/>
      <c r="QC72" s="665"/>
      <c r="QD72" s="665"/>
      <c r="QE72" s="665"/>
      <c r="QF72" s="665"/>
      <c r="QG72" s="665"/>
      <c r="QH72" s="665"/>
      <c r="QI72" s="665"/>
      <c r="QJ72" s="665"/>
      <c r="QK72" s="665"/>
      <c r="QL72" s="665"/>
      <c r="QM72" s="665"/>
      <c r="QN72" s="665"/>
      <c r="QO72" s="665"/>
      <c r="QP72" s="665"/>
      <c r="QQ72" s="665"/>
      <c r="QR72" s="665"/>
      <c r="QS72" s="665"/>
      <c r="QT72" s="665"/>
      <c r="QU72" s="665"/>
      <c r="QV72" s="665"/>
      <c r="QW72" s="665"/>
      <c r="QX72" s="665"/>
      <c r="QY72" s="665"/>
      <c r="QZ72" s="665"/>
      <c r="RA72" s="665"/>
      <c r="RB72" s="665"/>
      <c r="RC72" s="665"/>
      <c r="RD72" s="665"/>
      <c r="RE72" s="665"/>
      <c r="RF72" s="665"/>
      <c r="RG72" s="665"/>
      <c r="RH72" s="665"/>
      <c r="RI72" s="665"/>
      <c r="RJ72" s="665"/>
      <c r="RK72" s="665"/>
      <c r="RL72" s="665"/>
      <c r="RM72" s="665"/>
      <c r="RN72" s="665"/>
      <c r="RO72" s="665"/>
      <c r="RP72" s="665"/>
      <c r="RQ72" s="665"/>
      <c r="RR72" s="665"/>
      <c r="RS72" s="665"/>
      <c r="RT72" s="665"/>
      <c r="RU72" s="665"/>
      <c r="RV72" s="665"/>
      <c r="RW72" s="665"/>
      <c r="RX72" s="665"/>
      <c r="RY72" s="665"/>
      <c r="RZ72" s="665"/>
      <c r="SA72" s="665"/>
      <c r="SB72" s="665"/>
      <c r="SC72" s="665"/>
      <c r="SD72" s="665"/>
      <c r="SE72" s="665"/>
      <c r="SF72" s="665"/>
      <c r="SG72" s="665"/>
      <c r="SH72" s="665"/>
      <c r="SI72" s="665"/>
      <c r="SJ72" s="665"/>
      <c r="SK72" s="665"/>
      <c r="SL72" s="665"/>
      <c r="SM72" s="665"/>
      <c r="SN72" s="665"/>
      <c r="SO72" s="665"/>
      <c r="SP72" s="665"/>
      <c r="SQ72" s="665"/>
      <c r="SR72" s="665"/>
      <c r="SS72" s="665"/>
      <c r="ST72" s="665"/>
      <c r="SU72" s="665"/>
      <c r="SV72" s="665"/>
      <c r="SW72" s="665"/>
      <c r="SX72" s="665"/>
      <c r="SY72" s="665"/>
      <c r="SZ72" s="665"/>
      <c r="TA72" s="665"/>
      <c r="TB72" s="665"/>
      <c r="TC72" s="665"/>
      <c r="TD72" s="665"/>
      <c r="TE72" s="665"/>
      <c r="TF72" s="665"/>
      <c r="TG72" s="665"/>
      <c r="TH72" s="665"/>
      <c r="TI72" s="665"/>
      <c r="TJ72" s="665"/>
      <c r="TK72" s="665"/>
      <c r="TL72" s="665"/>
      <c r="TM72" s="665"/>
      <c r="TN72" s="665"/>
      <c r="TO72" s="665"/>
      <c r="TP72" s="665"/>
      <c r="TQ72" s="665"/>
      <c r="TR72" s="665"/>
      <c r="TS72" s="665"/>
      <c r="TT72" s="665"/>
      <c r="TU72" s="665"/>
      <c r="TV72" s="665"/>
      <c r="TW72" s="665"/>
      <c r="TX72" s="665"/>
      <c r="TY72" s="665"/>
      <c r="TZ72" s="665"/>
      <c r="UA72" s="665"/>
      <c r="UB72" s="665"/>
      <c r="UC72" s="665"/>
      <c r="UD72" s="665"/>
      <c r="UE72" s="665"/>
      <c r="UF72" s="665"/>
      <c r="UG72" s="665"/>
      <c r="UH72" s="665"/>
      <c r="UI72" s="665"/>
      <c r="UJ72" s="665"/>
      <c r="UK72" s="665"/>
      <c r="UL72" s="665"/>
      <c r="UM72" s="665"/>
      <c r="UN72" s="665"/>
      <c r="UO72" s="665"/>
      <c r="UP72" s="665"/>
      <c r="UQ72" s="665"/>
      <c r="UR72" s="665"/>
      <c r="US72" s="665"/>
      <c r="UT72" s="665"/>
      <c r="UU72" s="665"/>
      <c r="UV72" s="665"/>
      <c r="UW72" s="665"/>
      <c r="UX72" s="665"/>
      <c r="UY72" s="665"/>
      <c r="UZ72" s="665"/>
      <c r="VA72" s="665"/>
      <c r="VB72" s="665"/>
      <c r="VC72" s="665"/>
      <c r="VD72" s="665"/>
      <c r="VE72" s="665"/>
      <c r="VF72" s="665"/>
      <c r="VG72" s="665"/>
      <c r="VH72" s="665"/>
      <c r="VI72" s="665"/>
      <c r="VJ72" s="665"/>
      <c r="VK72" s="665"/>
      <c r="VL72" s="665"/>
      <c r="VM72" s="665"/>
      <c r="VN72" s="665"/>
      <c r="VO72" s="665"/>
      <c r="VP72" s="665"/>
      <c r="VQ72" s="665"/>
      <c r="VR72" s="665"/>
      <c r="VS72" s="665"/>
      <c r="VT72" s="665"/>
      <c r="VU72" s="665"/>
      <c r="VV72" s="665"/>
      <c r="VW72" s="665"/>
      <c r="VX72" s="665"/>
      <c r="VY72" s="665"/>
      <c r="VZ72" s="665"/>
      <c r="WA72" s="665"/>
      <c r="WB72" s="665"/>
      <c r="WC72" s="665"/>
      <c r="WD72" s="665"/>
      <c r="WE72" s="665"/>
      <c r="WF72" s="665"/>
      <c r="WG72" s="665"/>
      <c r="WH72" s="665"/>
      <c r="WI72" s="665"/>
      <c r="WJ72" s="665"/>
      <c r="WK72" s="665"/>
      <c r="WL72" s="665"/>
      <c r="WM72" s="665"/>
      <c r="WN72" s="665"/>
      <c r="WO72" s="665"/>
      <c r="WP72" s="665"/>
      <c r="WQ72" s="665"/>
      <c r="WR72" s="665"/>
      <c r="WS72" s="665"/>
      <c r="WT72" s="665"/>
      <c r="WU72" s="665"/>
      <c r="WV72" s="665"/>
      <c r="WW72" s="665"/>
      <c r="WX72" s="665"/>
      <c r="WY72" s="665"/>
      <c r="WZ72" s="665"/>
      <c r="XA72" s="665"/>
      <c r="XB72" s="665"/>
      <c r="XC72" s="665"/>
      <c r="XD72" s="665"/>
      <c r="XE72" s="665"/>
      <c r="XF72" s="665"/>
      <c r="XG72" s="665"/>
      <c r="XH72" s="665"/>
      <c r="XI72" s="665"/>
      <c r="XJ72" s="665"/>
      <c r="XK72" s="665"/>
      <c r="XL72" s="665"/>
      <c r="XM72" s="665"/>
      <c r="XN72" s="665"/>
      <c r="XO72" s="665"/>
      <c r="XP72" s="665"/>
      <c r="XQ72" s="665"/>
      <c r="XR72" s="665"/>
      <c r="XS72" s="665"/>
      <c r="XT72" s="665"/>
      <c r="XU72" s="665"/>
      <c r="XV72" s="665"/>
      <c r="XW72" s="665"/>
      <c r="XX72" s="665"/>
      <c r="XY72" s="665"/>
      <c r="XZ72" s="665"/>
      <c r="YA72" s="665"/>
      <c r="YB72" s="665"/>
      <c r="YC72" s="665"/>
      <c r="YD72" s="665"/>
      <c r="YE72" s="665"/>
      <c r="YF72" s="665"/>
      <c r="YG72" s="665"/>
      <c r="YH72" s="665"/>
      <c r="YI72" s="665"/>
      <c r="YJ72" s="665"/>
      <c r="YK72" s="665"/>
      <c r="YL72" s="665"/>
      <c r="YM72" s="665"/>
      <c r="YN72" s="665"/>
      <c r="YO72" s="665"/>
      <c r="YP72" s="665"/>
      <c r="YQ72" s="665"/>
      <c r="YR72" s="665"/>
      <c r="YS72" s="665"/>
      <c r="YT72" s="665"/>
      <c r="YU72" s="665"/>
      <c r="YV72" s="665"/>
      <c r="YW72" s="665"/>
      <c r="YX72" s="665"/>
      <c r="YY72" s="665"/>
      <c r="YZ72" s="665"/>
      <c r="ZA72" s="665"/>
      <c r="ZB72" s="665"/>
      <c r="ZC72" s="665"/>
      <c r="ZD72" s="665"/>
      <c r="ZE72" s="665"/>
      <c r="ZF72" s="665"/>
      <c r="ZG72" s="665"/>
      <c r="ZH72" s="665"/>
      <c r="ZI72" s="665"/>
      <c r="ZJ72" s="665"/>
      <c r="ZK72" s="665"/>
      <c r="ZL72" s="665"/>
      <c r="ZM72" s="665"/>
      <c r="ZN72" s="665"/>
      <c r="ZO72" s="665"/>
      <c r="ZP72" s="665"/>
      <c r="ZQ72" s="665"/>
      <c r="ZR72" s="665"/>
      <c r="ZS72" s="665"/>
      <c r="ZT72" s="665"/>
      <c r="ZU72" s="665"/>
      <c r="ZV72" s="665"/>
      <c r="ZW72" s="665"/>
      <c r="ZX72" s="665"/>
      <c r="ZY72" s="665"/>
      <c r="ZZ72" s="665"/>
      <c r="AAA72" s="665"/>
      <c r="AAB72" s="665"/>
      <c r="AAC72" s="665"/>
      <c r="AAD72" s="665"/>
      <c r="AAE72" s="665"/>
      <c r="AAF72" s="665"/>
      <c r="AAG72" s="665"/>
      <c r="AAH72" s="665"/>
      <c r="AAI72" s="665"/>
      <c r="AAJ72" s="665"/>
      <c r="AAK72" s="665"/>
      <c r="AAL72" s="665"/>
      <c r="AAM72" s="665"/>
      <c r="AAN72" s="665"/>
      <c r="AAO72" s="665"/>
      <c r="AAP72" s="665"/>
      <c r="AAQ72" s="665"/>
      <c r="AAR72" s="665"/>
      <c r="AAS72" s="665"/>
      <c r="AAT72" s="665"/>
      <c r="AAU72" s="665"/>
      <c r="AAV72" s="665"/>
      <c r="AAW72" s="665"/>
      <c r="AAX72" s="665"/>
      <c r="AAY72" s="665"/>
      <c r="AAZ72" s="665"/>
      <c r="ABA72" s="665"/>
      <c r="ABB72" s="665"/>
      <c r="ABC72" s="665"/>
      <c r="ABD72" s="665"/>
      <c r="ABE72" s="665"/>
      <c r="ABF72" s="665"/>
      <c r="ABG72" s="665"/>
      <c r="ABH72" s="665"/>
      <c r="ABI72" s="665"/>
      <c r="ABJ72" s="665"/>
      <c r="ABK72" s="665"/>
      <c r="ABL72" s="665"/>
      <c r="ABM72" s="665"/>
      <c r="ABN72" s="665"/>
      <c r="ABO72" s="665"/>
      <c r="ABP72" s="665"/>
      <c r="ABQ72" s="665"/>
      <c r="ABR72" s="665"/>
      <c r="ABS72" s="665"/>
      <c r="ABT72" s="665"/>
      <c r="ABU72" s="665"/>
      <c r="ABV72" s="665"/>
      <c r="ABW72" s="665"/>
      <c r="ABX72" s="665"/>
      <c r="ABY72" s="665"/>
      <c r="ABZ72" s="665"/>
      <c r="ACA72" s="665"/>
      <c r="ACB72" s="665"/>
      <c r="ACC72" s="665"/>
      <c r="ACD72" s="665"/>
      <c r="ACE72" s="665"/>
      <c r="ACF72" s="665"/>
      <c r="ACG72" s="665"/>
      <c r="ACH72" s="665"/>
      <c r="ACI72" s="665"/>
      <c r="ACJ72" s="665"/>
      <c r="ACK72" s="665"/>
      <c r="ACL72" s="665"/>
      <c r="ACM72" s="665"/>
      <c r="ACN72" s="665"/>
      <c r="ACO72" s="665"/>
      <c r="ACP72" s="665"/>
      <c r="ACQ72" s="665"/>
      <c r="ACR72" s="665"/>
      <c r="ACS72" s="665"/>
      <c r="ACT72" s="665"/>
      <c r="ACU72" s="665"/>
      <c r="ACV72" s="665"/>
      <c r="ACW72" s="665"/>
      <c r="ACX72" s="665"/>
      <c r="ACY72" s="665"/>
      <c r="ACZ72" s="665"/>
      <c r="ADA72" s="665"/>
      <c r="ADB72" s="665"/>
      <c r="ADC72" s="665"/>
      <c r="ADD72" s="665"/>
      <c r="ADE72" s="665"/>
      <c r="ADF72" s="665"/>
      <c r="ADG72" s="665"/>
      <c r="ADH72" s="665"/>
      <c r="ADI72" s="665"/>
      <c r="ADJ72" s="665"/>
      <c r="ADK72" s="665"/>
      <c r="ADL72" s="665"/>
      <c r="ADM72" s="665"/>
      <c r="ADN72" s="665"/>
      <c r="ADO72" s="665"/>
      <c r="ADP72" s="665"/>
      <c r="ADQ72" s="665"/>
      <c r="ADR72" s="665"/>
      <c r="ADS72" s="665"/>
      <c r="ADT72" s="665"/>
      <c r="ADU72" s="665"/>
      <c r="ADV72" s="665"/>
      <c r="ADW72" s="665"/>
      <c r="ADX72" s="665"/>
      <c r="ADY72" s="665"/>
      <c r="ADZ72" s="665"/>
      <c r="AEA72" s="665"/>
      <c r="AEB72" s="665"/>
      <c r="AEC72" s="665"/>
      <c r="AED72" s="665"/>
      <c r="AEE72" s="665"/>
      <c r="AEF72" s="665"/>
      <c r="AEG72" s="665"/>
      <c r="AEH72" s="665"/>
      <c r="AEI72" s="665"/>
      <c r="AEJ72" s="665"/>
      <c r="AEK72" s="665"/>
      <c r="AEL72" s="665"/>
      <c r="AEM72" s="665"/>
      <c r="AEN72" s="665"/>
      <c r="AEO72" s="665"/>
      <c r="AEP72" s="665"/>
      <c r="AEQ72" s="665"/>
      <c r="AER72" s="665"/>
      <c r="AES72" s="665"/>
      <c r="AET72" s="665"/>
      <c r="AEU72" s="665"/>
      <c r="AEV72" s="665"/>
      <c r="AEW72" s="665"/>
      <c r="AEX72" s="665"/>
      <c r="AEY72" s="665"/>
      <c r="AEZ72" s="665"/>
      <c r="AFA72" s="665"/>
      <c r="AFB72" s="665"/>
      <c r="AFC72" s="665"/>
      <c r="AFD72" s="665"/>
      <c r="AFE72" s="665"/>
      <c r="AFF72" s="665"/>
      <c r="AFG72" s="665"/>
      <c r="AFH72" s="665"/>
      <c r="AFI72" s="665"/>
      <c r="AFJ72" s="665"/>
      <c r="AFK72" s="665"/>
      <c r="AFL72" s="665"/>
      <c r="AFM72" s="665"/>
      <c r="AFN72" s="665"/>
      <c r="AFO72" s="665"/>
      <c r="AFP72" s="665"/>
      <c r="AFQ72" s="665"/>
      <c r="AFR72" s="665"/>
      <c r="AFS72" s="665"/>
      <c r="AFT72" s="665"/>
      <c r="AFU72" s="665"/>
      <c r="AFV72" s="665"/>
      <c r="AFW72" s="665"/>
      <c r="AFX72" s="665"/>
      <c r="AFY72" s="665"/>
      <c r="AFZ72" s="665"/>
      <c r="AGA72" s="665"/>
      <c r="AGB72" s="665"/>
      <c r="AGC72" s="665"/>
      <c r="AGD72" s="665"/>
      <c r="AGE72" s="665"/>
      <c r="AGF72" s="665"/>
      <c r="AGG72" s="665"/>
      <c r="AGH72" s="665"/>
      <c r="AGI72" s="665"/>
      <c r="AGJ72" s="665"/>
      <c r="AGK72" s="665"/>
      <c r="AGL72" s="665"/>
      <c r="AGM72" s="665"/>
      <c r="AGN72" s="665"/>
      <c r="AGO72" s="665"/>
      <c r="AGP72" s="665"/>
      <c r="AGQ72" s="665"/>
      <c r="AGR72" s="665"/>
      <c r="AGS72" s="665"/>
      <c r="AGT72" s="665"/>
      <c r="AGU72" s="665"/>
      <c r="AGV72" s="665"/>
      <c r="AGW72" s="665"/>
      <c r="AGX72" s="665"/>
      <c r="AGY72" s="665"/>
      <c r="AGZ72" s="665"/>
      <c r="AHA72" s="665"/>
      <c r="AHB72" s="665"/>
      <c r="AHC72" s="665"/>
      <c r="AHD72" s="665"/>
      <c r="AHE72" s="665"/>
      <c r="AHF72" s="665"/>
      <c r="AHG72" s="665"/>
      <c r="AHH72" s="665"/>
      <c r="AHI72" s="665"/>
      <c r="AHJ72" s="665"/>
      <c r="AHK72" s="665"/>
      <c r="AHL72" s="665"/>
      <c r="AHM72" s="665"/>
      <c r="AHN72" s="665"/>
      <c r="AHO72" s="665"/>
      <c r="AHP72" s="665"/>
      <c r="AHQ72" s="665"/>
      <c r="AHR72" s="665"/>
      <c r="AHS72" s="665"/>
      <c r="AHT72" s="665"/>
      <c r="AHU72" s="665"/>
      <c r="AHV72" s="665"/>
      <c r="AHW72" s="665"/>
      <c r="AHX72" s="665"/>
      <c r="AHY72" s="665"/>
      <c r="AHZ72" s="665"/>
      <c r="AIA72" s="665"/>
      <c r="AIB72" s="665"/>
      <c r="AIC72" s="665"/>
      <c r="AID72" s="665"/>
      <c r="AIE72" s="665"/>
      <c r="AIF72" s="665"/>
      <c r="AIG72" s="665"/>
      <c r="AIH72" s="665"/>
      <c r="AII72" s="665"/>
      <c r="AIJ72" s="665"/>
      <c r="AIK72" s="665"/>
      <c r="AIL72" s="665"/>
      <c r="AIM72" s="665"/>
      <c r="AIN72" s="665"/>
      <c r="AIO72" s="665"/>
      <c r="AIP72" s="665"/>
      <c r="AIQ72" s="665"/>
      <c r="AIR72" s="665"/>
      <c r="AIS72" s="665"/>
      <c r="AIT72" s="665"/>
      <c r="AIU72" s="665"/>
      <c r="AIV72" s="665"/>
      <c r="AIW72" s="665"/>
      <c r="AIX72" s="665"/>
      <c r="AIY72" s="665"/>
      <c r="AIZ72" s="665"/>
      <c r="AJA72" s="665"/>
      <c r="AJB72" s="665"/>
      <c r="AJC72" s="665"/>
      <c r="AJD72" s="665"/>
      <c r="AJE72" s="665"/>
      <c r="AJF72" s="665"/>
      <c r="AJG72" s="665"/>
      <c r="AJH72" s="665"/>
      <c r="AJI72" s="665"/>
      <c r="AJJ72" s="665"/>
      <c r="AJK72" s="665"/>
      <c r="AJL72" s="665"/>
      <c r="AJM72" s="665"/>
      <c r="AJN72" s="665"/>
      <c r="AJO72" s="665"/>
      <c r="AJP72" s="665"/>
      <c r="AJQ72" s="665"/>
      <c r="AJR72" s="665"/>
      <c r="AJS72" s="665"/>
      <c r="AJT72" s="665"/>
      <c r="AJU72" s="665"/>
      <c r="AJV72" s="665"/>
      <c r="AJW72" s="665"/>
      <c r="AJX72" s="665"/>
      <c r="AJY72" s="665"/>
      <c r="AJZ72" s="665"/>
      <c r="AKA72" s="665"/>
      <c r="AKB72" s="665"/>
      <c r="AKC72" s="665"/>
      <c r="AKD72" s="665"/>
      <c r="AKE72" s="665"/>
      <c r="AKF72" s="665"/>
      <c r="AKG72" s="665"/>
      <c r="AKH72" s="665"/>
      <c r="AKI72" s="665"/>
      <c r="AKJ72" s="665"/>
      <c r="AKK72" s="665"/>
      <c r="AKL72" s="665"/>
      <c r="AKM72" s="665"/>
      <c r="AKN72" s="665"/>
      <c r="AKO72" s="665"/>
      <c r="AKP72" s="665"/>
      <c r="AKQ72" s="665"/>
      <c r="AKR72" s="665"/>
      <c r="AKS72" s="665"/>
      <c r="AKT72" s="665"/>
      <c r="AKU72" s="665"/>
      <c r="AKV72" s="665"/>
      <c r="AKW72" s="665"/>
      <c r="AKX72" s="665"/>
      <c r="AKY72" s="665"/>
      <c r="AKZ72" s="665"/>
      <c r="ALA72" s="665"/>
      <c r="ALB72" s="665"/>
      <c r="ALC72" s="665"/>
      <c r="ALD72" s="665"/>
      <c r="ALE72" s="665"/>
      <c r="ALF72" s="665"/>
      <c r="ALG72" s="665"/>
      <c r="ALH72" s="665"/>
      <c r="ALI72" s="665"/>
      <c r="ALJ72" s="665"/>
      <c r="ALK72" s="665"/>
      <c r="ALL72" s="665"/>
    </row>
  </sheetData>
  <pageMargins left="0" right="0" top="0.39370078740157505" bottom="0.39370078740157505" header="0" footer="0"/>
  <pageSetup paperSize="9" orientation="portrait" r:id="rId1"/>
  <headerFooter>
    <oddHeader>&amp;C&amp;A</oddHeader>
    <oddFooter>&amp;CPage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59EE4-F928-4950-A9D9-362CA2198FF2}">
  <dimension ref="A2:AMJ192"/>
  <sheetViews>
    <sheetView topLeftCell="A160" workbookViewId="0"/>
  </sheetViews>
  <sheetFormatPr baseColWidth="10" defaultColWidth="12.28515625" defaultRowHeight="15"/>
  <cols>
    <col min="1" max="1" width="15.42578125" style="1045" customWidth="1"/>
    <col min="2" max="2" width="20.28515625" style="1045" customWidth="1"/>
    <col min="3" max="14" width="11.7109375" style="1045" customWidth="1"/>
    <col min="15" max="16" width="6.5703125" style="1045" customWidth="1"/>
    <col min="17" max="17" width="23" style="1045" customWidth="1"/>
    <col min="18" max="29" width="9.5703125" style="1045" customWidth="1"/>
    <col min="30" max="983" width="12.28515625" style="1045"/>
    <col min="984" max="984" width="12.5703125" style="1045" customWidth="1"/>
    <col min="985" max="1024" width="11.42578125" style="1045" customWidth="1"/>
    <col min="1025" max="16384" width="12.28515625" style="1242"/>
  </cols>
  <sheetData>
    <row r="2" spans="2:12">
      <c r="B2" s="1045" t="s">
        <v>310</v>
      </c>
      <c r="C2" s="1243">
        <v>41.868000000000002</v>
      </c>
      <c r="D2" s="1243" t="s">
        <v>311</v>
      </c>
      <c r="E2" s="1243">
        <v>11.63</v>
      </c>
      <c r="F2" s="1243" t="s">
        <v>312</v>
      </c>
    </row>
    <row r="3" spans="2:12">
      <c r="C3" s="1243"/>
      <c r="D3" s="1243"/>
      <c r="E3" s="1243"/>
      <c r="F3" s="1243"/>
    </row>
    <row r="4" spans="2:12">
      <c r="B4" s="1045" t="s">
        <v>339</v>
      </c>
      <c r="C4" s="1243"/>
      <c r="D4" s="1243"/>
      <c r="E4" s="1243"/>
      <c r="F4" s="1243"/>
    </row>
    <row r="5" spans="2:12">
      <c r="B5" s="1244" t="s">
        <v>323</v>
      </c>
      <c r="C5" s="1245" t="s">
        <v>324</v>
      </c>
      <c r="D5" s="1245"/>
      <c r="E5" s="1245" t="s">
        <v>319</v>
      </c>
      <c r="F5" s="1245"/>
    </row>
    <row r="6" spans="2:12">
      <c r="B6" s="1246" t="s">
        <v>317</v>
      </c>
      <c r="C6" s="1247">
        <v>2.34866723989682</v>
      </c>
      <c r="D6" s="1245" t="s">
        <v>325</v>
      </c>
      <c r="E6" s="1248">
        <v>9</v>
      </c>
      <c r="F6" s="1245" t="s">
        <v>320</v>
      </c>
    </row>
    <row r="7" spans="2:12">
      <c r="B7" s="1246" t="s">
        <v>321</v>
      </c>
      <c r="C7" s="1247">
        <v>2.6878245915735199</v>
      </c>
      <c r="D7" s="1245" t="s">
        <v>325</v>
      </c>
      <c r="E7" s="1248">
        <v>9.83</v>
      </c>
      <c r="F7" s="1245" t="s">
        <v>320</v>
      </c>
    </row>
    <row r="8" spans="2:12">
      <c r="B8" s="1246" t="s">
        <v>270</v>
      </c>
      <c r="C8" s="1247">
        <v>2.5542785898538298</v>
      </c>
      <c r="D8" s="1245" t="s">
        <v>325</v>
      </c>
      <c r="E8" s="1248">
        <v>9.83</v>
      </c>
      <c r="F8" s="1245" t="s">
        <v>320</v>
      </c>
    </row>
    <row r="9" spans="2:12">
      <c r="B9" s="1246" t="s">
        <v>151</v>
      </c>
      <c r="C9" s="1247">
        <v>2.80271711092003</v>
      </c>
      <c r="D9" s="1245" t="s">
        <v>326</v>
      </c>
      <c r="E9" s="1248">
        <v>13.8</v>
      </c>
      <c r="F9" s="1245" t="s">
        <v>322</v>
      </c>
    </row>
    <row r="10" spans="2:12">
      <c r="B10" s="1246" t="s">
        <v>191</v>
      </c>
      <c r="C10" s="1247">
        <v>0</v>
      </c>
      <c r="D10" s="1245"/>
      <c r="E10" s="1249"/>
      <c r="F10" s="1245"/>
    </row>
    <row r="12" spans="2:12">
      <c r="B12" s="1045" t="s">
        <v>340</v>
      </c>
    </row>
    <row r="13" spans="2:12">
      <c r="B13" s="1250" t="s">
        <v>323</v>
      </c>
      <c r="C13" s="1251">
        <v>2015</v>
      </c>
      <c r="D13" s="1251">
        <v>2018</v>
      </c>
      <c r="E13" s="1251">
        <v>2019</v>
      </c>
      <c r="F13" s="1251">
        <v>2020</v>
      </c>
      <c r="G13" s="1251">
        <v>2025</v>
      </c>
      <c r="H13" s="1251">
        <v>2030</v>
      </c>
      <c r="I13" s="1251">
        <v>2035</v>
      </c>
      <c r="J13" s="1251">
        <v>2040</v>
      </c>
      <c r="K13" s="1251">
        <v>2045</v>
      </c>
      <c r="L13" s="1252">
        <v>2050</v>
      </c>
    </row>
    <row r="14" spans="2:12">
      <c r="B14" s="1253" t="s">
        <v>317</v>
      </c>
      <c r="C14" s="1254" t="s">
        <v>341</v>
      </c>
      <c r="D14" s="1254">
        <v>2.1772145313843505</v>
      </c>
      <c r="E14" s="1254">
        <v>2.1631225279449695</v>
      </c>
      <c r="F14" s="1254">
        <v>2.1560765262252795</v>
      </c>
      <c r="G14" s="1254">
        <v>2.120846517626827</v>
      </c>
      <c r="H14" s="1254">
        <v>2.1443331900257951</v>
      </c>
      <c r="I14" s="1254">
        <v>1.8084737747205502</v>
      </c>
      <c r="J14" s="1254">
        <v>1.056900257953568</v>
      </c>
      <c r="K14" s="1254">
        <v>0</v>
      </c>
      <c r="L14" s="1254">
        <v>0</v>
      </c>
    </row>
    <row r="15" spans="2:12">
      <c r="B15" s="1253" t="s">
        <v>321</v>
      </c>
      <c r="C15" s="1254" t="s">
        <v>341</v>
      </c>
      <c r="D15" s="1254">
        <v>2.5004832175408427</v>
      </c>
      <c r="E15" s="1254">
        <v>2.4916133963886504</v>
      </c>
      <c r="F15" s="1254">
        <v>2.4727986242476354</v>
      </c>
      <c r="G15" s="1254">
        <v>2.4324812553740327</v>
      </c>
      <c r="H15" s="1254">
        <v>2.3625978159931211</v>
      </c>
      <c r="I15" s="1254">
        <v>2.0965031814273432</v>
      </c>
      <c r="J15" s="1254">
        <v>1.2095210662080824</v>
      </c>
      <c r="K15" s="1254">
        <v>0</v>
      </c>
      <c r="L15" s="1254">
        <v>0</v>
      </c>
    </row>
    <row r="16" spans="2:12">
      <c r="B16" s="1253" t="s">
        <v>151</v>
      </c>
      <c r="C16" s="1254" t="s">
        <v>341</v>
      </c>
      <c r="D16" s="1254">
        <v>2.7999143938091144</v>
      </c>
      <c r="E16" s="1254">
        <v>2.7999143938091144</v>
      </c>
      <c r="F16" s="1254">
        <v>2.7999143938091144</v>
      </c>
      <c r="G16" s="1254">
        <v>2.6625812553740325</v>
      </c>
      <c r="H16" s="1254">
        <v>2.4663910576096302</v>
      </c>
      <c r="I16" s="1254">
        <v>2.0459834909716252</v>
      </c>
      <c r="J16" s="1254">
        <v>1.5414944110060191</v>
      </c>
      <c r="K16" s="1254">
        <v>1.0930596732588134</v>
      </c>
      <c r="L16" s="1254">
        <v>0</v>
      </c>
    </row>
    <row r="17" spans="2:1024">
      <c r="B17" s="1253" t="s">
        <v>191</v>
      </c>
      <c r="C17" s="1254" t="s">
        <v>341</v>
      </c>
      <c r="D17" s="1254">
        <v>0</v>
      </c>
      <c r="E17" s="1254">
        <v>0</v>
      </c>
      <c r="F17" s="1254">
        <v>0</v>
      </c>
      <c r="G17" s="1254">
        <v>0</v>
      </c>
      <c r="H17" s="1254">
        <v>0</v>
      </c>
      <c r="I17" s="1254">
        <v>0</v>
      </c>
      <c r="J17" s="1254">
        <v>0</v>
      </c>
      <c r="K17" s="1254">
        <v>0</v>
      </c>
      <c r="L17" s="1254">
        <v>0</v>
      </c>
    </row>
    <row r="21" spans="2:1024">
      <c r="B21" s="1255" t="s">
        <v>233</v>
      </c>
      <c r="C21" s="1255" t="s">
        <v>342</v>
      </c>
      <c r="D21" s="1255"/>
      <c r="E21" s="1255"/>
      <c r="F21" s="1256"/>
      <c r="G21" s="1256"/>
      <c r="H21" s="1256"/>
      <c r="I21" s="1256"/>
      <c r="J21" s="1256"/>
      <c r="K21" s="1256"/>
      <c r="L21" s="1256"/>
      <c r="M21" s="1256"/>
      <c r="N21" s="1256"/>
    </row>
    <row r="23" spans="2:1024" s="1052" customFormat="1">
      <c r="B23" s="1257" t="s">
        <v>343</v>
      </c>
      <c r="C23" s="1258"/>
      <c r="D23" s="1258"/>
      <c r="E23" s="1258"/>
      <c r="F23" s="1258"/>
      <c r="G23" s="1258"/>
      <c r="H23" s="1259"/>
      <c r="I23" s="1258"/>
      <c r="AKU23" s="1045"/>
      <c r="AKV23" s="1045"/>
      <c r="AKW23" s="1045"/>
      <c r="AKX23" s="1045"/>
      <c r="AKY23" s="1045"/>
      <c r="AKZ23" s="1045"/>
      <c r="ALA23" s="1045"/>
      <c r="ALB23" s="1045"/>
      <c r="ALC23" s="1045"/>
      <c r="ALD23" s="1045"/>
      <c r="ALE23" s="1045"/>
      <c r="ALF23" s="1045"/>
      <c r="ALG23" s="1045"/>
      <c r="ALH23" s="1045"/>
      <c r="ALI23" s="1045"/>
      <c r="ALJ23" s="1045"/>
      <c r="ALK23" s="1045"/>
      <c r="ALL23" s="1045"/>
      <c r="ALM23" s="1045"/>
      <c r="ALN23" s="1045"/>
      <c r="ALO23" s="1045"/>
      <c r="ALP23" s="1045"/>
      <c r="ALQ23" s="1045"/>
      <c r="ALR23" s="1045"/>
      <c r="ALS23" s="1045"/>
      <c r="ALT23" s="1045"/>
      <c r="ALU23" s="1045"/>
      <c r="ALV23" s="1045"/>
      <c r="ALW23" s="1045"/>
      <c r="ALX23" s="1045"/>
      <c r="ALY23" s="1045"/>
      <c r="ALZ23" s="1045"/>
      <c r="AMA23" s="1045"/>
      <c r="AMB23" s="1045"/>
      <c r="AMC23" s="1045"/>
      <c r="AMD23" s="1045"/>
      <c r="AME23" s="1045"/>
      <c r="AMF23" s="1045"/>
      <c r="AMG23" s="1045"/>
      <c r="AMH23" s="1045"/>
      <c r="AMI23" s="1045"/>
      <c r="AMJ23" s="1045"/>
    </row>
    <row r="24" spans="2:1024">
      <c r="C24" s="1243"/>
      <c r="D24" s="1243"/>
      <c r="E24" s="1243"/>
      <c r="F24" s="1243"/>
      <c r="G24" s="1243"/>
      <c r="H24" s="1243"/>
      <c r="I24" s="1243"/>
    </row>
    <row r="25" spans="2:1024">
      <c r="B25" s="1260" t="s">
        <v>344</v>
      </c>
      <c r="C25" s="1261"/>
      <c r="D25" s="1261"/>
      <c r="E25" s="1261"/>
      <c r="F25" s="1261"/>
      <c r="G25" s="1261"/>
      <c r="H25" s="1261"/>
      <c r="I25" s="1261"/>
      <c r="J25" s="1261"/>
      <c r="K25" s="1261"/>
      <c r="L25" s="1261"/>
      <c r="M25" s="1261"/>
      <c r="N25" s="1261"/>
    </row>
    <row r="27" spans="2:1024">
      <c r="B27" s="1042" t="s">
        <v>345</v>
      </c>
      <c r="C27" s="1243" t="s">
        <v>245</v>
      </c>
      <c r="D27" s="1243"/>
      <c r="E27" s="1243"/>
      <c r="F27" s="1243" t="s">
        <v>245</v>
      </c>
      <c r="G27" s="1243"/>
      <c r="H27" s="1243"/>
      <c r="I27" s="1243"/>
      <c r="K27" s="1243"/>
      <c r="L27" s="1243"/>
      <c r="M27" s="1243"/>
    </row>
    <row r="28" spans="2:1024">
      <c r="B28" s="1262" t="s">
        <v>233</v>
      </c>
      <c r="C28" s="1262">
        <v>2015</v>
      </c>
      <c r="D28" s="1262">
        <v>2016</v>
      </c>
      <c r="E28" s="1262">
        <v>2017</v>
      </c>
      <c r="F28" s="1262">
        <v>2018</v>
      </c>
      <c r="G28" s="1262">
        <v>2019</v>
      </c>
      <c r="H28" s="1262">
        <v>2020</v>
      </c>
      <c r="I28" s="1262">
        <v>2025</v>
      </c>
      <c r="J28" s="1262">
        <v>2030</v>
      </c>
      <c r="K28" s="1262">
        <v>2035</v>
      </c>
      <c r="L28" s="1262">
        <v>2040</v>
      </c>
      <c r="M28" s="1262">
        <v>2045</v>
      </c>
      <c r="N28" s="1263">
        <v>2050</v>
      </c>
    </row>
    <row r="29" spans="2:1024">
      <c r="B29" s="1264" t="s">
        <v>346</v>
      </c>
      <c r="C29" s="1249">
        <v>36.0214709888496</v>
      </c>
      <c r="D29" s="1249">
        <v>36.538360800235097</v>
      </c>
      <c r="E29" s="1249">
        <v>37.058760598969897</v>
      </c>
      <c r="F29" s="1249">
        <v>37.321089049871503</v>
      </c>
      <c r="G29" s="1249">
        <v>37.548734020812603</v>
      </c>
      <c r="H29" s="1249">
        <v>37.309447543669897</v>
      </c>
      <c r="I29" s="1265">
        <v>36.309447543669897</v>
      </c>
      <c r="J29" s="1265">
        <v>34.809447543669897</v>
      </c>
      <c r="K29" s="1265">
        <v>33.309447543669897</v>
      </c>
      <c r="L29" s="1265">
        <v>31.809447543669901</v>
      </c>
      <c r="M29" s="1265">
        <v>30.309447543669901</v>
      </c>
      <c r="N29" s="1265">
        <v>28.809447543669901</v>
      </c>
    </row>
    <row r="30" spans="2:1024">
      <c r="B30" s="1264" t="s">
        <v>347</v>
      </c>
      <c r="C30" s="1266">
        <v>1.9403870000000001</v>
      </c>
      <c r="D30" s="1266">
        <v>2.042316</v>
      </c>
      <c r="E30" s="1266">
        <v>2.1416279999999999</v>
      </c>
      <c r="F30" s="1266">
        <v>2.2037420000000001</v>
      </c>
      <c r="G30" s="1266">
        <v>2.2403019999999998</v>
      </c>
      <c r="H30" s="1266">
        <v>1.684725</v>
      </c>
      <c r="I30" s="1267">
        <v>1.9</v>
      </c>
      <c r="J30" s="1267">
        <v>1.8</v>
      </c>
      <c r="K30" s="1267">
        <v>1.8</v>
      </c>
      <c r="L30" s="1267">
        <v>1.8</v>
      </c>
      <c r="M30" s="1267">
        <v>1.8</v>
      </c>
      <c r="N30" s="1267">
        <v>1.8</v>
      </c>
    </row>
    <row r="31" spans="2:1024">
      <c r="B31" s="1268" t="s">
        <v>348</v>
      </c>
    </row>
    <row r="33" spans="2:14">
      <c r="B33" s="1045" t="s">
        <v>349</v>
      </c>
    </row>
    <row r="34" spans="2:14">
      <c r="B34" s="1269"/>
      <c r="C34" s="1270">
        <v>2015</v>
      </c>
      <c r="D34" s="1270">
        <v>2016</v>
      </c>
      <c r="E34" s="1271">
        <v>2017</v>
      </c>
      <c r="F34" s="1271">
        <v>2018</v>
      </c>
      <c r="G34" s="1271">
        <v>2019</v>
      </c>
      <c r="H34" s="1271">
        <v>2020</v>
      </c>
    </row>
    <row r="35" spans="2:14">
      <c r="B35" s="1272" t="s">
        <v>350</v>
      </c>
      <c r="C35" s="1273">
        <v>12358.8938140587</v>
      </c>
      <c r="D35" s="1273">
        <v>12392.043181639399</v>
      </c>
      <c r="E35" s="1273">
        <v>12258.503028016899</v>
      </c>
      <c r="F35" s="1273">
        <v>12102.695269973499</v>
      </c>
      <c r="G35" s="1273">
        <v>11923.716460932401</v>
      </c>
      <c r="H35" s="1273">
        <v>9881.9155520911809</v>
      </c>
    </row>
    <row r="36" spans="2:14">
      <c r="B36" s="1272" t="s">
        <v>351</v>
      </c>
      <c r="C36" s="1273">
        <v>14696.5611207525</v>
      </c>
      <c r="D36" s="1273">
        <v>14693.0113358659</v>
      </c>
      <c r="E36" s="1273">
        <v>14509.9564802313</v>
      </c>
      <c r="F36" s="1273">
        <v>14308.779978401401</v>
      </c>
      <c r="G36" s="1273">
        <v>14079.2932744633</v>
      </c>
      <c r="H36" s="1273">
        <v>11628.1667629433</v>
      </c>
    </row>
    <row r="37" spans="2:14">
      <c r="B37" s="1272" t="s">
        <v>352</v>
      </c>
      <c r="C37" s="1273">
        <v>8180.2486617022496</v>
      </c>
      <c r="D37" s="1273">
        <v>8335.8644002792607</v>
      </c>
      <c r="E37" s="1273">
        <v>8414.2437276707606</v>
      </c>
      <c r="F37" s="1273">
        <v>8540.0786831883197</v>
      </c>
      <c r="G37" s="1273">
        <v>8680.28000072338</v>
      </c>
      <c r="H37" s="1273">
        <v>7422.0969569149802</v>
      </c>
    </row>
    <row r="39" spans="2:14">
      <c r="B39" s="1260" t="s">
        <v>353</v>
      </c>
      <c r="C39" s="1260"/>
      <c r="D39" s="1260"/>
      <c r="E39" s="1260"/>
      <c r="F39" s="1260"/>
      <c r="G39" s="1260"/>
      <c r="H39" s="1260"/>
      <c r="I39" s="1260"/>
      <c r="J39" s="1260"/>
      <c r="K39" s="1260"/>
      <c r="L39" s="1260"/>
      <c r="M39" s="1260"/>
      <c r="N39" s="1260"/>
    </row>
    <row r="41" spans="2:14">
      <c r="B41" s="1274" t="s">
        <v>837</v>
      </c>
      <c r="C41" s="1243"/>
      <c r="D41" s="1243"/>
      <c r="E41" s="1243"/>
      <c r="F41" s="1243"/>
      <c r="G41" s="1243"/>
      <c r="H41" s="1243"/>
      <c r="I41" s="1243"/>
      <c r="J41" s="1312"/>
    </row>
    <row r="42" spans="2:14">
      <c r="C42" s="1243" t="s">
        <v>245</v>
      </c>
      <c r="D42" s="1243"/>
      <c r="E42" s="1243"/>
      <c r="F42" s="1243" t="s">
        <v>245</v>
      </c>
      <c r="G42" s="1243" t="s">
        <v>245</v>
      </c>
      <c r="H42" s="1243" t="s">
        <v>355</v>
      </c>
      <c r="I42" s="1243" t="s">
        <v>356</v>
      </c>
      <c r="J42" s="1243" t="s">
        <v>356</v>
      </c>
      <c r="K42" s="1243" t="s">
        <v>356</v>
      </c>
      <c r="L42" s="1243" t="s">
        <v>356</v>
      </c>
      <c r="M42" s="1243" t="s">
        <v>356</v>
      </c>
      <c r="N42" s="1243" t="s">
        <v>356</v>
      </c>
    </row>
    <row r="43" spans="2:14">
      <c r="B43" s="1275" t="s">
        <v>307</v>
      </c>
      <c r="C43" s="1262">
        <v>2015</v>
      </c>
      <c r="D43" s="1262">
        <v>2016</v>
      </c>
      <c r="E43" s="1262">
        <v>2017</v>
      </c>
      <c r="F43" s="1262">
        <v>2018</v>
      </c>
      <c r="G43" s="1262">
        <v>2019</v>
      </c>
      <c r="H43" s="1262">
        <v>2020</v>
      </c>
      <c r="I43" s="1262">
        <v>2025</v>
      </c>
      <c r="J43" s="1262">
        <v>2030</v>
      </c>
      <c r="K43" s="1262">
        <v>2035</v>
      </c>
      <c r="L43" s="1262">
        <v>2040</v>
      </c>
      <c r="M43" s="1262">
        <v>2045</v>
      </c>
      <c r="N43" s="1263">
        <v>2050</v>
      </c>
    </row>
    <row r="44" spans="2:14">
      <c r="B44" s="1276" t="s">
        <v>357</v>
      </c>
      <c r="C44" s="1277">
        <v>0.98716183936503399</v>
      </c>
      <c r="D44" s="1277">
        <v>0.98523147250474497</v>
      </c>
      <c r="E44" s="1277">
        <v>0.981989402454581</v>
      </c>
      <c r="F44" s="1277">
        <v>0.97796883664240197</v>
      </c>
      <c r="G44" s="1277">
        <v>0.971334668272402</v>
      </c>
      <c r="H44" s="1277">
        <v>0.87953582928964702</v>
      </c>
      <c r="I44" s="1277">
        <v>0.71</v>
      </c>
      <c r="J44" s="1277">
        <v>0.36</v>
      </c>
      <c r="K44" s="1277">
        <v>0</v>
      </c>
      <c r="L44" s="1277">
        <v>0</v>
      </c>
      <c r="M44" s="1277">
        <v>0</v>
      </c>
      <c r="N44" s="1277">
        <v>0</v>
      </c>
    </row>
    <row r="45" spans="2:14">
      <c r="B45" s="1278" t="s">
        <v>358</v>
      </c>
      <c r="C45" s="1279">
        <v>0.41103707662440497</v>
      </c>
      <c r="D45" s="1279">
        <v>0.46661829021561801</v>
      </c>
      <c r="E45" s="1279">
        <v>0.51316475130134598</v>
      </c>
      <c r="F45" s="1279">
        <v>0.59254622365050003</v>
      </c>
      <c r="G45" s="1279">
        <v>0.628929492541631</v>
      </c>
      <c r="H45" s="1279">
        <v>0.56228167801866802</v>
      </c>
      <c r="I45" s="1280">
        <v>0.496</v>
      </c>
      <c r="J45" s="1280">
        <v>0.23</v>
      </c>
      <c r="K45" s="1281">
        <v>0</v>
      </c>
      <c r="L45" s="1281">
        <v>0</v>
      </c>
      <c r="M45" s="1281">
        <v>0</v>
      </c>
      <c r="N45" s="1281">
        <v>0</v>
      </c>
    </row>
    <row r="46" spans="2:14">
      <c r="B46" s="1278" t="s">
        <v>359</v>
      </c>
      <c r="C46" s="1279">
        <v>0.57612476274062896</v>
      </c>
      <c r="D46" s="1279">
        <v>0.51861318228912701</v>
      </c>
      <c r="E46" s="1279">
        <v>0.46882465115323502</v>
      </c>
      <c r="F46" s="1279">
        <v>0.385422612991902</v>
      </c>
      <c r="G46" s="1279">
        <v>0.342405175730772</v>
      </c>
      <c r="H46" s="1279">
        <v>0.317254151270979</v>
      </c>
      <c r="I46" s="1282">
        <v>0.17399999999999999</v>
      </c>
      <c r="J46" s="1282">
        <v>0.06</v>
      </c>
      <c r="K46" s="1281">
        <v>0</v>
      </c>
      <c r="L46" s="1281">
        <v>0</v>
      </c>
      <c r="M46" s="1281">
        <v>0</v>
      </c>
      <c r="N46" s="1281">
        <v>0</v>
      </c>
    </row>
    <row r="47" spans="2:14">
      <c r="B47" s="1278" t="s">
        <v>360</v>
      </c>
      <c r="C47" s="1279">
        <v>8.9698601361480994E-3</v>
      </c>
      <c r="D47" s="1279">
        <v>1.07402576290838E-2</v>
      </c>
      <c r="E47" s="1279">
        <v>1.1801302560482001E-2</v>
      </c>
      <c r="F47" s="1279">
        <v>1.42843399998729E-2</v>
      </c>
      <c r="G47" s="1279">
        <v>1.9216605618349699E-2</v>
      </c>
      <c r="H47" s="1279">
        <v>6.6026206057368406E-2</v>
      </c>
      <c r="I47" s="1283">
        <v>0.26</v>
      </c>
      <c r="J47" s="1283">
        <v>0.66</v>
      </c>
      <c r="K47" s="1281">
        <v>1</v>
      </c>
      <c r="L47" s="1281">
        <v>1</v>
      </c>
      <c r="M47" s="1281">
        <v>1</v>
      </c>
      <c r="N47" s="1281">
        <v>1</v>
      </c>
    </row>
    <row r="48" spans="2:14">
      <c r="B48" s="1278" t="s">
        <v>361</v>
      </c>
      <c r="C48" s="1279">
        <v>3.8683004988180202E-3</v>
      </c>
      <c r="D48" s="1279">
        <v>4.02826986617154E-3</v>
      </c>
      <c r="E48" s="1279">
        <v>6.2092949849366901E-3</v>
      </c>
      <c r="F48" s="1279">
        <v>7.7468233577251801E-3</v>
      </c>
      <c r="G48" s="1279">
        <v>9.4487261092477699E-3</v>
      </c>
      <c r="H48" s="1279">
        <v>5.4437964652984901E-2</v>
      </c>
      <c r="I48" s="1283">
        <v>7.0000000000000007E-2</v>
      </c>
      <c r="J48" s="1283">
        <v>0.05</v>
      </c>
      <c r="K48" s="1281">
        <v>0</v>
      </c>
      <c r="L48" s="1281">
        <v>0</v>
      </c>
      <c r="M48" s="1281">
        <v>0</v>
      </c>
      <c r="N48" s="1281">
        <v>0</v>
      </c>
    </row>
    <row r="49" spans="1:18">
      <c r="B49" s="1278" t="s">
        <v>192</v>
      </c>
      <c r="C49" s="1282">
        <v>0</v>
      </c>
      <c r="D49" s="1282">
        <v>0</v>
      </c>
      <c r="E49" s="1282">
        <v>0</v>
      </c>
      <c r="F49" s="1282">
        <v>0</v>
      </c>
      <c r="G49" s="1282">
        <v>0</v>
      </c>
      <c r="H49" s="1282">
        <v>0</v>
      </c>
      <c r="I49" s="1282">
        <v>0</v>
      </c>
      <c r="J49" s="1282">
        <v>0</v>
      </c>
      <c r="K49" s="1282">
        <v>0</v>
      </c>
      <c r="L49" s="1282">
        <v>0</v>
      </c>
      <c r="M49" s="1282">
        <v>0</v>
      </c>
      <c r="N49" s="1282">
        <v>0</v>
      </c>
    </row>
    <row r="50" spans="1:18">
      <c r="B50" s="1045" t="s">
        <v>362</v>
      </c>
      <c r="C50" s="1176">
        <v>0.58361733584759123</v>
      </c>
      <c r="D50" s="1176">
        <v>0.52638714531790332</v>
      </c>
      <c r="E50" s="1176">
        <v>0.47742333061982217</v>
      </c>
      <c r="F50" s="1176">
        <v>0.39410520923667558</v>
      </c>
      <c r="G50" s="1176">
        <v>0.35250999157660828</v>
      </c>
      <c r="H50" s="1176">
        <v>0.36070634157929399</v>
      </c>
      <c r="I50" s="1176">
        <v>0.24507042253521127</v>
      </c>
      <c r="J50" s="1176">
        <v>0.16666666666666666</v>
      </c>
      <c r="K50" s="1176" t="e">
        <v>#DIV/0!</v>
      </c>
      <c r="L50" s="1176" t="e">
        <v>#DIV/0!</v>
      </c>
      <c r="M50" s="1176" t="e">
        <v>#DIV/0!</v>
      </c>
      <c r="N50" s="1176" t="e">
        <v>#DIV/0!</v>
      </c>
    </row>
    <row r="51" spans="1:18">
      <c r="B51" s="1045" t="s">
        <v>363</v>
      </c>
      <c r="C51" s="1176">
        <v>1.2838160634966119E-2</v>
      </c>
      <c r="D51" s="1176">
        <v>1.476852749525534E-2</v>
      </c>
      <c r="E51" s="1176">
        <v>1.8010597545418693E-2</v>
      </c>
      <c r="F51" s="1176">
        <v>2.2031163357598079E-2</v>
      </c>
      <c r="G51" s="1176">
        <v>2.8665331727597471E-2</v>
      </c>
      <c r="H51" s="1176">
        <v>0.12046417071035331</v>
      </c>
      <c r="I51" s="1176">
        <v>0.33</v>
      </c>
      <c r="J51" s="1176">
        <v>0.71000000000000008</v>
      </c>
      <c r="K51" s="1176">
        <v>1</v>
      </c>
      <c r="L51" s="1176">
        <v>1</v>
      </c>
      <c r="M51" s="1176">
        <v>1</v>
      </c>
      <c r="N51" s="1176">
        <v>1</v>
      </c>
    </row>
    <row r="52" spans="1:18">
      <c r="B52" s="1284" t="s">
        <v>364</v>
      </c>
      <c r="C52" s="1285">
        <v>1</v>
      </c>
      <c r="D52" s="1285">
        <v>1.0000000000000004</v>
      </c>
      <c r="E52" s="1285">
        <v>0.99999999999999967</v>
      </c>
      <c r="F52" s="1285">
        <v>1</v>
      </c>
      <c r="G52" s="1285">
        <v>1.0000000000000004</v>
      </c>
      <c r="H52" s="1285">
        <v>1.0000000000000004</v>
      </c>
      <c r="I52" s="1285">
        <v>1</v>
      </c>
      <c r="J52" s="1285">
        <v>1</v>
      </c>
      <c r="K52" s="1285">
        <v>1</v>
      </c>
      <c r="L52" s="1285">
        <v>1</v>
      </c>
      <c r="M52" s="1285">
        <v>1</v>
      </c>
      <c r="N52" s="1285">
        <v>1</v>
      </c>
      <c r="O52" s="1176"/>
      <c r="P52" s="1176"/>
    </row>
    <row r="53" spans="1:18">
      <c r="A53" s="1243"/>
      <c r="B53" s="1243"/>
      <c r="C53" s="1243"/>
      <c r="D53" s="1243"/>
      <c r="E53" s="1243"/>
      <c r="F53" s="1243"/>
      <c r="G53" s="1243"/>
      <c r="H53" s="1243"/>
      <c r="I53" s="1243"/>
      <c r="J53" s="1243"/>
      <c r="K53" s="1243"/>
      <c r="L53" s="1243"/>
      <c r="M53" s="1243"/>
      <c r="N53" s="1243"/>
      <c r="O53" s="1243"/>
      <c r="P53" s="1243"/>
    </row>
    <row r="54" spans="1:18">
      <c r="J54" s="1286"/>
    </row>
    <row r="55" spans="1:18">
      <c r="B55" s="1260" t="s">
        <v>365</v>
      </c>
      <c r="C55" s="1260"/>
      <c r="D55" s="1260"/>
      <c r="E55" s="1260"/>
      <c r="F55" s="1260"/>
      <c r="G55" s="1260"/>
      <c r="H55" s="1260"/>
      <c r="I55" s="1260"/>
      <c r="J55" s="1260"/>
      <c r="K55" s="1260"/>
      <c r="L55" s="1260"/>
      <c r="M55" s="1260"/>
      <c r="N55" s="1260"/>
    </row>
    <row r="57" spans="1:18">
      <c r="B57" s="1274" t="s">
        <v>366</v>
      </c>
      <c r="C57" s="1243"/>
      <c r="D57" s="1243"/>
      <c r="E57" s="1243"/>
      <c r="F57" s="1243"/>
      <c r="G57" s="1243"/>
      <c r="H57" s="1243"/>
      <c r="I57" s="1243"/>
      <c r="J57" s="1243"/>
    </row>
    <row r="58" spans="1:18">
      <c r="C58" s="1045" t="s">
        <v>245</v>
      </c>
      <c r="F58" s="1045" t="s">
        <v>245</v>
      </c>
    </row>
    <row r="59" spans="1:18">
      <c r="B59" s="1287"/>
      <c r="C59" s="1262">
        <v>2015</v>
      </c>
      <c r="D59" s="1262">
        <v>2016</v>
      </c>
      <c r="E59" s="1262">
        <v>2017</v>
      </c>
      <c r="F59" s="1262">
        <v>2018</v>
      </c>
      <c r="G59" s="1262">
        <v>2019</v>
      </c>
      <c r="H59" s="1262">
        <v>2020</v>
      </c>
      <c r="I59" s="1262">
        <v>2025</v>
      </c>
      <c r="J59" s="1262">
        <v>2030</v>
      </c>
      <c r="K59" s="1262">
        <v>2035</v>
      </c>
      <c r="L59" s="1262">
        <v>2040</v>
      </c>
      <c r="M59" s="1262">
        <v>2045</v>
      </c>
      <c r="N59" s="1263">
        <v>2050</v>
      </c>
    </row>
    <row r="60" spans="1:18">
      <c r="B60" s="1278" t="s">
        <v>367</v>
      </c>
      <c r="C60" s="1288">
        <v>6.22</v>
      </c>
      <c r="D60" s="1267">
        <v>6.22</v>
      </c>
      <c r="E60" s="1267">
        <v>6.22</v>
      </c>
      <c r="F60" s="1267">
        <v>6.22</v>
      </c>
      <c r="G60" s="1267">
        <v>6.22</v>
      </c>
      <c r="H60" s="1288">
        <v>5.65</v>
      </c>
      <c r="I60" s="1288">
        <v>5.6</v>
      </c>
      <c r="J60" s="1289">
        <v>5.2</v>
      </c>
      <c r="K60" s="1290" t="s">
        <v>341</v>
      </c>
      <c r="L60" s="1290" t="s">
        <v>341</v>
      </c>
      <c r="M60" s="1290" t="s">
        <v>341</v>
      </c>
      <c r="N60" s="1290" t="s">
        <v>341</v>
      </c>
      <c r="Q60" s="1045">
        <f>(J60-C60)/C60</f>
        <v>-0.16398713826366554</v>
      </c>
    </row>
    <row r="61" spans="1:18">
      <c r="B61" s="1278" t="s">
        <v>368</v>
      </c>
      <c r="C61" s="1288">
        <v>5.35</v>
      </c>
      <c r="D61" s="1267">
        <v>5.35</v>
      </c>
      <c r="E61" s="1267">
        <v>5.35</v>
      </c>
      <c r="F61" s="1267">
        <v>5.35</v>
      </c>
      <c r="G61" s="1267">
        <v>5.35</v>
      </c>
      <c r="H61" s="1288">
        <v>5.0199999999999996</v>
      </c>
      <c r="I61" s="1288">
        <v>4.92</v>
      </c>
      <c r="J61" s="1289">
        <v>4.5</v>
      </c>
      <c r="K61" s="1290" t="s">
        <v>341</v>
      </c>
      <c r="L61" s="1290" t="s">
        <v>341</v>
      </c>
      <c r="M61" s="1290" t="s">
        <v>341</v>
      </c>
      <c r="N61" s="1290" t="s">
        <v>341</v>
      </c>
      <c r="Q61" s="1045">
        <f>(J61-C61)/C61</f>
        <v>-0.15887850467289713</v>
      </c>
    </row>
    <row r="62" spans="1:18">
      <c r="B62" s="1278" t="s">
        <v>369</v>
      </c>
      <c r="C62" s="1291" t="s">
        <v>341</v>
      </c>
      <c r="D62" s="1267" t="s">
        <v>341</v>
      </c>
      <c r="E62" s="1267" t="s">
        <v>341</v>
      </c>
      <c r="F62" s="1267" t="s">
        <v>341</v>
      </c>
      <c r="G62" s="1267" t="s">
        <v>341</v>
      </c>
      <c r="H62" s="1291" t="s">
        <v>341</v>
      </c>
      <c r="I62" s="1291" t="s">
        <v>341</v>
      </c>
      <c r="J62" s="1292" t="s">
        <v>341</v>
      </c>
      <c r="K62" s="1291" t="s">
        <v>341</v>
      </c>
      <c r="L62" s="1267" t="s">
        <v>341</v>
      </c>
      <c r="M62" s="1267" t="s">
        <v>341</v>
      </c>
      <c r="N62" s="1267" t="s">
        <v>341</v>
      </c>
    </row>
    <row r="63" spans="1:18">
      <c r="B63" s="1278" t="s">
        <v>370</v>
      </c>
      <c r="C63" s="1291">
        <v>17.8</v>
      </c>
      <c r="D63" s="1267">
        <v>17.8</v>
      </c>
      <c r="E63" s="1267">
        <v>17.8</v>
      </c>
      <c r="F63" s="1267">
        <v>17.8</v>
      </c>
      <c r="G63" s="1267">
        <v>17.8</v>
      </c>
      <c r="H63" s="1293">
        <v>17.3594278055694</v>
      </c>
      <c r="I63" s="1293">
        <v>16.5</v>
      </c>
      <c r="J63" s="1294">
        <v>15.7</v>
      </c>
      <c r="K63" s="1265">
        <v>14.85</v>
      </c>
      <c r="L63" s="1265">
        <v>14</v>
      </c>
      <c r="M63" s="1265">
        <v>13.675000000000001</v>
      </c>
      <c r="N63" s="1294">
        <v>13</v>
      </c>
      <c r="Q63" s="1045">
        <f>(J63-C63)/C63</f>
        <v>-0.11797752808988772</v>
      </c>
      <c r="R63" s="1045">
        <f>(N63-C63)/C63</f>
        <v>-0.26966292134831465</v>
      </c>
    </row>
    <row r="65" spans="2:14">
      <c r="B65" s="1045" t="s">
        <v>371</v>
      </c>
      <c r="C65" s="1045" t="s">
        <v>372</v>
      </c>
    </row>
    <row r="66" spans="2:14">
      <c r="B66" s="1045" t="s">
        <v>373</v>
      </c>
      <c r="C66" s="1286">
        <v>0.7</v>
      </c>
      <c r="D66" s="1286"/>
      <c r="E66" s="1286"/>
    </row>
    <row r="68" spans="2:14">
      <c r="B68" s="1042"/>
      <c r="C68" s="1042">
        <v>2015</v>
      </c>
      <c r="D68" s="1042">
        <v>2016</v>
      </c>
      <c r="E68" s="1042">
        <v>2017</v>
      </c>
      <c r="F68" s="1042">
        <v>2018</v>
      </c>
      <c r="G68" s="1042">
        <v>2019</v>
      </c>
      <c r="H68" s="1042">
        <v>2020</v>
      </c>
      <c r="I68" s="1042">
        <v>2025</v>
      </c>
      <c r="J68" s="1042">
        <v>2030</v>
      </c>
      <c r="K68" s="1042">
        <v>2035</v>
      </c>
      <c r="L68" s="1042">
        <v>2040</v>
      </c>
      <c r="M68" s="1042">
        <v>2045</v>
      </c>
      <c r="N68" s="1042">
        <v>2050</v>
      </c>
    </row>
    <row r="69" spans="2:14">
      <c r="B69" s="1045" t="s">
        <v>374</v>
      </c>
      <c r="C69" s="1045">
        <v>111.2</v>
      </c>
      <c r="F69" s="1045">
        <v>111.8</v>
      </c>
    </row>
    <row r="71" spans="2:14">
      <c r="B71" s="1042" t="s">
        <v>375</v>
      </c>
    </row>
    <row r="72" spans="2:14">
      <c r="B72" s="1295" t="s">
        <v>376</v>
      </c>
      <c r="C72" s="1296">
        <v>2015</v>
      </c>
      <c r="D72" s="1296">
        <v>2016</v>
      </c>
      <c r="E72" s="1296">
        <v>2017</v>
      </c>
      <c r="F72" s="1296">
        <v>2018</v>
      </c>
      <c r="G72" s="1296">
        <v>2019</v>
      </c>
      <c r="H72" s="1296">
        <v>2020</v>
      </c>
      <c r="I72" s="1296">
        <v>2025</v>
      </c>
      <c r="J72" s="1296">
        <v>2030</v>
      </c>
      <c r="K72" s="1296">
        <v>2035</v>
      </c>
      <c r="L72" s="1296">
        <v>2040</v>
      </c>
      <c r="M72" s="1296">
        <v>2045</v>
      </c>
      <c r="N72" s="1296">
        <v>2050</v>
      </c>
    </row>
    <row r="73" spans="2:14">
      <c r="B73" s="1278" t="s">
        <v>268</v>
      </c>
      <c r="C73" s="1297">
        <v>146.08710232158219</v>
      </c>
      <c r="D73" s="1297">
        <v>146.08710232158219</v>
      </c>
      <c r="E73" s="1297">
        <v>146.08710232158219</v>
      </c>
      <c r="F73" s="1297">
        <v>146.08710232158219</v>
      </c>
      <c r="G73" s="1297">
        <v>146.08710232158219</v>
      </c>
      <c r="H73" s="1297">
        <v>132.69969905417034</v>
      </c>
      <c r="I73" s="1297">
        <v>131.52536543422192</v>
      </c>
      <c r="J73" s="1298">
        <v>122.13069647463465</v>
      </c>
      <c r="K73" s="1297" t="e">
        <v>#VALUE!</v>
      </c>
      <c r="L73" s="1297" t="e">
        <v>#VALUE!</v>
      </c>
      <c r="M73" s="1297" t="e">
        <v>#VALUE!</v>
      </c>
      <c r="N73" s="1297" t="e">
        <v>#VALUE!</v>
      </c>
    </row>
    <row r="74" spans="2:14">
      <c r="B74" s="1278" t="s">
        <v>269</v>
      </c>
      <c r="C74" s="1297">
        <v>143.79861564918332</v>
      </c>
      <c r="D74" s="1297">
        <v>143.79861564918332</v>
      </c>
      <c r="E74" s="1297">
        <v>143.79861564918332</v>
      </c>
      <c r="F74" s="1297">
        <v>143.79861564918332</v>
      </c>
      <c r="G74" s="1297">
        <v>143.79861564918332</v>
      </c>
      <c r="H74" s="1297">
        <v>134.92879449699069</v>
      </c>
      <c r="I74" s="1297">
        <v>132.24096990541716</v>
      </c>
      <c r="J74" s="1298">
        <v>120.95210662080839</v>
      </c>
      <c r="K74" s="1297" t="e">
        <v>#VALUE!</v>
      </c>
      <c r="L74" s="1297" t="e">
        <v>#VALUE!</v>
      </c>
      <c r="M74" s="1297" t="e">
        <v>#VALUE!</v>
      </c>
      <c r="N74" s="1297" t="e">
        <v>#VALUE!</v>
      </c>
    </row>
    <row r="75" spans="2:14">
      <c r="B75" s="1299" t="s">
        <v>360</v>
      </c>
      <c r="C75" s="1288">
        <v>0</v>
      </c>
      <c r="D75" s="1288">
        <v>1</v>
      </c>
      <c r="E75" s="1288">
        <v>2</v>
      </c>
      <c r="F75" s="1288">
        <v>0</v>
      </c>
      <c r="G75" s="1288">
        <v>1</v>
      </c>
      <c r="H75" s="1288">
        <v>0</v>
      </c>
      <c r="I75" s="1288">
        <v>0</v>
      </c>
      <c r="J75" s="1245">
        <v>0</v>
      </c>
      <c r="K75" s="1288">
        <v>0</v>
      </c>
      <c r="L75" s="1288">
        <v>0</v>
      </c>
      <c r="M75" s="1288">
        <v>1</v>
      </c>
      <c r="N75" s="1288">
        <v>0</v>
      </c>
    </row>
    <row r="76" spans="2:14">
      <c r="B76" s="1300" t="s">
        <v>377</v>
      </c>
      <c r="C76" s="1301">
        <v>43.826130696474664</v>
      </c>
      <c r="D76" s="1301">
        <v>43.826130696474664</v>
      </c>
      <c r="E76" s="1301">
        <v>43.826130696474664</v>
      </c>
      <c r="F76" s="1301">
        <v>43.826130696474664</v>
      </c>
      <c r="G76" s="1301">
        <v>43.826130696474664</v>
      </c>
      <c r="H76" s="1301">
        <v>39.809909716251106</v>
      </c>
      <c r="I76" s="1301">
        <v>39.457609630266582</v>
      </c>
      <c r="J76" s="1302">
        <v>36.639208942390397</v>
      </c>
      <c r="K76" s="1301" t="e">
        <v>#VALUE!</v>
      </c>
      <c r="L76" s="1301" t="e">
        <v>#VALUE!</v>
      </c>
      <c r="M76" s="1301" t="e">
        <v>#VALUE!</v>
      </c>
      <c r="N76" s="1301" t="e">
        <v>#VALUE!</v>
      </c>
    </row>
    <row r="77" spans="2:14">
      <c r="B77" s="1300" t="s">
        <v>192</v>
      </c>
      <c r="C77" s="1303">
        <v>0</v>
      </c>
      <c r="D77" s="1303">
        <v>1</v>
      </c>
      <c r="E77" s="1303">
        <v>2</v>
      </c>
      <c r="F77" s="1303">
        <v>0</v>
      </c>
      <c r="G77" s="1303">
        <v>1</v>
      </c>
      <c r="H77" s="1303">
        <v>0</v>
      </c>
      <c r="I77" s="1303">
        <v>0</v>
      </c>
      <c r="J77" s="1304">
        <v>0</v>
      </c>
      <c r="K77" s="1303">
        <v>0</v>
      </c>
      <c r="L77" s="1303">
        <v>0</v>
      </c>
      <c r="M77" s="1303">
        <v>1</v>
      </c>
      <c r="N77" s="1303">
        <v>0</v>
      </c>
    </row>
    <row r="78" spans="2:14">
      <c r="B78" s="1278" t="s">
        <v>378</v>
      </c>
      <c r="C78" s="1305">
        <v>143.06269143734454</v>
      </c>
      <c r="D78" s="1305">
        <v>142.93005531770933</v>
      </c>
      <c r="E78" s="1305">
        <v>142.67881932789928</v>
      </c>
      <c r="F78" s="1305">
        <v>142.32611228578233</v>
      </c>
      <c r="G78" s="1305">
        <v>141.54919510218778</v>
      </c>
      <c r="H78" s="1305">
        <v>119.58850009488208</v>
      </c>
      <c r="I78" s="1305">
        <v>91.008542693035324</v>
      </c>
      <c r="J78" s="1306">
        <v>37.179147033533994</v>
      </c>
      <c r="K78" s="1305" t="e">
        <v>#VALUE!</v>
      </c>
      <c r="L78" s="1305" t="e">
        <v>#VALUE!</v>
      </c>
      <c r="M78" s="1305" t="e">
        <v>#VALUE!</v>
      </c>
      <c r="N78" s="1305" t="e">
        <v>#VALUE!</v>
      </c>
    </row>
    <row r="79" spans="2:14">
      <c r="G79" s="1307"/>
      <c r="I79" s="1308">
        <v>-0.23898583374798821</v>
      </c>
      <c r="J79" s="1308">
        <v>-0.68910767336294132</v>
      </c>
    </row>
    <row r="80" spans="2:14">
      <c r="G80" s="1307"/>
      <c r="I80" s="1308"/>
      <c r="J80" s="1308"/>
    </row>
    <row r="81" spans="1:18">
      <c r="B81" s="1309" t="s">
        <v>379</v>
      </c>
      <c r="C81" s="1310">
        <v>1.2947368421052632</v>
      </c>
      <c r="G81" s="1307"/>
      <c r="I81" s="1308"/>
      <c r="J81" s="1308"/>
    </row>
    <row r="82" spans="1:18">
      <c r="B82" s="1309" t="s">
        <v>380</v>
      </c>
      <c r="C82" s="1307">
        <v>1.0426829268292683</v>
      </c>
      <c r="D82" s="1307"/>
      <c r="E82" s="1307"/>
      <c r="F82" s="1307"/>
      <c r="G82" s="1307"/>
      <c r="H82" s="1307"/>
      <c r="I82" s="1308"/>
      <c r="J82" s="1308"/>
    </row>
    <row r="83" spans="1:18">
      <c r="B83" s="1309"/>
      <c r="C83" s="1307"/>
      <c r="D83" s="1307"/>
      <c r="E83" s="1307"/>
      <c r="F83" s="1307"/>
      <c r="G83" s="1307"/>
      <c r="I83" s="1308"/>
      <c r="J83" s="1308"/>
    </row>
    <row r="84" spans="1:18">
      <c r="B84" s="1042" t="s">
        <v>381</v>
      </c>
    </row>
    <row r="85" spans="1:18">
      <c r="B85" s="1295" t="s">
        <v>376</v>
      </c>
      <c r="C85" s="1296">
        <v>2015</v>
      </c>
      <c r="D85" s="1296">
        <v>2016</v>
      </c>
      <c r="E85" s="1296">
        <v>2017</v>
      </c>
      <c r="F85" s="1296">
        <v>2018</v>
      </c>
      <c r="G85" s="1296">
        <v>2019</v>
      </c>
      <c r="H85" s="1296">
        <v>2020</v>
      </c>
      <c r="I85" s="1296">
        <v>2025</v>
      </c>
      <c r="J85" s="1296">
        <v>2030</v>
      </c>
      <c r="K85" s="1296">
        <v>2035</v>
      </c>
      <c r="L85" s="1296">
        <v>2040</v>
      </c>
      <c r="M85" s="1296">
        <v>2045</v>
      </c>
      <c r="N85" s="1296">
        <v>2050</v>
      </c>
    </row>
    <row r="86" spans="1:18">
      <c r="B86" s="1278" t="s">
        <v>268</v>
      </c>
      <c r="C86" s="1297">
        <v>140.10692854233614</v>
      </c>
      <c r="D86" s="1297">
        <v>140.10692854233614</v>
      </c>
      <c r="E86" s="1297">
        <v>140.10692854233614</v>
      </c>
      <c r="F86" s="1297">
        <v>140.10692854233614</v>
      </c>
      <c r="G86" s="1297">
        <v>140.10692854233614</v>
      </c>
      <c r="H86" s="1297">
        <v>127.2675476309002</v>
      </c>
      <c r="I86" s="1297">
        <v>126.14128614744091</v>
      </c>
      <c r="J86" s="1298">
        <v>117.13119427976656</v>
      </c>
      <c r="K86" s="1297" t="e">
        <v>#VALUE!</v>
      </c>
      <c r="L86" s="1297" t="e">
        <v>#VALUE!</v>
      </c>
      <c r="M86" s="1297" t="e">
        <v>#VALUE!</v>
      </c>
      <c r="N86" s="1297" t="e">
        <v>#VALUE!</v>
      </c>
    </row>
    <row r="87" spans="1:18">
      <c r="B87" s="1278" t="s">
        <v>269</v>
      </c>
      <c r="C87" s="1297">
        <v>137.91212261091266</v>
      </c>
      <c r="D87" s="1297">
        <v>137.91212261091266</v>
      </c>
      <c r="E87" s="1297">
        <v>137.91212261091266</v>
      </c>
      <c r="F87" s="1297">
        <v>137.91212261091266</v>
      </c>
      <c r="G87" s="1297">
        <v>137.91212261091266</v>
      </c>
      <c r="H87" s="1297">
        <v>129.40539355266944</v>
      </c>
      <c r="I87" s="1297">
        <v>126.8275968683533</v>
      </c>
      <c r="J87" s="1298">
        <v>116.00085079422558</v>
      </c>
      <c r="K87" s="1297" t="e">
        <v>#VALUE!</v>
      </c>
      <c r="L87" s="1297" t="e">
        <v>#VALUE!</v>
      </c>
      <c r="M87" s="1297" t="e">
        <v>#VALUE!</v>
      </c>
      <c r="N87" s="1297" t="e">
        <v>#VALUE!</v>
      </c>
    </row>
    <row r="88" spans="1:18">
      <c r="B88" s="1299" t="s">
        <v>360</v>
      </c>
      <c r="C88" s="1297">
        <v>0</v>
      </c>
      <c r="D88" s="1297">
        <v>0.95906432748538006</v>
      </c>
      <c r="E88" s="1297">
        <v>1.9181286549707601</v>
      </c>
      <c r="F88" s="1297">
        <v>0</v>
      </c>
      <c r="G88" s="1297">
        <v>0.95906432748538006</v>
      </c>
      <c r="H88" s="1297">
        <v>0</v>
      </c>
      <c r="I88" s="1297">
        <v>0</v>
      </c>
      <c r="J88" s="1298">
        <v>0</v>
      </c>
      <c r="K88" s="1297">
        <v>0</v>
      </c>
      <c r="L88" s="1297">
        <v>0</v>
      </c>
      <c r="M88" s="1297">
        <v>0.95906432748538006</v>
      </c>
      <c r="N88" s="1297">
        <v>0</v>
      </c>
    </row>
    <row r="89" spans="1:18">
      <c r="B89" s="1300" t="s">
        <v>377</v>
      </c>
      <c r="C89" s="1297">
        <v>42.032078562700846</v>
      </c>
      <c r="D89" s="1297">
        <v>42.032078562700846</v>
      </c>
      <c r="E89" s="1297">
        <v>42.032078562700846</v>
      </c>
      <c r="F89" s="1297">
        <v>42.032078562700846</v>
      </c>
      <c r="G89" s="1297">
        <v>42.032078562700846</v>
      </c>
      <c r="H89" s="1297">
        <v>38.180264289270063</v>
      </c>
      <c r="I89" s="1297">
        <v>37.842385844232275</v>
      </c>
      <c r="J89" s="1298">
        <v>35.139358283929973</v>
      </c>
      <c r="K89" s="1297" t="e">
        <v>#VALUE!</v>
      </c>
      <c r="L89" s="1297" t="e">
        <v>#VALUE!</v>
      </c>
      <c r="M89" s="1297" t="e">
        <v>#VALUE!</v>
      </c>
      <c r="N89" s="1297" t="e">
        <v>#VALUE!</v>
      </c>
    </row>
    <row r="90" spans="1:18">
      <c r="B90" s="1300" t="s">
        <v>192</v>
      </c>
      <c r="C90" s="1297">
        <v>0</v>
      </c>
      <c r="D90" s="1297">
        <v>0.95906432748538006</v>
      </c>
      <c r="E90" s="1297">
        <v>1.9181286549707601</v>
      </c>
      <c r="F90" s="1297">
        <v>0</v>
      </c>
      <c r="G90" s="1297">
        <v>0.95906432748538006</v>
      </c>
      <c r="H90" s="1297">
        <v>0</v>
      </c>
      <c r="I90" s="1297">
        <v>0</v>
      </c>
      <c r="J90" s="1298">
        <v>0</v>
      </c>
      <c r="K90" s="1297">
        <v>0</v>
      </c>
      <c r="L90" s="1297">
        <v>0</v>
      </c>
      <c r="M90" s="1297">
        <v>0.95906432748538006</v>
      </c>
      <c r="N90" s="1297">
        <v>0</v>
      </c>
    </row>
    <row r="91" spans="1:18">
      <c r="B91" s="1278" t="s">
        <v>378</v>
      </c>
      <c r="C91" s="1265">
        <v>137.20632395160527</v>
      </c>
      <c r="D91" s="1265">
        <v>137.07911738072707</v>
      </c>
      <c r="E91" s="1265">
        <v>136.83816590511978</v>
      </c>
      <c r="F91" s="1265">
        <v>136.49989716297253</v>
      </c>
      <c r="G91" s="1265">
        <v>135.75478360677658</v>
      </c>
      <c r="H91" s="1265">
        <v>114.69306441848339</v>
      </c>
      <c r="I91" s="1265">
        <v>87.283046793320409</v>
      </c>
      <c r="J91" s="1249">
        <v>35.657193646196347</v>
      </c>
      <c r="K91" s="1265" t="e">
        <v>#VALUE!</v>
      </c>
      <c r="L91" s="1265" t="e">
        <v>#VALUE!</v>
      </c>
      <c r="M91" s="1265" t="e">
        <v>#VALUE!</v>
      </c>
      <c r="N91" s="1265" t="e">
        <v>#VALUE!</v>
      </c>
    </row>
    <row r="92" spans="1:18">
      <c r="B92" s="1309"/>
      <c r="C92" s="1307"/>
      <c r="D92" s="1307"/>
      <c r="E92" s="1307"/>
      <c r="F92" s="1307"/>
      <c r="G92" s="1307"/>
      <c r="I92" s="1308"/>
      <c r="J92" s="1308"/>
    </row>
    <row r="94" spans="1:18">
      <c r="A94" s="1052"/>
      <c r="B94" s="1257" t="s">
        <v>382</v>
      </c>
      <c r="C94" s="1258"/>
      <c r="D94" s="1258"/>
      <c r="E94" s="1258"/>
      <c r="F94" s="1258"/>
      <c r="G94" s="1258"/>
      <c r="H94" s="1259"/>
      <c r="I94" s="1258"/>
      <c r="J94" s="1258"/>
      <c r="K94" s="1052"/>
      <c r="L94" s="1052"/>
      <c r="M94" s="1052"/>
      <c r="N94" s="1052"/>
      <c r="O94" s="1052"/>
      <c r="P94" s="1052"/>
      <c r="Q94" s="1052"/>
      <c r="R94" s="1052"/>
    </row>
    <row r="95" spans="1:18">
      <c r="C95" s="1243"/>
      <c r="D95" s="1243"/>
      <c r="E95" s="1243"/>
      <c r="F95" s="1243"/>
      <c r="G95" s="1243"/>
      <c r="H95" s="1243"/>
      <c r="I95" s="1243"/>
      <c r="J95" s="1243"/>
    </row>
    <row r="96" spans="1:18">
      <c r="B96" s="1045" t="s">
        <v>383</v>
      </c>
      <c r="C96" s="1243"/>
      <c r="D96" s="1243"/>
      <c r="E96" s="1243"/>
      <c r="F96" s="1243"/>
      <c r="G96" s="1243"/>
      <c r="H96" s="1243"/>
      <c r="I96" s="1243"/>
      <c r="J96" s="1243"/>
    </row>
    <row r="97" spans="2:16">
      <c r="C97" s="1243"/>
      <c r="D97" s="1243"/>
      <c r="E97" s="1243"/>
      <c r="F97" s="1243"/>
      <c r="G97" s="1243"/>
      <c r="H97" s="1243"/>
      <c r="I97" s="1243"/>
      <c r="J97" s="1243"/>
    </row>
    <row r="98" spans="2:16">
      <c r="B98" s="1311" t="s">
        <v>384</v>
      </c>
      <c r="C98" s="1311"/>
      <c r="D98" s="1311"/>
      <c r="E98" s="1311"/>
      <c r="F98" s="1311"/>
      <c r="G98" s="1311"/>
      <c r="H98" s="1311"/>
      <c r="I98" s="1311"/>
      <c r="J98" s="1311"/>
      <c r="K98" s="1311"/>
      <c r="L98" s="1311"/>
      <c r="M98" s="1311"/>
      <c r="N98" s="1311"/>
    </row>
    <row r="100" spans="2:16">
      <c r="B100" s="1045" t="s">
        <v>385</v>
      </c>
      <c r="C100" s="1312">
        <v>0.64241103857100601</v>
      </c>
      <c r="D100" s="1312">
        <v>0.63960673738282303</v>
      </c>
      <c r="E100" s="1312">
        <v>0.63264178457153997</v>
      </c>
      <c r="F100" s="1312">
        <v>0.62005805054701701</v>
      </c>
      <c r="G100" s="1312">
        <v>0.60382731895150199</v>
      </c>
      <c r="H100" s="1312">
        <v>0.58931095757765695</v>
      </c>
      <c r="I100" s="1312">
        <v>0.462811228872409</v>
      </c>
      <c r="J100" s="1312">
        <v>0.37433884896087699</v>
      </c>
      <c r="K100" s="1312">
        <v>0.34957870694653798</v>
      </c>
      <c r="L100" s="1312">
        <v>0.33606422723046497</v>
      </c>
      <c r="M100" s="1312">
        <v>0.33606422723046497</v>
      </c>
      <c r="N100" s="1312">
        <v>0.33606422723046497</v>
      </c>
    </row>
    <row r="102" spans="2:16">
      <c r="B102" s="1045" t="s">
        <v>386</v>
      </c>
      <c r="N102" s="1313"/>
    </row>
    <row r="103" spans="2:16">
      <c r="B103" s="1314"/>
      <c r="C103" s="1262">
        <v>2015</v>
      </c>
      <c r="D103" s="1262">
        <v>2016</v>
      </c>
      <c r="E103" s="1262">
        <v>2017</v>
      </c>
      <c r="F103" s="1262">
        <v>2018</v>
      </c>
      <c r="G103" s="1262">
        <v>2019</v>
      </c>
      <c r="H103" s="1262">
        <v>2020</v>
      </c>
      <c r="I103" s="1262">
        <v>2025</v>
      </c>
      <c r="J103" s="1262">
        <v>2030</v>
      </c>
      <c r="K103" s="1262">
        <v>2035</v>
      </c>
      <c r="L103" s="1262">
        <v>2040</v>
      </c>
      <c r="M103" s="1262">
        <v>2045</v>
      </c>
      <c r="N103" s="1263">
        <v>2050</v>
      </c>
    </row>
    <row r="104" spans="2:16">
      <c r="B104" s="1299" t="s">
        <v>357</v>
      </c>
      <c r="C104" s="1279">
        <v>0.99817939206092798</v>
      </c>
      <c r="D104" s="1279">
        <v>0.99753554838880898</v>
      </c>
      <c r="E104" s="1279">
        <v>0.99680950650725098</v>
      </c>
      <c r="F104" s="1279">
        <v>0.99594587433242299</v>
      </c>
      <c r="G104" s="1279">
        <v>0.99482887420275701</v>
      </c>
      <c r="H104" s="1315">
        <v>0.99228510536579195</v>
      </c>
      <c r="I104" s="1316">
        <v>0.94464872081803808</v>
      </c>
      <c r="J104" s="1316">
        <v>0.81392481567521036</v>
      </c>
      <c r="K104" s="1316">
        <v>0.58726993745817624</v>
      </c>
      <c r="L104" s="1316">
        <v>0.32839144243763257</v>
      </c>
      <c r="M104" s="1316">
        <v>0.12334187489308826</v>
      </c>
      <c r="N104" s="1316">
        <v>0</v>
      </c>
    </row>
    <row r="105" spans="2:16">
      <c r="B105" s="1317" t="s">
        <v>268</v>
      </c>
      <c r="C105" s="1279">
        <v>0.35693793212689201</v>
      </c>
      <c r="D105" s="1279">
        <v>0.35950509086045801</v>
      </c>
      <c r="E105" s="1279">
        <v>0.366186161432627</v>
      </c>
      <c r="F105" s="1279">
        <v>0.37840161704351699</v>
      </c>
      <c r="G105" s="1279">
        <v>0.39412402227736498</v>
      </c>
      <c r="H105" s="1315">
        <v>0.40752061973263098</v>
      </c>
      <c r="I105" s="1316">
        <v>0.50745468548349271</v>
      </c>
      <c r="J105" s="1316">
        <v>0.50924113703465812</v>
      </c>
      <c r="K105" s="1316">
        <v>0.38197287209297281</v>
      </c>
      <c r="L105" s="1316">
        <v>0.21803082610573185</v>
      </c>
      <c r="M105" s="1316">
        <v>8.1891083021985861E-2</v>
      </c>
      <c r="N105" s="1316">
        <v>0</v>
      </c>
    </row>
    <row r="106" spans="2:16">
      <c r="B106" s="1317" t="s">
        <v>269</v>
      </c>
      <c r="C106" s="1279">
        <v>0.64124145993403603</v>
      </c>
      <c r="D106" s="1279">
        <v>0.63803045752835097</v>
      </c>
      <c r="E106" s="1279">
        <v>0.63062334507462403</v>
      </c>
      <c r="F106" s="1279">
        <v>0.61754425728890605</v>
      </c>
      <c r="G106" s="1279">
        <v>0.60070485192539103</v>
      </c>
      <c r="H106" s="1315">
        <v>0.58476448563316097</v>
      </c>
      <c r="I106" s="1316">
        <v>0.43719403533454543</v>
      </c>
      <c r="J106" s="1316">
        <v>0.30468367864055224</v>
      </c>
      <c r="K106" s="1316">
        <v>0.20529706536520348</v>
      </c>
      <c r="L106" s="1316">
        <v>0.11036061633190071</v>
      </c>
      <c r="M106" s="1316">
        <v>4.1450791871102392E-2</v>
      </c>
      <c r="N106" s="1316">
        <v>0</v>
      </c>
    </row>
    <row r="107" spans="2:16">
      <c r="B107" s="1299" t="s">
        <v>360</v>
      </c>
      <c r="C107" s="1318">
        <v>8.9915861138482303E-4</v>
      </c>
      <c r="D107" s="1318">
        <v>1.3875366486196701E-3</v>
      </c>
      <c r="E107" s="1318">
        <v>1.91459917068282E-3</v>
      </c>
      <c r="F107" s="1318">
        <v>2.4418121201078701E-3</v>
      </c>
      <c r="G107" s="1318">
        <v>3.19269995807353E-3</v>
      </c>
      <c r="H107" s="1319">
        <v>4.8318472639337596E-3</v>
      </c>
      <c r="I107" s="1320">
        <v>3.7559110625204603E-2</v>
      </c>
      <c r="J107" s="1320">
        <v>0.15092886925142099</v>
      </c>
      <c r="K107" s="1319">
        <v>0.36991479792268001</v>
      </c>
      <c r="L107" s="1319">
        <v>0.64370194574811002</v>
      </c>
      <c r="M107" s="1319">
        <v>0.86642059424528495</v>
      </c>
      <c r="N107" s="1320">
        <v>1</v>
      </c>
    </row>
    <row r="108" spans="2:16">
      <c r="B108" s="1299" t="s">
        <v>361</v>
      </c>
      <c r="C108" s="1318">
        <v>9.2144932768713802E-4</v>
      </c>
      <c r="D108" s="1318">
        <v>1.0769149625717101E-3</v>
      </c>
      <c r="E108" s="1318">
        <v>1.2758943220661401E-3</v>
      </c>
      <c r="F108" s="1318">
        <v>1.6123135474688699E-3</v>
      </c>
      <c r="G108" s="1318">
        <v>1.9784258391697001E-3</v>
      </c>
      <c r="H108" s="1319">
        <v>2.8830473702747298E-3</v>
      </c>
      <c r="I108" s="1320">
        <v>1.7792168556757401E-2</v>
      </c>
      <c r="J108" s="1320">
        <v>3.51463150733686E-2</v>
      </c>
      <c r="K108" s="1319">
        <v>4.2815264619143797E-2</v>
      </c>
      <c r="L108" s="1319">
        <v>2.7906611814257399E-2</v>
      </c>
      <c r="M108" s="1319">
        <v>1.0237530861626799E-2</v>
      </c>
      <c r="N108" s="1320">
        <v>0</v>
      </c>
    </row>
    <row r="109" spans="2:16">
      <c r="B109" s="1278" t="s">
        <v>192</v>
      </c>
      <c r="C109" s="1282">
        <v>0</v>
      </c>
      <c r="D109" s="1282">
        <v>0</v>
      </c>
      <c r="E109" s="1282">
        <v>0</v>
      </c>
      <c r="F109" s="1282">
        <v>0</v>
      </c>
      <c r="G109" s="1282">
        <v>0</v>
      </c>
      <c r="H109" s="1282">
        <v>0</v>
      </c>
      <c r="I109" s="1282">
        <v>0</v>
      </c>
      <c r="J109" s="1282">
        <v>0</v>
      </c>
      <c r="K109" s="1282">
        <v>0</v>
      </c>
      <c r="L109" s="1282">
        <v>0</v>
      </c>
      <c r="M109" s="1282">
        <v>0</v>
      </c>
      <c r="N109" s="1282">
        <v>0</v>
      </c>
    </row>
    <row r="110" spans="2:16">
      <c r="B110" s="1299" t="s">
        <v>266</v>
      </c>
      <c r="C110" s="1279">
        <v>1</v>
      </c>
      <c r="D110" s="1279">
        <v>1</v>
      </c>
      <c r="E110" s="1279">
        <v>1</v>
      </c>
      <c r="F110" s="1279">
        <v>1</v>
      </c>
      <c r="G110" s="1279">
        <v>1</v>
      </c>
      <c r="H110" s="1315">
        <v>1</v>
      </c>
      <c r="I110" s="1321">
        <v>1</v>
      </c>
      <c r="J110" s="1321">
        <v>1</v>
      </c>
      <c r="K110" s="1321">
        <v>1</v>
      </c>
      <c r="L110" s="1321">
        <v>1</v>
      </c>
      <c r="M110" s="1321">
        <v>1</v>
      </c>
      <c r="N110" s="1321">
        <v>1</v>
      </c>
    </row>
    <row r="111" spans="2:16">
      <c r="B111" s="1309"/>
      <c r="C111" s="1309"/>
      <c r="D111" s="1309"/>
      <c r="E111" s="1309"/>
      <c r="F111" s="1309"/>
      <c r="G111" s="1309"/>
      <c r="H111" s="1309"/>
      <c r="I111" s="1309"/>
      <c r="J111" s="1309"/>
      <c r="K111" s="1309"/>
      <c r="L111" s="1309"/>
      <c r="M111" s="1309"/>
      <c r="N111" s="1309"/>
      <c r="O111" s="1309"/>
      <c r="P111" s="1309"/>
    </row>
    <row r="112" spans="2:16">
      <c r="B112" s="1309"/>
      <c r="C112" s="1309"/>
      <c r="D112" s="1309"/>
      <c r="E112" s="1309"/>
      <c r="F112" s="1309"/>
      <c r="G112" s="1309"/>
      <c r="H112" s="1309"/>
      <c r="I112" s="1309"/>
      <c r="J112" s="1309"/>
      <c r="K112" s="1309"/>
      <c r="L112" s="1309"/>
      <c r="M112" s="1309"/>
      <c r="N112" s="1309"/>
      <c r="O112" s="1309"/>
      <c r="P112" s="1309"/>
    </row>
    <row r="113" spans="2:16">
      <c r="B113" s="1309" t="s">
        <v>387</v>
      </c>
      <c r="C113" s="1322">
        <v>0.76392509338717818</v>
      </c>
      <c r="D113" s="1322">
        <v>0.75829249805814891</v>
      </c>
      <c r="E113" s="1322">
        <v>0.74868718006243595</v>
      </c>
      <c r="F113" s="1322">
        <v>0.73292123742769266</v>
      </c>
      <c r="G113" s="1322">
        <v>0.71283171417286295</v>
      </c>
      <c r="H113" s="1322">
        <v>0.69359855736945786</v>
      </c>
      <c r="I113" s="1323">
        <v>0.58028991803871999</v>
      </c>
      <c r="J113" s="1323">
        <v>0.48417786012825298</v>
      </c>
      <c r="K113" s="1323">
        <v>0.44682857259229802</v>
      </c>
      <c r="L113" s="1323">
        <v>0.40816326530612301</v>
      </c>
      <c r="M113" s="1323">
        <v>0.40816326530612201</v>
      </c>
      <c r="N113" s="1323">
        <v>0.40816326530612201</v>
      </c>
      <c r="O113" s="1309"/>
      <c r="P113" s="1309"/>
    </row>
    <row r="114" spans="2:16">
      <c r="B114" s="1045" t="s">
        <v>388</v>
      </c>
    </row>
    <row r="115" spans="2:16">
      <c r="B115" s="1287"/>
      <c r="C115" s="1262">
        <v>2015</v>
      </c>
      <c r="D115" s="1262">
        <v>2016</v>
      </c>
      <c r="E115" s="1262">
        <v>2017</v>
      </c>
      <c r="F115" s="1262">
        <v>2018</v>
      </c>
      <c r="G115" s="1262">
        <v>2019</v>
      </c>
      <c r="H115" s="1262">
        <v>2020</v>
      </c>
      <c r="I115" s="1262">
        <v>2025</v>
      </c>
      <c r="J115" s="1262">
        <v>2030</v>
      </c>
      <c r="K115" s="1262">
        <v>2035</v>
      </c>
      <c r="L115" s="1262">
        <v>2040</v>
      </c>
      <c r="M115" s="1262">
        <v>2045</v>
      </c>
      <c r="N115" s="1263">
        <v>2050</v>
      </c>
    </row>
    <row r="116" spans="2:16">
      <c r="B116" s="1299" t="s">
        <v>389</v>
      </c>
      <c r="C116" s="1279">
        <v>0.99816858860186297</v>
      </c>
      <c r="D116" s="1279">
        <v>0.99763056820410201</v>
      </c>
      <c r="E116" s="1279">
        <v>0.99699983164422201</v>
      </c>
      <c r="F116" s="1279">
        <v>0.99615488781025996</v>
      </c>
      <c r="G116" s="1279">
        <v>0.99503346563545503</v>
      </c>
      <c r="H116" s="1315">
        <v>0.99205140933177705</v>
      </c>
      <c r="I116" s="1316">
        <v>0.94464872081803808</v>
      </c>
      <c r="J116" s="1316">
        <v>0.81392481567521036</v>
      </c>
      <c r="K116" s="1316">
        <v>0.58726993745817624</v>
      </c>
      <c r="L116" s="1316">
        <v>0.32839144243763257</v>
      </c>
      <c r="M116" s="1316">
        <v>0.12334187489308826</v>
      </c>
      <c r="N116" s="1316">
        <v>0</v>
      </c>
    </row>
    <row r="117" spans="2:16">
      <c r="B117" s="1317" t="s">
        <v>268</v>
      </c>
      <c r="C117" s="1324">
        <v>0.23564255633803799</v>
      </c>
      <c r="D117" s="1324">
        <v>0.24113479250144301</v>
      </c>
      <c r="E117" s="1324">
        <v>0.25055883916778598</v>
      </c>
      <c r="F117" s="1324">
        <v>0.26605181476672002</v>
      </c>
      <c r="G117" s="1324">
        <v>0.28574205466716901</v>
      </c>
      <c r="H117" s="1325">
        <v>0.30396598298291899</v>
      </c>
      <c r="I117" s="1316">
        <v>0.50745468548349271</v>
      </c>
      <c r="J117" s="1316">
        <v>0.50924113703465812</v>
      </c>
      <c r="K117" s="1316">
        <v>0.38197287209297281</v>
      </c>
      <c r="L117" s="1316">
        <v>0.21803082610573185</v>
      </c>
      <c r="M117" s="1316">
        <v>8.1891083021985861E-2</v>
      </c>
      <c r="N117" s="1316">
        <v>0</v>
      </c>
    </row>
    <row r="118" spans="2:16">
      <c r="B118" s="1317" t="s">
        <v>269</v>
      </c>
      <c r="C118" s="1324">
        <v>0.76252603226382598</v>
      </c>
      <c r="D118" s="1324">
        <v>0.75649577570265902</v>
      </c>
      <c r="E118" s="1324">
        <v>0.74644099247643603</v>
      </c>
      <c r="F118" s="1324">
        <v>0.73010307304354005</v>
      </c>
      <c r="G118" s="1324">
        <v>0.70929141096828596</v>
      </c>
      <c r="H118" s="1325">
        <v>0.68808542634885805</v>
      </c>
      <c r="I118" s="1316">
        <v>0.43719403533454543</v>
      </c>
      <c r="J118" s="1316">
        <v>0.30468367864055224</v>
      </c>
      <c r="K118" s="1316">
        <v>0.20529706536520348</v>
      </c>
      <c r="L118" s="1316">
        <v>0.11036061633190071</v>
      </c>
      <c r="M118" s="1316">
        <v>4.1450791871102392E-2</v>
      </c>
      <c r="N118" s="1316">
        <v>0</v>
      </c>
    </row>
    <row r="119" spans="2:16">
      <c r="B119" s="1299" t="s">
        <v>360</v>
      </c>
      <c r="C119" s="1324">
        <v>6.7727532653604004E-4</v>
      </c>
      <c r="D119" s="1324">
        <v>1.0408389609970999E-3</v>
      </c>
      <c r="E119" s="1324">
        <v>1.4127468521703799E-3</v>
      </c>
      <c r="F119" s="1324">
        <v>1.80325124267582E-3</v>
      </c>
      <c r="G119" s="1324">
        <v>2.4209346608353799E-3</v>
      </c>
      <c r="H119" s="1325">
        <v>4.1600723998783699E-3</v>
      </c>
      <c r="I119" s="1316">
        <v>3.7559110625204603E-2</v>
      </c>
      <c r="J119" s="1316">
        <v>0.15092886925142099</v>
      </c>
      <c r="K119" s="1316">
        <v>0.36991479792268001</v>
      </c>
      <c r="L119" s="1316">
        <v>0.64370194574811002</v>
      </c>
      <c r="M119" s="1316">
        <v>0.86642059424528495</v>
      </c>
      <c r="N119" s="1316">
        <v>1</v>
      </c>
    </row>
    <row r="120" spans="2:16">
      <c r="B120" s="1299" t="s">
        <v>361</v>
      </c>
      <c r="C120" s="1324">
        <v>1.15413607160055E-3</v>
      </c>
      <c r="D120" s="1324">
        <v>1.32859283490137E-3</v>
      </c>
      <c r="E120" s="1324">
        <v>1.5874215036079001E-3</v>
      </c>
      <c r="F120" s="1324">
        <v>2.04186094706368E-3</v>
      </c>
      <c r="G120" s="1324">
        <v>2.54559970370964E-3</v>
      </c>
      <c r="H120" s="1325">
        <v>3.7885182683451801E-3</v>
      </c>
      <c r="I120" s="1316">
        <v>1.7792168556757401E-2</v>
      </c>
      <c r="J120" s="1316">
        <v>3.51463150733686E-2</v>
      </c>
      <c r="K120" s="1316">
        <v>4.2815264619143797E-2</v>
      </c>
      <c r="L120" s="1316">
        <v>2.7906611814257399E-2</v>
      </c>
      <c r="M120" s="1316">
        <v>1.0237530861626799E-2</v>
      </c>
      <c r="N120" s="1316">
        <v>0</v>
      </c>
    </row>
    <row r="121" spans="2:16">
      <c r="B121" s="1278" t="s">
        <v>192</v>
      </c>
      <c r="C121" s="1282">
        <v>0</v>
      </c>
      <c r="D121" s="1282">
        <v>0</v>
      </c>
      <c r="E121" s="1282">
        <v>0</v>
      </c>
      <c r="F121" s="1282">
        <v>0</v>
      </c>
      <c r="G121" s="1282">
        <v>0</v>
      </c>
      <c r="H121" s="1282">
        <v>0</v>
      </c>
      <c r="I121" s="1316">
        <v>0</v>
      </c>
      <c r="J121" s="1316">
        <v>0</v>
      </c>
      <c r="K121" s="1316">
        <v>0</v>
      </c>
      <c r="L121" s="1316">
        <v>0</v>
      </c>
      <c r="M121" s="1316">
        <v>0</v>
      </c>
      <c r="N121" s="1316">
        <v>0</v>
      </c>
    </row>
    <row r="122" spans="2:16">
      <c r="B122" s="1299" t="s">
        <v>266</v>
      </c>
      <c r="C122" s="1321">
        <v>0.99999999999999956</v>
      </c>
      <c r="D122" s="1321">
        <v>1.0000000000000004</v>
      </c>
      <c r="E122" s="1321">
        <v>1.0000000000000002</v>
      </c>
      <c r="F122" s="1321">
        <v>0.99999999999999944</v>
      </c>
      <c r="G122" s="1321">
        <v>1</v>
      </c>
      <c r="H122" s="1321">
        <v>1.0000000000000007</v>
      </c>
      <c r="I122" s="1321">
        <v>1</v>
      </c>
      <c r="J122" s="1321">
        <v>1</v>
      </c>
      <c r="K122" s="1321">
        <v>1</v>
      </c>
      <c r="L122" s="1321">
        <v>0.99999999999999989</v>
      </c>
      <c r="M122" s="1321">
        <v>1</v>
      </c>
      <c r="N122" s="1321">
        <v>1</v>
      </c>
    </row>
    <row r="123" spans="2:16">
      <c r="B123" s="1309"/>
      <c r="H123" s="1326"/>
      <c r="I123" s="1286">
        <v>0</v>
      </c>
      <c r="J123" s="1286">
        <v>0</v>
      </c>
      <c r="K123" s="1286">
        <v>0</v>
      </c>
      <c r="L123" s="1286">
        <v>0</v>
      </c>
      <c r="M123" s="1286">
        <v>0</v>
      </c>
      <c r="N123" s="1286">
        <v>0</v>
      </c>
    </row>
    <row r="124" spans="2:16">
      <c r="B124" s="1327" t="s">
        <v>390</v>
      </c>
      <c r="F124" s="1326"/>
    </row>
    <row r="125" spans="2:16">
      <c r="B125" s="1328"/>
      <c r="C125" s="1328">
        <v>2018</v>
      </c>
      <c r="D125" s="1328">
        <v>2030</v>
      </c>
      <c r="E125" s="1328">
        <v>2050</v>
      </c>
      <c r="F125" s="1326"/>
    </row>
    <row r="126" spans="2:16">
      <c r="B126" s="1288" t="s">
        <v>357</v>
      </c>
      <c r="C126" s="1281">
        <v>0.99615488781026007</v>
      </c>
      <c r="D126" s="1281">
        <v>0.81392481567521036</v>
      </c>
      <c r="E126" s="1281">
        <v>0</v>
      </c>
      <c r="F126" s="1326"/>
    </row>
    <row r="127" spans="2:16">
      <c r="B127" s="1329" t="s">
        <v>268</v>
      </c>
      <c r="C127" s="1330">
        <v>0.26605181476672002</v>
      </c>
      <c r="D127" s="1330">
        <v>0.50924113703465812</v>
      </c>
      <c r="E127" s="1330">
        <v>0</v>
      </c>
      <c r="F127" s="1326"/>
    </row>
    <row r="128" spans="2:16">
      <c r="B128" s="1329" t="s">
        <v>269</v>
      </c>
      <c r="C128" s="1330">
        <v>0.73010307304354005</v>
      </c>
      <c r="D128" s="1330">
        <v>0.30468367864055224</v>
      </c>
      <c r="E128" s="1330">
        <v>0</v>
      </c>
      <c r="F128" s="1326"/>
    </row>
    <row r="129" spans="1:1024">
      <c r="B129" s="1288" t="s">
        <v>391</v>
      </c>
      <c r="C129" s="1281">
        <v>1.80325124267582E-3</v>
      </c>
      <c r="D129" s="1281">
        <v>0.15092886925142099</v>
      </c>
      <c r="E129" s="1281">
        <v>1</v>
      </c>
      <c r="F129" s="1326"/>
      <c r="G129" s="1326"/>
      <c r="H129" s="1326"/>
      <c r="I129" s="1326"/>
      <c r="J129" s="1326"/>
      <c r="K129" s="1326"/>
    </row>
    <row r="130" spans="1:1024">
      <c r="B130" s="1288" t="s">
        <v>377</v>
      </c>
      <c r="C130" s="1281">
        <v>2.04186094706368E-3</v>
      </c>
      <c r="D130" s="1281">
        <v>3.51463150733686E-2</v>
      </c>
      <c r="E130" s="1281">
        <v>0</v>
      </c>
      <c r="F130" s="1326"/>
      <c r="G130" s="1326"/>
      <c r="H130" s="1326"/>
      <c r="I130" s="1326"/>
      <c r="J130" s="1326"/>
      <c r="K130" s="1326"/>
    </row>
    <row r="131" spans="1:1024">
      <c r="B131" s="1329" t="s">
        <v>268</v>
      </c>
      <c r="C131" s="1330">
        <v>2.04186094706368E-3</v>
      </c>
      <c r="D131" s="1330">
        <v>3.51463150733686E-2</v>
      </c>
      <c r="E131" s="1330">
        <v>0</v>
      </c>
      <c r="F131" s="1326"/>
      <c r="G131" s="1326"/>
      <c r="H131" s="1326"/>
      <c r="I131" s="1326"/>
      <c r="J131" s="1326"/>
      <c r="K131" s="1326"/>
    </row>
    <row r="132" spans="1:1024">
      <c r="B132" s="1329" t="s">
        <v>269</v>
      </c>
      <c r="C132" s="1330">
        <v>0</v>
      </c>
      <c r="D132" s="1330">
        <v>0</v>
      </c>
      <c r="E132" s="1330">
        <v>0</v>
      </c>
      <c r="F132" s="1326"/>
      <c r="G132" s="1326"/>
      <c r="H132" s="1326"/>
      <c r="I132" s="1326"/>
      <c r="J132" s="1326"/>
      <c r="K132" s="1326"/>
    </row>
    <row r="133" spans="1:1024">
      <c r="B133" s="1288" t="s">
        <v>40</v>
      </c>
      <c r="C133" s="1281">
        <v>0</v>
      </c>
      <c r="D133" s="1281">
        <v>0</v>
      </c>
      <c r="E133" s="1281">
        <v>0</v>
      </c>
      <c r="F133" s="1326"/>
      <c r="G133" s="1326"/>
      <c r="H133" s="1326"/>
      <c r="I133" s="1326"/>
      <c r="J133" s="1326"/>
      <c r="K133" s="1326"/>
    </row>
    <row r="134" spans="1:1024">
      <c r="B134" s="1243"/>
      <c r="C134" s="1331">
        <v>0.99999999999999956</v>
      </c>
      <c r="D134" s="1331">
        <v>1</v>
      </c>
      <c r="E134" s="1331">
        <v>1</v>
      </c>
      <c r="F134" s="1326"/>
      <c r="G134" s="1326"/>
      <c r="H134" s="1326"/>
      <c r="I134" s="1326"/>
      <c r="J134" s="1326"/>
      <c r="K134" s="1326"/>
    </row>
    <row r="135" spans="1:1024">
      <c r="B135" s="1309"/>
      <c r="H135" s="1326"/>
      <c r="I135" s="1326"/>
      <c r="J135" s="1326"/>
      <c r="K135" s="1326"/>
      <c r="L135" s="1326"/>
      <c r="M135" s="1326"/>
      <c r="N135" s="1326"/>
    </row>
    <row r="136" spans="1:1024">
      <c r="B136" s="1311" t="s">
        <v>392</v>
      </c>
      <c r="C136" s="1311"/>
      <c r="D136" s="1311"/>
      <c r="E136" s="1311"/>
      <c r="F136" s="1311"/>
      <c r="G136" s="1311"/>
      <c r="H136" s="1311"/>
      <c r="I136" s="1311"/>
      <c r="J136" s="1311"/>
      <c r="K136" s="1311"/>
      <c r="L136" s="1311"/>
      <c r="M136" s="1311"/>
      <c r="N136" s="1311"/>
    </row>
    <row r="137" spans="1:1024">
      <c r="C137" s="1243"/>
      <c r="D137" s="1243"/>
      <c r="E137" s="1243"/>
      <c r="F137" s="1243"/>
      <c r="G137" s="1243"/>
      <c r="H137" s="1243"/>
      <c r="I137" s="1243"/>
      <c r="J137" s="1243"/>
      <c r="K137" s="1243"/>
      <c r="L137" s="1243"/>
      <c r="M137" s="1243"/>
      <c r="N137" s="1243"/>
    </row>
    <row r="138" spans="1:1024">
      <c r="B138" s="1287"/>
      <c r="C138" s="1262">
        <v>2015</v>
      </c>
      <c r="D138" s="1262">
        <v>2016</v>
      </c>
      <c r="E138" s="1262">
        <v>2017</v>
      </c>
      <c r="F138" s="1262">
        <v>2018</v>
      </c>
      <c r="G138" s="1262">
        <v>2019</v>
      </c>
      <c r="H138" s="1262">
        <v>2020</v>
      </c>
      <c r="I138" s="1262">
        <v>2025</v>
      </c>
      <c r="J138" s="1262">
        <v>2030</v>
      </c>
      <c r="K138" s="1262">
        <v>2035</v>
      </c>
      <c r="L138" s="1262">
        <v>2040</v>
      </c>
      <c r="M138" s="1262">
        <v>2045</v>
      </c>
      <c r="N138" s="1263">
        <v>2050</v>
      </c>
    </row>
    <row r="139" spans="1:1024">
      <c r="B139" s="1278" t="s">
        <v>367</v>
      </c>
      <c r="C139" s="1332">
        <v>7.2981730340281796</v>
      </c>
      <c r="D139" s="1332">
        <v>7.12924717041553</v>
      </c>
      <c r="E139" s="1332">
        <v>7.1486582419405202</v>
      </c>
      <c r="F139" s="1332">
        <v>6.99921539616515</v>
      </c>
      <c r="G139" s="1332">
        <v>6.9</v>
      </c>
      <c r="H139" s="1332">
        <v>6.8261700000000003</v>
      </c>
      <c r="I139" s="1293">
        <v>6.2617791600041102</v>
      </c>
      <c r="J139" s="1293">
        <v>5.7982369176660198</v>
      </c>
      <c r="K139" s="1293">
        <v>5.6087803209823797</v>
      </c>
      <c r="L139" s="1293">
        <v>5.4497901981357302</v>
      </c>
      <c r="M139" s="1293">
        <v>5.27009168928336</v>
      </c>
      <c r="N139" s="1293">
        <v>5.25</v>
      </c>
    </row>
    <row r="140" spans="1:1024">
      <c r="B140" s="1278" t="s">
        <v>368</v>
      </c>
      <c r="C140" s="1332">
        <v>6.1175198178165697</v>
      </c>
      <c r="D140" s="1332">
        <v>6.0049630808395502</v>
      </c>
      <c r="E140" s="1332">
        <v>6.0062465531985403</v>
      </c>
      <c r="F140" s="1332">
        <v>5.9388008099491296</v>
      </c>
      <c r="G140" s="1332">
        <v>5.96</v>
      </c>
      <c r="H140" s="1332">
        <v>5.9403319999999997</v>
      </c>
      <c r="I140" s="1293">
        <v>5.4705240449090597</v>
      </c>
      <c r="J140" s="1293">
        <v>5.1291814432998297</v>
      </c>
      <c r="K140" s="1293">
        <v>4.9337377707479604</v>
      </c>
      <c r="L140" s="1293">
        <v>4.7648566587136303</v>
      </c>
      <c r="M140" s="1293">
        <v>4.5712397858138303</v>
      </c>
      <c r="N140" s="1293">
        <v>4.55</v>
      </c>
    </row>
    <row r="141" spans="1:1024" s="1052" customFormat="1">
      <c r="A141" s="1045"/>
      <c r="B141" s="1278" t="s">
        <v>370</v>
      </c>
      <c r="C141" s="1291">
        <v>17.8</v>
      </c>
      <c r="D141" s="1291">
        <v>17.8</v>
      </c>
      <c r="E141" s="1291">
        <v>17.8</v>
      </c>
      <c r="F141" s="1291">
        <v>17.8</v>
      </c>
      <c r="G141" s="1291">
        <v>17.8</v>
      </c>
      <c r="H141" s="1291">
        <v>17.5</v>
      </c>
      <c r="I141" s="1293">
        <v>16.900104376203799</v>
      </c>
      <c r="J141" s="1293">
        <v>16.270444373137199</v>
      </c>
      <c r="K141" s="1293">
        <v>15.6188731427183</v>
      </c>
      <c r="L141" s="1293">
        <v>15.003792356101799</v>
      </c>
      <c r="M141" s="1293">
        <v>14.4817539831557</v>
      </c>
      <c r="N141" s="1293">
        <v>13.9321821407451</v>
      </c>
      <c r="O141" s="1045"/>
      <c r="P141" s="1045"/>
      <c r="Q141" s="1045"/>
      <c r="R141" s="1045"/>
      <c r="S141" s="1045"/>
      <c r="T141" s="1045"/>
      <c r="U141" s="1045"/>
      <c r="V141" s="1045"/>
      <c r="W141" s="1045"/>
      <c r="X141" s="1045"/>
      <c r="AKU141" s="1045"/>
      <c r="AKV141" s="1045"/>
      <c r="AKW141" s="1045"/>
      <c r="AKX141" s="1045"/>
      <c r="AKY141" s="1045"/>
      <c r="AKZ141" s="1045"/>
      <c r="ALA141" s="1045"/>
      <c r="ALB141" s="1045"/>
      <c r="ALC141" s="1045"/>
      <c r="ALD141" s="1045"/>
      <c r="ALE141" s="1045"/>
      <c r="ALF141" s="1045"/>
      <c r="ALG141" s="1045"/>
      <c r="ALH141" s="1045"/>
      <c r="ALI141" s="1045"/>
      <c r="ALJ141" s="1045"/>
      <c r="ALK141" s="1045"/>
      <c r="ALL141" s="1045"/>
      <c r="ALM141" s="1045"/>
      <c r="ALN141" s="1045"/>
      <c r="ALO141" s="1045"/>
      <c r="ALP141" s="1045"/>
      <c r="ALQ141" s="1045"/>
      <c r="ALR141" s="1045"/>
      <c r="ALS141" s="1045"/>
      <c r="ALT141" s="1045"/>
      <c r="ALU141" s="1045"/>
      <c r="ALV141" s="1045"/>
      <c r="ALW141" s="1045"/>
      <c r="ALX141" s="1045"/>
      <c r="ALY141" s="1045"/>
      <c r="ALZ141" s="1045"/>
      <c r="AMA141" s="1045"/>
      <c r="AMB141" s="1045"/>
      <c r="AMC141" s="1045"/>
      <c r="AMD141" s="1045"/>
      <c r="AME141" s="1045"/>
      <c r="AMF141" s="1045"/>
      <c r="AMG141" s="1045"/>
      <c r="AMH141" s="1045"/>
      <c r="AMI141" s="1045"/>
      <c r="AMJ141" s="1045"/>
    </row>
    <row r="142" spans="1:1024">
      <c r="C142" s="1243"/>
      <c r="D142" s="1243"/>
      <c r="E142" s="1243"/>
      <c r="F142" s="1243"/>
      <c r="G142" s="1243"/>
      <c r="H142" s="1243"/>
      <c r="I142" s="1243"/>
      <c r="J142" s="1243"/>
      <c r="K142" s="1243"/>
      <c r="L142" s="1243"/>
      <c r="M142" s="1243"/>
      <c r="N142" s="1243"/>
    </row>
    <row r="143" spans="1:1024">
      <c r="C143" s="1243"/>
      <c r="D143" s="1243"/>
      <c r="E143" s="1243"/>
      <c r="F143" s="1243"/>
      <c r="G143" s="1243"/>
      <c r="H143" s="1243"/>
      <c r="I143" s="1243"/>
      <c r="J143" s="1243"/>
      <c r="K143" s="1243"/>
      <c r="L143" s="1243"/>
      <c r="M143" s="1243"/>
      <c r="N143" s="1243"/>
    </row>
    <row r="144" spans="1:1024" s="1052" customFormat="1">
      <c r="B144" s="1257" t="s">
        <v>393</v>
      </c>
      <c r="C144" s="1258"/>
      <c r="D144" s="1258"/>
      <c r="E144" s="1258"/>
      <c r="F144" s="1258"/>
      <c r="G144" s="1258"/>
      <c r="H144" s="1259"/>
      <c r="I144" s="1258"/>
      <c r="J144" s="1258"/>
      <c r="R144" s="1045"/>
      <c r="S144" s="1045"/>
      <c r="T144" s="1045"/>
      <c r="U144" s="1045"/>
      <c r="V144" s="1045"/>
      <c r="W144" s="1045"/>
      <c r="X144" s="1045"/>
      <c r="AKU144" s="1045"/>
      <c r="AKV144" s="1045"/>
      <c r="AKW144" s="1045"/>
      <c r="AKX144" s="1045"/>
      <c r="AKY144" s="1045"/>
      <c r="AKZ144" s="1045"/>
      <c r="ALA144" s="1045"/>
      <c r="ALB144" s="1045"/>
      <c r="ALC144" s="1045"/>
      <c r="ALD144" s="1045"/>
      <c r="ALE144" s="1045"/>
      <c r="ALF144" s="1045"/>
      <c r="ALG144" s="1045"/>
      <c r="ALH144" s="1045"/>
      <c r="ALI144" s="1045"/>
      <c r="ALJ144" s="1045"/>
      <c r="ALK144" s="1045"/>
      <c r="ALL144" s="1045"/>
      <c r="ALM144" s="1045"/>
      <c r="ALN144" s="1045"/>
      <c r="ALO144" s="1045"/>
      <c r="ALP144" s="1045"/>
      <c r="ALQ144" s="1045"/>
      <c r="ALR144" s="1045"/>
      <c r="ALS144" s="1045"/>
      <c r="ALT144" s="1045"/>
      <c r="ALU144" s="1045"/>
      <c r="ALV144" s="1045"/>
      <c r="ALW144" s="1045"/>
      <c r="ALX144" s="1045"/>
      <c r="ALY144" s="1045"/>
      <c r="ALZ144" s="1045"/>
      <c r="AMA144" s="1045"/>
      <c r="AMB144" s="1045"/>
      <c r="AMC144" s="1045"/>
      <c r="AMD144" s="1045"/>
      <c r="AME144" s="1045"/>
      <c r="AMF144" s="1045"/>
      <c r="AMG144" s="1045"/>
      <c r="AMH144" s="1045"/>
      <c r="AMI144" s="1045"/>
      <c r="AMJ144" s="1045"/>
    </row>
    <row r="145" spans="1:17">
      <c r="C145" s="1243"/>
      <c r="D145" s="1243"/>
      <c r="E145" s="1243"/>
      <c r="F145" s="1243"/>
      <c r="G145" s="1243"/>
      <c r="H145" s="1243"/>
      <c r="I145" s="1243"/>
      <c r="J145" s="1243"/>
      <c r="K145" s="1243"/>
      <c r="L145" s="1243"/>
      <c r="M145" s="1243"/>
      <c r="N145" s="1243"/>
    </row>
    <row r="146" spans="1:17">
      <c r="C146" s="1243"/>
      <c r="D146" s="1243"/>
      <c r="E146" s="1243"/>
      <c r="F146" s="1243"/>
      <c r="G146" s="1243"/>
      <c r="H146" s="1243"/>
      <c r="I146" s="1243"/>
      <c r="J146" s="1243"/>
      <c r="K146" s="1243"/>
      <c r="L146" s="1243"/>
      <c r="M146" s="1243"/>
      <c r="N146" s="1243"/>
    </row>
    <row r="147" spans="1:17">
      <c r="B147" s="1257" t="s">
        <v>394</v>
      </c>
      <c r="C147" s="1258"/>
      <c r="D147" s="1258"/>
      <c r="E147" s="1258"/>
      <c r="F147" s="1333"/>
      <c r="G147" s="1333"/>
      <c r="H147" s="1259"/>
      <c r="I147" s="1258"/>
      <c r="J147" s="1258"/>
      <c r="K147" s="1052"/>
      <c r="L147" s="1052"/>
      <c r="M147" s="1052"/>
      <c r="N147" s="1052"/>
      <c r="O147" s="1052"/>
      <c r="P147" s="1052"/>
      <c r="Q147" s="1052"/>
    </row>
    <row r="148" spans="1:17">
      <c r="B148" s="1334"/>
      <c r="C148" s="1243"/>
      <c r="D148" s="1243"/>
      <c r="E148" s="1243"/>
      <c r="F148" s="1243"/>
      <c r="G148" s="1243"/>
      <c r="H148" s="1335"/>
      <c r="I148" s="1243"/>
      <c r="J148" s="1243"/>
    </row>
    <row r="149" spans="1:17">
      <c r="B149" s="1045" t="s">
        <v>395</v>
      </c>
      <c r="C149" s="1243"/>
      <c r="D149" s="1243"/>
      <c r="E149" s="1243"/>
      <c r="F149" s="1243"/>
      <c r="G149" s="1243"/>
      <c r="H149" s="1243"/>
      <c r="I149" s="1243"/>
      <c r="J149" s="1243"/>
      <c r="K149" s="1243"/>
      <c r="L149" s="1243"/>
      <c r="M149" s="1243"/>
      <c r="N149" s="1243"/>
    </row>
    <row r="150" spans="1:17">
      <c r="B150" s="1336" t="s">
        <v>396</v>
      </c>
      <c r="C150" s="1262">
        <v>2015</v>
      </c>
      <c r="D150" s="1262">
        <v>2016</v>
      </c>
      <c r="E150" s="1262">
        <v>2017</v>
      </c>
      <c r="F150" s="1262">
        <v>2018</v>
      </c>
      <c r="G150" s="1262">
        <v>2019</v>
      </c>
      <c r="H150" s="1262">
        <v>2020</v>
      </c>
      <c r="I150" s="1262">
        <v>2025</v>
      </c>
      <c r="J150" s="1262">
        <v>2030</v>
      </c>
      <c r="K150" s="1262">
        <v>2035</v>
      </c>
      <c r="L150" s="1262">
        <v>2040</v>
      </c>
      <c r="M150" s="1262">
        <v>2045</v>
      </c>
      <c r="N150" s="1263">
        <v>2050</v>
      </c>
      <c r="Q150" s="1337"/>
    </row>
    <row r="151" spans="1:17">
      <c r="B151" s="1278" t="s">
        <v>268</v>
      </c>
      <c r="C151" s="1338">
        <v>65.683557306253618</v>
      </c>
      <c r="D151" s="1338">
        <v>64.163224533739765</v>
      </c>
      <c r="E151" s="1338">
        <v>64.337924177464686</v>
      </c>
      <c r="F151" s="1338">
        <v>62.992938565486348</v>
      </c>
      <c r="G151" s="1338">
        <v>62.1</v>
      </c>
      <c r="H151" s="1338">
        <v>61.43553</v>
      </c>
      <c r="I151" s="1338">
        <v>56.356012440036992</v>
      </c>
      <c r="J151" s="1338">
        <v>52.184132258994175</v>
      </c>
      <c r="K151" s="1338">
        <v>50.479022888841413</v>
      </c>
      <c r="L151" s="1338">
        <v>49.048111783221572</v>
      </c>
      <c r="M151" s="1338">
        <v>47.430825203550242</v>
      </c>
      <c r="N151" s="1338">
        <v>47.25</v>
      </c>
      <c r="Q151" s="1337"/>
    </row>
    <row r="152" spans="1:17">
      <c r="B152" s="1278" t="s">
        <v>269</v>
      </c>
      <c r="C152" s="1338">
        <v>60.135219809136878</v>
      </c>
      <c r="D152" s="1338">
        <v>59.028787084652777</v>
      </c>
      <c r="E152" s="1338">
        <v>59.041403617941654</v>
      </c>
      <c r="F152" s="1338">
        <v>58.378411961799948</v>
      </c>
      <c r="G152" s="1338">
        <v>58.586799999999997</v>
      </c>
      <c r="H152" s="1338">
        <v>58.393463560000001</v>
      </c>
      <c r="I152" s="1338">
        <v>53.775251361456057</v>
      </c>
      <c r="J152" s="1338">
        <v>50.419853587637327</v>
      </c>
      <c r="K152" s="1338">
        <v>48.498642286452451</v>
      </c>
      <c r="L152" s="1338">
        <v>46.838540955154983</v>
      </c>
      <c r="M152" s="1338">
        <v>44.935287094549949</v>
      </c>
      <c r="N152" s="1338">
        <v>44.726500000000001</v>
      </c>
      <c r="Q152" s="1337"/>
    </row>
    <row r="153" spans="1:17">
      <c r="B153" s="1278" t="s">
        <v>360</v>
      </c>
      <c r="C153" s="1338">
        <v>17.8</v>
      </c>
      <c r="D153" s="1338">
        <v>17.8</v>
      </c>
      <c r="E153" s="1338">
        <v>17.8</v>
      </c>
      <c r="F153" s="1338">
        <v>17.8</v>
      </c>
      <c r="G153" s="1338">
        <v>17.8</v>
      </c>
      <c r="H153" s="1338">
        <v>17.5</v>
      </c>
      <c r="I153" s="1338">
        <v>16.900104376203799</v>
      </c>
      <c r="J153" s="1338">
        <v>16.270444373137199</v>
      </c>
      <c r="K153" s="1338">
        <v>15.6188731427183</v>
      </c>
      <c r="L153" s="1338">
        <v>15.003792356101799</v>
      </c>
      <c r="M153" s="1338">
        <v>14.4817539831557</v>
      </c>
      <c r="N153" s="1338">
        <v>13.9321821407451</v>
      </c>
      <c r="Q153" s="1337"/>
    </row>
    <row r="154" spans="1:17">
      <c r="B154" s="1278" t="s">
        <v>361</v>
      </c>
      <c r="C154" s="1338">
        <v>32.165067191876091</v>
      </c>
      <c r="D154" s="1338">
        <v>31.708967360121932</v>
      </c>
      <c r="E154" s="1338">
        <v>31.761377253239409</v>
      </c>
      <c r="F154" s="1338">
        <v>31.357881569645905</v>
      </c>
      <c r="G154" s="1338">
        <v>31.090000000000003</v>
      </c>
      <c r="H154" s="1338">
        <v>30.680659000000002</v>
      </c>
      <c r="I154" s="1338">
        <v>28.736876795353758</v>
      </c>
      <c r="J154" s="1338">
        <v>27.044550738894294</v>
      </c>
      <c r="K154" s="1338">
        <v>26.076918066555237</v>
      </c>
      <c r="L154" s="1338">
        <v>25.217088184237731</v>
      </c>
      <c r="M154" s="1338">
        <v>24.366475349274062</v>
      </c>
      <c r="N154" s="1338">
        <v>23.92752749852157</v>
      </c>
      <c r="Q154" s="1337"/>
    </row>
    <row r="155" spans="1:17">
      <c r="B155" s="1278" t="s">
        <v>192</v>
      </c>
      <c r="C155" s="1338">
        <v>28.480000000000004</v>
      </c>
      <c r="D155" s="1338">
        <v>28.480000000000004</v>
      </c>
      <c r="E155" s="1338">
        <v>28.480000000000004</v>
      </c>
      <c r="F155" s="1338">
        <v>28.480000000000004</v>
      </c>
      <c r="G155" s="1338">
        <v>28.480000000000004</v>
      </c>
      <c r="H155" s="1338">
        <v>28</v>
      </c>
      <c r="I155" s="1338">
        <v>27.040167001926079</v>
      </c>
      <c r="J155" s="1338">
        <v>26.032710997019521</v>
      </c>
      <c r="K155" s="1338">
        <v>24.990197028349282</v>
      </c>
      <c r="L155" s="1338">
        <v>24.006067769762879</v>
      </c>
      <c r="M155" s="1338">
        <v>23.170806373049121</v>
      </c>
      <c r="N155" s="1338">
        <v>22.291491425192163</v>
      </c>
      <c r="Q155" s="1337"/>
    </row>
    <row r="156" spans="1:17">
      <c r="B156" s="1278" t="s">
        <v>266</v>
      </c>
      <c r="C156" s="1265">
        <v>61.38169027849969</v>
      </c>
      <c r="D156" s="1265">
        <v>60.187669148900838</v>
      </c>
      <c r="E156" s="1265">
        <v>60.266925097353408</v>
      </c>
      <c r="F156" s="1265">
        <v>59.477769901427415</v>
      </c>
      <c r="G156" s="1265">
        <v>59.421930962699179</v>
      </c>
      <c r="H156" s="1265">
        <v>59.043038040299912</v>
      </c>
      <c r="I156" s="1265">
        <v>53.254385957288299</v>
      </c>
      <c r="J156" s="1265">
        <v>45.342609387079186</v>
      </c>
      <c r="K156" s="1265">
        <v>36.132388738743032</v>
      </c>
      <c r="L156" s="1265">
        <v>26.224824403186727</v>
      </c>
      <c r="M156" s="1265">
        <v>18.543507312746701</v>
      </c>
      <c r="N156" s="1265">
        <v>13.9321821407451</v>
      </c>
      <c r="Q156" s="1337"/>
    </row>
    <row r="157" spans="1:17">
      <c r="A157" s="1243"/>
      <c r="B157" s="1268" t="s">
        <v>397</v>
      </c>
      <c r="C157" s="1243"/>
      <c r="D157" s="1243"/>
      <c r="E157" s="1243"/>
      <c r="F157" s="1243"/>
      <c r="G157" s="1243"/>
      <c r="H157" s="1243"/>
      <c r="I157" s="1243"/>
      <c r="J157" s="1243"/>
      <c r="K157" s="1243"/>
      <c r="L157" s="1243"/>
      <c r="M157" s="1243"/>
      <c r="N157" s="1243"/>
      <c r="O157" s="1243"/>
      <c r="P157" s="1243"/>
    </row>
    <row r="158" spans="1:17">
      <c r="A158" s="1243"/>
      <c r="B158" s="1243"/>
      <c r="C158" s="1243"/>
      <c r="D158" s="1243"/>
      <c r="E158" s="1243"/>
      <c r="F158" s="1243"/>
      <c r="G158" s="1243">
        <v>0.28663446054750402</v>
      </c>
      <c r="H158" s="1243">
        <v>0.28180354267310787</v>
      </c>
      <c r="I158" s="1243">
        <v>0.27214338770054425</v>
      </c>
      <c r="J158" s="1243">
        <v>0.26200393515518838</v>
      </c>
      <c r="K158" s="1243">
        <v>0.2515116448102786</v>
      </c>
      <c r="L158" s="1243">
        <v>0.24160696225606762</v>
      </c>
      <c r="M158" s="1243">
        <v>0.233200547232781</v>
      </c>
      <c r="N158" s="1243">
        <v>0.22435075911022706</v>
      </c>
      <c r="O158" s="1243"/>
      <c r="P158" s="1243"/>
    </row>
    <row r="159" spans="1:17">
      <c r="B159" s="1309" t="s">
        <v>398</v>
      </c>
      <c r="C159" s="1045" t="s">
        <v>399</v>
      </c>
    </row>
    <row r="160" spans="1:17">
      <c r="B160" s="1336" t="s">
        <v>400</v>
      </c>
      <c r="C160" s="1262">
        <v>2015</v>
      </c>
      <c r="D160" s="1262">
        <v>2016</v>
      </c>
      <c r="E160" s="1262">
        <v>2017</v>
      </c>
      <c r="F160" s="1262">
        <v>2018</v>
      </c>
      <c r="G160" s="1262">
        <v>2019</v>
      </c>
      <c r="H160" s="1262">
        <v>2020</v>
      </c>
      <c r="I160" s="1262">
        <v>2025</v>
      </c>
      <c r="J160" s="1262">
        <v>2030</v>
      </c>
      <c r="K160" s="1262">
        <v>2035</v>
      </c>
      <c r="L160" s="1262">
        <v>2040</v>
      </c>
      <c r="M160" s="1262">
        <v>2045</v>
      </c>
      <c r="N160" s="1263">
        <v>2050</v>
      </c>
    </row>
    <row r="161" spans="1:17">
      <c r="B161" s="1278" t="s">
        <v>268</v>
      </c>
      <c r="C161" s="1338" t="s">
        <v>341</v>
      </c>
      <c r="D161" s="1338" t="s">
        <v>341</v>
      </c>
      <c r="E161" s="1338" t="s">
        <v>341</v>
      </c>
      <c r="F161" s="1338">
        <v>152.38793468819838</v>
      </c>
      <c r="G161" s="1338">
        <v>149.25545442820291</v>
      </c>
      <c r="H161" s="1338">
        <v>147.17744901023218</v>
      </c>
      <c r="I161" s="1338">
        <v>132.80272525642954</v>
      </c>
      <c r="J161" s="1338">
        <v>124.3335186618411</v>
      </c>
      <c r="K161" s="1338">
        <v>101.43332118665343</v>
      </c>
      <c r="L161" s="1338">
        <v>57.598846662024798</v>
      </c>
      <c r="M161" s="1338">
        <v>0</v>
      </c>
      <c r="N161" s="1338">
        <v>0</v>
      </c>
    </row>
    <row r="162" spans="1:17">
      <c r="B162" s="1278" t="s">
        <v>269</v>
      </c>
      <c r="C162" s="1338" t="s">
        <v>341</v>
      </c>
      <c r="D162" s="1338" t="s">
        <v>341</v>
      </c>
      <c r="E162" s="1338" t="s">
        <v>341</v>
      </c>
      <c r="F162" s="1338">
        <v>148.49871757595761</v>
      </c>
      <c r="G162" s="1338">
        <v>148.50015842476355</v>
      </c>
      <c r="H162" s="1338">
        <v>146.89244797174206</v>
      </c>
      <c r="I162" s="1338">
        <v>133.06947196314221</v>
      </c>
      <c r="J162" s="1338">
        <v>121.18192875772623</v>
      </c>
      <c r="K162" s="1338">
        <v>103.43596932701347</v>
      </c>
      <c r="L162" s="1338">
        <v>57.631945061759914</v>
      </c>
      <c r="M162" s="1338">
        <v>0</v>
      </c>
      <c r="N162" s="1338">
        <v>0</v>
      </c>
    </row>
    <row r="163" spans="1:17">
      <c r="B163" s="1278" t="s">
        <v>360</v>
      </c>
      <c r="C163" s="1338" t="s">
        <v>341</v>
      </c>
      <c r="D163" s="1338" t="s">
        <v>341</v>
      </c>
      <c r="E163" s="1338" t="s">
        <v>341</v>
      </c>
      <c r="F163" s="1338">
        <v>0</v>
      </c>
      <c r="G163" s="1338">
        <v>0</v>
      </c>
      <c r="H163" s="1338">
        <v>0</v>
      </c>
      <c r="I163" s="1338">
        <v>0</v>
      </c>
      <c r="J163" s="1338">
        <v>0</v>
      </c>
      <c r="K163" s="1338">
        <v>0</v>
      </c>
      <c r="L163" s="1338">
        <v>0</v>
      </c>
      <c r="M163" s="1338">
        <v>0</v>
      </c>
      <c r="N163" s="1338">
        <v>0</v>
      </c>
    </row>
    <row r="164" spans="1:17">
      <c r="B164" s="1278" t="s">
        <v>361</v>
      </c>
      <c r="C164" s="1338" t="s">
        <v>341</v>
      </c>
      <c r="D164" s="1338" t="s">
        <v>341</v>
      </c>
      <c r="E164" s="1338" t="s">
        <v>341</v>
      </c>
      <c r="F164" s="1338">
        <v>45.716380406459521</v>
      </c>
      <c r="G164" s="1338">
        <v>44.776636328460881</v>
      </c>
      <c r="H164" s="1338">
        <v>44.153234703069664</v>
      </c>
      <c r="I164" s="1338">
        <v>39.84081757692887</v>
      </c>
      <c r="J164" s="1338">
        <v>37.300055598552333</v>
      </c>
      <c r="K164" s="1338">
        <v>30.429996355996032</v>
      </c>
      <c r="L164" s="1338">
        <v>17.279653998607444</v>
      </c>
      <c r="M164" s="1338">
        <v>0</v>
      </c>
      <c r="N164" s="1338">
        <v>0</v>
      </c>
    </row>
    <row r="165" spans="1:17">
      <c r="B165" s="1278" t="s">
        <v>192</v>
      </c>
      <c r="C165" s="1338" t="s">
        <v>341</v>
      </c>
      <c r="D165" s="1338" t="s">
        <v>341</v>
      </c>
      <c r="E165" s="1338" t="s">
        <v>341</v>
      </c>
      <c r="F165" s="1338">
        <v>0</v>
      </c>
      <c r="G165" s="1338">
        <v>0</v>
      </c>
      <c r="H165" s="1338">
        <v>0</v>
      </c>
      <c r="I165" s="1338">
        <v>0</v>
      </c>
      <c r="J165" s="1338">
        <v>0</v>
      </c>
      <c r="K165" s="1338">
        <v>0</v>
      </c>
      <c r="L165" s="1338">
        <v>0</v>
      </c>
      <c r="M165" s="1338">
        <v>0</v>
      </c>
      <c r="N165" s="1338">
        <v>0</v>
      </c>
    </row>
    <row r="166" spans="1:17">
      <c r="B166" s="1278" t="s">
        <v>266</v>
      </c>
      <c r="C166" s="1297" t="s">
        <v>341</v>
      </c>
      <c r="D166" s="1297" t="s">
        <v>341</v>
      </c>
      <c r="E166" s="1297" t="s">
        <v>341</v>
      </c>
      <c r="F166" s="1297">
        <v>149.05580310937211</v>
      </c>
      <c r="G166" s="1297">
        <v>148.0924305088821</v>
      </c>
      <c r="H166" s="1297">
        <v>145.97876598765629</v>
      </c>
      <c r="I166" s="1297">
        <v>126.27739914552318</v>
      </c>
      <c r="J166" s="1297">
        <v>101.54885775985808</v>
      </c>
      <c r="K166" s="1297">
        <v>61.282746321977619</v>
      </c>
      <c r="L166" s="1297">
        <v>19.400837694304531</v>
      </c>
      <c r="M166" s="1297">
        <v>0</v>
      </c>
      <c r="N166" s="1297">
        <v>0</v>
      </c>
    </row>
    <row r="168" spans="1:17">
      <c r="B168" s="1268" t="s">
        <v>401</v>
      </c>
      <c r="H168" s="1310">
        <v>0.97935647551100047</v>
      </c>
      <c r="I168" s="1310">
        <v>0.84718203861452546</v>
      </c>
      <c r="J168" s="1310">
        <v>0.68128080652683454</v>
      </c>
      <c r="K168" s="1310">
        <v>0.41113962048837788</v>
      </c>
      <c r="L168" s="1310">
        <v>0.13015821785931309</v>
      </c>
      <c r="M168" s="1310">
        <v>0</v>
      </c>
      <c r="N168" s="1310">
        <v>0</v>
      </c>
    </row>
    <row r="170" spans="1:17">
      <c r="B170" s="1257" t="s">
        <v>402</v>
      </c>
      <c r="C170" s="1258"/>
      <c r="D170" s="1258"/>
      <c r="E170" s="1258"/>
      <c r="F170" s="1333"/>
      <c r="G170" s="1333"/>
      <c r="H170" s="1259"/>
      <c r="I170" s="1258"/>
      <c r="J170" s="1258"/>
      <c r="K170" s="1052"/>
      <c r="L170" s="1052"/>
      <c r="M170" s="1052"/>
      <c r="N170" s="1052"/>
      <c r="O170" s="1052"/>
      <c r="P170" s="1052"/>
      <c r="Q170" s="1052"/>
    </row>
    <row r="172" spans="1:17">
      <c r="A172" s="1243"/>
      <c r="B172" s="1339" t="s">
        <v>403</v>
      </c>
      <c r="C172" s="1262">
        <v>2015</v>
      </c>
      <c r="D172" s="1262">
        <v>2016</v>
      </c>
      <c r="E172" s="1262">
        <v>2017</v>
      </c>
      <c r="F172" s="1262">
        <v>2018</v>
      </c>
      <c r="G172" s="1262">
        <v>2019</v>
      </c>
      <c r="H172" s="1262">
        <v>2020</v>
      </c>
      <c r="I172" s="1262">
        <v>2025</v>
      </c>
      <c r="J172" s="1262">
        <v>2030</v>
      </c>
      <c r="K172" s="1262">
        <v>2035</v>
      </c>
      <c r="L172" s="1262">
        <v>2040</v>
      </c>
      <c r="M172" s="1262">
        <v>2045</v>
      </c>
      <c r="N172" s="1263">
        <v>2050</v>
      </c>
      <c r="Q172" s="1243"/>
    </row>
    <row r="173" spans="1:17">
      <c r="A173" s="1243"/>
      <c r="B173" s="1340" t="s">
        <v>233</v>
      </c>
      <c r="C173" s="1341">
        <v>474.70552779332098</v>
      </c>
      <c r="D173" s="1341">
        <v>482.43291957436497</v>
      </c>
      <c r="E173" s="1341">
        <v>486.075408102371</v>
      </c>
      <c r="F173" s="1341">
        <v>484.63829615710603</v>
      </c>
      <c r="G173" s="1341">
        <v>480.93660640004401</v>
      </c>
      <c r="H173" s="1341">
        <v>391.44187162292502</v>
      </c>
      <c r="I173" s="1341">
        <v>461.31846282460009</v>
      </c>
      <c r="J173" s="1341">
        <v>436.89653808734391</v>
      </c>
      <c r="K173" s="1341">
        <v>426.74932772202152</v>
      </c>
      <c r="L173" s="1341">
        <v>411.66856866578195</v>
      </c>
      <c r="M173" s="1341">
        <v>395.75673281577252</v>
      </c>
      <c r="N173" s="1341">
        <v>378.35201154157636</v>
      </c>
      <c r="Q173" s="1243"/>
    </row>
    <row r="174" spans="1:17">
      <c r="A174" s="1243"/>
      <c r="B174" s="1243"/>
      <c r="C174" s="1243"/>
      <c r="D174" s="1243"/>
      <c r="E174" s="1243"/>
      <c r="F174" s="1243"/>
      <c r="G174" s="1243"/>
      <c r="H174" s="1243"/>
      <c r="I174" s="1243"/>
      <c r="J174" s="1243"/>
      <c r="K174" s="1243"/>
      <c r="L174" s="1243"/>
      <c r="M174" s="1243"/>
      <c r="N174" s="1243"/>
      <c r="O174" s="1243"/>
      <c r="P174" s="1243"/>
      <c r="Q174" s="1243"/>
    </row>
    <row r="175" spans="1:17">
      <c r="A175" s="1243"/>
      <c r="B175" s="1339" t="s">
        <v>404</v>
      </c>
      <c r="C175" s="1262">
        <v>2015</v>
      </c>
      <c r="D175" s="1262">
        <v>2016</v>
      </c>
      <c r="E175" s="1262">
        <v>2017</v>
      </c>
      <c r="F175" s="1262">
        <v>2018</v>
      </c>
      <c r="G175" s="1262">
        <v>2019</v>
      </c>
      <c r="H175" s="1262">
        <v>2020</v>
      </c>
      <c r="I175" s="1262">
        <v>2025</v>
      </c>
      <c r="J175" s="1262">
        <v>2030</v>
      </c>
      <c r="K175" s="1262">
        <v>2035</v>
      </c>
      <c r="L175" s="1262">
        <v>2040</v>
      </c>
      <c r="M175" s="1262">
        <v>2045</v>
      </c>
      <c r="N175" s="1263">
        <v>2050</v>
      </c>
      <c r="O175" s="1243"/>
      <c r="P175" s="1243"/>
      <c r="Q175" s="1342"/>
    </row>
    <row r="176" spans="1:17">
      <c r="B176" s="1343" t="s">
        <v>268</v>
      </c>
      <c r="C176" s="1344"/>
      <c r="D176" s="1344"/>
      <c r="E176" s="1344"/>
      <c r="F176" s="1344">
        <v>6.999949059643038</v>
      </c>
      <c r="G176" s="1344">
        <v>7.3575468986315764</v>
      </c>
      <c r="H176" s="1344">
        <v>6.3088905747272186</v>
      </c>
      <c r="I176" s="1344">
        <v>11.463121711585798</v>
      </c>
      <c r="J176" s="1344">
        <v>10.189693566793236</v>
      </c>
      <c r="K176" s="1344">
        <v>7.3130814680516716</v>
      </c>
      <c r="L176" s="1344">
        <v>3.9307199205907772</v>
      </c>
      <c r="M176" s="1344">
        <v>1.3713103524006398</v>
      </c>
      <c r="N176" s="1344">
        <v>0</v>
      </c>
      <c r="Q176" s="1337"/>
    </row>
    <row r="177" spans="2:17">
      <c r="B177" s="1343" t="s">
        <v>321</v>
      </c>
      <c r="C177" s="1345"/>
      <c r="D177" s="1345"/>
      <c r="E177" s="1345"/>
      <c r="F177" s="1346">
        <v>17.761288462823494</v>
      </c>
      <c r="G177" s="1346">
        <v>17.18432977050459</v>
      </c>
      <c r="H177" s="1346">
        <v>13.523657396242969</v>
      </c>
      <c r="I177" s="1346">
        <v>9.3256218023283068</v>
      </c>
      <c r="J177" s="1346">
        <v>5.7709811981284318</v>
      </c>
      <c r="K177" s="1346">
        <v>3.6534692215367603</v>
      </c>
      <c r="L177" s="1346">
        <v>1.8297235171101613</v>
      </c>
      <c r="M177" s="1346">
        <v>0.6338243938382121</v>
      </c>
      <c r="N177" s="1346">
        <v>0</v>
      </c>
      <c r="Q177" s="1337"/>
    </row>
    <row r="178" spans="2:17">
      <c r="B178" s="1343" t="s">
        <v>360</v>
      </c>
      <c r="C178" s="1345"/>
      <c r="D178" s="1345"/>
      <c r="E178" s="1345"/>
      <c r="F178" s="1346">
        <v>2.3977494087355493E-2</v>
      </c>
      <c r="G178" s="1346">
        <v>3.093659220368003E-2</v>
      </c>
      <c r="H178" s="1346">
        <v>4.0123840550508098E-2</v>
      </c>
      <c r="I178" s="1346">
        <v>0.3352732259691365</v>
      </c>
      <c r="J178" s="1346">
        <v>1.0728841938587266</v>
      </c>
      <c r="K178" s="1346">
        <v>2.2918092444178684</v>
      </c>
      <c r="L178" s="1346">
        <v>3.5223905481729627</v>
      </c>
      <c r="M178" s="1346">
        <v>4.3050267920569523</v>
      </c>
      <c r="N178" s="1346">
        <v>4.5324756131681285</v>
      </c>
      <c r="Q178" s="1337"/>
    </row>
    <row r="179" spans="2:17">
      <c r="B179" s="1343" t="s">
        <v>40</v>
      </c>
      <c r="C179" s="1345"/>
      <c r="D179" s="1345"/>
      <c r="E179" s="1345"/>
      <c r="F179" s="1346">
        <v>0</v>
      </c>
      <c r="G179" s="1346">
        <v>0</v>
      </c>
      <c r="H179" s="1346">
        <v>0</v>
      </c>
      <c r="I179" s="1346">
        <v>0</v>
      </c>
      <c r="J179" s="1346">
        <v>0</v>
      </c>
      <c r="K179" s="1346">
        <v>0</v>
      </c>
      <c r="L179" s="1346">
        <v>0</v>
      </c>
      <c r="M179" s="1346">
        <v>0</v>
      </c>
      <c r="N179" s="1346">
        <v>0</v>
      </c>
      <c r="Q179" s="1337"/>
    </row>
    <row r="180" spans="2:17">
      <c r="B180" s="1343" t="s">
        <v>266</v>
      </c>
      <c r="C180" s="1345"/>
      <c r="D180" s="1345"/>
      <c r="E180" s="1345"/>
      <c r="F180" s="1344">
        <v>24.785215016553884</v>
      </c>
      <c r="G180" s="1344">
        <v>24.572813261339846</v>
      </c>
      <c r="H180" s="1344">
        <v>19.872671811520696</v>
      </c>
      <c r="I180" s="1344">
        <v>21.124016739883242</v>
      </c>
      <c r="J180" s="1344">
        <v>17.033558958780397</v>
      </c>
      <c r="K180" s="1344">
        <v>13.2583599340063</v>
      </c>
      <c r="L180" s="1344">
        <v>9.2828339858739017</v>
      </c>
      <c r="M180" s="1344">
        <v>6.3101615382958043</v>
      </c>
      <c r="N180" s="1344">
        <v>4.5324756131681285</v>
      </c>
      <c r="Q180" s="1337"/>
    </row>
    <row r="181" spans="2:17">
      <c r="B181" s="1309" t="s">
        <v>364</v>
      </c>
      <c r="F181" s="1347">
        <v>0</v>
      </c>
      <c r="G181" s="1347">
        <v>0</v>
      </c>
      <c r="H181" s="1347">
        <v>0</v>
      </c>
      <c r="I181" s="1347">
        <v>0</v>
      </c>
      <c r="J181" s="1347">
        <v>0</v>
      </c>
      <c r="K181" s="1347">
        <v>0</v>
      </c>
      <c r="L181" s="1347">
        <v>0</v>
      </c>
      <c r="M181" s="1347">
        <v>0</v>
      </c>
      <c r="N181" s="1347">
        <v>0</v>
      </c>
    </row>
    <row r="182" spans="2:17">
      <c r="B182" s="1045" t="s">
        <v>405</v>
      </c>
      <c r="I182" s="1308">
        <v>-0.14771702703508327</v>
      </c>
      <c r="J182" s="1308">
        <v>-0.31275323020583867</v>
      </c>
      <c r="K182" s="1308">
        <v>-0.46506980370551043</v>
      </c>
      <c r="L182" s="1308">
        <v>-0.62546889427128405</v>
      </c>
      <c r="M182" s="1308">
        <v>-0.74540622164942738</v>
      </c>
      <c r="N182" s="1308">
        <v>-0.81712986511753405</v>
      </c>
    </row>
    <row r="185" spans="2:17">
      <c r="B185" s="1045" t="s">
        <v>406</v>
      </c>
    </row>
    <row r="187" spans="2:17">
      <c r="B187" s="1045" t="s">
        <v>407</v>
      </c>
      <c r="C187" s="1347">
        <v>22.25</v>
      </c>
      <c r="D187" s="1347">
        <v>22.25</v>
      </c>
      <c r="E187" s="1347">
        <v>22.25</v>
      </c>
      <c r="F187" s="1347">
        <v>22.25</v>
      </c>
      <c r="G187" s="1347">
        <v>22.25</v>
      </c>
      <c r="H187" s="1347">
        <v>21.875</v>
      </c>
      <c r="I187" s="1347">
        <v>21.125130470254749</v>
      </c>
      <c r="J187" s="1347">
        <v>20.338055466421498</v>
      </c>
      <c r="K187" s="1347">
        <v>19.523591428397875</v>
      </c>
      <c r="L187" s="1347">
        <v>18.754740445127251</v>
      </c>
      <c r="M187" s="1347">
        <v>18.102192478944627</v>
      </c>
      <c r="N187" s="1347">
        <v>17.415227675931376</v>
      </c>
    </row>
    <row r="188" spans="2:17">
      <c r="B188" s="1045" t="s">
        <v>408</v>
      </c>
      <c r="C188" s="1347">
        <v>16.322600000000001</v>
      </c>
      <c r="D188" s="1347">
        <v>16.322600000000001</v>
      </c>
      <c r="E188" s="1347">
        <v>16.322600000000001</v>
      </c>
      <c r="F188" s="1347">
        <v>16.322600000000001</v>
      </c>
      <c r="G188" s="1347">
        <v>16.322600000000001</v>
      </c>
      <c r="H188" s="1347">
        <v>16.047499999999999</v>
      </c>
      <c r="I188" s="1347">
        <v>15.497395712978884</v>
      </c>
      <c r="J188" s="1347">
        <v>14.919997490166812</v>
      </c>
      <c r="K188" s="1347">
        <v>14.322506671872683</v>
      </c>
      <c r="L188" s="1347">
        <v>13.75847759054535</v>
      </c>
      <c r="M188" s="1347">
        <v>13.279768402553778</v>
      </c>
      <c r="N188" s="1347">
        <v>12.775811023063257</v>
      </c>
    </row>
    <row r="189" spans="2:17">
      <c r="B189" s="1348" t="s">
        <v>409</v>
      </c>
      <c r="C189" s="1349">
        <v>17.8</v>
      </c>
      <c r="D189" s="1349">
        <v>17.8</v>
      </c>
      <c r="E189" s="1349">
        <v>17.8</v>
      </c>
      <c r="F189" s="1349">
        <v>17.8</v>
      </c>
      <c r="G189" s="1349">
        <v>17.8</v>
      </c>
      <c r="H189" s="1349">
        <v>17.5</v>
      </c>
      <c r="I189" s="1349">
        <v>16.900104376203799</v>
      </c>
      <c r="J189" s="1349">
        <v>16.270444373137199</v>
      </c>
      <c r="K189" s="1349">
        <v>15.6188731427183</v>
      </c>
      <c r="L189" s="1349">
        <v>15.003792356101799</v>
      </c>
      <c r="M189" s="1349">
        <v>14.4817539831557</v>
      </c>
      <c r="N189" s="1349">
        <v>13.9321821407451</v>
      </c>
    </row>
    <row r="190" spans="2:17">
      <c r="B190" s="1045" t="s">
        <v>410</v>
      </c>
      <c r="C190" s="1350">
        <v>1.25</v>
      </c>
      <c r="D190" s="1350">
        <v>1.25</v>
      </c>
      <c r="E190" s="1350">
        <v>1.25</v>
      </c>
      <c r="F190" s="1350">
        <v>1.25</v>
      </c>
      <c r="G190" s="1350">
        <v>1.25</v>
      </c>
      <c r="H190" s="1350">
        <v>1.25</v>
      </c>
      <c r="I190" s="1350">
        <v>1.25</v>
      </c>
      <c r="J190" s="1350">
        <v>1.25</v>
      </c>
      <c r="K190" s="1350">
        <v>1.25</v>
      </c>
      <c r="L190" s="1350">
        <v>1.25</v>
      </c>
      <c r="M190" s="1350">
        <v>1.25</v>
      </c>
      <c r="N190" s="1350">
        <v>1.25</v>
      </c>
    </row>
    <row r="191" spans="2:17">
      <c r="B191" s="1045" t="s">
        <v>411</v>
      </c>
      <c r="C191" s="1310">
        <v>0.91700000000000004</v>
      </c>
      <c r="D191" s="1310">
        <v>0.91700000000000004</v>
      </c>
      <c r="E191" s="1310">
        <v>0.91700000000000004</v>
      </c>
      <c r="F191" s="1310">
        <v>0.91700000000000004</v>
      </c>
      <c r="G191" s="1310">
        <v>0.91700000000000004</v>
      </c>
      <c r="H191" s="1310">
        <v>0.91699999999999993</v>
      </c>
      <c r="I191" s="1310">
        <v>0.91700000000000004</v>
      </c>
      <c r="J191" s="1310">
        <v>0.91700000000000004</v>
      </c>
      <c r="K191" s="1310">
        <v>0.91700000000000004</v>
      </c>
      <c r="L191" s="1310">
        <v>0.91700000000000004</v>
      </c>
      <c r="M191" s="1310">
        <v>0.91700000000000004</v>
      </c>
      <c r="N191" s="1310">
        <v>0.91700000000000004</v>
      </c>
    </row>
    <row r="192" spans="2:17">
      <c r="B192" s="1348" t="s">
        <v>412</v>
      </c>
      <c r="C192" s="1351">
        <v>17.804450000000003</v>
      </c>
      <c r="D192" s="1351">
        <v>17.804450000000003</v>
      </c>
      <c r="E192" s="1351">
        <v>17.804450000000003</v>
      </c>
      <c r="F192" s="1351">
        <v>17.804450000000003</v>
      </c>
      <c r="G192" s="1351">
        <v>17.804450000000003</v>
      </c>
      <c r="H192" s="1351">
        <v>17.504375</v>
      </c>
      <c r="I192" s="1351">
        <v>16.904329402297851</v>
      </c>
      <c r="J192" s="1351">
        <v>16.274511984230482</v>
      </c>
      <c r="K192" s="1351">
        <v>15.622777861003982</v>
      </c>
      <c r="L192" s="1351">
        <v>15.007543304190825</v>
      </c>
      <c r="M192" s="1351">
        <v>14.485374421651489</v>
      </c>
      <c r="N192" s="1351">
        <v>13.935665186280287</v>
      </c>
    </row>
  </sheetData>
  <pageMargins left="0" right="0" top="0.39374999999999999" bottom="0.39374999999999999" header="0" footer="0"/>
  <pageSetup paperSize="9" firstPageNumber="0" orientation="portrait" horizontalDpi="300" verticalDpi="300"/>
  <headerFooter>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A0FF2-201F-4595-A0C5-51F6C76B84A5}">
  <dimension ref="A1:AMJ138"/>
  <sheetViews>
    <sheetView workbookViewId="0">
      <selection activeCell="M134" sqref="M134:N134"/>
    </sheetView>
  </sheetViews>
  <sheetFormatPr baseColWidth="10" defaultColWidth="12.28515625" defaultRowHeight="15"/>
  <cols>
    <col min="1" max="1" width="5.7109375" style="1352" customWidth="1"/>
    <col min="2" max="2" width="22" style="1352" customWidth="1"/>
    <col min="3" max="9" width="8.28515625" style="1352" customWidth="1"/>
    <col min="10" max="10" width="17.28515625" style="1352" customWidth="1"/>
    <col min="11" max="13" width="8.28515625" style="1352" customWidth="1"/>
    <col min="14" max="14" width="14.5703125" style="1352" customWidth="1"/>
    <col min="15" max="15" width="6" style="1352" customWidth="1"/>
    <col min="16" max="17" width="10.42578125" style="1352" customWidth="1"/>
    <col min="18" max="998" width="12.28515625" style="1352"/>
    <col min="999" max="1000" width="12.5703125" style="1352" customWidth="1"/>
    <col min="1001" max="1024" width="11.42578125" style="1352" customWidth="1"/>
    <col min="1025" max="16384" width="12.28515625" style="1242"/>
  </cols>
  <sheetData>
    <row r="1" spans="2:17" ht="13.5" customHeight="1">
      <c r="B1" s="1352" t="s">
        <v>310</v>
      </c>
      <c r="C1" s="1353">
        <v>41.868000000000002</v>
      </c>
      <c r="D1" s="1353"/>
      <c r="E1" s="1353"/>
      <c r="F1" s="1353" t="s">
        <v>311</v>
      </c>
      <c r="G1" s="1353">
        <v>11.63</v>
      </c>
      <c r="H1" s="1353" t="s">
        <v>312</v>
      </c>
    </row>
    <row r="2" spans="2:17" ht="13.5" customHeight="1">
      <c r="C2" s="1353"/>
      <c r="D2" s="1353"/>
      <c r="E2" s="1353"/>
      <c r="F2" s="1353"/>
      <c r="G2" s="1353"/>
      <c r="H2" s="1353"/>
    </row>
    <row r="3" spans="2:17" ht="13.5" customHeight="1">
      <c r="B3" s="1352" t="s">
        <v>413</v>
      </c>
      <c r="C3" s="1353"/>
      <c r="D3" s="1353"/>
      <c r="E3" s="1353"/>
      <c r="F3" s="1353"/>
      <c r="G3" s="1353"/>
      <c r="H3" s="1353"/>
    </row>
    <row r="4" spans="2:17" ht="13.5" customHeight="1">
      <c r="B4" s="1354" t="s">
        <v>323</v>
      </c>
      <c r="C4" s="1355" t="s">
        <v>324</v>
      </c>
      <c r="D4" s="1355"/>
      <c r="E4" s="1355" t="s">
        <v>319</v>
      </c>
      <c r="F4" s="1355"/>
      <c r="O4" s="1045"/>
      <c r="P4" s="1045"/>
      <c r="Q4" s="1045"/>
    </row>
    <row r="5" spans="2:17" ht="13.5" customHeight="1">
      <c r="B5" s="1210" t="s">
        <v>317</v>
      </c>
      <c r="C5" s="1356">
        <v>2.34866723989682</v>
      </c>
      <c r="D5" s="1355" t="s">
        <v>325</v>
      </c>
      <c r="E5" s="1357">
        <v>9</v>
      </c>
      <c r="F5" s="1355" t="s">
        <v>320</v>
      </c>
      <c r="O5" s="1045"/>
      <c r="P5" s="1045"/>
      <c r="Q5" s="1045"/>
    </row>
    <row r="6" spans="2:17" ht="13.5" customHeight="1">
      <c r="B6" s="1210" t="s">
        <v>321</v>
      </c>
      <c r="C6" s="1356">
        <v>2.6878245915735199</v>
      </c>
      <c r="D6" s="1355" t="s">
        <v>325</v>
      </c>
      <c r="E6" s="1357">
        <v>9.83</v>
      </c>
      <c r="F6" s="1355" t="s">
        <v>320</v>
      </c>
      <c r="O6" s="1045"/>
      <c r="P6" s="1045"/>
      <c r="Q6" s="1045"/>
    </row>
    <row r="7" spans="2:17" ht="13.5" customHeight="1">
      <c r="B7" s="1210" t="s">
        <v>270</v>
      </c>
      <c r="C7" s="1356">
        <v>2.5542785898538298</v>
      </c>
      <c r="D7" s="1355" t="s">
        <v>325</v>
      </c>
      <c r="E7" s="1357">
        <v>9.83</v>
      </c>
      <c r="F7" s="1355" t="s">
        <v>320</v>
      </c>
      <c r="O7" s="1045"/>
      <c r="P7" s="1045"/>
      <c r="Q7" s="1045"/>
    </row>
    <row r="8" spans="2:17" ht="13.5" customHeight="1">
      <c r="B8" s="1210" t="s">
        <v>151</v>
      </c>
      <c r="C8" s="1356">
        <v>2.80271711092003</v>
      </c>
      <c r="D8" s="1355" t="s">
        <v>326</v>
      </c>
      <c r="E8" s="1357">
        <v>13.8</v>
      </c>
      <c r="F8" s="1355" t="s">
        <v>322</v>
      </c>
      <c r="O8" s="1045"/>
      <c r="P8" s="1045"/>
      <c r="Q8" s="1045"/>
    </row>
    <row r="9" spans="2:17" ht="13.5" customHeight="1">
      <c r="B9" s="1210" t="s">
        <v>191</v>
      </c>
      <c r="C9" s="1356">
        <v>0</v>
      </c>
      <c r="D9" s="1356"/>
      <c r="E9" s="1357"/>
      <c r="F9" s="1355"/>
      <c r="O9" s="1045"/>
      <c r="P9" s="1045"/>
      <c r="Q9" s="1045"/>
    </row>
    <row r="11" spans="2:17" ht="13.5" customHeight="1">
      <c r="B11" s="1352" t="s">
        <v>340</v>
      </c>
    </row>
    <row r="12" spans="2:17" ht="13.5" customHeight="1">
      <c r="B12" s="1358" t="s">
        <v>323</v>
      </c>
      <c r="C12" s="1262">
        <v>2015</v>
      </c>
      <c r="D12" s="1262">
        <v>2016</v>
      </c>
      <c r="E12" s="1262">
        <v>2017</v>
      </c>
      <c r="F12" s="1262">
        <v>2018</v>
      </c>
      <c r="G12" s="1262">
        <v>2019</v>
      </c>
      <c r="H12" s="1262">
        <v>2020</v>
      </c>
      <c r="I12" s="1262">
        <v>2025</v>
      </c>
      <c r="J12" s="1262">
        <v>2030</v>
      </c>
      <c r="K12" s="1262">
        <v>2035</v>
      </c>
      <c r="L12" s="1262">
        <v>2040</v>
      </c>
      <c r="M12" s="1262">
        <v>2045</v>
      </c>
      <c r="N12" s="1263">
        <v>2050</v>
      </c>
    </row>
    <row r="13" spans="2:17" ht="13.5" customHeight="1">
      <c r="B13" s="1142" t="s">
        <v>317</v>
      </c>
      <c r="C13" s="1359" t="s">
        <v>341</v>
      </c>
      <c r="D13" s="1359" t="s">
        <v>341</v>
      </c>
      <c r="E13" s="1359" t="s">
        <v>341</v>
      </c>
      <c r="F13" s="1359">
        <v>2.1772145313843505</v>
      </c>
      <c r="G13" s="1359">
        <v>2.1631225279449695</v>
      </c>
      <c r="H13" s="1359">
        <v>2.1560765262252795</v>
      </c>
      <c r="I13" s="1359">
        <v>2.120846517626827</v>
      </c>
      <c r="J13" s="1359">
        <v>2.1443331900257951</v>
      </c>
      <c r="K13" s="1359">
        <v>1.8084737747205502</v>
      </c>
      <c r="L13" s="1359">
        <v>1.056900257953568</v>
      </c>
      <c r="M13" s="1359">
        <v>0</v>
      </c>
      <c r="N13" s="1359">
        <v>0</v>
      </c>
    </row>
    <row r="14" spans="2:17" ht="13.5" customHeight="1">
      <c r="B14" s="1142" t="s">
        <v>321</v>
      </c>
      <c r="C14" s="1359" t="s">
        <v>341</v>
      </c>
      <c r="D14" s="1359" t="s">
        <v>341</v>
      </c>
      <c r="E14" s="1359" t="s">
        <v>341</v>
      </c>
      <c r="F14" s="1359">
        <v>2.5004832175408427</v>
      </c>
      <c r="G14" s="1359">
        <v>2.4916133963886504</v>
      </c>
      <c r="H14" s="1359">
        <v>2.4727986242476354</v>
      </c>
      <c r="I14" s="1359">
        <v>2.4324812553740327</v>
      </c>
      <c r="J14" s="1359">
        <v>2.3625978159931211</v>
      </c>
      <c r="K14" s="1359">
        <v>2.0965031814273432</v>
      </c>
      <c r="L14" s="1359">
        <v>1.2095210662080824</v>
      </c>
      <c r="M14" s="1359">
        <v>0</v>
      </c>
      <c r="N14" s="1359">
        <v>0</v>
      </c>
    </row>
    <row r="15" spans="2:17" ht="13.5" customHeight="1">
      <c r="B15" s="1142" t="s">
        <v>151</v>
      </c>
      <c r="C15" s="1359" t="s">
        <v>341</v>
      </c>
      <c r="D15" s="1359" t="s">
        <v>341</v>
      </c>
      <c r="E15" s="1359" t="s">
        <v>341</v>
      </c>
      <c r="F15" s="1359">
        <v>2.7999143938091144</v>
      </c>
      <c r="G15" s="1359">
        <v>2.7999143938091144</v>
      </c>
      <c r="H15" s="1359">
        <v>2.7999143938091144</v>
      </c>
      <c r="I15" s="1359">
        <v>2.6625812553740325</v>
      </c>
      <c r="J15" s="1359">
        <v>2.4663910576096302</v>
      </c>
      <c r="K15" s="1359">
        <v>2.0459834909716252</v>
      </c>
      <c r="L15" s="1359">
        <v>1.5414944110060191</v>
      </c>
      <c r="M15" s="1359">
        <v>1.0930596732588134</v>
      </c>
      <c r="N15" s="1359">
        <v>0</v>
      </c>
    </row>
    <row r="16" spans="2:17" ht="13.5" customHeight="1">
      <c r="B16" s="1142" t="s">
        <v>191</v>
      </c>
      <c r="C16" s="1359" t="s">
        <v>341</v>
      </c>
      <c r="D16" s="1359" t="s">
        <v>341</v>
      </c>
      <c r="E16" s="1359" t="s">
        <v>341</v>
      </c>
      <c r="F16" s="1359">
        <v>0</v>
      </c>
      <c r="G16" s="1359">
        <v>0</v>
      </c>
      <c r="H16" s="1359">
        <v>0</v>
      </c>
      <c r="I16" s="1359">
        <v>0</v>
      </c>
      <c r="J16" s="1359">
        <v>0</v>
      </c>
      <c r="K16" s="1359">
        <v>0</v>
      </c>
      <c r="L16" s="1359">
        <v>0</v>
      </c>
      <c r="M16" s="1359">
        <v>0</v>
      </c>
      <c r="N16" s="1359">
        <v>0</v>
      </c>
    </row>
    <row r="18" spans="1:1024" ht="13.5" customHeight="1">
      <c r="B18" s="1360" t="s">
        <v>414</v>
      </c>
      <c r="C18" s="1361"/>
      <c r="D18" s="1361"/>
      <c r="E18" s="1361"/>
      <c r="F18" s="1361"/>
      <c r="G18" s="1361"/>
      <c r="H18" s="1361"/>
      <c r="I18" s="1361"/>
      <c r="J18" s="1361"/>
      <c r="K18" s="1058"/>
      <c r="L18" s="1058"/>
      <c r="M18" s="1058"/>
      <c r="N18" s="1058"/>
    </row>
    <row r="19" spans="1:1024" ht="13.5" customHeight="1">
      <c r="C19" s="1353"/>
      <c r="D19" s="1353"/>
      <c r="E19" s="1353"/>
      <c r="F19" s="1353"/>
      <c r="G19" s="1353"/>
      <c r="H19" s="1353"/>
      <c r="I19" s="1353"/>
      <c r="J19" s="1353"/>
    </row>
    <row r="20" spans="1:1024" s="1058" customFormat="1" ht="13.5" customHeight="1">
      <c r="A20" s="1361"/>
      <c r="B20" s="1362" t="s">
        <v>415</v>
      </c>
      <c r="C20" s="1361"/>
      <c r="D20" s="1361"/>
      <c r="E20" s="1361"/>
      <c r="F20" s="1361"/>
      <c r="G20" s="1361"/>
      <c r="H20" s="1363"/>
      <c r="I20" s="1361"/>
      <c r="J20" s="1361"/>
      <c r="K20" s="1361"/>
      <c r="ALK20" s="1352"/>
      <c r="ALL20" s="1352"/>
      <c r="ALM20" s="1352"/>
      <c r="ALN20" s="1352"/>
      <c r="ALO20" s="1352"/>
      <c r="ALP20" s="1352"/>
      <c r="ALQ20" s="1352"/>
      <c r="ALR20" s="1352"/>
      <c r="ALS20" s="1352"/>
      <c r="ALT20" s="1352"/>
      <c r="ALU20" s="1352"/>
      <c r="ALV20" s="1352"/>
      <c r="ALW20" s="1352"/>
      <c r="ALX20" s="1352"/>
      <c r="ALY20" s="1352"/>
      <c r="ALZ20" s="1352"/>
      <c r="AMA20" s="1352"/>
      <c r="AMB20" s="1352"/>
      <c r="AMC20" s="1352"/>
      <c r="AMD20" s="1352"/>
      <c r="AME20" s="1352"/>
      <c r="AMF20" s="1352"/>
      <c r="AMG20" s="1352"/>
      <c r="AMH20" s="1352"/>
      <c r="AMI20" s="1352"/>
      <c r="AMJ20" s="1352"/>
    </row>
    <row r="21" spans="1:1024" ht="13.5" customHeight="1">
      <c r="C21" s="1353"/>
      <c r="D21" s="1353"/>
      <c r="E21" s="1353"/>
      <c r="F21" s="1353"/>
      <c r="G21" s="1353"/>
      <c r="H21" s="1353"/>
      <c r="I21" s="1353"/>
      <c r="J21" s="1353"/>
    </row>
    <row r="22" spans="1:1024" ht="13.5" customHeight="1">
      <c r="B22" s="1364" t="s">
        <v>416</v>
      </c>
      <c r="C22" s="1365"/>
      <c r="D22" s="1365"/>
      <c r="E22" s="1365"/>
      <c r="F22" s="1365"/>
      <c r="G22" s="1365"/>
      <c r="H22" s="1365"/>
      <c r="I22" s="1365"/>
      <c r="J22" s="1365"/>
      <c r="K22" s="1366"/>
      <c r="L22" s="1366"/>
      <c r="M22" s="1366"/>
      <c r="N22" s="1366"/>
    </row>
    <row r="23" spans="1:1024" ht="13.5" customHeight="1">
      <c r="C23" s="1353"/>
      <c r="D23" s="1353"/>
      <c r="E23" s="1353"/>
      <c r="F23" s="1353"/>
      <c r="G23" s="1353"/>
      <c r="H23" s="1353"/>
      <c r="I23" s="1353"/>
      <c r="J23" s="1353"/>
    </row>
    <row r="24" spans="1:1024" ht="13.5" customHeight="1">
      <c r="B24" s="1034" t="s">
        <v>417</v>
      </c>
      <c r="C24" s="1353"/>
      <c r="D24" s="1353"/>
      <c r="E24" s="1353"/>
      <c r="F24" s="1367"/>
      <c r="G24" s="1367"/>
      <c r="H24" s="1353"/>
      <c r="I24" s="1353"/>
      <c r="J24" s="1353"/>
    </row>
    <row r="26" spans="1:1024" ht="13.5" customHeight="1">
      <c r="B26" s="1368"/>
      <c r="C26" s="1262">
        <v>2015</v>
      </c>
      <c r="D26" s="1262">
        <v>2016</v>
      </c>
      <c r="E26" s="1262">
        <v>2017</v>
      </c>
      <c r="F26" s="1262">
        <v>2018</v>
      </c>
      <c r="G26" s="1262">
        <v>2019</v>
      </c>
      <c r="H26" s="1262">
        <v>2020</v>
      </c>
      <c r="I26" s="1262">
        <v>2025</v>
      </c>
      <c r="J26" s="1262">
        <v>2030</v>
      </c>
      <c r="K26" s="1262">
        <v>2035</v>
      </c>
      <c r="L26" s="1262">
        <v>2040</v>
      </c>
      <c r="M26" s="1262">
        <v>2045</v>
      </c>
      <c r="N26" s="1263">
        <v>2050</v>
      </c>
    </row>
    <row r="27" spans="1:1024" ht="13.5" customHeight="1">
      <c r="B27" s="1369" t="s">
        <v>418</v>
      </c>
      <c r="C27" s="1298">
        <v>5676.2030174640604</v>
      </c>
      <c r="D27" s="1298">
        <v>5770.7285637053601</v>
      </c>
      <c r="E27" s="1298">
        <v>5905.8251667411796</v>
      </c>
      <c r="F27" s="1298">
        <v>6016.3430764483001</v>
      </c>
      <c r="G27" s="1298">
        <v>5930.3842213218104</v>
      </c>
      <c r="H27" s="1298">
        <v>5690.6007940269601</v>
      </c>
      <c r="I27" s="1297">
        <v>5690.6007940269601</v>
      </c>
      <c r="J27" s="1297">
        <v>5690.6007940269601</v>
      </c>
      <c r="K27" s="1297">
        <v>5690.6007940269601</v>
      </c>
      <c r="L27" s="1297">
        <v>5690.6007940269601</v>
      </c>
      <c r="M27" s="1297">
        <v>5690.6007940269601</v>
      </c>
      <c r="N27" s="1297">
        <v>5690.6007940269601</v>
      </c>
    </row>
    <row r="28" spans="1:1024" ht="13.5" customHeight="1">
      <c r="B28" s="1369" t="s">
        <v>419</v>
      </c>
      <c r="C28" s="1298">
        <v>388.02199999999999</v>
      </c>
      <c r="D28" s="1298">
        <v>419.21</v>
      </c>
      <c r="E28" s="1298">
        <v>449.08300000000003</v>
      </c>
      <c r="F28" s="1298">
        <v>469.77699999999999</v>
      </c>
      <c r="G28" s="1298">
        <v>487.43299999999999</v>
      </c>
      <c r="H28" s="1298">
        <v>410.55599999999998</v>
      </c>
      <c r="I28" s="1297">
        <v>410.55599999999998</v>
      </c>
      <c r="J28" s="1297">
        <v>410.55599999999998</v>
      </c>
      <c r="K28" s="1297">
        <v>410.55599999999998</v>
      </c>
      <c r="L28" s="1297">
        <v>410.55599999999998</v>
      </c>
      <c r="M28" s="1297">
        <v>410.55599999999998</v>
      </c>
      <c r="N28" s="1297">
        <v>410.55599999999998</v>
      </c>
    </row>
    <row r="29" spans="1:1024" ht="13.5" customHeight="1">
      <c r="C29" s="1370">
        <v>14.628559765848484</v>
      </c>
      <c r="D29" s="1370">
        <v>13.765722582250806</v>
      </c>
      <c r="E29" s="1370">
        <v>13.150854445038398</v>
      </c>
      <c r="F29" s="1370">
        <v>12.806806370785075</v>
      </c>
      <c r="G29" s="1370">
        <v>12.166562832885361</v>
      </c>
      <c r="H29" s="1370">
        <v>13.860717646379447</v>
      </c>
    </row>
    <row r="31" spans="1:1024" ht="13.5" customHeight="1">
      <c r="B31" s="1045" t="s">
        <v>349</v>
      </c>
      <c r="C31" s="1045"/>
      <c r="D31" s="1045"/>
      <c r="E31" s="1045"/>
      <c r="F31" s="1045"/>
      <c r="G31" s="1045"/>
      <c r="H31" s="1045"/>
    </row>
    <row r="32" spans="1:1024" ht="13.5" customHeight="1">
      <c r="B32" s="1371"/>
      <c r="C32" s="1372">
        <v>2015</v>
      </c>
      <c r="D32" s="1372">
        <v>2016</v>
      </c>
      <c r="E32" s="1373">
        <v>2017</v>
      </c>
      <c r="F32" s="1373">
        <v>2018</v>
      </c>
      <c r="G32" s="1373">
        <v>2019</v>
      </c>
      <c r="H32" s="1373">
        <v>2020</v>
      </c>
    </row>
    <row r="33" spans="2:24" ht="13.5" customHeight="1">
      <c r="B33" s="1374" t="s">
        <v>420</v>
      </c>
      <c r="C33" s="1298">
        <v>14155.205133650499</v>
      </c>
      <c r="D33" s="1298">
        <v>14142.022526075199</v>
      </c>
      <c r="E33" s="1298">
        <v>14014.601829712799</v>
      </c>
      <c r="F33" s="1298">
        <v>13943.724649166399</v>
      </c>
      <c r="G33" s="1298">
        <v>14016.2964657509</v>
      </c>
      <c r="H33" s="1298">
        <v>12841.6576709824</v>
      </c>
    </row>
    <row r="34" spans="2:24" ht="13.5" customHeight="1">
      <c r="B34" s="1374" t="s">
        <v>351</v>
      </c>
      <c r="C34" s="1298">
        <v>14591.4711064157</v>
      </c>
      <c r="D34" s="1298">
        <v>14556.488428505199</v>
      </c>
      <c r="E34" s="1298">
        <v>14408.7644283995</v>
      </c>
      <c r="F34" s="1298">
        <v>14321.222930977499</v>
      </c>
      <c r="G34" s="1298">
        <v>14367.169301206701</v>
      </c>
      <c r="H34" s="1298">
        <v>13161.5727458739</v>
      </c>
    </row>
    <row r="35" spans="2:24" ht="13.5" customHeight="1">
      <c r="B35" s="1374" t="s">
        <v>421</v>
      </c>
      <c r="C35" s="1298">
        <v>5640.5541617532699</v>
      </c>
      <c r="D35" s="1298">
        <v>5736.8530076139896</v>
      </c>
      <c r="E35" s="1298">
        <v>5794.2706947930601</v>
      </c>
      <c r="F35" s="1298">
        <v>6042.1034442581804</v>
      </c>
      <c r="G35" s="1298">
        <v>6623.6434568762897</v>
      </c>
      <c r="H35" s="1298">
        <v>6265.1969412079698</v>
      </c>
    </row>
    <row r="36" spans="2:24" ht="13.5" customHeight="1">
      <c r="C36" s="1375"/>
      <c r="D36" s="1375"/>
      <c r="E36" s="1375"/>
    </row>
    <row r="38" spans="2:24" ht="13.5" customHeight="1">
      <c r="B38" s="1364" t="s">
        <v>422</v>
      </c>
      <c r="C38" s="1365"/>
      <c r="D38" s="1365"/>
      <c r="E38" s="1365"/>
      <c r="F38" s="1376" t="s">
        <v>423</v>
      </c>
      <c r="G38" s="1376"/>
      <c r="H38" s="1365"/>
      <c r="I38" s="1365"/>
      <c r="J38" s="1365"/>
      <c r="K38" s="1365"/>
      <c r="L38" s="1365"/>
      <c r="M38" s="1365"/>
      <c r="N38" s="1365"/>
    </row>
    <row r="39" spans="2:24" ht="13.5" customHeight="1">
      <c r="H39" s="1353"/>
      <c r="I39" s="1353"/>
      <c r="J39" s="1353"/>
    </row>
    <row r="40" spans="2:24" ht="13.5" customHeight="1">
      <c r="B40" s="1377" t="s">
        <v>424</v>
      </c>
      <c r="C40" s="1353"/>
      <c r="D40" s="1353"/>
      <c r="E40" s="1353"/>
      <c r="F40" s="1353"/>
      <c r="G40" s="1353"/>
      <c r="H40" s="1353"/>
      <c r="I40" s="1353"/>
      <c r="J40" s="1353"/>
    </row>
    <row r="41" spans="2:24" ht="13.5" customHeight="1">
      <c r="C41" s="1378" t="s">
        <v>245</v>
      </c>
      <c r="D41" s="1378"/>
      <c r="E41" s="1378"/>
      <c r="F41" s="1378" t="s">
        <v>245</v>
      </c>
      <c r="G41" s="1378" t="s">
        <v>245</v>
      </c>
      <c r="H41" s="1378" t="s">
        <v>245</v>
      </c>
      <c r="J41" s="1460"/>
      <c r="K41" s="1460"/>
    </row>
    <row r="42" spans="2:24" ht="13.5" customHeight="1">
      <c r="B42" s="1368"/>
      <c r="C42" s="1262">
        <v>2015</v>
      </c>
      <c r="D42" s="1262">
        <v>2016</v>
      </c>
      <c r="E42" s="1262">
        <v>2017</v>
      </c>
      <c r="F42" s="1262">
        <v>2018</v>
      </c>
      <c r="G42" s="1262">
        <v>2019</v>
      </c>
      <c r="H42" s="1262">
        <v>2020</v>
      </c>
      <c r="I42" s="1262">
        <v>2025</v>
      </c>
      <c r="J42" s="1262">
        <v>2030</v>
      </c>
      <c r="K42" s="1262">
        <v>2035</v>
      </c>
      <c r="L42" s="1262">
        <v>2040</v>
      </c>
      <c r="M42" s="1262">
        <v>2045</v>
      </c>
      <c r="N42" s="1263">
        <v>2050</v>
      </c>
    </row>
    <row r="43" spans="2:24" ht="13.5" customHeight="1">
      <c r="B43" s="1299" t="s">
        <v>425</v>
      </c>
      <c r="C43" s="1379">
        <v>0.98674044255222604</v>
      </c>
      <c r="D43" s="1379">
        <v>0.98590443930249805</v>
      </c>
      <c r="E43" s="1379">
        <v>0.98574651011060299</v>
      </c>
      <c r="F43" s="1379">
        <v>0.98163809637338595</v>
      </c>
      <c r="G43" s="1379">
        <v>0.98232577605537597</v>
      </c>
      <c r="H43" s="1379">
        <v>0.975942380576584</v>
      </c>
      <c r="I43" s="1380">
        <v>0.83</v>
      </c>
      <c r="J43" s="1946">
        <v>0.47699999999999998</v>
      </c>
      <c r="K43" s="1380">
        <v>0</v>
      </c>
      <c r="L43" s="1380">
        <v>2.7755575615628901E-17</v>
      </c>
      <c r="M43" s="1380">
        <v>2.7755575615628901E-17</v>
      </c>
      <c r="N43" s="1380">
        <v>2.7755575615628901E-17</v>
      </c>
      <c r="X43" s="1108"/>
    </row>
    <row r="44" spans="2:24" ht="13.5" customHeight="1">
      <c r="B44" s="1299" t="s">
        <v>151</v>
      </c>
      <c r="C44" s="1379">
        <v>5.6182381411363298E-4</v>
      </c>
      <c r="D44" s="1379">
        <v>8.2774742968917702E-4</v>
      </c>
      <c r="E44" s="1379">
        <v>7.7713919253233799E-4</v>
      </c>
      <c r="F44" s="1379">
        <v>1.0089893715528901E-3</v>
      </c>
      <c r="G44" s="1379">
        <v>1.8115310206736101E-3</v>
      </c>
      <c r="H44" s="1379">
        <v>2.5355858884049901E-3</v>
      </c>
      <c r="I44" s="1381">
        <v>3.0000000000000001E-3</v>
      </c>
      <c r="J44" s="1947">
        <v>3.0000000000000001E-3</v>
      </c>
      <c r="K44" s="1381">
        <v>0</v>
      </c>
      <c r="L44" s="1381">
        <v>0</v>
      </c>
      <c r="M44" s="1381">
        <v>0</v>
      </c>
      <c r="N44" s="1381">
        <v>0</v>
      </c>
      <c r="X44" s="1108"/>
    </row>
    <row r="45" spans="2:24" ht="13.5" customHeight="1">
      <c r="B45" s="1299" t="s">
        <v>360</v>
      </c>
      <c r="C45" s="1379">
        <v>1.26977336336599E-2</v>
      </c>
      <c r="D45" s="1379">
        <v>1.3267813267813299E-2</v>
      </c>
      <c r="E45" s="1379">
        <v>1.34763506968645E-2</v>
      </c>
      <c r="F45" s="1379">
        <v>1.73529142550614E-2</v>
      </c>
      <c r="G45" s="1379">
        <v>1.5862692923950601E-2</v>
      </c>
      <c r="H45" s="1379">
        <v>2.1522033535011101E-2</v>
      </c>
      <c r="I45" s="1382">
        <v>0.16700000000000001</v>
      </c>
      <c r="J45" s="1948">
        <v>0.51</v>
      </c>
      <c r="K45" s="1283">
        <v>0.98</v>
      </c>
      <c r="L45" s="1383">
        <v>0.97</v>
      </c>
      <c r="M45" s="1383">
        <v>0.97</v>
      </c>
      <c r="N45" s="1383">
        <v>0.97</v>
      </c>
      <c r="X45" s="1108"/>
    </row>
    <row r="46" spans="2:24" ht="13.5" customHeight="1">
      <c r="B46" s="1299" t="s">
        <v>192</v>
      </c>
      <c r="C46" s="1379">
        <v>0</v>
      </c>
      <c r="D46" s="1379">
        <v>0</v>
      </c>
      <c r="E46" s="1379">
        <v>0</v>
      </c>
      <c r="F46" s="1379">
        <v>0</v>
      </c>
      <c r="G46" s="1379">
        <v>0</v>
      </c>
      <c r="H46" s="1379">
        <v>0</v>
      </c>
      <c r="I46" s="1380">
        <v>0</v>
      </c>
      <c r="J46" s="1947">
        <v>0.01</v>
      </c>
      <c r="K46" s="1381">
        <v>0.02</v>
      </c>
      <c r="L46" s="1381">
        <v>0.03</v>
      </c>
      <c r="M46" s="1381">
        <v>0.03</v>
      </c>
      <c r="N46" s="1381">
        <v>0.03</v>
      </c>
      <c r="X46" s="1108"/>
    </row>
    <row r="47" spans="2:24" ht="13.5" customHeight="1">
      <c r="B47" s="1384"/>
      <c r="C47" s="1312">
        <v>0.99999999999999956</v>
      </c>
      <c r="D47" s="1312">
        <v>1.0000000000000004</v>
      </c>
      <c r="E47" s="1312">
        <v>0.99999999999999978</v>
      </c>
      <c r="F47" s="1312">
        <v>1.0000000000000002</v>
      </c>
      <c r="G47" s="1312">
        <v>1.0000000000000002</v>
      </c>
      <c r="H47" s="1312">
        <v>1</v>
      </c>
      <c r="I47" s="1312">
        <v>1</v>
      </c>
      <c r="J47" s="1312">
        <v>1</v>
      </c>
      <c r="K47" s="1312">
        <v>1</v>
      </c>
      <c r="L47" s="1312">
        <v>1</v>
      </c>
      <c r="M47" s="1312">
        <v>1</v>
      </c>
      <c r="N47" s="1312">
        <v>1</v>
      </c>
    </row>
    <row r="48" spans="2:24" ht="13.5" customHeight="1">
      <c r="B48" s="1385" t="s">
        <v>426</v>
      </c>
    </row>
    <row r="49" spans="2:18" ht="13.5" customHeight="1">
      <c r="B49" s="1385" t="s">
        <v>427</v>
      </c>
    </row>
    <row r="50" spans="2:18" ht="13.5" hidden="1" customHeight="1">
      <c r="B50" s="1385"/>
    </row>
    <row r="51" spans="2:18" ht="13.5" hidden="1" customHeight="1"/>
    <row r="52" spans="2:18" ht="13.5" hidden="1" customHeight="1">
      <c r="B52" s="1364" t="s">
        <v>428</v>
      </c>
      <c r="C52" s="1365"/>
      <c r="D52" s="1365"/>
      <c r="E52" s="1365"/>
      <c r="F52" s="1376" t="s">
        <v>423</v>
      </c>
      <c r="G52" s="1376"/>
      <c r="H52" s="1365"/>
      <c r="I52" s="1365"/>
      <c r="J52" s="1365"/>
      <c r="K52" s="1365"/>
      <c r="L52" s="1365"/>
      <c r="M52" s="1365"/>
      <c r="N52" s="1365"/>
    </row>
    <row r="53" spans="2:18" ht="13.5" hidden="1" customHeight="1"/>
    <row r="54" spans="2:18" ht="13.5" hidden="1" customHeight="1"/>
    <row r="55" spans="2:18" ht="13.5" hidden="1" customHeight="1">
      <c r="B55" s="1368"/>
      <c r="C55" s="1262">
        <v>2015</v>
      </c>
      <c r="D55" s="1262">
        <v>2016</v>
      </c>
      <c r="E55" s="1262">
        <v>2017</v>
      </c>
      <c r="F55" s="1262">
        <v>2018</v>
      </c>
      <c r="G55" s="1262">
        <v>2019</v>
      </c>
      <c r="H55" s="1262">
        <v>2020</v>
      </c>
      <c r="I55" s="1262">
        <v>2025</v>
      </c>
      <c r="J55" s="1262">
        <v>2030</v>
      </c>
      <c r="K55" s="1262">
        <v>2035</v>
      </c>
      <c r="L55" s="1262">
        <v>2040</v>
      </c>
      <c r="M55" s="1262">
        <v>2045</v>
      </c>
      <c r="N55" s="1263">
        <v>2050</v>
      </c>
      <c r="P55" s="1386">
        <v>2030</v>
      </c>
      <c r="Q55" s="1386">
        <v>2035</v>
      </c>
      <c r="R55" s="1386">
        <v>2040</v>
      </c>
    </row>
    <row r="56" spans="2:18" ht="13.5" hidden="1" customHeight="1">
      <c r="B56" s="1369" t="s">
        <v>429</v>
      </c>
      <c r="C56" s="1387">
        <v>7.6514055509702699</v>
      </c>
      <c r="D56" s="1387">
        <v>7.3136814290741299</v>
      </c>
      <c r="E56" s="1387">
        <v>7.1247763935328301</v>
      </c>
      <c r="F56" s="1387">
        <v>7.2755997773469696</v>
      </c>
      <c r="G56" s="1387">
        <v>7.2705890336986601</v>
      </c>
      <c r="H56" s="1387">
        <v>6.96474020614599</v>
      </c>
      <c r="I56" s="1341">
        <v>6.61650319583869</v>
      </c>
      <c r="J56" s="1341">
        <v>6.2682661855313899</v>
      </c>
      <c r="K56" s="1341">
        <v>6.0941476803777404</v>
      </c>
      <c r="L56" s="1341">
        <v>5.9200291752240899</v>
      </c>
      <c r="M56" s="1341">
        <v>5.9200291752240899</v>
      </c>
      <c r="N56" s="1341">
        <v>5.9200291752240899</v>
      </c>
      <c r="P56" s="1388">
        <v>-0.1000000000000002</v>
      </c>
      <c r="Q56" s="1388">
        <v>-0.12500000000000011</v>
      </c>
      <c r="R56" s="1388">
        <f t="shared" ref="R56:R59" si="0">L56/$H56-1</f>
        <v>-0.15000000000000024</v>
      </c>
    </row>
    <row r="57" spans="2:18" ht="13.5" hidden="1" customHeight="1">
      <c r="B57" s="1369" t="s">
        <v>430</v>
      </c>
      <c r="C57" s="1387">
        <v>6.5036947183247298</v>
      </c>
      <c r="D57" s="1387">
        <v>6.2166292147130102</v>
      </c>
      <c r="E57" s="1387">
        <v>6.0560599345029003</v>
      </c>
      <c r="F57" s="1387">
        <v>6.1842598107449298</v>
      </c>
      <c r="G57" s="1387">
        <v>6.1800006786438599</v>
      </c>
      <c r="H57" s="1387">
        <v>5.9200291752240899</v>
      </c>
      <c r="I57" s="1341">
        <v>5.6240277164628898</v>
      </c>
      <c r="J57" s="1341">
        <v>5.3280262577016799</v>
      </c>
      <c r="K57" s="1341">
        <v>5.1800255283210799</v>
      </c>
      <c r="L57" s="1341">
        <v>5.0320247989404798</v>
      </c>
      <c r="M57" s="1341">
        <v>5.0320247989404798</v>
      </c>
      <c r="N57" s="1341">
        <v>5.0320247989404798</v>
      </c>
      <c r="P57" s="1388">
        <v>-0.1000000000000002</v>
      </c>
      <c r="Q57" s="1388">
        <v>-0.12499999999999978</v>
      </c>
      <c r="R57" s="1388">
        <f t="shared" si="0"/>
        <v>-0.14999999999999947</v>
      </c>
    </row>
    <row r="58" spans="2:18" ht="13.5" hidden="1" customHeight="1">
      <c r="B58" s="1369" t="s">
        <v>431</v>
      </c>
      <c r="C58" s="1387">
        <v>35</v>
      </c>
      <c r="D58" s="1387">
        <v>35</v>
      </c>
      <c r="E58" s="1387">
        <v>35</v>
      </c>
      <c r="F58" s="1387">
        <v>35</v>
      </c>
      <c r="G58" s="1387">
        <v>35</v>
      </c>
      <c r="H58" s="1387">
        <v>35</v>
      </c>
      <c r="I58" s="1341">
        <v>31.5</v>
      </c>
      <c r="J58" s="1341">
        <v>28</v>
      </c>
      <c r="K58" s="1341">
        <v>26</v>
      </c>
      <c r="L58" s="1341">
        <v>24</v>
      </c>
      <c r="M58" s="1341">
        <v>23.5</v>
      </c>
      <c r="N58" s="1341">
        <v>23</v>
      </c>
      <c r="P58" s="1388">
        <v>-0.19999999999999996</v>
      </c>
      <c r="Q58" s="1388">
        <v>-0.25714285714285712</v>
      </c>
      <c r="R58" s="1388">
        <f t="shared" si="0"/>
        <v>-0.31428571428571428</v>
      </c>
    </row>
    <row r="59" spans="2:18" ht="13.5" hidden="1" customHeight="1">
      <c r="B59" s="1389" t="s">
        <v>192</v>
      </c>
      <c r="C59" s="1390">
        <v>1.55</v>
      </c>
      <c r="D59" s="1390">
        <v>1.55</v>
      </c>
      <c r="E59" s="1390">
        <v>1.55</v>
      </c>
      <c r="F59" s="1390">
        <v>1.55</v>
      </c>
      <c r="G59" s="1390">
        <v>1.55</v>
      </c>
      <c r="H59" s="1390">
        <v>1.55</v>
      </c>
      <c r="I59" s="1288">
        <v>1.39</v>
      </c>
      <c r="J59" s="1288">
        <v>1.23</v>
      </c>
      <c r="K59" s="1341">
        <v>1.1499999999999999</v>
      </c>
      <c r="L59" s="1341">
        <v>1.07</v>
      </c>
      <c r="M59" s="1341">
        <v>1.0349999999999999</v>
      </c>
      <c r="N59" s="1341">
        <v>1</v>
      </c>
      <c r="P59" s="1388">
        <v>-0.20645161290322589</v>
      </c>
      <c r="Q59" s="1388">
        <v>-0.25806451612903236</v>
      </c>
      <c r="R59" s="1388">
        <f t="shared" si="0"/>
        <v>-0.30967741935483872</v>
      </c>
    </row>
    <row r="60" spans="2:18" ht="13.5" hidden="1" customHeight="1"/>
    <row r="61" spans="2:18" ht="13.5" hidden="1" customHeight="1">
      <c r="C61" s="1129"/>
      <c r="D61" s="1129"/>
      <c r="E61" s="1129"/>
      <c r="F61" s="1129"/>
      <c r="G61" s="1129"/>
      <c r="H61" s="1129"/>
      <c r="I61" s="1129"/>
      <c r="J61" s="1129"/>
      <c r="K61" s="1129"/>
      <c r="L61" s="1129"/>
      <c r="M61" s="1129"/>
      <c r="N61" s="1129"/>
    </row>
    <row r="62" spans="2:18" ht="13.5" hidden="1" customHeight="1">
      <c r="B62" s="1352" t="s">
        <v>432</v>
      </c>
    </row>
    <row r="63" spans="2:18" ht="13.5" hidden="1" customHeight="1">
      <c r="B63" s="1112" t="s">
        <v>376</v>
      </c>
      <c r="C63" s="1391">
        <v>2015</v>
      </c>
      <c r="D63" s="1391">
        <v>2016</v>
      </c>
      <c r="E63" s="1391">
        <v>2017</v>
      </c>
      <c r="F63" s="1391">
        <v>2018</v>
      </c>
      <c r="G63" s="1391">
        <v>2019</v>
      </c>
      <c r="H63" s="1391">
        <v>2020</v>
      </c>
      <c r="I63" s="1391">
        <v>2025</v>
      </c>
      <c r="J63" s="1391">
        <v>2030</v>
      </c>
      <c r="K63" s="1391">
        <v>2035</v>
      </c>
      <c r="L63" s="1391">
        <v>2040</v>
      </c>
      <c r="M63" s="1391">
        <v>2045</v>
      </c>
      <c r="N63" s="1391">
        <v>2050</v>
      </c>
    </row>
    <row r="64" spans="2:18" ht="13.5" hidden="1" customHeight="1">
      <c r="B64" s="1112" t="s">
        <v>433</v>
      </c>
      <c r="C64" s="1392">
        <v>152.69999999999999</v>
      </c>
      <c r="D64" s="1392">
        <v>145.96</v>
      </c>
      <c r="E64" s="1392">
        <v>142.19</v>
      </c>
      <c r="F64" s="1392">
        <v>145.19999999999999</v>
      </c>
      <c r="G64" s="1392">
        <v>145.1</v>
      </c>
      <c r="H64" s="1392">
        <v>139</v>
      </c>
      <c r="I64" s="1392"/>
      <c r="J64" s="1392"/>
      <c r="K64" s="1392"/>
      <c r="L64" s="1392"/>
      <c r="M64" s="1392"/>
      <c r="N64" s="1392"/>
    </row>
    <row r="65" spans="1:1024" ht="13.5" hidden="1" customHeight="1">
      <c r="B65" s="1112" t="s">
        <v>434</v>
      </c>
      <c r="C65" s="1392">
        <v>197.74649999999997</v>
      </c>
      <c r="D65" s="1392">
        <v>189.01820000000001</v>
      </c>
      <c r="E65" s="1392">
        <v>184.13604999999998</v>
      </c>
      <c r="F65" s="1392">
        <v>188.03399999999996</v>
      </c>
      <c r="G65" s="1392">
        <v>187.90449999999998</v>
      </c>
      <c r="H65" s="1392">
        <v>180</v>
      </c>
      <c r="I65" s="1392">
        <v>0</v>
      </c>
      <c r="J65" s="1392">
        <v>0</v>
      </c>
      <c r="K65" s="1392">
        <v>0</v>
      </c>
      <c r="L65" s="1392">
        <v>0</v>
      </c>
      <c r="M65" s="1392">
        <v>0</v>
      </c>
      <c r="N65" s="1392">
        <v>0</v>
      </c>
    </row>
    <row r="66" spans="1:1024" ht="13.5" hidden="1" customHeight="1">
      <c r="B66" s="1352" t="s">
        <v>435</v>
      </c>
      <c r="C66" s="1393">
        <v>1.04</v>
      </c>
      <c r="D66" s="1375"/>
      <c r="E66" s="1375"/>
      <c r="F66" s="1375"/>
      <c r="G66" s="1375"/>
      <c r="H66" s="1375"/>
      <c r="I66" s="1375"/>
      <c r="J66" s="1375"/>
      <c r="K66" s="1375"/>
      <c r="L66" s="1375"/>
      <c r="M66" s="1375"/>
      <c r="N66" s="1375"/>
    </row>
    <row r="67" spans="1:1024" ht="13.5" hidden="1" customHeight="1">
      <c r="F67" s="1394"/>
      <c r="G67" s="1394"/>
      <c r="H67" s="1395"/>
    </row>
    <row r="68" spans="1:1024" ht="13.5" hidden="1" customHeight="1">
      <c r="B68" s="1352" t="s">
        <v>436</v>
      </c>
    </row>
    <row r="69" spans="1:1024" ht="13.5" hidden="1" customHeight="1">
      <c r="B69" s="1112" t="s">
        <v>376</v>
      </c>
      <c r="C69" s="1391">
        <v>2015</v>
      </c>
      <c r="D69" s="1391">
        <v>2016</v>
      </c>
      <c r="E69" s="1391">
        <v>2017</v>
      </c>
      <c r="F69" s="1391">
        <v>2018</v>
      </c>
      <c r="G69" s="1391">
        <v>2019</v>
      </c>
      <c r="H69" s="1391">
        <v>2020</v>
      </c>
      <c r="I69" s="1391">
        <v>2025</v>
      </c>
      <c r="J69" s="1391">
        <v>2030</v>
      </c>
      <c r="K69" s="1391">
        <v>2035</v>
      </c>
      <c r="L69" s="1391">
        <v>2040</v>
      </c>
      <c r="M69" s="1391">
        <v>2045</v>
      </c>
      <c r="N69" s="1391">
        <v>2050</v>
      </c>
    </row>
    <row r="70" spans="1:1024" ht="13.5" hidden="1" customHeight="1">
      <c r="B70" s="1112" t="s">
        <v>269</v>
      </c>
      <c r="C70" s="1392">
        <v>205.65636000000029</v>
      </c>
      <c r="D70" s="1392">
        <v>196.5789280000001</v>
      </c>
      <c r="E70" s="1392">
        <v>191.50149200000038</v>
      </c>
      <c r="F70" s="1392">
        <v>195.55536000000012</v>
      </c>
      <c r="G70" s="1392">
        <v>195.42068000000015</v>
      </c>
      <c r="H70" s="1392">
        <v>187.20000000000022</v>
      </c>
      <c r="I70" s="1392">
        <v>177.84000000000017</v>
      </c>
      <c r="J70" s="1392">
        <v>168.48000000000013</v>
      </c>
      <c r="K70" s="1392">
        <v>163.80000000000013</v>
      </c>
      <c r="L70" s="1392">
        <v>159.12000000000012</v>
      </c>
      <c r="M70" s="1392">
        <v>159.12000000000012</v>
      </c>
      <c r="N70" s="1392">
        <v>159.12000000000012</v>
      </c>
    </row>
    <row r="71" spans="1:1024" ht="13.5" hidden="1" customHeight="1">
      <c r="B71" s="1112" t="s">
        <v>360</v>
      </c>
      <c r="C71" s="1396">
        <v>0</v>
      </c>
      <c r="D71" s="1396"/>
      <c r="E71" s="1396"/>
      <c r="F71" s="1396">
        <v>0</v>
      </c>
      <c r="G71" s="1396">
        <v>0</v>
      </c>
      <c r="H71" s="1396">
        <v>0</v>
      </c>
      <c r="I71" s="1396">
        <v>0</v>
      </c>
      <c r="J71" s="1396">
        <v>0</v>
      </c>
      <c r="K71" s="1396">
        <v>0</v>
      </c>
      <c r="L71" s="1396">
        <v>0</v>
      </c>
      <c r="M71" s="1396">
        <v>0</v>
      </c>
      <c r="N71" s="1396">
        <v>0</v>
      </c>
    </row>
    <row r="72" spans="1:1024" ht="13.5" hidden="1" customHeight="1">
      <c r="B72" s="1112" t="s">
        <v>437</v>
      </c>
      <c r="C72" s="1392">
        <v>202.92944768008022</v>
      </c>
      <c r="D72" s="1392"/>
      <c r="E72" s="1392"/>
      <c r="F72" s="1392">
        <v>191.96459132601231</v>
      </c>
      <c r="G72" s="1392">
        <v>191.96677113826942</v>
      </c>
      <c r="H72" s="1392">
        <v>182.69641364393672</v>
      </c>
      <c r="I72" s="1392">
        <v>147.60720000000015</v>
      </c>
      <c r="J72" s="1392">
        <v>80.364960000000053</v>
      </c>
      <c r="K72" s="1392">
        <v>0</v>
      </c>
      <c r="L72" s="1392">
        <v>4.4164671919588744E-15</v>
      </c>
      <c r="M72" s="1392">
        <v>4.4164671919588744E-15</v>
      </c>
      <c r="N72" s="1392">
        <v>4.4164671919588744E-15</v>
      </c>
    </row>
    <row r="73" spans="1:1024" ht="13.5" hidden="1" customHeight="1">
      <c r="B73" s="1352" t="s">
        <v>438</v>
      </c>
      <c r="C73" s="1375"/>
      <c r="D73" s="1375"/>
      <c r="E73" s="1375"/>
      <c r="F73" s="1375"/>
      <c r="G73" s="1375"/>
      <c r="H73" s="1375"/>
      <c r="I73" s="1397">
        <v>-0.19206295812857688</v>
      </c>
      <c r="J73" s="1397">
        <v>-0.56011747358858366</v>
      </c>
      <c r="K73" s="1375"/>
      <c r="L73" s="1375"/>
      <c r="M73" s="1375"/>
      <c r="N73" s="1375"/>
    </row>
    <row r="74" spans="1:1024" ht="13.5" hidden="1" customHeight="1">
      <c r="C74" s="1375"/>
      <c r="D74" s="1375"/>
      <c r="E74" s="1375"/>
      <c r="F74" s="1375"/>
      <c r="G74" s="1375"/>
      <c r="H74" s="1394"/>
      <c r="I74" s="1394"/>
      <c r="J74" s="1398"/>
      <c r="K74" s="1375"/>
      <c r="L74" s="1375"/>
      <c r="M74" s="1375"/>
      <c r="N74" s="1375"/>
    </row>
    <row r="75" spans="1:1024" ht="13.5" hidden="1" customHeight="1">
      <c r="B75" s="1352" t="s">
        <v>439</v>
      </c>
      <c r="C75" s="1375"/>
      <c r="D75" s="1375"/>
      <c r="E75" s="1375"/>
      <c r="F75" s="1375"/>
      <c r="G75" s="1375"/>
      <c r="H75" s="1394"/>
      <c r="I75" s="1394"/>
      <c r="J75" s="1398"/>
      <c r="K75" s="1375"/>
      <c r="L75" s="1375"/>
      <c r="M75" s="1375"/>
      <c r="N75" s="1375"/>
    </row>
    <row r="76" spans="1:1024" ht="13.5" hidden="1" customHeight="1">
      <c r="B76" s="1352" t="s">
        <v>440</v>
      </c>
      <c r="C76" s="1393">
        <v>1.32894202802934</v>
      </c>
      <c r="D76" s="1393"/>
      <c r="E76" s="1393"/>
      <c r="F76" s="1375"/>
      <c r="G76" s="1375"/>
      <c r="H76" s="1375"/>
      <c r="I76" s="1375"/>
      <c r="J76" s="1375"/>
      <c r="K76" s="1375"/>
      <c r="L76" s="1375"/>
      <c r="M76" s="1375"/>
      <c r="N76" s="1375"/>
    </row>
    <row r="77" spans="1:1024" ht="13.5" hidden="1" customHeight="1">
      <c r="B77" s="1112" t="s">
        <v>376</v>
      </c>
      <c r="C77" s="1391">
        <v>2015</v>
      </c>
      <c r="D77" s="1391">
        <v>2016</v>
      </c>
      <c r="E77" s="1391">
        <v>2017</v>
      </c>
      <c r="F77" s="1391">
        <v>2018</v>
      </c>
      <c r="G77" s="1391">
        <v>2019</v>
      </c>
      <c r="H77" s="1391">
        <v>2020</v>
      </c>
      <c r="I77" s="1391">
        <v>2025</v>
      </c>
      <c r="J77" s="1391">
        <v>2030</v>
      </c>
      <c r="K77" s="1391">
        <v>2035</v>
      </c>
      <c r="L77" s="1391">
        <v>2040</v>
      </c>
      <c r="M77" s="1391">
        <v>2045</v>
      </c>
      <c r="N77" s="1391">
        <v>2050</v>
      </c>
    </row>
    <row r="78" spans="1:1024" ht="13.5" hidden="1" customHeight="1">
      <c r="B78" s="1112" t="s">
        <v>441</v>
      </c>
      <c r="C78" s="1392">
        <v>152.69999999999999</v>
      </c>
      <c r="D78" s="1392"/>
      <c r="E78" s="1392"/>
      <c r="F78" s="1392">
        <v>144.44918384489091</v>
      </c>
      <c r="G78" s="1392">
        <v>144.45082410625005</v>
      </c>
      <c r="H78" s="1392">
        <v>137.47508152394983</v>
      </c>
      <c r="I78" s="1392">
        <v>111.07121069749276</v>
      </c>
      <c r="J78" s="1392">
        <v>60.472886179370477</v>
      </c>
      <c r="K78" s="1392">
        <v>0</v>
      </c>
      <c r="L78" s="1392">
        <v>3.323295598159357E-15</v>
      </c>
      <c r="M78" s="1392">
        <v>3.323295598159357E-15</v>
      </c>
      <c r="N78" s="1392">
        <v>3.323295598159357E-15</v>
      </c>
    </row>
    <row r="79" spans="1:1024" ht="13.5" hidden="1" customHeight="1"/>
    <row r="80" spans="1:1024" s="1058" customFormat="1" ht="13.5" hidden="1" customHeight="1">
      <c r="A80" s="1361"/>
      <c r="ALK80" s="1352"/>
      <c r="ALL80" s="1352"/>
      <c r="ALM80" s="1352"/>
      <c r="ALN80" s="1352"/>
      <c r="ALO80" s="1352"/>
      <c r="ALP80" s="1352"/>
      <c r="ALQ80" s="1352"/>
      <c r="ALR80" s="1352"/>
      <c r="ALS80" s="1352"/>
      <c r="ALT80" s="1352"/>
      <c r="ALU80" s="1352"/>
      <c r="ALV80" s="1352"/>
      <c r="ALW80" s="1352"/>
      <c r="ALX80" s="1352"/>
      <c r="ALY80" s="1352"/>
      <c r="ALZ80" s="1352"/>
      <c r="AMA80" s="1352"/>
      <c r="AMB80" s="1352"/>
      <c r="AMC80" s="1352"/>
      <c r="AMD80" s="1352"/>
      <c r="AME80" s="1352"/>
      <c r="AMF80" s="1352"/>
      <c r="AMG80" s="1352"/>
      <c r="AMH80" s="1352"/>
      <c r="AMI80" s="1352"/>
      <c r="AMJ80" s="1352"/>
    </row>
    <row r="81" spans="2:19" ht="13.5" hidden="1" customHeight="1"/>
    <row r="82" spans="2:19" ht="13.5" hidden="1" customHeight="1">
      <c r="B82" s="1352" t="s">
        <v>442</v>
      </c>
    </row>
    <row r="83" spans="2:19" ht="13.5" hidden="1" customHeight="1"/>
    <row r="84" spans="2:19" ht="13.5" hidden="1" customHeight="1">
      <c r="B84" s="1366" t="s">
        <v>443</v>
      </c>
      <c r="C84" s="1365"/>
      <c r="D84" s="1365"/>
      <c r="E84" s="1365"/>
      <c r="F84" s="1365"/>
      <c r="G84" s="1365"/>
      <c r="H84" s="1365"/>
      <c r="I84" s="1365"/>
      <c r="J84" s="1365"/>
      <c r="K84" s="1365"/>
      <c r="L84" s="1365"/>
      <c r="M84" s="1365"/>
      <c r="N84" s="1365"/>
    </row>
    <row r="85" spans="2:19" ht="13.5" hidden="1" customHeight="1"/>
    <row r="86" spans="2:19" ht="13.5" customHeight="1">
      <c r="B86" s="1367" t="s">
        <v>444</v>
      </c>
    </row>
    <row r="87" spans="2:19" ht="13.5" customHeight="1">
      <c r="B87" s="1368"/>
      <c r="C87" s="1262">
        <v>2015</v>
      </c>
      <c r="D87" s="1262">
        <v>2016</v>
      </c>
      <c r="E87" s="1262">
        <v>2017</v>
      </c>
      <c r="F87" s="1262">
        <v>2018</v>
      </c>
      <c r="G87" s="1262">
        <v>2019</v>
      </c>
      <c r="H87" s="1262">
        <v>2020</v>
      </c>
      <c r="I87" s="1262">
        <v>2025</v>
      </c>
      <c r="J87" s="1262">
        <v>2030</v>
      </c>
      <c r="K87" s="1262">
        <v>2035</v>
      </c>
      <c r="L87" s="1262">
        <v>2040</v>
      </c>
      <c r="M87" s="1262">
        <v>2045</v>
      </c>
      <c r="N87" s="1263">
        <v>2050</v>
      </c>
      <c r="P87" s="1399"/>
      <c r="Q87" s="1399"/>
      <c r="S87" s="1034"/>
    </row>
    <row r="88" spans="2:19" ht="13.5" customHeight="1">
      <c r="B88" s="1369" t="s">
        <v>445</v>
      </c>
      <c r="C88" s="1400">
        <v>0.99703487178347106</v>
      </c>
      <c r="D88" s="1400">
        <v>0.996300694680333</v>
      </c>
      <c r="E88" s="1400">
        <v>0.99559766689038098</v>
      </c>
      <c r="F88" s="1400">
        <v>0.99480866780287502</v>
      </c>
      <c r="G88" s="1400">
        <v>0.993692124374288</v>
      </c>
      <c r="H88" s="1400">
        <v>0.99244945068886203</v>
      </c>
      <c r="I88" s="1401">
        <v>0.97</v>
      </c>
      <c r="J88" s="1401">
        <v>0.86</v>
      </c>
      <c r="K88" s="1401">
        <v>0.63088895039897108</v>
      </c>
      <c r="L88" s="1401">
        <v>0.29850999999999994</v>
      </c>
      <c r="M88" s="1401">
        <v>8.1089999999999982E-2</v>
      </c>
      <c r="N88" s="1401">
        <v>0</v>
      </c>
      <c r="P88" s="1399"/>
      <c r="Q88" s="1399"/>
    </row>
    <row r="89" spans="2:19" ht="13.5" customHeight="1">
      <c r="B89" s="1369" t="s">
        <v>430</v>
      </c>
      <c r="C89" s="1400">
        <v>0</v>
      </c>
      <c r="D89" s="1400">
        <v>0</v>
      </c>
      <c r="E89" s="1400">
        <v>0</v>
      </c>
      <c r="F89" s="1400">
        <v>0</v>
      </c>
      <c r="G89" s="1400">
        <v>0</v>
      </c>
      <c r="H89" s="1400">
        <v>0</v>
      </c>
      <c r="I89" s="1401">
        <v>0</v>
      </c>
      <c r="J89" s="1401">
        <v>0</v>
      </c>
      <c r="K89" s="1402">
        <v>2.4110496010288484E-3</v>
      </c>
      <c r="L89" s="1402">
        <v>1.5E-3</v>
      </c>
      <c r="M89" s="1402">
        <v>5.1000000000000004E-4</v>
      </c>
      <c r="N89" s="1402">
        <v>0</v>
      </c>
      <c r="P89" s="1399"/>
      <c r="Q89" s="1399"/>
    </row>
    <row r="90" spans="2:19" ht="13.5" customHeight="1">
      <c r="B90" s="1369" t="s">
        <v>431</v>
      </c>
      <c r="C90" s="1400">
        <v>2.9651282165292902E-3</v>
      </c>
      <c r="D90" s="1400">
        <v>3.69930531966642E-3</v>
      </c>
      <c r="E90" s="1400">
        <v>4.4023331096192204E-3</v>
      </c>
      <c r="F90" s="1400">
        <v>5.1913321971251503E-3</v>
      </c>
      <c r="G90" s="1400">
        <v>6.3078756257117299E-3</v>
      </c>
      <c r="H90" s="1400">
        <v>7.5505493111376904E-3</v>
      </c>
      <c r="I90" s="1403">
        <v>0.03</v>
      </c>
      <c r="J90" s="1403">
        <v>0.14000000000000001</v>
      </c>
      <c r="K90" s="1403">
        <v>0.36</v>
      </c>
      <c r="L90" s="1402">
        <v>0.6849900000000001</v>
      </c>
      <c r="M90" s="1402">
        <v>0.89510000000000001</v>
      </c>
      <c r="N90" s="1402">
        <v>0.97170000000000001</v>
      </c>
      <c r="P90" s="1399"/>
      <c r="Q90" s="1399"/>
    </row>
    <row r="91" spans="2:19" ht="13.5" customHeight="1">
      <c r="B91" s="1389" t="s">
        <v>192</v>
      </c>
      <c r="C91" s="1400">
        <v>0</v>
      </c>
      <c r="D91" s="1400">
        <v>0</v>
      </c>
      <c r="E91" s="1400">
        <v>0</v>
      </c>
      <c r="F91" s="1400">
        <v>0</v>
      </c>
      <c r="G91" s="1400">
        <v>0</v>
      </c>
      <c r="H91" s="1400">
        <v>0</v>
      </c>
      <c r="I91" s="1401">
        <v>0</v>
      </c>
      <c r="J91" s="1401">
        <v>0</v>
      </c>
      <c r="K91" s="1402">
        <v>6.7000000000000011E-3</v>
      </c>
      <c r="L91" s="1402">
        <v>1.5000000000000001E-2</v>
      </c>
      <c r="M91" s="1402">
        <v>2.3300000000000001E-2</v>
      </c>
      <c r="N91" s="1402">
        <v>2.8300000000000002E-2</v>
      </c>
      <c r="P91" s="1399"/>
      <c r="Q91" s="1399"/>
    </row>
    <row r="92" spans="2:19" ht="13.5" customHeight="1">
      <c r="C92" s="1404">
        <v>1.0000000000000004</v>
      </c>
      <c r="D92" s="1404">
        <v>0.99999999999999944</v>
      </c>
      <c r="E92" s="1404">
        <v>1.0000000000000002</v>
      </c>
      <c r="F92" s="1404">
        <v>1.0000000000000002</v>
      </c>
      <c r="G92" s="1404">
        <v>0.99999999999999978</v>
      </c>
      <c r="H92" s="1404">
        <v>0.99999999999999978</v>
      </c>
      <c r="I92" s="1404">
        <v>1</v>
      </c>
      <c r="J92" s="1404">
        <v>1</v>
      </c>
      <c r="K92" s="1404">
        <v>1</v>
      </c>
      <c r="L92" s="1404">
        <v>1</v>
      </c>
      <c r="M92" s="1404">
        <v>1</v>
      </c>
      <c r="N92" s="1404">
        <v>1</v>
      </c>
    </row>
    <row r="93" spans="2:19" ht="13.5" customHeight="1">
      <c r="C93" s="1404"/>
      <c r="D93" s="1404"/>
      <c r="E93" s="1404"/>
      <c r="F93" s="1404"/>
      <c r="G93" s="1404"/>
      <c r="H93" s="1404"/>
      <c r="I93" s="1404"/>
      <c r="J93" s="1404"/>
      <c r="K93" s="1404"/>
      <c r="L93" s="1404"/>
      <c r="M93" s="1404"/>
      <c r="N93" s="1404"/>
      <c r="O93" s="1404"/>
    </row>
    <row r="94" spans="2:19" ht="13.5" customHeight="1">
      <c r="B94" s="1366" t="s">
        <v>446</v>
      </c>
      <c r="C94" s="1365"/>
      <c r="D94" s="1365"/>
      <c r="E94" s="1365"/>
      <c r="F94" s="1365"/>
      <c r="G94" s="1365"/>
      <c r="H94" s="1365"/>
      <c r="I94" s="1365"/>
      <c r="J94" s="1365"/>
      <c r="K94" s="1365"/>
      <c r="L94" s="1365"/>
      <c r="M94" s="1365"/>
      <c r="N94" s="1365"/>
    </row>
    <row r="96" spans="2:19" ht="13.5" customHeight="1">
      <c r="C96" s="1405" t="s">
        <v>245</v>
      </c>
      <c r="D96" s="1405"/>
      <c r="E96" s="1405"/>
      <c r="F96" s="1405" t="s">
        <v>245</v>
      </c>
      <c r="G96" s="1405"/>
    </row>
    <row r="97" spans="1:1024" ht="13.5" customHeight="1">
      <c r="B97" s="1368"/>
      <c r="C97" s="1262">
        <v>2015</v>
      </c>
      <c r="D97" s="1262">
        <v>2016</v>
      </c>
      <c r="E97" s="1262">
        <v>2017</v>
      </c>
      <c r="F97" s="1262">
        <v>2018</v>
      </c>
      <c r="G97" s="1262">
        <v>2019</v>
      </c>
      <c r="H97" s="1262">
        <v>2020</v>
      </c>
      <c r="I97" s="1262">
        <v>2025</v>
      </c>
      <c r="J97" s="1262">
        <v>2030</v>
      </c>
      <c r="K97" s="1262">
        <v>2035</v>
      </c>
      <c r="L97" s="1262">
        <v>2040</v>
      </c>
      <c r="M97" s="1262">
        <v>2045</v>
      </c>
      <c r="N97" s="1263">
        <v>2050</v>
      </c>
    </row>
    <row r="98" spans="1:1024" ht="13.5" customHeight="1">
      <c r="B98" s="1278" t="s">
        <v>429</v>
      </c>
      <c r="C98" s="1406">
        <v>8.0907389436649506</v>
      </c>
      <c r="D98" s="1406">
        <v>7.9370052153261996</v>
      </c>
      <c r="E98" s="1406">
        <v>7.8646576806324902</v>
      </c>
      <c r="F98" s="1406">
        <v>7.8272511912089398</v>
      </c>
      <c r="G98" s="1406">
        <v>7.79</v>
      </c>
      <c r="H98" s="1406">
        <v>7.7614809999999999</v>
      </c>
      <c r="I98" s="1293">
        <v>7.3251336431409397</v>
      </c>
      <c r="J98" s="1293">
        <v>6.8808331377737098</v>
      </c>
      <c r="K98" s="1293">
        <v>6.56470873168323</v>
      </c>
      <c r="L98" s="1293">
        <v>6.41233272961093</v>
      </c>
      <c r="M98" s="1293">
        <v>6.2218345841570804</v>
      </c>
      <c r="N98" s="1293">
        <v>6.0287383708249456</v>
      </c>
      <c r="P98" s="1352">
        <f>(J98-C98)/C98</f>
        <v>-0.14954206461433256</v>
      </c>
      <c r="Q98" s="1352">
        <f>(N98-C98)/C98</f>
        <v>-0.25485936293304229</v>
      </c>
    </row>
    <row r="99" spans="1:1024" ht="13.5" customHeight="1">
      <c r="B99" s="1369" t="s">
        <v>447</v>
      </c>
      <c r="C99" s="1407">
        <v>6.8771281021151998</v>
      </c>
      <c r="D99" s="1407">
        <v>6.7464544330272691</v>
      </c>
      <c r="E99" s="1407">
        <v>6.6849590285376168</v>
      </c>
      <c r="F99" s="1407">
        <v>6.6531635125275983</v>
      </c>
      <c r="G99" s="1407">
        <v>6.6215000000000002</v>
      </c>
      <c r="H99" s="1407">
        <v>6.5972588499999993</v>
      </c>
      <c r="I99" s="1293">
        <v>6.2263635966697999</v>
      </c>
      <c r="J99" s="1293">
        <v>5.6832918777672798</v>
      </c>
      <c r="K99" s="1293">
        <v>5.5268198886476902</v>
      </c>
      <c r="L99" s="1293">
        <v>5.4242267317990702</v>
      </c>
      <c r="M99" s="1293">
        <v>5.28855939653352</v>
      </c>
      <c r="N99" s="1293">
        <v>5.1127380077319025</v>
      </c>
      <c r="P99" s="1352">
        <f t="shared" ref="P99:P101" si="1">(J99-C99)/C99</f>
        <v>-0.17359517034163308</v>
      </c>
      <c r="Q99" s="1352">
        <f t="shared" ref="Q99:Q101" si="2">(N99-C99)/C99</f>
        <v>-0.25655914332039614</v>
      </c>
    </row>
    <row r="100" spans="1:1024" ht="13.5" customHeight="1">
      <c r="B100" s="1369" t="s">
        <v>431</v>
      </c>
      <c r="C100" s="1407">
        <v>35</v>
      </c>
      <c r="D100" s="1407">
        <v>35</v>
      </c>
      <c r="E100" s="1407">
        <v>35</v>
      </c>
      <c r="F100" s="1407">
        <v>35</v>
      </c>
      <c r="G100" s="1407">
        <v>35</v>
      </c>
      <c r="H100" s="1407">
        <v>35</v>
      </c>
      <c r="I100" s="1293">
        <v>32.1921923729589</v>
      </c>
      <c r="J100" s="1293">
        <v>29.916912749088301</v>
      </c>
      <c r="K100" s="1293">
        <v>27.860631034623299</v>
      </c>
      <c r="L100" s="1293">
        <v>26.343605561182201</v>
      </c>
      <c r="M100" s="1293">
        <v>25.071247357293899</v>
      </c>
      <c r="N100" s="1293">
        <v>23.759855621456214</v>
      </c>
      <c r="P100" s="1352">
        <f t="shared" si="1"/>
        <v>-0.14523106431176283</v>
      </c>
      <c r="Q100" s="1352">
        <f t="shared" si="2"/>
        <v>-0.32114698224410815</v>
      </c>
    </row>
    <row r="101" spans="1:1024" ht="13.5" customHeight="1">
      <c r="B101" s="1389" t="s">
        <v>448</v>
      </c>
      <c r="C101" s="1407">
        <v>1.55</v>
      </c>
      <c r="D101" s="1407">
        <v>1.55</v>
      </c>
      <c r="E101" s="1407">
        <v>1.55</v>
      </c>
      <c r="F101" s="1407">
        <v>1.55</v>
      </c>
      <c r="G101" s="1407">
        <v>1.55</v>
      </c>
      <c r="H101" s="1407">
        <v>1.55</v>
      </c>
      <c r="I101" s="1407">
        <v>1.55</v>
      </c>
      <c r="J101" s="1407">
        <v>1.47</v>
      </c>
      <c r="K101" s="1407">
        <v>1.31</v>
      </c>
      <c r="L101" s="1407">
        <v>1.19</v>
      </c>
      <c r="M101" s="1407">
        <v>1.1099999999999999</v>
      </c>
      <c r="N101" s="1407">
        <v>1.0525</v>
      </c>
      <c r="P101" s="1352">
        <f t="shared" si="1"/>
        <v>-5.1612903225806493E-2</v>
      </c>
      <c r="Q101" s="1352">
        <f t="shared" si="2"/>
        <v>-0.32096774193548389</v>
      </c>
    </row>
    <row r="102" spans="1:1024" ht="13.5" customHeight="1">
      <c r="B102" s="1034"/>
      <c r="C102" s="1408"/>
      <c r="D102" s="1408"/>
      <c r="E102" s="1408"/>
      <c r="F102" s="1408"/>
      <c r="G102" s="1408"/>
      <c r="H102" s="1408"/>
      <c r="I102" s="1408"/>
      <c r="J102" s="1408"/>
      <c r="K102" s="1408"/>
      <c r="L102" s="1408"/>
      <c r="M102" s="1408"/>
      <c r="N102" s="1408"/>
    </row>
    <row r="104" spans="1:1024" s="1058" customFormat="1" ht="13.5" customHeight="1">
      <c r="A104" s="1361"/>
      <c r="B104" s="1362" t="s">
        <v>394</v>
      </c>
      <c r="C104" s="1361"/>
      <c r="D104" s="1361"/>
      <c r="E104" s="1361"/>
      <c r="F104" s="1361"/>
      <c r="G104" s="1361"/>
      <c r="H104" s="1361"/>
      <c r="I104" s="1361"/>
      <c r="J104" s="1361"/>
      <c r="K104" s="1361"/>
      <c r="L104" s="1361"/>
      <c r="M104" s="1361"/>
      <c r="N104" s="1361"/>
      <c r="ALK104" s="1352"/>
      <c r="ALL104" s="1352"/>
      <c r="ALM104" s="1352"/>
      <c r="ALN104" s="1352"/>
      <c r="ALO104" s="1352"/>
      <c r="ALP104" s="1352"/>
      <c r="ALQ104" s="1352"/>
      <c r="ALR104" s="1352"/>
      <c r="ALS104" s="1352"/>
      <c r="ALT104" s="1352"/>
      <c r="ALU104" s="1352"/>
      <c r="ALV104" s="1352"/>
      <c r="ALW104" s="1352"/>
      <c r="ALX104" s="1352"/>
      <c r="ALY104" s="1352"/>
      <c r="ALZ104" s="1352"/>
      <c r="AMA104" s="1352"/>
      <c r="AMB104" s="1352"/>
      <c r="AMC104" s="1352"/>
      <c r="AMD104" s="1352"/>
      <c r="AME104" s="1352"/>
      <c r="AMF104" s="1352"/>
      <c r="AMG104" s="1352"/>
      <c r="AMH104" s="1352"/>
      <c r="AMI104" s="1352"/>
      <c r="AMJ104" s="1352"/>
    </row>
    <row r="105" spans="1:1024" ht="13.5" customHeight="1">
      <c r="B105" s="1034"/>
    </row>
    <row r="106" spans="1:1024" ht="13.5" customHeight="1">
      <c r="B106" s="1034"/>
    </row>
    <row r="107" spans="1:1024" ht="13.5" customHeight="1">
      <c r="B107" s="1362" t="s">
        <v>394</v>
      </c>
      <c r="C107" s="1361"/>
      <c r="D107" s="1361"/>
      <c r="E107" s="1361"/>
      <c r="F107" s="1409"/>
      <c r="G107" s="1409"/>
      <c r="H107" s="1363"/>
      <c r="I107" s="1361"/>
      <c r="J107" s="1361"/>
      <c r="K107" s="1058"/>
      <c r="L107" s="1058"/>
      <c r="M107" s="1058"/>
      <c r="N107" s="1058"/>
    </row>
    <row r="108" spans="1:1024" ht="13.5" customHeight="1">
      <c r="B108" s="1034"/>
    </row>
    <row r="109" spans="1:1024" ht="13.5" customHeight="1">
      <c r="B109" s="1352" t="s">
        <v>449</v>
      </c>
      <c r="C109" s="1367" t="s">
        <v>450</v>
      </c>
      <c r="D109" s="1367"/>
      <c r="E109" s="1367"/>
      <c r="F109" s="1367"/>
      <c r="G109" s="1367"/>
      <c r="H109" s="1353"/>
      <c r="I109" s="1353"/>
      <c r="J109" s="1353"/>
      <c r="K109" s="1353"/>
      <c r="L109" s="1353"/>
      <c r="M109" s="1353"/>
      <c r="N109" s="1353"/>
    </row>
    <row r="110" spans="1:1024" ht="13.5" customHeight="1">
      <c r="B110" s="1287" t="s">
        <v>396</v>
      </c>
      <c r="C110" s="1262">
        <v>2015</v>
      </c>
      <c r="D110" s="1262">
        <v>2016</v>
      </c>
      <c r="E110" s="1262">
        <v>2017</v>
      </c>
      <c r="F110" s="1262">
        <v>2018</v>
      </c>
      <c r="G110" s="1262">
        <v>2019</v>
      </c>
      <c r="H110" s="1262">
        <v>2020</v>
      </c>
      <c r="I110" s="1262">
        <v>2025</v>
      </c>
      <c r="J110" s="1262">
        <v>2030</v>
      </c>
      <c r="K110" s="1262">
        <v>2035</v>
      </c>
      <c r="L110" s="1262">
        <v>2040</v>
      </c>
      <c r="M110" s="1262">
        <v>2045</v>
      </c>
      <c r="N110" s="1263">
        <v>2050</v>
      </c>
      <c r="P110" s="1399"/>
      <c r="Q110" s="1399"/>
    </row>
    <row r="111" spans="1:1024" ht="13.5" customHeight="1">
      <c r="B111" s="1410" t="s">
        <v>451</v>
      </c>
      <c r="C111" s="1411">
        <v>79.531963816226465</v>
      </c>
      <c r="D111" s="1411">
        <v>78.02076126665655</v>
      </c>
      <c r="E111" s="1411">
        <v>77.309585000617375</v>
      </c>
      <c r="F111" s="1411">
        <v>76.941879209583874</v>
      </c>
      <c r="G111" s="1411">
        <v>76.575699999999998</v>
      </c>
      <c r="H111" s="1411">
        <v>76.295358230000005</v>
      </c>
      <c r="I111" s="1411">
        <v>72.006063712075445</v>
      </c>
      <c r="J111" s="1411">
        <v>67.638589744315567</v>
      </c>
      <c r="K111" s="1411">
        <v>64.53108683244615</v>
      </c>
      <c r="L111" s="1411">
        <v>63.033230732075445</v>
      </c>
      <c r="M111" s="1411">
        <v>61.1606339622641</v>
      </c>
      <c r="N111" s="1411">
        <v>59.262498185209218</v>
      </c>
      <c r="P111" s="1399"/>
      <c r="Q111" s="1399"/>
    </row>
    <row r="112" spans="1:1024" ht="13.5" customHeight="1">
      <c r="B112" s="1410" t="s">
        <v>452</v>
      </c>
      <c r="C112" s="1411">
        <v>94.904367809189765</v>
      </c>
      <c r="D112" s="1411">
        <v>93.101071175776312</v>
      </c>
      <c r="E112" s="1411">
        <v>92.252434593819117</v>
      </c>
      <c r="F112" s="1411">
        <v>91.813656472880865</v>
      </c>
      <c r="G112" s="1411">
        <v>91.376700000000014</v>
      </c>
      <c r="H112" s="1411">
        <v>91.042172129999997</v>
      </c>
      <c r="I112" s="1411">
        <v>85.923817634043246</v>
      </c>
      <c r="J112" s="1411">
        <v>78.429427913188462</v>
      </c>
      <c r="K112" s="1411">
        <v>76.270114463338132</v>
      </c>
      <c r="L112" s="1411">
        <v>74.854328898827177</v>
      </c>
      <c r="M112" s="1411">
        <v>72.982119672162582</v>
      </c>
      <c r="N112" s="1411">
        <v>70.555784506700263</v>
      </c>
      <c r="P112" s="1399"/>
      <c r="Q112" s="1399"/>
    </row>
    <row r="113" spans="2:17" ht="13.5" customHeight="1">
      <c r="B113" s="1410" t="s">
        <v>360</v>
      </c>
      <c r="C113" s="1411">
        <v>35</v>
      </c>
      <c r="D113" s="1411">
        <v>35</v>
      </c>
      <c r="E113" s="1411">
        <v>35</v>
      </c>
      <c r="F113" s="1411">
        <v>35</v>
      </c>
      <c r="G113" s="1411">
        <v>35</v>
      </c>
      <c r="H113" s="1411">
        <v>35</v>
      </c>
      <c r="I113" s="1411">
        <v>32.1921923729589</v>
      </c>
      <c r="J113" s="1411">
        <v>29.916912749088301</v>
      </c>
      <c r="K113" s="1411">
        <v>27.860631034623299</v>
      </c>
      <c r="L113" s="1411">
        <v>26.343605561182201</v>
      </c>
      <c r="M113" s="1411">
        <v>25.071247357293899</v>
      </c>
      <c r="N113" s="1411">
        <v>23.759855621456214</v>
      </c>
      <c r="P113" s="1399"/>
      <c r="Q113" s="1399"/>
    </row>
    <row r="114" spans="2:17" ht="13.5" customHeight="1">
      <c r="B114" s="1410" t="s">
        <v>453</v>
      </c>
      <c r="C114" s="1411">
        <v>51.614999999999995</v>
      </c>
      <c r="D114" s="1411">
        <v>51.614999999999995</v>
      </c>
      <c r="E114" s="1411">
        <v>51.614999999999995</v>
      </c>
      <c r="F114" s="1411">
        <v>51.614999999999995</v>
      </c>
      <c r="G114" s="1411">
        <v>51.614999999999995</v>
      </c>
      <c r="H114" s="1411">
        <v>51.614999999999995</v>
      </c>
      <c r="I114" s="1411">
        <v>51.614999999999995</v>
      </c>
      <c r="J114" s="1411">
        <v>48.950999999999993</v>
      </c>
      <c r="K114" s="1411">
        <v>43.622999999999998</v>
      </c>
      <c r="L114" s="1411">
        <v>39.626999999999995</v>
      </c>
      <c r="M114" s="1411">
        <v>36.962999999999994</v>
      </c>
      <c r="N114" s="1411">
        <v>35.048249999999996</v>
      </c>
      <c r="P114" s="1399"/>
      <c r="Q114" s="1399"/>
    </row>
    <row r="115" spans="2:17" ht="13.5" customHeight="1">
      <c r="B115" s="1412" t="s">
        <v>454</v>
      </c>
      <c r="C115" s="1375">
        <v>79.3999208337775</v>
      </c>
      <c r="D115" s="1375">
        <v>77.861614335646706</v>
      </c>
      <c r="E115" s="1375">
        <v>77.123324113714915</v>
      </c>
      <c r="F115" s="1375">
        <v>76.72414498163522</v>
      </c>
      <c r="G115" s="1375">
        <v>76.31344565534809</v>
      </c>
      <c r="H115" s="1375">
        <v>75.983555591363285</v>
      </c>
      <c r="I115" s="1375">
        <v>70.811647571901958</v>
      </c>
      <c r="J115" s="1375">
        <v>62.357554964983748</v>
      </c>
      <c r="K115" s="1375">
        <v>51.217941941338452</v>
      </c>
      <c r="L115" s="1375">
        <v>37.567842572534282</v>
      </c>
      <c r="M115" s="1375">
        <v>28.299248098546567</v>
      </c>
      <c r="N115" s="1375">
        <v>24.079317182369003</v>
      </c>
    </row>
    <row r="117" spans="2:17" ht="13.5" customHeight="1">
      <c r="B117" s="1352" t="s">
        <v>455</v>
      </c>
      <c r="C117" s="1367" t="s">
        <v>450</v>
      </c>
      <c r="D117" s="1367"/>
      <c r="E117" s="1367"/>
      <c r="F117" s="1367"/>
      <c r="G117" s="1367"/>
      <c r="H117" s="1353"/>
      <c r="I117" s="1353"/>
      <c r="J117" s="1353"/>
      <c r="K117" s="1353"/>
      <c r="L117" s="1353"/>
      <c r="M117" s="1353"/>
      <c r="N117" s="1353"/>
    </row>
    <row r="118" spans="2:17" ht="13.5" customHeight="1">
      <c r="B118" s="1287" t="s">
        <v>400</v>
      </c>
      <c r="C118" s="1262">
        <v>2015</v>
      </c>
      <c r="D118" s="1262">
        <v>2016</v>
      </c>
      <c r="E118" s="1262">
        <v>2017</v>
      </c>
      <c r="F118" s="1262">
        <v>2018</v>
      </c>
      <c r="G118" s="1262">
        <v>2019</v>
      </c>
      <c r="H118" s="1262">
        <v>2020</v>
      </c>
      <c r="I118" s="1262">
        <v>2025</v>
      </c>
      <c r="J118" s="1262">
        <v>2030</v>
      </c>
      <c r="K118" s="1262">
        <v>2035</v>
      </c>
      <c r="L118" s="1262">
        <v>2040</v>
      </c>
      <c r="M118" s="1262">
        <v>2045</v>
      </c>
      <c r="N118" s="1263">
        <v>2050</v>
      </c>
    </row>
    <row r="119" spans="2:17" ht="13.5" customHeight="1">
      <c r="B119" s="1410" t="s">
        <v>269</v>
      </c>
      <c r="C119" s="1413"/>
      <c r="D119" s="1413"/>
      <c r="E119" s="1413"/>
      <c r="F119" s="1413">
        <v>195.71910243094524</v>
      </c>
      <c r="G119" s="1413">
        <v>194.09668357867588</v>
      </c>
      <c r="H119" s="1413">
        <v>191.92579538924161</v>
      </c>
      <c r="I119" s="1413">
        <v>178.18250280050034</v>
      </c>
      <c r="J119" s="1413">
        <v>162.56641343517262</v>
      </c>
      <c r="K119" s="1413">
        <v>137.62932741117751</v>
      </c>
      <c r="L119" s="1413">
        <v>77.55851519999996</v>
      </c>
      <c r="M119" s="1413">
        <v>0</v>
      </c>
      <c r="N119" s="1413">
        <v>0</v>
      </c>
    </row>
    <row r="120" spans="2:17" ht="13.5" customHeight="1">
      <c r="B120" s="1410" t="s">
        <v>452</v>
      </c>
      <c r="C120" s="1413"/>
      <c r="D120" s="1413"/>
      <c r="E120" s="1413"/>
      <c r="F120" s="1413">
        <v>186.28288283091626</v>
      </c>
      <c r="G120" s="1413">
        <v>185.39633158607052</v>
      </c>
      <c r="H120" s="1413">
        <v>184.71760013799565</v>
      </c>
      <c r="I120" s="1413">
        <v>165.7819900163625</v>
      </c>
      <c r="J120" s="1413">
        <v>140.17220265110663</v>
      </c>
      <c r="K120" s="1413">
        <v>113.07782249746811</v>
      </c>
      <c r="L120" s="1413">
        <v>83.614151910977114</v>
      </c>
      <c r="M120" s="1413">
        <v>57.807110059847567</v>
      </c>
      <c r="N120" s="1413">
        <v>0</v>
      </c>
    </row>
    <row r="121" spans="2:17" ht="13.5" customHeight="1">
      <c r="B121" s="1410" t="s">
        <v>360</v>
      </c>
      <c r="C121" s="1413"/>
      <c r="D121" s="1413"/>
      <c r="E121" s="1413"/>
      <c r="F121" s="1413">
        <v>0</v>
      </c>
      <c r="G121" s="1413">
        <v>0</v>
      </c>
      <c r="H121" s="1413">
        <v>0</v>
      </c>
      <c r="I121" s="1413">
        <v>0</v>
      </c>
      <c r="J121" s="1413">
        <v>0</v>
      </c>
      <c r="K121" s="1413">
        <v>0</v>
      </c>
      <c r="L121" s="1413">
        <v>0</v>
      </c>
      <c r="M121" s="1413">
        <v>0</v>
      </c>
      <c r="N121" s="1413">
        <v>0</v>
      </c>
    </row>
    <row r="122" spans="2:17" ht="13.5" customHeight="1">
      <c r="B122" s="1410" t="s">
        <v>192</v>
      </c>
      <c r="C122" s="1413"/>
      <c r="D122" s="1413"/>
      <c r="E122" s="1413"/>
      <c r="F122" s="1413">
        <v>0</v>
      </c>
      <c r="G122" s="1413">
        <v>0</v>
      </c>
      <c r="H122" s="1413">
        <v>0</v>
      </c>
      <c r="I122" s="1413">
        <v>0</v>
      </c>
      <c r="J122" s="1413">
        <v>0</v>
      </c>
      <c r="K122" s="1413">
        <v>0</v>
      </c>
      <c r="L122" s="1413">
        <v>0</v>
      </c>
      <c r="M122" s="1413">
        <v>0</v>
      </c>
      <c r="N122" s="1413">
        <v>0</v>
      </c>
    </row>
    <row r="123" spans="2:17" ht="13.5" customHeight="1">
      <c r="B123" s="1412" t="s">
        <v>456</v>
      </c>
      <c r="C123" s="1375"/>
      <c r="D123" s="1375"/>
      <c r="E123" s="1375"/>
      <c r="F123" s="1375">
        <v>194.70305955290303</v>
      </c>
      <c r="G123" s="1375">
        <v>192.87234583929848</v>
      </c>
      <c r="H123" s="1375">
        <v>190.47665020707581</v>
      </c>
      <c r="I123" s="1375">
        <v>172.83702771648532</v>
      </c>
      <c r="J123" s="1375">
        <v>139.80711555424844</v>
      </c>
      <c r="K123" s="1375">
        <v>87.101458153371851</v>
      </c>
      <c r="L123" s="1375">
        <v>23.277413600218448</v>
      </c>
      <c r="M123" s="1375"/>
      <c r="N123" s="1375">
        <v>0</v>
      </c>
    </row>
    <row r="125" spans="2:17" ht="13.5" customHeight="1">
      <c r="B125" s="1362" t="s">
        <v>402</v>
      </c>
      <c r="C125" s="1361"/>
      <c r="D125" s="1361"/>
      <c r="E125" s="1361"/>
      <c r="F125" s="1409"/>
      <c r="G125" s="1409"/>
      <c r="H125" s="1363"/>
      <c r="I125" s="1361"/>
      <c r="J125" s="1361"/>
      <c r="K125" s="1058"/>
      <c r="L125" s="1058"/>
      <c r="M125" s="1058"/>
      <c r="N125" s="1058"/>
    </row>
    <row r="127" spans="2:17" ht="13.5" customHeight="1">
      <c r="B127" s="1414" t="s">
        <v>403</v>
      </c>
      <c r="C127" s="1262">
        <v>2015</v>
      </c>
      <c r="D127" s="1262">
        <v>2016</v>
      </c>
      <c r="E127" s="1262">
        <v>2017</v>
      </c>
      <c r="F127" s="1262">
        <v>2018</v>
      </c>
      <c r="G127" s="1262">
        <v>2019</v>
      </c>
      <c r="H127" s="1262">
        <v>2020</v>
      </c>
      <c r="I127" s="1262">
        <v>2025</v>
      </c>
      <c r="J127" s="1262">
        <v>2030</v>
      </c>
      <c r="K127" s="1262">
        <v>2035</v>
      </c>
      <c r="L127" s="1262">
        <v>2040</v>
      </c>
      <c r="M127" s="1262">
        <v>2045</v>
      </c>
      <c r="N127" s="1263">
        <v>2050</v>
      </c>
    </row>
    <row r="128" spans="2:17" ht="13.5" customHeight="1">
      <c r="B128" s="1112" t="s">
        <v>12</v>
      </c>
      <c r="C128" s="1411">
        <v>80.347818092449899</v>
      </c>
      <c r="D128" s="1411">
        <v>81.609773339787097</v>
      </c>
      <c r="E128" s="1411">
        <v>82.767788187774897</v>
      </c>
      <c r="F128" s="1411">
        <v>83.890231252913907</v>
      </c>
      <c r="G128" s="1411">
        <v>83.122023401858002</v>
      </c>
      <c r="H128" s="1411">
        <v>73.076747339114903</v>
      </c>
      <c r="I128" s="1411">
        <v>82.945693619239606</v>
      </c>
      <c r="J128" s="1411">
        <v>82.462488095811025</v>
      </c>
      <c r="K128" s="1411">
        <v>81.554076788884785</v>
      </c>
      <c r="L128" s="1411">
        <v>80.437791210026006</v>
      </c>
      <c r="M128" s="1411">
        <v>79.240164176728811</v>
      </c>
      <c r="N128" s="1411">
        <v>77.851417676170882</v>
      </c>
    </row>
    <row r="129" spans="1:14" ht="13.5" customHeight="1">
      <c r="B129" s="1353"/>
      <c r="C129" s="1353"/>
      <c r="D129" s="1353"/>
      <c r="E129" s="1353"/>
      <c r="F129" s="1353"/>
      <c r="G129" s="1353"/>
      <c r="H129" s="1353"/>
      <c r="I129" s="1353"/>
      <c r="J129" s="1353"/>
      <c r="K129" s="1353"/>
      <c r="L129" s="1353"/>
      <c r="M129" s="1353"/>
      <c r="N129" s="1353"/>
    </row>
    <row r="130" spans="1:14" ht="13.5" customHeight="1">
      <c r="B130" s="1414" t="s">
        <v>404</v>
      </c>
      <c r="C130" s="1262">
        <v>2015</v>
      </c>
      <c r="D130" s="1262">
        <v>2016</v>
      </c>
      <c r="E130" s="1262">
        <v>2017</v>
      </c>
      <c r="F130" s="1262">
        <v>2018</v>
      </c>
      <c r="G130" s="1262">
        <v>2019</v>
      </c>
      <c r="H130" s="1262">
        <v>2020</v>
      </c>
      <c r="I130" s="1262">
        <v>2025</v>
      </c>
      <c r="J130" s="1262">
        <v>2030</v>
      </c>
      <c r="K130" s="1262">
        <v>2035</v>
      </c>
      <c r="L130" s="1262">
        <v>2040</v>
      </c>
      <c r="M130" s="1262">
        <v>2045</v>
      </c>
      <c r="N130" s="1263">
        <v>2050</v>
      </c>
    </row>
    <row r="131" spans="1:14" ht="13.5" customHeight="1">
      <c r="A131" s="1352" t="s">
        <v>12</v>
      </c>
      <c r="B131" s="1415" t="s">
        <v>321</v>
      </c>
      <c r="C131" s="1185"/>
      <c r="D131" s="1185"/>
      <c r="E131" s="1185"/>
      <c r="F131" s="1416">
        <v>5.5212069588503949</v>
      </c>
      <c r="G131" s="1416">
        <v>5.4385010293655096</v>
      </c>
      <c r="H131" s="1416">
        <v>4.7577980725948334</v>
      </c>
      <c r="I131" s="1416">
        <v>4.9814403374097838</v>
      </c>
      <c r="J131" s="1416">
        <v>4.1244848713524833</v>
      </c>
      <c r="K131" s="1416">
        <v>2.8548800233462135</v>
      </c>
      <c r="L131" s="1416">
        <v>1.301394219806683</v>
      </c>
      <c r="M131" s="1416">
        <v>0.33791302395786876</v>
      </c>
      <c r="N131" s="1416">
        <v>0</v>
      </c>
    </row>
    <row r="132" spans="1:14" ht="13.5" customHeight="1">
      <c r="A132" s="1352" t="s">
        <v>12</v>
      </c>
      <c r="B132" s="1415" t="s">
        <v>151</v>
      </c>
      <c r="C132" s="1185"/>
      <c r="D132" s="1185"/>
      <c r="E132" s="1185"/>
      <c r="F132" s="1416">
        <v>0</v>
      </c>
      <c r="G132" s="1416">
        <v>0</v>
      </c>
      <c r="H132" s="1416">
        <v>0</v>
      </c>
      <c r="I132" s="1416">
        <v>0</v>
      </c>
      <c r="J132" s="1416">
        <v>0</v>
      </c>
      <c r="K132" s="1416">
        <v>1.2895153141622493E-2</v>
      </c>
      <c r="L132" s="1416">
        <v>7.7658429223522903E-3</v>
      </c>
      <c r="M132" s="1416">
        <v>2.5360178192964699E-3</v>
      </c>
      <c r="N132" s="1416">
        <v>0</v>
      </c>
    </row>
    <row r="133" spans="1:14" ht="13.5" customHeight="1">
      <c r="A133" s="1352" t="s">
        <v>12</v>
      </c>
      <c r="B133" s="1415" t="s">
        <v>360</v>
      </c>
      <c r="C133" s="1185"/>
      <c r="D133" s="1185"/>
      <c r="E133" s="1185"/>
      <c r="F133" s="1416">
        <v>1.3106252836168038E-2</v>
      </c>
      <c r="G133" s="1416">
        <v>1.5779293626977386E-2</v>
      </c>
      <c r="H133" s="1416">
        <v>1.6605275537277552E-2</v>
      </c>
      <c r="I133" s="1416">
        <v>6.8878857923449804E-2</v>
      </c>
      <c r="J133" s="1416">
        <v>0.29697612089502623</v>
      </c>
      <c r="K133" s="1416">
        <v>0.70333043456784505</v>
      </c>
      <c r="L133" s="1416">
        <v>1.2480726559093502</v>
      </c>
      <c r="M133" s="1416">
        <v>1.5290199460264369</v>
      </c>
      <c r="N133" s="1416">
        <v>1.5454779414865079</v>
      </c>
    </row>
    <row r="134" spans="1:14" ht="13.5" customHeight="1">
      <c r="A134" s="1352" t="s">
        <v>12</v>
      </c>
      <c r="B134" s="1343" t="s">
        <v>40</v>
      </c>
      <c r="C134" s="1185"/>
      <c r="D134" s="1185"/>
      <c r="E134" s="1185"/>
      <c r="F134" s="1416">
        <v>0</v>
      </c>
      <c r="G134" s="1416">
        <v>0</v>
      </c>
      <c r="H134" s="1416">
        <v>0</v>
      </c>
      <c r="I134" s="1416">
        <v>0</v>
      </c>
      <c r="J134" s="1416">
        <v>0</v>
      </c>
      <c r="K134" s="1416">
        <v>0</v>
      </c>
      <c r="L134" s="1416">
        <v>0</v>
      </c>
      <c r="M134" s="1416">
        <v>0</v>
      </c>
      <c r="N134" s="1416">
        <v>0</v>
      </c>
    </row>
    <row r="135" spans="1:14" ht="13.5" customHeight="1">
      <c r="A135" s="1352" t="s">
        <v>12</v>
      </c>
      <c r="B135" s="1343" t="s">
        <v>266</v>
      </c>
      <c r="C135" s="1185"/>
      <c r="D135" s="1185"/>
      <c r="E135" s="1185"/>
      <c r="F135" s="1417">
        <v>5.5343132116865625</v>
      </c>
      <c r="G135" s="1417">
        <v>5.4542803229924868</v>
      </c>
      <c r="H135" s="1417">
        <v>4.7744033481321111</v>
      </c>
      <c r="I135" s="1417">
        <v>5.0503191953332331</v>
      </c>
      <c r="J135" s="1417">
        <v>4.4214609922475097</v>
      </c>
      <c r="K135" s="1417">
        <v>3.5711056110556809</v>
      </c>
      <c r="L135" s="1417">
        <v>2.5572327186383856</v>
      </c>
      <c r="M135" s="1417">
        <v>1.8694689878036022</v>
      </c>
      <c r="N135" s="1417">
        <v>1.5454779414865079</v>
      </c>
    </row>
    <row r="136" spans="1:14" ht="13.5" customHeight="1">
      <c r="B136" s="1418" t="s">
        <v>364</v>
      </c>
      <c r="C136" s="1419"/>
      <c r="D136" s="1419"/>
      <c r="E136" s="1419"/>
      <c r="F136" s="1420">
        <v>0</v>
      </c>
      <c r="G136" s="1420">
        <v>0</v>
      </c>
      <c r="H136" s="1420">
        <v>0</v>
      </c>
      <c r="I136" s="1420">
        <v>0</v>
      </c>
      <c r="J136" s="1420">
        <v>0</v>
      </c>
      <c r="K136" s="1420">
        <v>2.0495395008428119E-2</v>
      </c>
      <c r="L136" s="1420">
        <v>4.1111457682025954E-2</v>
      </c>
      <c r="M136" s="1420">
        <v>5.8679821660551079E-2</v>
      </c>
      <c r="N136" s="1420">
        <v>6.6395643484779665E-2</v>
      </c>
    </row>
    <row r="138" spans="1:14" ht="13.5" customHeight="1"/>
  </sheetData>
  <pageMargins left="0" right="0" top="0.39374999999999999" bottom="0.39374999999999999" header="0" footer="0"/>
  <pageSetup paperSize="9" firstPageNumber="0" orientation="portrait" horizontalDpi="300" verticalDpi="300"/>
  <headerFooter>
    <oddHeader>&amp;C&amp;A</oddHeader>
    <oddFooter>&amp;CPage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18B3D-E8E8-41D0-B160-27F74A9AAE45}">
  <dimension ref="A1:AMJ151"/>
  <sheetViews>
    <sheetView topLeftCell="A124" workbookViewId="0">
      <selection activeCell="F156" sqref="F156"/>
    </sheetView>
  </sheetViews>
  <sheetFormatPr baseColWidth="10" defaultColWidth="12.28515625" defaultRowHeight="15"/>
  <cols>
    <col min="1" max="1" width="6.28515625" style="1352" customWidth="1"/>
    <col min="2" max="2" width="23.7109375" style="1352" customWidth="1"/>
    <col min="3" max="14" width="7.5703125" style="1352" customWidth="1"/>
    <col min="15" max="15" width="6.42578125" style="1352" customWidth="1"/>
    <col min="16" max="16" width="4.7109375" style="1352" customWidth="1"/>
    <col min="17" max="17" width="9.7109375" style="1352" customWidth="1"/>
    <col min="18" max="24" width="6.7109375" style="1352" customWidth="1"/>
    <col min="25" max="30" width="6.28515625" style="1352" customWidth="1"/>
    <col min="31" max="979" width="12.28515625" style="1352"/>
    <col min="980" max="980" width="12.5703125" style="1352" customWidth="1"/>
    <col min="981" max="1024" width="11.42578125" style="1352" customWidth="1"/>
    <col min="1025" max="16384" width="12.28515625" style="1242"/>
  </cols>
  <sheetData>
    <row r="1" spans="2:12">
      <c r="B1" s="1352" t="s">
        <v>310</v>
      </c>
      <c r="C1" s="1353">
        <v>41.868000000000002</v>
      </c>
      <c r="D1" s="1353" t="s">
        <v>311</v>
      </c>
      <c r="E1" s="1353">
        <v>11.63</v>
      </c>
      <c r="F1" s="1353" t="s">
        <v>312</v>
      </c>
    </row>
    <row r="2" spans="2:12">
      <c r="C2" s="1353"/>
      <c r="D2" s="1353"/>
      <c r="E2" s="1353"/>
      <c r="F2" s="1353"/>
    </row>
    <row r="3" spans="2:12">
      <c r="B3" s="1352" t="s">
        <v>413</v>
      </c>
      <c r="C3" s="1353"/>
      <c r="D3" s="1353"/>
      <c r="E3" s="1353"/>
      <c r="F3" s="1353"/>
    </row>
    <row r="4" spans="2:12">
      <c r="B4" s="1354" t="s">
        <v>323</v>
      </c>
      <c r="C4" s="1355" t="s">
        <v>324</v>
      </c>
      <c r="D4" s="1355"/>
      <c r="E4" s="1355" t="s">
        <v>319</v>
      </c>
      <c r="F4" s="1355"/>
    </row>
    <row r="5" spans="2:12">
      <c r="B5" s="1210" t="s">
        <v>317</v>
      </c>
      <c r="C5" s="1356">
        <v>2.34866723989682</v>
      </c>
      <c r="D5" s="1355" t="s">
        <v>325</v>
      </c>
      <c r="E5" s="1421">
        <v>9</v>
      </c>
      <c r="F5" s="1355" t="s">
        <v>320</v>
      </c>
    </row>
    <row r="6" spans="2:12">
      <c r="B6" s="1210" t="s">
        <v>321</v>
      </c>
      <c r="C6" s="1356">
        <v>2.6878245915735199</v>
      </c>
      <c r="D6" s="1355" t="s">
        <v>325</v>
      </c>
      <c r="E6" s="1421">
        <v>9.83</v>
      </c>
      <c r="F6" s="1355" t="s">
        <v>320</v>
      </c>
    </row>
    <row r="7" spans="2:12">
      <c r="B7" s="1210" t="s">
        <v>270</v>
      </c>
      <c r="C7" s="1356">
        <v>2.5542785898538298</v>
      </c>
      <c r="D7" s="1355" t="s">
        <v>325</v>
      </c>
      <c r="E7" s="1421">
        <v>9.83</v>
      </c>
      <c r="F7" s="1355" t="s">
        <v>320</v>
      </c>
    </row>
    <row r="8" spans="2:12">
      <c r="B8" s="1210" t="s">
        <v>151</v>
      </c>
      <c r="C8" s="1356">
        <v>2.80271711092003</v>
      </c>
      <c r="D8" s="1355" t="s">
        <v>326</v>
      </c>
      <c r="E8" s="1421">
        <v>13.8</v>
      </c>
      <c r="F8" s="1355" t="s">
        <v>322</v>
      </c>
    </row>
    <row r="9" spans="2:12">
      <c r="B9" s="1210" t="s">
        <v>191</v>
      </c>
      <c r="C9" s="1356">
        <v>0</v>
      </c>
      <c r="D9" s="1356"/>
      <c r="E9" s="1357"/>
      <c r="F9" s="1355"/>
    </row>
    <row r="11" spans="2:12">
      <c r="B11" s="1352" t="s">
        <v>457</v>
      </c>
    </row>
    <row r="12" spans="2:12">
      <c r="B12" s="1358" t="s">
        <v>323</v>
      </c>
      <c r="C12" s="1262">
        <v>2015</v>
      </c>
      <c r="D12" s="1262">
        <v>2018</v>
      </c>
      <c r="E12" s="1262">
        <v>2019</v>
      </c>
      <c r="F12" s="1262">
        <v>2020</v>
      </c>
      <c r="G12" s="1262">
        <v>2025</v>
      </c>
      <c r="H12" s="1262">
        <v>2030</v>
      </c>
      <c r="I12" s="1262">
        <v>2035</v>
      </c>
      <c r="J12" s="1262">
        <v>2040</v>
      </c>
      <c r="K12" s="1262">
        <v>2045</v>
      </c>
      <c r="L12" s="1263">
        <v>2050</v>
      </c>
    </row>
    <row r="13" spans="2:12">
      <c r="B13" s="1142" t="s">
        <v>317</v>
      </c>
      <c r="C13" s="1359" t="s">
        <v>341</v>
      </c>
      <c r="D13" s="1359">
        <v>2.1772145313843505</v>
      </c>
      <c r="E13" s="1359">
        <v>2.1631225279449695</v>
      </c>
      <c r="F13" s="1359">
        <v>2.1560765262252795</v>
      </c>
      <c r="G13" s="1359">
        <v>2.120846517626827</v>
      </c>
      <c r="H13" s="1359">
        <v>2.1443331900257951</v>
      </c>
      <c r="I13" s="1359">
        <v>1.8084737747205502</v>
      </c>
      <c r="J13" s="1359">
        <v>1.056900257953568</v>
      </c>
      <c r="K13" s="1359">
        <v>0</v>
      </c>
      <c r="L13" s="1359">
        <v>0</v>
      </c>
    </row>
    <row r="14" spans="2:12">
      <c r="B14" s="1142" t="s">
        <v>321</v>
      </c>
      <c r="C14" s="1359" t="s">
        <v>341</v>
      </c>
      <c r="D14" s="1359">
        <v>2.5004832175408427</v>
      </c>
      <c r="E14" s="1359">
        <v>2.4916133963886504</v>
      </c>
      <c r="F14" s="1359">
        <v>2.4727986242476354</v>
      </c>
      <c r="G14" s="1359">
        <v>2.4324812553740327</v>
      </c>
      <c r="H14" s="1359">
        <v>2.3625978159931211</v>
      </c>
      <c r="I14" s="1359">
        <v>2.0965031814273432</v>
      </c>
      <c r="J14" s="1359">
        <v>1.2095210662080824</v>
      </c>
      <c r="K14" s="1359">
        <v>0</v>
      </c>
      <c r="L14" s="1359">
        <v>0</v>
      </c>
    </row>
    <row r="15" spans="2:12">
      <c r="B15" s="1142" t="s">
        <v>151</v>
      </c>
      <c r="C15" s="1359" t="s">
        <v>341</v>
      </c>
      <c r="D15" s="1359">
        <v>2.7999143938091144</v>
      </c>
      <c r="E15" s="1359">
        <v>2.7999143938091144</v>
      </c>
      <c r="F15" s="1359">
        <v>2.7999143938091144</v>
      </c>
      <c r="G15" s="1359">
        <v>2.6625812553740325</v>
      </c>
      <c r="H15" s="1359">
        <v>2.4663910576096302</v>
      </c>
      <c r="I15" s="1359">
        <v>2.0459834909716252</v>
      </c>
      <c r="J15" s="1359">
        <v>1.5414944110060191</v>
      </c>
      <c r="K15" s="1359">
        <v>1.0930596732588134</v>
      </c>
      <c r="L15" s="1359">
        <v>0</v>
      </c>
    </row>
    <row r="16" spans="2:12">
      <c r="B16" s="1142" t="s">
        <v>191</v>
      </c>
      <c r="C16" s="1359" t="s">
        <v>341</v>
      </c>
      <c r="D16" s="1359">
        <v>0</v>
      </c>
      <c r="E16" s="1359">
        <v>0</v>
      </c>
      <c r="F16" s="1359">
        <v>0</v>
      </c>
      <c r="G16" s="1359">
        <v>0</v>
      </c>
      <c r="H16" s="1359">
        <v>0</v>
      </c>
      <c r="I16" s="1359">
        <v>0</v>
      </c>
      <c r="J16" s="1359">
        <v>0</v>
      </c>
      <c r="K16" s="1359">
        <v>0</v>
      </c>
      <c r="L16" s="1359">
        <v>0</v>
      </c>
    </row>
    <row r="18" spans="2:18">
      <c r="R18" s="1352" t="s">
        <v>458</v>
      </c>
    </row>
    <row r="19" spans="2:18">
      <c r="B19" s="1360" t="s">
        <v>11</v>
      </c>
      <c r="C19" s="1360" t="s">
        <v>90</v>
      </c>
      <c r="D19" s="1360"/>
      <c r="E19" s="1360"/>
      <c r="F19" s="1058"/>
      <c r="G19" s="1058"/>
      <c r="H19" s="1058"/>
      <c r="I19" s="1058"/>
      <c r="J19" s="1058"/>
      <c r="K19" s="1058"/>
      <c r="L19" s="1058"/>
      <c r="M19" s="1058"/>
      <c r="N19" s="1058"/>
    </row>
    <row r="21" spans="2:18" s="1422" customFormat="1">
      <c r="B21" s="1362" t="s">
        <v>415</v>
      </c>
    </row>
    <row r="23" spans="2:18">
      <c r="B23" s="1364" t="s">
        <v>459</v>
      </c>
      <c r="C23" s="1366"/>
      <c r="D23" s="1366"/>
      <c r="E23" s="1366"/>
      <c r="F23" s="1366"/>
      <c r="G23" s="1366"/>
      <c r="H23" s="1366"/>
      <c r="I23" s="1366"/>
      <c r="J23" s="1366"/>
      <c r="K23" s="1366"/>
      <c r="L23" s="1366"/>
      <c r="M23" s="1366"/>
      <c r="N23" s="1366"/>
    </row>
    <row r="25" spans="2:18">
      <c r="B25" s="1423" t="s">
        <v>460</v>
      </c>
      <c r="K25" s="1177"/>
    </row>
    <row r="26" spans="2:18">
      <c r="B26" s="1424"/>
      <c r="C26" s="1425">
        <v>2015</v>
      </c>
      <c r="D26" s="1425">
        <v>2016</v>
      </c>
      <c r="E26" s="1425">
        <v>2017</v>
      </c>
      <c r="F26" s="1425">
        <v>2018</v>
      </c>
      <c r="G26" s="1425">
        <v>2019</v>
      </c>
      <c r="H26" s="1425">
        <v>2020</v>
      </c>
      <c r="I26" s="1425">
        <v>2025</v>
      </c>
      <c r="J26" s="1425">
        <v>2030</v>
      </c>
      <c r="K26" s="1425">
        <v>2035</v>
      </c>
      <c r="L26" s="1425">
        <v>2040</v>
      </c>
      <c r="M26" s="1425">
        <v>2045</v>
      </c>
      <c r="N26" s="1426">
        <v>2050</v>
      </c>
    </row>
    <row r="27" spans="2:18">
      <c r="B27" s="1369" t="s">
        <v>461</v>
      </c>
      <c r="C27" s="1427">
        <v>569.38979137312697</v>
      </c>
      <c r="D27" s="1427">
        <v>572.03446982802302</v>
      </c>
      <c r="E27" s="1427">
        <v>577.36629584955699</v>
      </c>
      <c r="F27" s="1427">
        <v>585.92187077611402</v>
      </c>
      <c r="G27" s="1427">
        <v>591.10937499721194</v>
      </c>
      <c r="H27" s="1427">
        <v>589.19507384858696</v>
      </c>
      <c r="I27" s="1428">
        <v>589.19507384858696</v>
      </c>
      <c r="J27" s="1428">
        <v>589.19507384858696</v>
      </c>
      <c r="K27" s="1428">
        <v>589.19507384858696</v>
      </c>
      <c r="L27" s="1428">
        <v>589.19507384858696</v>
      </c>
      <c r="M27" s="1428">
        <v>589.19507384858696</v>
      </c>
      <c r="N27" s="1428">
        <v>589.19507384858696</v>
      </c>
    </row>
    <row r="28" spans="2:18">
      <c r="B28" s="1369" t="s">
        <v>462</v>
      </c>
      <c r="C28" s="1427">
        <v>43.469000000000001</v>
      </c>
      <c r="D28" s="1427">
        <v>49.04</v>
      </c>
      <c r="E28" s="1427">
        <v>52.356000000000002</v>
      </c>
      <c r="F28" s="1427">
        <v>56.837000000000003</v>
      </c>
      <c r="G28" s="1427">
        <v>57.267000000000003</v>
      </c>
      <c r="H28" s="1429">
        <v>43.372</v>
      </c>
      <c r="I28" s="1430">
        <v>44.3</v>
      </c>
      <c r="J28" s="1430">
        <v>44.3</v>
      </c>
      <c r="K28" s="1430">
        <v>44.3</v>
      </c>
      <c r="L28" s="1430">
        <v>44.3</v>
      </c>
      <c r="M28" s="1430">
        <v>44.3</v>
      </c>
      <c r="N28" s="1430">
        <v>44.3</v>
      </c>
    </row>
    <row r="29" spans="2:18">
      <c r="B29" s="1385"/>
      <c r="C29" s="1352">
        <v>13.098755236447284</v>
      </c>
      <c r="D29" s="1352">
        <v>11.664650689804711</v>
      </c>
      <c r="E29" s="1352">
        <v>11.027700661806803</v>
      </c>
      <c r="F29" s="1352">
        <v>10.30881064757313</v>
      </c>
      <c r="G29" s="1352">
        <v>10.321989540175178</v>
      </c>
      <c r="H29" s="1352">
        <v>13.584687675195678</v>
      </c>
      <c r="I29" s="1352">
        <v>13.300114533828149</v>
      </c>
      <c r="J29" s="1352">
        <v>13.300114533828149</v>
      </c>
      <c r="K29" s="1352">
        <v>13.300114533828149</v>
      </c>
      <c r="L29" s="1352">
        <v>13.300114533828149</v>
      </c>
      <c r="M29" s="1352">
        <v>13.300114533828149</v>
      </c>
      <c r="N29" s="1352">
        <v>13.300114533828149</v>
      </c>
    </row>
    <row r="30" spans="2:18">
      <c r="B30" s="1385"/>
    </row>
    <row r="31" spans="2:18">
      <c r="B31" s="1045" t="s">
        <v>349</v>
      </c>
    </row>
    <row r="32" spans="2:18">
      <c r="B32" s="1371"/>
      <c r="C32" s="1372">
        <v>2015</v>
      </c>
      <c r="D32" s="1372">
        <v>2016</v>
      </c>
      <c r="E32" s="1373">
        <v>2017</v>
      </c>
      <c r="F32" s="1373">
        <v>2018</v>
      </c>
      <c r="G32" s="1373">
        <v>2019</v>
      </c>
      <c r="H32" s="1373">
        <v>2020</v>
      </c>
    </row>
    <row r="33" spans="2:14">
      <c r="B33" s="1431" t="s">
        <v>463</v>
      </c>
      <c r="C33" s="1432">
        <v>43413.6088054797</v>
      </c>
      <c r="D33" s="1432">
        <v>44046.791495351703</v>
      </c>
      <c r="E33" s="1432">
        <v>44322.400564653799</v>
      </c>
      <c r="F33" s="1432">
        <v>44526.445351313603</v>
      </c>
      <c r="G33" s="1432">
        <v>43689.413860143897</v>
      </c>
      <c r="H33" s="1432">
        <v>41498.442999652099</v>
      </c>
    </row>
    <row r="34" spans="2:14">
      <c r="B34" s="1433" t="s">
        <v>269</v>
      </c>
      <c r="C34" s="1434">
        <v>43492.3698922927</v>
      </c>
      <c r="D34" s="1434">
        <v>44119.951814252599</v>
      </c>
      <c r="E34" s="1434">
        <v>44376.1721222497</v>
      </c>
      <c r="F34" s="1434">
        <v>44549.3702423535</v>
      </c>
      <c r="G34" s="1434">
        <v>43714.904662971298</v>
      </c>
      <c r="H34" s="1434">
        <v>41466.3595746508</v>
      </c>
    </row>
    <row r="35" spans="2:14">
      <c r="B35" s="1433" t="s">
        <v>151</v>
      </c>
      <c r="C35" s="1434">
        <v>20606.927813914299</v>
      </c>
      <c r="D35" s="1434">
        <v>26482.1848631209</v>
      </c>
      <c r="E35" s="1434">
        <v>36011.957352358098</v>
      </c>
      <c r="F35" s="1434">
        <v>44078.084087042902</v>
      </c>
      <c r="G35" s="1434">
        <v>43178.2213008615</v>
      </c>
      <c r="H35" s="1434">
        <v>46971.014560497199</v>
      </c>
    </row>
    <row r="36" spans="2:14">
      <c r="B36" s="1433" t="s">
        <v>360</v>
      </c>
      <c r="C36" s="1434">
        <v>9335.8557504889504</v>
      </c>
      <c r="D36" s="1434">
        <v>9140.9805688869001</v>
      </c>
      <c r="E36" s="1434">
        <v>10438.074609264801</v>
      </c>
      <c r="F36" s="1434">
        <v>7687.0714579282803</v>
      </c>
      <c r="G36" s="1434">
        <v>3408.4367904104502</v>
      </c>
      <c r="H36" s="1434">
        <v>2056.0068723453101</v>
      </c>
    </row>
    <row r="37" spans="2:14">
      <c r="B37" s="1385"/>
    </row>
    <row r="39" spans="2:14">
      <c r="B39" s="1364" t="s">
        <v>464</v>
      </c>
      <c r="C39" s="1366"/>
      <c r="D39" s="1366"/>
      <c r="E39" s="1366"/>
      <c r="F39" s="1366"/>
      <c r="G39" s="1366"/>
      <c r="H39" s="1376" t="s">
        <v>423</v>
      </c>
      <c r="I39" s="1366"/>
      <c r="J39" s="1366"/>
      <c r="K39" s="1366"/>
      <c r="L39" s="1366"/>
      <c r="M39" s="1366"/>
      <c r="N39" s="1366"/>
    </row>
    <row r="41" spans="2:14">
      <c r="B41" s="1368"/>
      <c r="C41" s="1262">
        <v>2015</v>
      </c>
      <c r="D41" s="1262">
        <v>2016</v>
      </c>
      <c r="E41" s="1262">
        <v>2017</v>
      </c>
      <c r="F41" s="1262">
        <v>2018</v>
      </c>
      <c r="G41" s="1262">
        <v>2019</v>
      </c>
      <c r="H41" s="1262">
        <v>2020</v>
      </c>
      <c r="I41" s="1262">
        <v>2025</v>
      </c>
      <c r="J41" s="1262">
        <v>2030</v>
      </c>
      <c r="K41" s="1262">
        <v>2035</v>
      </c>
      <c r="L41" s="1262">
        <v>2040</v>
      </c>
      <c r="M41" s="1262">
        <v>2045</v>
      </c>
      <c r="N41" s="1263">
        <v>2050</v>
      </c>
    </row>
    <row r="42" spans="2:14">
      <c r="B42" s="1299" t="s">
        <v>321</v>
      </c>
      <c r="C42" s="1435">
        <v>0.992657057383737</v>
      </c>
      <c r="D42" s="1435">
        <v>0.98877731836975802</v>
      </c>
      <c r="E42" s="1435">
        <v>0.98058370985468302</v>
      </c>
      <c r="F42" s="1435">
        <v>0.97706868172976202</v>
      </c>
      <c r="G42" s="1435">
        <v>0.96930172772295897</v>
      </c>
      <c r="H42" s="1436">
        <v>0.965799722458481</v>
      </c>
      <c r="I42" s="1437">
        <v>0.81</v>
      </c>
      <c r="J42" s="1437">
        <v>0.45</v>
      </c>
      <c r="K42" s="1437">
        <v>0.26</v>
      </c>
      <c r="L42" s="1437">
        <v>0.1</v>
      </c>
      <c r="M42" s="1437">
        <v>0.04</v>
      </c>
      <c r="N42" s="1437">
        <v>0.04</v>
      </c>
    </row>
    <row r="43" spans="2:14">
      <c r="B43" s="1299" t="s">
        <v>151</v>
      </c>
      <c r="C43" s="1435">
        <v>6.9078052760402501E-3</v>
      </c>
      <c r="D43" s="1435">
        <v>1.0904629924122E-2</v>
      </c>
      <c r="E43" s="1435">
        <v>1.9090650059022302E-2</v>
      </c>
      <c r="F43" s="1435">
        <v>2.2632051473889001E-2</v>
      </c>
      <c r="G43" s="1435">
        <v>2.9412876639824601E-2</v>
      </c>
      <c r="H43" s="1436">
        <v>3.2902099467299301E-2</v>
      </c>
      <c r="I43" s="1438">
        <v>0.05</v>
      </c>
      <c r="J43" s="1438">
        <v>0.05</v>
      </c>
      <c r="K43" s="1438">
        <v>0.06</v>
      </c>
      <c r="L43" s="1438">
        <v>0.06</v>
      </c>
      <c r="M43" s="1437">
        <v>0.06</v>
      </c>
      <c r="N43" s="1437">
        <v>0.06</v>
      </c>
    </row>
    <row r="44" spans="2:14">
      <c r="B44" s="1299" t="s">
        <v>360</v>
      </c>
      <c r="C44" s="1435">
        <v>4.3513734022300801E-4</v>
      </c>
      <c r="D44" s="1435">
        <v>3.18051706120224E-4</v>
      </c>
      <c r="E44" s="1435">
        <v>3.2564008629462301E-4</v>
      </c>
      <c r="F44" s="1435">
        <v>2.9926679634894498E-4</v>
      </c>
      <c r="G44" s="1435">
        <v>1.28539563721598E-3</v>
      </c>
      <c r="H44" s="1436">
        <v>1.2981780742199701E-3</v>
      </c>
      <c r="I44" s="1438">
        <v>7.0000000000000007E-2</v>
      </c>
      <c r="J44" s="1438">
        <v>0.35</v>
      </c>
      <c r="K44" s="1438">
        <v>0.6</v>
      </c>
      <c r="L44" s="1438">
        <v>0.75</v>
      </c>
      <c r="M44" s="1437">
        <v>0.8</v>
      </c>
      <c r="N44" s="1437">
        <v>0.8</v>
      </c>
    </row>
    <row r="45" spans="2:14">
      <c r="B45" s="1299" t="s">
        <v>192</v>
      </c>
      <c r="C45" s="1435">
        <v>0</v>
      </c>
      <c r="D45" s="1435">
        <v>0</v>
      </c>
      <c r="E45" s="1435">
        <v>0</v>
      </c>
      <c r="F45" s="1435">
        <v>0</v>
      </c>
      <c r="G45" s="1435">
        <v>0</v>
      </c>
      <c r="H45" s="1436">
        <v>0</v>
      </c>
      <c r="I45" s="1438">
        <v>0</v>
      </c>
      <c r="J45" s="1438">
        <v>0.04</v>
      </c>
      <c r="K45" s="1438">
        <v>0.08</v>
      </c>
      <c r="L45" s="1438">
        <v>0.09</v>
      </c>
      <c r="M45" s="1437">
        <v>0.1</v>
      </c>
      <c r="N45" s="1437">
        <v>0.1</v>
      </c>
    </row>
    <row r="46" spans="2:14">
      <c r="B46" s="1439" t="s">
        <v>838</v>
      </c>
      <c r="C46" s="1440"/>
      <c r="D46" s="1440"/>
      <c r="E46" s="1440"/>
      <c r="F46" s="1440"/>
      <c r="G46" s="1440"/>
      <c r="H46" s="1440">
        <v>0</v>
      </c>
      <c r="I46" s="1440">
        <v>-0.24399973131857167</v>
      </c>
      <c r="J46" s="1440">
        <v>-0.61193914328550336</v>
      </c>
      <c r="K46" s="1440">
        <v>-0.77267699981084947</v>
      </c>
      <c r="L46" s="1440">
        <v>-0.89866322162885703</v>
      </c>
      <c r="M46" s="1440">
        <v>-0.94071746175459525</v>
      </c>
      <c r="N46" s="1440">
        <v>-0.94264929441246326</v>
      </c>
    </row>
    <row r="47" spans="2:14">
      <c r="C47" s="1440">
        <v>1.0000000000000002</v>
      </c>
      <c r="D47" s="1440">
        <v>1.0000000000000002</v>
      </c>
      <c r="E47" s="1440">
        <v>1</v>
      </c>
      <c r="F47" s="1440">
        <v>1</v>
      </c>
      <c r="G47" s="1440">
        <v>0.99999999999999956</v>
      </c>
      <c r="H47" s="1440">
        <v>1.0000000000000002</v>
      </c>
      <c r="I47" s="1440">
        <v>0.93000000000000016</v>
      </c>
      <c r="J47" s="1440">
        <v>0.89</v>
      </c>
      <c r="K47" s="1440">
        <v>0.99999999999999989</v>
      </c>
      <c r="L47" s="1440">
        <v>1</v>
      </c>
      <c r="M47" s="1440">
        <v>1</v>
      </c>
      <c r="N47" s="1440">
        <v>1</v>
      </c>
    </row>
    <row r="48" spans="2:14" ht="15" customHeight="1">
      <c r="B48" s="1352" t="s">
        <v>465</v>
      </c>
      <c r="C48" s="1440">
        <v>4.3513734022300801E-4</v>
      </c>
      <c r="D48" s="1440">
        <v>3.18051706120224E-4</v>
      </c>
      <c r="E48" s="1440">
        <v>3.2564008629462301E-4</v>
      </c>
      <c r="F48" s="1440">
        <v>2.9926679634894498E-4</v>
      </c>
      <c r="G48" s="1440">
        <v>1.28539563721598E-3</v>
      </c>
      <c r="H48" s="1440">
        <v>1.2981780742199701E-3</v>
      </c>
      <c r="I48" s="1440">
        <v>7.0000000000000007E-2</v>
      </c>
      <c r="J48" s="1440">
        <v>0.38999999999999996</v>
      </c>
      <c r="K48" s="1440">
        <v>0.67999999999999994</v>
      </c>
      <c r="L48" s="1440">
        <v>0.84</v>
      </c>
      <c r="M48" s="1440">
        <v>0.9</v>
      </c>
      <c r="N48" s="1440">
        <v>0.9</v>
      </c>
    </row>
    <row r="49" spans="1:15">
      <c r="J49" s="1108"/>
    </row>
    <row r="50" spans="1:15" hidden="1">
      <c r="B50" s="1364" t="s">
        <v>466</v>
      </c>
      <c r="C50" s="1366"/>
      <c r="D50" s="1366"/>
      <c r="E50" s="1366"/>
      <c r="F50" s="1366"/>
      <c r="G50" s="1366"/>
      <c r="H50" s="1376" t="s">
        <v>423</v>
      </c>
      <c r="I50" s="1366"/>
      <c r="J50" s="1366"/>
      <c r="K50" s="1366"/>
      <c r="L50" s="1366"/>
      <c r="M50" s="1366"/>
      <c r="N50" s="1366"/>
    </row>
    <row r="51" spans="1:15" hidden="1"/>
    <row r="52" spans="1:15" hidden="1">
      <c r="B52" s="1423" t="s">
        <v>467</v>
      </c>
      <c r="I52" s="1353"/>
      <c r="J52" s="1353"/>
      <c r="K52" s="1353"/>
      <c r="L52" s="1353"/>
      <c r="M52" s="1353"/>
      <c r="N52" s="1353"/>
    </row>
    <row r="53" spans="1:15" hidden="1">
      <c r="B53" s="1368"/>
      <c r="C53" s="1262">
        <v>2015</v>
      </c>
      <c r="D53" s="1262">
        <v>2016</v>
      </c>
      <c r="E53" s="1262">
        <v>2017</v>
      </c>
      <c r="F53" s="1262">
        <v>2018</v>
      </c>
      <c r="G53" s="1262">
        <v>2019</v>
      </c>
      <c r="H53" s="1262">
        <v>2020</v>
      </c>
      <c r="I53" s="1262">
        <v>2025</v>
      </c>
      <c r="J53" s="1262">
        <v>2030</v>
      </c>
      <c r="K53" s="1262">
        <v>2035</v>
      </c>
      <c r="L53" s="1262">
        <v>2040</v>
      </c>
      <c r="M53" s="1262">
        <v>2045</v>
      </c>
      <c r="N53" s="1263">
        <v>2050</v>
      </c>
    </row>
    <row r="54" spans="1:15" hidden="1">
      <c r="B54" s="1369" t="s">
        <v>468</v>
      </c>
      <c r="C54" s="1441">
        <v>33</v>
      </c>
      <c r="D54" s="1442">
        <v>32.703000000000003</v>
      </c>
      <c r="E54" s="1442">
        <v>32.408673</v>
      </c>
      <c r="F54" s="1442">
        <v>32.116994943000002</v>
      </c>
      <c r="G54" s="1442">
        <v>31.827941988513</v>
      </c>
      <c r="H54" s="1443">
        <v>31.541490510616399</v>
      </c>
      <c r="I54" s="1357">
        <v>27.7565116493424</v>
      </c>
      <c r="J54" s="1444">
        <v>24.602362598280799</v>
      </c>
      <c r="K54" s="1357">
        <v>22.801181299140399</v>
      </c>
      <c r="L54" s="1445">
        <v>21</v>
      </c>
      <c r="M54" s="1442">
        <v>20.5</v>
      </c>
      <c r="N54" s="1442">
        <v>20</v>
      </c>
      <c r="O54" s="1352">
        <v>324.39</v>
      </c>
    </row>
    <row r="55" spans="1:15" hidden="1">
      <c r="B55" s="1369" t="s">
        <v>447</v>
      </c>
      <c r="C55" s="1441">
        <v>28.7</v>
      </c>
      <c r="D55" s="1442">
        <v>28.441700000000001</v>
      </c>
      <c r="E55" s="1442">
        <v>28.185724700000002</v>
      </c>
      <c r="F55" s="1442">
        <v>27.932053177699999</v>
      </c>
      <c r="G55" s="1442">
        <v>27.680664699100699</v>
      </c>
      <c r="H55" s="1443">
        <v>27.431538716808799</v>
      </c>
      <c r="I55" s="1357">
        <v>24.1397540707917</v>
      </c>
      <c r="J55" s="1357">
        <v>21.3966001991109</v>
      </c>
      <c r="K55" s="1357">
        <v>19.348300099555452</v>
      </c>
      <c r="L55" s="1442">
        <v>17.3</v>
      </c>
      <c r="M55" s="1442">
        <v>16.649999999999999</v>
      </c>
      <c r="N55" s="1442">
        <v>16</v>
      </c>
      <c r="O55" s="1352">
        <v>396.06</v>
      </c>
    </row>
    <row r="56" spans="1:15" hidden="1">
      <c r="B56" s="1369" t="s">
        <v>431</v>
      </c>
      <c r="C56" s="1446">
        <v>144</v>
      </c>
      <c r="D56" s="1392">
        <v>144</v>
      </c>
      <c r="E56" s="1392">
        <v>144</v>
      </c>
      <c r="F56" s="1396">
        <v>144</v>
      </c>
      <c r="G56" s="1396">
        <v>144</v>
      </c>
      <c r="H56" s="1447">
        <v>144</v>
      </c>
      <c r="I56" s="1448">
        <v>136.75</v>
      </c>
      <c r="J56" s="1448">
        <v>129.5</v>
      </c>
      <c r="K56" s="1448">
        <v>122.25</v>
      </c>
      <c r="L56" s="1448">
        <v>115</v>
      </c>
      <c r="M56" s="1449">
        <v>115</v>
      </c>
      <c r="N56" s="1449">
        <v>115</v>
      </c>
    </row>
    <row r="57" spans="1:15" hidden="1">
      <c r="A57" s="1385"/>
      <c r="B57" s="1369" t="s">
        <v>448</v>
      </c>
      <c r="C57" s="1442">
        <v>6.92</v>
      </c>
      <c r="D57" s="1442">
        <v>6.92</v>
      </c>
      <c r="E57" s="1442">
        <v>6.92</v>
      </c>
      <c r="F57" s="1442">
        <v>6.92</v>
      </c>
      <c r="G57" s="1442">
        <v>6.92</v>
      </c>
      <c r="H57" s="1450">
        <v>6.92</v>
      </c>
      <c r="I57" s="1448">
        <v>6.4649999999999999</v>
      </c>
      <c r="J57" s="1448">
        <v>6.01</v>
      </c>
      <c r="K57" s="1448">
        <v>5.5549999999999997</v>
      </c>
      <c r="L57" s="1448">
        <v>5.0999999999999996</v>
      </c>
      <c r="M57" s="1449">
        <v>5.0999999999999996</v>
      </c>
      <c r="N57" s="1449">
        <v>5.0999999999999996</v>
      </c>
    </row>
    <row r="58" spans="1:15" hidden="1">
      <c r="B58" s="1412" t="s">
        <v>469</v>
      </c>
      <c r="D58" s="1122"/>
      <c r="I58" s="1397">
        <v>-0.12000000000000099</v>
      </c>
      <c r="J58" s="1397">
        <v>-0.21999999999999975</v>
      </c>
    </row>
    <row r="59" spans="1:15" hidden="1">
      <c r="B59" s="1412" t="s">
        <v>470</v>
      </c>
      <c r="I59" s="1397">
        <v>-0.12000000000000155</v>
      </c>
      <c r="J59" s="1397">
        <v>-0.21999999999999864</v>
      </c>
    </row>
    <row r="60" spans="1:15" hidden="1">
      <c r="B60" s="1412" t="s">
        <v>471</v>
      </c>
      <c r="I60" s="1397">
        <v>-5.034722222222221E-2</v>
      </c>
      <c r="J60" s="1397">
        <v>-0.10069444444444442</v>
      </c>
    </row>
    <row r="61" spans="1:15" hidden="1">
      <c r="B61" s="1412" t="s">
        <v>472</v>
      </c>
      <c r="C61" s="1451">
        <v>0.86969696969696964</v>
      </c>
      <c r="D61" s="1451">
        <v>0.86969696969696964</v>
      </c>
      <c r="E61" s="1451">
        <v>0.86969696969696975</v>
      </c>
      <c r="F61" s="1451">
        <v>0.86969696969696964</v>
      </c>
      <c r="G61" s="1451">
        <v>0.86969696969696964</v>
      </c>
      <c r="H61" s="1451">
        <v>0.86969696969696941</v>
      </c>
      <c r="I61" s="1451">
        <v>0.86969696969696886</v>
      </c>
      <c r="J61" s="1451">
        <v>0.86969696969697063</v>
      </c>
      <c r="K61" s="1451">
        <v>0.84856568814199462</v>
      </c>
      <c r="L61" s="1451">
        <v>0.82380952380952388</v>
      </c>
      <c r="M61" s="1451">
        <v>0.81219512195121946</v>
      </c>
      <c r="N61" s="1451">
        <v>0.8</v>
      </c>
    </row>
    <row r="62" spans="1:15" hidden="1">
      <c r="B62" s="1385"/>
    </row>
    <row r="63" spans="1:15" hidden="1">
      <c r="B63" s="1452" t="s">
        <v>473</v>
      </c>
      <c r="C63" s="1453">
        <v>2015</v>
      </c>
      <c r="D63" s="1453">
        <v>2016</v>
      </c>
      <c r="E63" s="1453">
        <v>2017</v>
      </c>
      <c r="F63" s="1453">
        <v>2018</v>
      </c>
      <c r="G63" s="1453">
        <v>2019</v>
      </c>
      <c r="H63" s="1453">
        <v>2020</v>
      </c>
      <c r="I63" s="1453">
        <v>2025</v>
      </c>
      <c r="J63" s="1453">
        <v>2030</v>
      </c>
      <c r="K63" s="1453">
        <v>2035</v>
      </c>
      <c r="L63" s="1453">
        <v>2040</v>
      </c>
      <c r="M63" s="1453">
        <v>2045</v>
      </c>
      <c r="N63" s="1453">
        <v>2050</v>
      </c>
    </row>
    <row r="64" spans="1:15" hidden="1">
      <c r="B64" s="1369" t="s">
        <v>269</v>
      </c>
      <c r="C64" s="1392">
        <v>324.39</v>
      </c>
      <c r="D64" s="1392">
        <v>321.47049000000004</v>
      </c>
      <c r="E64" s="1392">
        <v>318.57725558999999</v>
      </c>
      <c r="F64" s="1392">
        <v>315.71006028969003</v>
      </c>
      <c r="G64" s="1392">
        <v>312.86866974708278</v>
      </c>
      <c r="H64" s="1392">
        <v>310.05285171935918</v>
      </c>
      <c r="I64" s="1392">
        <v>272.84650951303581</v>
      </c>
      <c r="J64" s="1392">
        <v>241.84122434110026</v>
      </c>
      <c r="K64" s="1392">
        <v>224.13561217055013</v>
      </c>
      <c r="L64" s="1392">
        <v>206.43</v>
      </c>
      <c r="M64" s="1392">
        <v>201.51500000000001</v>
      </c>
      <c r="N64" s="1392">
        <v>196.6</v>
      </c>
    </row>
    <row r="65" spans="2:14" hidden="1">
      <c r="B65" s="1369" t="s">
        <v>452</v>
      </c>
      <c r="C65" s="1392">
        <v>396.06</v>
      </c>
      <c r="D65" s="1392">
        <v>392.49546000000004</v>
      </c>
      <c r="E65" s="1392">
        <v>388.96300086000002</v>
      </c>
      <c r="F65" s="1392">
        <v>385.46233385225997</v>
      </c>
      <c r="G65" s="1392">
        <v>381.99317284758968</v>
      </c>
      <c r="H65" s="1392">
        <v>378.55523429196143</v>
      </c>
      <c r="I65" s="1392">
        <v>333.12860617692547</v>
      </c>
      <c r="J65" s="1392">
        <v>295.27308274773043</v>
      </c>
      <c r="K65" s="1392">
        <v>267.00654137386528</v>
      </c>
      <c r="L65" s="1392">
        <v>238.74</v>
      </c>
      <c r="M65" s="1392">
        <v>229.76999999999998</v>
      </c>
      <c r="N65" s="1392">
        <v>220.8</v>
      </c>
    </row>
    <row r="66" spans="2:14" hidden="1">
      <c r="B66" s="1454" t="s">
        <v>360</v>
      </c>
      <c r="C66" s="1392">
        <v>144</v>
      </c>
      <c r="D66" s="1392">
        <v>144</v>
      </c>
      <c r="E66" s="1392">
        <v>144</v>
      </c>
      <c r="F66" s="1392">
        <v>144</v>
      </c>
      <c r="G66" s="1392">
        <v>144</v>
      </c>
      <c r="H66" s="1392">
        <v>144</v>
      </c>
      <c r="I66" s="1392">
        <v>136.75</v>
      </c>
      <c r="J66" s="1392">
        <v>129.5</v>
      </c>
      <c r="K66" s="1392">
        <v>122.25</v>
      </c>
      <c r="L66" s="1392">
        <v>115</v>
      </c>
      <c r="M66" s="1392">
        <v>115</v>
      </c>
      <c r="N66" s="1392">
        <v>115</v>
      </c>
    </row>
    <row r="67" spans="2:14" hidden="1">
      <c r="B67" s="1455" t="s">
        <v>192</v>
      </c>
      <c r="C67" s="1392">
        <v>230.43599999999998</v>
      </c>
      <c r="D67" s="1392">
        <v>230.43599999999998</v>
      </c>
      <c r="E67" s="1392">
        <v>230.43599999999998</v>
      </c>
      <c r="F67" s="1392">
        <v>230.43599999999998</v>
      </c>
      <c r="G67" s="1392">
        <v>230.43599999999998</v>
      </c>
      <c r="H67" s="1392">
        <v>230.43599999999998</v>
      </c>
      <c r="I67" s="1392">
        <v>215.28449999999998</v>
      </c>
      <c r="J67" s="1392">
        <v>200.13299999999998</v>
      </c>
      <c r="K67" s="1392">
        <v>184.98149999999998</v>
      </c>
      <c r="L67" s="1392">
        <v>169.82999999999998</v>
      </c>
      <c r="M67" s="1392">
        <v>169.82999999999998</v>
      </c>
      <c r="N67" s="1392">
        <v>169.82999999999998</v>
      </c>
    </row>
    <row r="68" spans="2:14" hidden="1">
      <c r="B68" s="1369" t="s">
        <v>378</v>
      </c>
      <c r="C68" s="1392">
        <v>324.80658797933103</v>
      </c>
      <c r="D68" s="1392">
        <v>322.18854622109149</v>
      </c>
      <c r="E68" s="1392">
        <v>319.8641158695176</v>
      </c>
      <c r="F68" s="1392">
        <v>317.23731021573514</v>
      </c>
      <c r="G68" s="1392">
        <v>314.68475717821167</v>
      </c>
      <c r="H68" s="1392">
        <v>312.09115775324619</v>
      </c>
      <c r="I68" s="1392">
        <v>247.23460301440528</v>
      </c>
      <c r="J68" s="1392">
        <v>176.92252509088166</v>
      </c>
      <c r="K68" s="1392">
        <v>162.44417164677495</v>
      </c>
      <c r="L68" s="1392">
        <v>136.50209999999998</v>
      </c>
      <c r="M68" s="1392">
        <v>130.82980000000001</v>
      </c>
      <c r="N68" s="1392">
        <v>130.095</v>
      </c>
    </row>
    <row r="69" spans="2:14" hidden="1">
      <c r="B69" s="1045"/>
      <c r="F69" s="1394"/>
      <c r="G69" s="1394"/>
      <c r="H69" s="1394">
        <v>0</v>
      </c>
      <c r="I69" s="1394">
        <v>-0.20781285572377395</v>
      </c>
      <c r="J69" s="1394">
        <v>-0.43310625535003189</v>
      </c>
    </row>
    <row r="70" spans="2:14" hidden="1">
      <c r="B70" s="1045"/>
      <c r="F70" s="1394"/>
      <c r="G70" s="1394">
        <v>0.46025701492069154</v>
      </c>
      <c r="H70" s="1394">
        <v>0.46025701492069154</v>
      </c>
      <c r="I70" s="1394">
        <v>0.43708435271114288</v>
      </c>
      <c r="J70" s="1394">
        <v>0.41391169050159415</v>
      </c>
      <c r="K70" s="1394">
        <v>0.39073902829204543</v>
      </c>
      <c r="L70" s="1394">
        <v>0.36756636608249676</v>
      </c>
      <c r="M70" s="1394">
        <v>0.36756636608249676</v>
      </c>
      <c r="N70" s="1394">
        <v>0.36756636608249676</v>
      </c>
    </row>
    <row r="71" spans="2:14" hidden="1">
      <c r="B71" s="1452" t="s">
        <v>376</v>
      </c>
      <c r="C71" s="1453">
        <v>2015</v>
      </c>
      <c r="D71" s="1453">
        <v>2016</v>
      </c>
      <c r="E71" s="1453">
        <v>2017</v>
      </c>
      <c r="F71" s="1453">
        <v>2018</v>
      </c>
      <c r="G71" s="1453">
        <v>2019</v>
      </c>
      <c r="H71" s="1453">
        <v>2020</v>
      </c>
      <c r="I71" s="1453">
        <v>2025</v>
      </c>
      <c r="J71" s="1453">
        <v>2030</v>
      </c>
      <c r="K71" s="1453">
        <v>2035</v>
      </c>
      <c r="L71" s="1453">
        <v>2040</v>
      </c>
      <c r="M71" s="1453">
        <v>2045</v>
      </c>
      <c r="N71" s="1453">
        <v>2050</v>
      </c>
    </row>
    <row r="72" spans="2:14" hidden="1">
      <c r="B72" s="1369" t="s">
        <v>269</v>
      </c>
      <c r="C72" s="1392">
        <v>886.98211521926157</v>
      </c>
      <c r="D72" s="1392">
        <v>878.99927618228833</v>
      </c>
      <c r="E72" s="1392">
        <v>871.08828269664764</v>
      </c>
      <c r="F72" s="1392">
        <v>863.24848815237783</v>
      </c>
      <c r="G72" s="1392">
        <v>855.4792517590065</v>
      </c>
      <c r="H72" s="1392">
        <v>847.77993849317579</v>
      </c>
      <c r="I72" s="1392">
        <v>746.04634587399391</v>
      </c>
      <c r="J72" s="1392">
        <v>661.26835202467737</v>
      </c>
      <c r="K72" s="1392">
        <v>612.85575812755826</v>
      </c>
      <c r="L72" s="1392">
        <v>564.44316423043915</v>
      </c>
      <c r="M72" s="1392">
        <v>551.00404127257161</v>
      </c>
      <c r="N72" s="1392">
        <v>537.56491831470396</v>
      </c>
    </row>
    <row r="73" spans="2:14" hidden="1">
      <c r="B73" s="1369" t="s">
        <v>452</v>
      </c>
      <c r="C73" s="1392">
        <v>804.37981083404861</v>
      </c>
      <c r="D73" s="1392">
        <v>797.14039253654221</v>
      </c>
      <c r="E73" s="1392">
        <v>789.96612900371338</v>
      </c>
      <c r="F73" s="1392">
        <v>782.85643384267985</v>
      </c>
      <c r="G73" s="1392">
        <v>775.81072593809563</v>
      </c>
      <c r="H73" s="1392">
        <v>768.82842940465298</v>
      </c>
      <c r="I73" s="1392">
        <v>676.56901787609343</v>
      </c>
      <c r="J73" s="1392">
        <v>599.68617493563033</v>
      </c>
      <c r="K73" s="1392">
        <v>542.27811756239782</v>
      </c>
      <c r="L73" s="1392">
        <v>484.8700601891652</v>
      </c>
      <c r="M73" s="1392">
        <v>466.65239896818497</v>
      </c>
      <c r="N73" s="1392">
        <v>448.43473774720479</v>
      </c>
    </row>
    <row r="74" spans="2:14" hidden="1">
      <c r="B74" s="1454" t="s">
        <v>360</v>
      </c>
      <c r="C74" s="1396">
        <v>0</v>
      </c>
      <c r="D74" s="1396">
        <v>0</v>
      </c>
      <c r="E74" s="1396">
        <v>0</v>
      </c>
      <c r="F74" s="1396">
        <v>0</v>
      </c>
      <c r="G74" s="1396">
        <v>0</v>
      </c>
      <c r="H74" s="1396">
        <v>0</v>
      </c>
      <c r="I74" s="1396">
        <v>0</v>
      </c>
      <c r="J74" s="1396">
        <v>0</v>
      </c>
      <c r="K74" s="1396">
        <v>0</v>
      </c>
      <c r="L74" s="1396">
        <v>0</v>
      </c>
      <c r="M74" s="1396">
        <v>0</v>
      </c>
      <c r="N74" s="1396">
        <v>0</v>
      </c>
    </row>
    <row r="75" spans="2:14" hidden="1">
      <c r="B75" s="1455" t="s">
        <v>192</v>
      </c>
      <c r="C75" s="1456">
        <v>0</v>
      </c>
      <c r="D75" s="1456">
        <v>0</v>
      </c>
      <c r="E75" s="1456">
        <v>0</v>
      </c>
      <c r="F75" s="1456">
        <v>0</v>
      </c>
      <c r="G75" s="1456">
        <v>0</v>
      </c>
      <c r="H75" s="1456">
        <v>0</v>
      </c>
      <c r="I75" s="1456">
        <v>0</v>
      </c>
      <c r="J75" s="1456">
        <v>0</v>
      </c>
      <c r="K75" s="1456">
        <v>0</v>
      </c>
      <c r="L75" s="1456">
        <v>0</v>
      </c>
      <c r="M75" s="1456">
        <v>0</v>
      </c>
      <c r="N75" s="1456">
        <v>0</v>
      </c>
    </row>
    <row r="76" spans="2:14" hidden="1">
      <c r="B76" s="1369" t="s">
        <v>378</v>
      </c>
      <c r="C76" s="1392">
        <v>886.02555554677474</v>
      </c>
      <c r="D76" s="1392">
        <v>877.8270681306617</v>
      </c>
      <c r="E76" s="1392">
        <v>869.25594678491393</v>
      </c>
      <c r="F76" s="1392">
        <v>861.17070943164663</v>
      </c>
      <c r="G76" s="1392">
        <v>852.03634193901917</v>
      </c>
      <c r="H76" s="1392">
        <v>844.08169876013665</v>
      </c>
      <c r="I76" s="1392">
        <v>638.12599105173979</v>
      </c>
      <c r="J76" s="1392">
        <v>327.5550671578863</v>
      </c>
      <c r="K76" s="1392">
        <v>191.87918416690903</v>
      </c>
      <c r="L76" s="1392">
        <v>85.536520034393831</v>
      </c>
      <c r="M76" s="1392">
        <v>50.039305588993962</v>
      </c>
      <c r="N76" s="1392">
        <v>48.408680997420447</v>
      </c>
    </row>
    <row r="77" spans="2:14" hidden="1">
      <c r="B77" s="1045"/>
      <c r="F77" s="1394"/>
      <c r="G77" s="1394"/>
      <c r="H77" s="1394">
        <v>0</v>
      </c>
      <c r="I77" s="1394">
        <v>-0.24399973131857167</v>
      </c>
      <c r="J77" s="1394">
        <v>-0.61193914328550336</v>
      </c>
      <c r="K77" s="1394">
        <v>-0.77267699981084947</v>
      </c>
      <c r="L77" s="1394">
        <v>-0.89866322162885703</v>
      </c>
      <c r="M77" s="1394">
        <v>-0.94071746175459525</v>
      </c>
      <c r="N77" s="1394">
        <v>-0.94264929441246326</v>
      </c>
    </row>
    <row r="78" spans="2:14" hidden="1">
      <c r="C78" s="1108">
        <v>0.90687263816498298</v>
      </c>
      <c r="D78" s="1108">
        <v>0.90687263816498287</v>
      </c>
      <c r="E78" s="1108">
        <v>0.90687263816498298</v>
      </c>
      <c r="F78" s="1108">
        <v>0.90687263816498287</v>
      </c>
      <c r="G78" s="1108">
        <v>0.90687263816498265</v>
      </c>
      <c r="H78" s="1108">
        <v>0.90687263816498254</v>
      </c>
      <c r="I78" s="1108">
        <v>0.90687263816498187</v>
      </c>
      <c r="J78" s="1108">
        <v>0.90687263816498376</v>
      </c>
      <c r="K78" s="1108">
        <v>0.88483808852380796</v>
      </c>
      <c r="L78" s="1108">
        <v>0.85902370852561605</v>
      </c>
      <c r="M78" s="1108">
        <v>0.84691284276323586</v>
      </c>
      <c r="N78" s="1108">
        <v>0.834196433712737</v>
      </c>
    </row>
    <row r="79" spans="2:14" hidden="1">
      <c r="C79" s="1108"/>
      <c r="D79" s="1108"/>
      <c r="E79" s="1108"/>
      <c r="F79" s="1108"/>
      <c r="G79" s="1108"/>
      <c r="H79" s="1108"/>
      <c r="I79" s="1108"/>
      <c r="J79" s="1108"/>
      <c r="K79" s="1108"/>
      <c r="L79" s="1108"/>
      <c r="M79" s="1108"/>
      <c r="N79" s="1108"/>
    </row>
    <row r="80" spans="2:14" hidden="1">
      <c r="C80" s="1108"/>
      <c r="D80" s="1108"/>
      <c r="E80" s="1108"/>
      <c r="F80" s="1108"/>
      <c r="G80" s="1108"/>
      <c r="H80" s="1108"/>
      <c r="I80" s="1108"/>
      <c r="J80" s="1108"/>
      <c r="K80" s="1108"/>
      <c r="L80" s="1108"/>
      <c r="M80" s="1108"/>
      <c r="N80" s="1108"/>
    </row>
    <row r="81" spans="2:31" s="1422" customFormat="1" hidden="1">
      <c r="B81" s="1362" t="s">
        <v>382</v>
      </c>
      <c r="Q81" s="1352"/>
      <c r="R81" s="1352"/>
      <c r="S81" s="1352"/>
      <c r="T81" s="1352"/>
      <c r="U81" s="1352"/>
      <c r="V81" s="1352"/>
      <c r="W81" s="1352"/>
      <c r="X81" s="1352"/>
      <c r="Y81" s="1352"/>
      <c r="Z81" s="1352"/>
      <c r="AA81" s="1352"/>
      <c r="AB81" s="1352"/>
      <c r="AC81" s="1352"/>
      <c r="AD81" s="1352"/>
      <c r="AE81" s="1352"/>
    </row>
    <row r="82" spans="2:31" hidden="1"/>
    <row r="83" spans="2:31">
      <c r="B83" s="1352" t="s">
        <v>474</v>
      </c>
    </row>
    <row r="85" spans="2:31">
      <c r="B85" s="1457" t="s">
        <v>443</v>
      </c>
      <c r="C85" s="1366"/>
      <c r="D85" s="1366"/>
      <c r="E85" s="1366"/>
      <c r="F85" s="1366"/>
      <c r="G85" s="1366"/>
      <c r="H85" s="1366"/>
      <c r="I85" s="1366"/>
      <c r="J85" s="1366"/>
      <c r="K85" s="1366"/>
      <c r="L85" s="1366"/>
      <c r="M85" s="1366"/>
      <c r="N85" s="1366"/>
    </row>
    <row r="87" spans="2:31">
      <c r="B87" s="1423" t="s">
        <v>475</v>
      </c>
    </row>
    <row r="88" spans="2:31">
      <c r="B88" s="1424"/>
      <c r="C88" s="1425">
        <v>2015</v>
      </c>
      <c r="D88" s="1425">
        <v>2016</v>
      </c>
      <c r="E88" s="1425">
        <v>2017</v>
      </c>
      <c r="F88" s="1425">
        <v>2018</v>
      </c>
      <c r="G88" s="1425">
        <v>2019</v>
      </c>
      <c r="H88" s="1425">
        <v>2020</v>
      </c>
      <c r="I88" s="1425">
        <v>2025</v>
      </c>
      <c r="J88" s="1425">
        <v>2030</v>
      </c>
      <c r="K88" s="1425">
        <v>2035</v>
      </c>
      <c r="L88" s="1425">
        <v>2040</v>
      </c>
      <c r="M88" s="1425">
        <v>2045</v>
      </c>
      <c r="N88" s="1426">
        <v>2050</v>
      </c>
    </row>
    <row r="89" spans="2:31">
      <c r="B89" s="1278" t="s">
        <v>269</v>
      </c>
      <c r="C89" s="1379">
        <v>0.997557972025227</v>
      </c>
      <c r="D89" s="1379">
        <v>0.99729032132863205</v>
      </c>
      <c r="E89" s="1379">
        <v>0.99644019006098605</v>
      </c>
      <c r="F89" s="1458">
        <v>0.99478498238324897</v>
      </c>
      <c r="G89" s="1379">
        <v>0.99253372351604097</v>
      </c>
      <c r="H89" s="1379">
        <v>0.99024650485872301</v>
      </c>
      <c r="I89" s="1459">
        <v>0.9692907373479317</v>
      </c>
      <c r="J89" s="1459">
        <v>0.88816560816653389</v>
      </c>
      <c r="K89" s="1459">
        <v>0.73218595281794208</v>
      </c>
      <c r="L89" s="1459">
        <v>0.50659999999999994</v>
      </c>
      <c r="M89" s="1459">
        <v>0.27880000000000005</v>
      </c>
      <c r="N89" s="1459">
        <v>0.12269999999999998</v>
      </c>
    </row>
    <row r="90" spans="2:31">
      <c r="B90" s="1278" t="s">
        <v>452</v>
      </c>
      <c r="C90" s="1379">
        <v>2.2418780810992598E-3</v>
      </c>
      <c r="D90" s="1379">
        <v>2.5255223747229901E-3</v>
      </c>
      <c r="E90" s="1379">
        <v>3.3581483949781201E-3</v>
      </c>
      <c r="F90" s="1458">
        <v>5.0037588898797902E-3</v>
      </c>
      <c r="G90" s="1379">
        <v>7.2307132426901602E-3</v>
      </c>
      <c r="H90" s="1379">
        <v>9.5289582004782093E-3</v>
      </c>
      <c r="I90" s="1459">
        <v>2.1637268565302101E-2</v>
      </c>
      <c r="J90" s="1381">
        <v>3.7032019721135602E-2</v>
      </c>
      <c r="K90" s="1459">
        <v>4.8793356909440901E-2</v>
      </c>
      <c r="L90" s="1459">
        <v>5.5E-2</v>
      </c>
      <c r="M90" s="1459">
        <v>5.8299999999999998E-2</v>
      </c>
      <c r="N90" s="1459">
        <v>0.06</v>
      </c>
    </row>
    <row r="91" spans="2:31">
      <c r="B91" s="1278" t="s">
        <v>360</v>
      </c>
      <c r="C91" s="1379">
        <v>2.00149893673433E-4</v>
      </c>
      <c r="D91" s="1379">
        <v>1.8415629664529E-4</v>
      </c>
      <c r="E91" s="1379">
        <v>2.01661544036183E-4</v>
      </c>
      <c r="F91" s="1458">
        <v>2.11258726870815E-4</v>
      </c>
      <c r="G91" s="1379">
        <v>2.3556324126850601E-4</v>
      </c>
      <c r="H91" s="1379">
        <v>2.24536940798553E-4</v>
      </c>
      <c r="I91" s="1459">
        <v>9.0719940867661792E-3</v>
      </c>
      <c r="J91" s="1381">
        <v>6.8002372112330498E-2</v>
      </c>
      <c r="K91" s="1459">
        <v>0.19222069027261701</v>
      </c>
      <c r="L91" s="1459">
        <v>0.38350000000000001</v>
      </c>
      <c r="M91" s="1459">
        <v>0.58299999999999996</v>
      </c>
      <c r="N91" s="1459">
        <v>0.72399999999999998</v>
      </c>
    </row>
    <row r="92" spans="2:31">
      <c r="B92" s="1278" t="s">
        <v>192</v>
      </c>
      <c r="C92" s="1379">
        <v>0</v>
      </c>
      <c r="D92" s="1379">
        <v>0</v>
      </c>
      <c r="E92" s="1379">
        <v>0</v>
      </c>
      <c r="F92" s="1458">
        <v>0</v>
      </c>
      <c r="G92" s="1379">
        <v>0</v>
      </c>
      <c r="H92" s="1379">
        <v>0</v>
      </c>
      <c r="I92" s="1459">
        <v>0</v>
      </c>
      <c r="J92" s="1381">
        <v>6.7999999999999996E-3</v>
      </c>
      <c r="K92" s="1459">
        <v>2.6800000000000001E-2</v>
      </c>
      <c r="L92" s="1459">
        <v>5.4899999999999997E-2</v>
      </c>
      <c r="M92" s="1459">
        <v>7.9899999999999999E-2</v>
      </c>
      <c r="N92" s="1459">
        <v>9.3299999999999994E-2</v>
      </c>
    </row>
    <row r="94" spans="2:31">
      <c r="B94" s="1423" t="s">
        <v>476</v>
      </c>
    </row>
    <row r="95" spans="2:31">
      <c r="B95" s="1424"/>
      <c r="C95" s="1425">
        <v>2015</v>
      </c>
      <c r="D95" s="1425">
        <v>2016</v>
      </c>
      <c r="E95" s="1425">
        <v>2017</v>
      </c>
      <c r="F95" s="1425">
        <v>2018</v>
      </c>
      <c r="G95" s="1425">
        <v>2019</v>
      </c>
      <c r="H95" s="1425">
        <v>2020</v>
      </c>
      <c r="I95" s="1425">
        <v>2025</v>
      </c>
      <c r="J95" s="1425">
        <v>2030</v>
      </c>
      <c r="K95" s="1425">
        <v>2035</v>
      </c>
      <c r="L95" s="1425">
        <v>2040</v>
      </c>
      <c r="M95" s="1425">
        <v>2045</v>
      </c>
      <c r="N95" s="1426">
        <v>2050</v>
      </c>
    </row>
    <row r="96" spans="2:31">
      <c r="B96" s="1278" t="s">
        <v>269</v>
      </c>
      <c r="C96" s="1379">
        <v>0.99701618563144101</v>
      </c>
      <c r="D96" s="1379">
        <v>0.99672170439364705</v>
      </c>
      <c r="E96" s="1379">
        <v>0.99598166908409902</v>
      </c>
      <c r="F96" s="1379">
        <v>0.99446067890299406</v>
      </c>
      <c r="G96" s="1379">
        <v>0.99223544234419103</v>
      </c>
      <c r="H96" s="1379">
        <v>0.99060187812190903</v>
      </c>
      <c r="I96" s="1459">
        <v>0.9692907373479317</v>
      </c>
      <c r="J96" s="1459">
        <v>0.88816560816653389</v>
      </c>
      <c r="K96" s="1459">
        <v>0.73218595281794208</v>
      </c>
      <c r="L96" s="1459">
        <v>0.50659999999999994</v>
      </c>
      <c r="M96" s="1459">
        <v>0.27880000000000005</v>
      </c>
      <c r="N96" s="1459">
        <v>0.12269999999999998</v>
      </c>
    </row>
    <row r="97" spans="2:18">
      <c r="B97" s="1278" t="s">
        <v>452</v>
      </c>
      <c r="C97" s="1379">
        <v>2.2406604886635998E-3</v>
      </c>
      <c r="D97" s="1379">
        <v>2.5240824181113198E-3</v>
      </c>
      <c r="E97" s="1379">
        <v>3.3566031125839002E-3</v>
      </c>
      <c r="F97" s="1379">
        <v>5.0021276464944503E-3</v>
      </c>
      <c r="G97" s="1379">
        <v>7.2285402327780099E-3</v>
      </c>
      <c r="H97" s="1379">
        <v>9.2516024198817607E-3</v>
      </c>
      <c r="I97" s="1459">
        <v>2.1637268565302101E-2</v>
      </c>
      <c r="J97" s="1459">
        <v>3.7032019721135602E-2</v>
      </c>
      <c r="K97" s="1459">
        <v>4.8793356909440901E-2</v>
      </c>
      <c r="L97" s="1459">
        <v>5.5E-2</v>
      </c>
      <c r="M97" s="1459">
        <v>5.8299999999999998E-2</v>
      </c>
      <c r="N97" s="1459">
        <v>0.06</v>
      </c>
    </row>
    <row r="98" spans="2:18">
      <c r="B98" s="1278" t="s">
        <v>360</v>
      </c>
      <c r="C98" s="1379">
        <v>2.0004118972624299E-4</v>
      </c>
      <c r="D98" s="1379">
        <v>1.84051297743047E-4</v>
      </c>
      <c r="E98" s="1379">
        <v>2.0156874765051499E-4</v>
      </c>
      <c r="F98" s="1379">
        <v>2.1118985576643401E-4</v>
      </c>
      <c r="G98" s="1379">
        <v>2.35492448631454E-4</v>
      </c>
      <c r="H98" s="1379">
        <v>1.46080092689503E-4</v>
      </c>
      <c r="I98" s="1459">
        <v>9.0719940867661792E-3</v>
      </c>
      <c r="J98" s="1459">
        <v>6.8002372112330498E-2</v>
      </c>
      <c r="K98" s="1459">
        <v>0.19222069027261701</v>
      </c>
      <c r="L98" s="1459">
        <v>0.38350000000000001</v>
      </c>
      <c r="M98" s="1459">
        <v>0.58299999999999996</v>
      </c>
      <c r="N98" s="1459">
        <v>0.72399999999999998</v>
      </c>
    </row>
    <row r="99" spans="2:18">
      <c r="B99" s="1278" t="s">
        <v>192</v>
      </c>
      <c r="C99" s="1379">
        <v>0</v>
      </c>
      <c r="D99" s="1379">
        <v>0</v>
      </c>
      <c r="E99" s="1379">
        <v>0</v>
      </c>
      <c r="F99" s="1379">
        <v>0</v>
      </c>
      <c r="G99" s="1379">
        <v>0</v>
      </c>
      <c r="H99" s="1379">
        <v>4.3936551999503898E-7</v>
      </c>
      <c r="I99" s="1459">
        <v>0</v>
      </c>
      <c r="J99" s="1459">
        <v>6.7999999999999996E-3</v>
      </c>
      <c r="K99" s="1459">
        <v>2.6800000000000001E-2</v>
      </c>
      <c r="L99" s="1459">
        <v>5.4899999999999997E-2</v>
      </c>
      <c r="M99" s="1459">
        <v>7.9899999999999999E-2</v>
      </c>
      <c r="N99" s="1459">
        <v>9.3299999999999994E-2</v>
      </c>
    </row>
    <row r="100" spans="2:18">
      <c r="I100" s="1460">
        <v>0</v>
      </c>
      <c r="J100" s="1460">
        <v>0</v>
      </c>
      <c r="K100" s="1460">
        <v>0</v>
      </c>
      <c r="L100" s="1460">
        <v>0</v>
      </c>
      <c r="M100" s="1460">
        <v>0</v>
      </c>
      <c r="N100" s="1460">
        <v>0</v>
      </c>
    </row>
    <row r="101" spans="2:18">
      <c r="B101" s="1364" t="s">
        <v>466</v>
      </c>
      <c r="C101" s="1366"/>
      <c r="D101" s="1366"/>
      <c r="E101" s="1366"/>
      <c r="F101" s="1366"/>
      <c r="G101" s="1366"/>
      <c r="H101" s="1366" t="s">
        <v>477</v>
      </c>
      <c r="I101" s="1366"/>
      <c r="J101" s="1366"/>
      <c r="K101" s="1366"/>
      <c r="L101" s="1366"/>
      <c r="M101" s="1366"/>
      <c r="N101" s="1366"/>
    </row>
    <row r="103" spans="2:18">
      <c r="B103" s="1034" t="s">
        <v>478</v>
      </c>
    </row>
    <row r="104" spans="2:18">
      <c r="B104" s="1424"/>
      <c r="C104" s="1425">
        <v>2015</v>
      </c>
      <c r="D104" s="1425">
        <v>2016</v>
      </c>
      <c r="E104" s="1425">
        <v>2017</v>
      </c>
      <c r="F104" s="1425">
        <v>2018</v>
      </c>
      <c r="G104" s="1425">
        <v>2019</v>
      </c>
      <c r="H104" s="1425">
        <v>2020</v>
      </c>
      <c r="I104" s="1425">
        <v>2025</v>
      </c>
      <c r="J104" s="1425">
        <v>2030</v>
      </c>
      <c r="K104" s="1425">
        <v>2035</v>
      </c>
      <c r="L104" s="1425">
        <v>2040</v>
      </c>
      <c r="M104" s="1425">
        <v>2045</v>
      </c>
      <c r="N104" s="1426">
        <v>2050</v>
      </c>
    </row>
    <row r="105" spans="2:18">
      <c r="B105" s="1369" t="s">
        <v>468</v>
      </c>
      <c r="C105" s="1461">
        <v>34.500695832707997</v>
      </c>
      <c r="D105" s="1461">
        <v>33.865883029386197</v>
      </c>
      <c r="E105" s="1461">
        <v>34.0555319743507</v>
      </c>
      <c r="F105" s="1461">
        <v>33.721787761002098</v>
      </c>
      <c r="G105" s="1461">
        <v>33.317126307870097</v>
      </c>
      <c r="H105" s="1461">
        <v>32.983955044791401</v>
      </c>
      <c r="I105" s="1411">
        <v>31.726513164200799</v>
      </c>
      <c r="J105" s="1411">
        <v>27.7426015181059</v>
      </c>
      <c r="K105" s="1442">
        <v>25.413496735432901</v>
      </c>
      <c r="L105" s="1442">
        <v>23.412772119684501</v>
      </c>
      <c r="M105" s="1442">
        <v>22.2128393658252</v>
      </c>
      <c r="N105" s="1413">
        <v>21.1456407845405</v>
      </c>
    </row>
    <row r="106" spans="2:18">
      <c r="B106" s="1369" t="s">
        <v>447</v>
      </c>
      <c r="C106" s="1411">
        <v>28.7</v>
      </c>
      <c r="D106" s="1411">
        <v>28.531014647955601</v>
      </c>
      <c r="E106" s="1411">
        <v>28.325013251577101</v>
      </c>
      <c r="F106" s="1442">
        <v>28.158464503070501</v>
      </c>
      <c r="G106" s="1442">
        <v>27.987283766317201</v>
      </c>
      <c r="H106" s="1411">
        <v>27.8403779216491</v>
      </c>
      <c r="I106" s="1411">
        <v>24.984425666839599</v>
      </c>
      <c r="J106" s="1411">
        <v>23.137498310059399</v>
      </c>
      <c r="K106" s="1442">
        <v>21.2559733774122</v>
      </c>
      <c r="L106" s="1442">
        <v>19.171584012535</v>
      </c>
      <c r="M106" s="1442">
        <v>17.626409541869201</v>
      </c>
      <c r="N106" s="1411">
        <v>16.646727688787202</v>
      </c>
    </row>
    <row r="107" spans="2:18">
      <c r="B107" s="1369" t="s">
        <v>431</v>
      </c>
      <c r="C107" s="1413">
        <v>144</v>
      </c>
      <c r="D107" s="1413">
        <v>144</v>
      </c>
      <c r="E107" s="1413">
        <v>144</v>
      </c>
      <c r="F107" s="1392">
        <v>144</v>
      </c>
      <c r="G107" s="1392">
        <v>144</v>
      </c>
      <c r="H107" s="1413">
        <v>144</v>
      </c>
      <c r="I107" s="1413">
        <v>137.073653371646</v>
      </c>
      <c r="J107" s="1413">
        <v>132.91520555270299</v>
      </c>
      <c r="K107" s="1442">
        <v>127.99528301886799</v>
      </c>
      <c r="L107" s="1442">
        <v>121.15818452380999</v>
      </c>
      <c r="M107" s="1442">
        <v>116.568367346939</v>
      </c>
      <c r="N107" s="1413">
        <v>115</v>
      </c>
    </row>
    <row r="108" spans="2:18">
      <c r="B108" s="1369" t="s">
        <v>479</v>
      </c>
      <c r="C108" s="1411">
        <v>6.92</v>
      </c>
      <c r="D108" s="1411">
        <v>6.92</v>
      </c>
      <c r="E108" s="1411">
        <v>6.92</v>
      </c>
      <c r="F108" s="1411">
        <v>6.92</v>
      </c>
      <c r="G108" s="1411">
        <v>6.92</v>
      </c>
      <c r="H108" s="1411">
        <v>6.92</v>
      </c>
      <c r="I108" s="1411">
        <v>6.8354675140502703</v>
      </c>
      <c r="J108" s="1411">
        <v>6.1313514647460599</v>
      </c>
      <c r="K108" s="1411">
        <v>5.7954999999999997</v>
      </c>
      <c r="L108" s="1411">
        <v>5.4403020833333304</v>
      </c>
      <c r="M108" s="1411">
        <v>5.1993309859154904</v>
      </c>
      <c r="N108" s="1411">
        <v>5.0999999999999996</v>
      </c>
    </row>
    <row r="110" spans="2:18">
      <c r="B110" s="1034" t="s">
        <v>480</v>
      </c>
    </row>
    <row r="111" spans="2:18">
      <c r="B111" s="1424"/>
      <c r="C111" s="1425">
        <v>2015</v>
      </c>
      <c r="D111" s="1425">
        <v>2016</v>
      </c>
      <c r="E111" s="1425">
        <v>2017</v>
      </c>
      <c r="F111" s="1425">
        <v>2018</v>
      </c>
      <c r="G111" s="1425">
        <v>2019</v>
      </c>
      <c r="H111" s="1425">
        <v>2020</v>
      </c>
      <c r="I111" s="1425">
        <v>2025</v>
      </c>
      <c r="J111" s="1425">
        <v>2030</v>
      </c>
      <c r="K111" s="1425">
        <v>2035</v>
      </c>
      <c r="L111" s="1425">
        <v>2040</v>
      </c>
      <c r="M111" s="1425">
        <v>2045</v>
      </c>
      <c r="N111" s="1426">
        <v>2050</v>
      </c>
    </row>
    <row r="112" spans="2:18">
      <c r="B112" s="1369" t="s">
        <v>468</v>
      </c>
      <c r="C112" s="1411">
        <v>339.14184003551964</v>
      </c>
      <c r="D112" s="1411">
        <v>332.9016301788663</v>
      </c>
      <c r="E112" s="1411">
        <v>334.76587930786741</v>
      </c>
      <c r="F112" s="1411">
        <v>331.48517369065064</v>
      </c>
      <c r="G112" s="1411">
        <v>327.50735160636304</v>
      </c>
      <c r="H112" s="1411">
        <v>324.23227809029947</v>
      </c>
      <c r="I112" s="1411">
        <v>311.87162440409384</v>
      </c>
      <c r="J112" s="1411">
        <v>272.70977292298102</v>
      </c>
      <c r="K112" s="1411">
        <v>249.81467290930541</v>
      </c>
      <c r="L112" s="1411">
        <v>230.14754993649865</v>
      </c>
      <c r="M112" s="1411">
        <v>218.3522109660617</v>
      </c>
      <c r="N112" s="1411">
        <v>207.86164891203313</v>
      </c>
      <c r="Q112" s="1352">
        <f>(J112-C112)/C112</f>
        <v>-0.19588284095404132</v>
      </c>
      <c r="R112" s="1352">
        <f>(N112-C112)/C112</f>
        <v>-0.3870952375258005</v>
      </c>
    </row>
    <row r="113" spans="2:18">
      <c r="B113" s="1369" t="s">
        <v>447</v>
      </c>
      <c r="C113" s="1411">
        <v>396.06</v>
      </c>
      <c r="D113" s="1411">
        <v>393.72800214178733</v>
      </c>
      <c r="E113" s="1411">
        <v>390.88518287176402</v>
      </c>
      <c r="F113" s="1411">
        <v>388.58681014237294</v>
      </c>
      <c r="G113" s="1411">
        <v>386.22451597517738</v>
      </c>
      <c r="H113" s="1411">
        <v>384.19721531875763</v>
      </c>
      <c r="I113" s="1411">
        <v>344.78507420238645</v>
      </c>
      <c r="J113" s="1411">
        <v>319.29747667881975</v>
      </c>
      <c r="K113" s="1411">
        <v>293.3324326082884</v>
      </c>
      <c r="L113" s="1411">
        <v>264.56785937298304</v>
      </c>
      <c r="M113" s="1411">
        <v>243.24445167779498</v>
      </c>
      <c r="N113" s="1411">
        <v>229.72484210526341</v>
      </c>
      <c r="Q113" s="1352">
        <f t="shared" ref="Q113:Q115" si="0">(J113-C113)/C113</f>
        <v>-0.19381538989340064</v>
      </c>
      <c r="R113" s="1352">
        <f t="shared" ref="R113:R115" si="1">(N113-C113)/C113</f>
        <v>-0.41997464498999293</v>
      </c>
    </row>
    <row r="114" spans="2:18">
      <c r="B114" s="1369" t="s">
        <v>431</v>
      </c>
      <c r="C114" s="1413">
        <v>144</v>
      </c>
      <c r="D114" s="1413">
        <v>144</v>
      </c>
      <c r="E114" s="1413">
        <v>144</v>
      </c>
      <c r="F114" s="1413">
        <v>144</v>
      </c>
      <c r="G114" s="1411">
        <v>144</v>
      </c>
      <c r="H114" s="1413">
        <v>144</v>
      </c>
      <c r="I114" s="1413">
        <v>137.073653371646</v>
      </c>
      <c r="J114" s="1413">
        <v>132.91520555270299</v>
      </c>
      <c r="K114" s="1413">
        <v>127.99528301886799</v>
      </c>
      <c r="L114" s="1413">
        <v>121.15818452380999</v>
      </c>
      <c r="M114" s="1413">
        <v>116.568367346939</v>
      </c>
      <c r="N114" s="1413">
        <v>115</v>
      </c>
      <c r="Q114" s="1352">
        <f t="shared" si="0"/>
        <v>-7.6977739217340371E-2</v>
      </c>
      <c r="R114" s="1352">
        <f>(N114-C114)/C114</f>
        <v>-0.2013888888888889</v>
      </c>
    </row>
    <row r="115" spans="2:18">
      <c r="B115" s="1369" t="s">
        <v>479</v>
      </c>
      <c r="C115" s="1462">
        <v>230.43599999999998</v>
      </c>
      <c r="D115" s="1462">
        <v>230.43599999999998</v>
      </c>
      <c r="E115" s="1462">
        <v>230.43599999999998</v>
      </c>
      <c r="F115" s="1462">
        <v>230.43599999999998</v>
      </c>
      <c r="G115" s="1462">
        <v>230.43599999999998</v>
      </c>
      <c r="H115" s="1462">
        <v>230.43599999999998</v>
      </c>
      <c r="I115" s="1462">
        <v>227.62106821787398</v>
      </c>
      <c r="J115" s="1462">
        <v>204.17400377604378</v>
      </c>
      <c r="K115" s="1462">
        <v>192.99014999999997</v>
      </c>
      <c r="L115" s="1462">
        <v>181.1620593749999</v>
      </c>
      <c r="M115" s="1462">
        <v>173.13772183098581</v>
      </c>
      <c r="N115" s="1462">
        <v>169.82999999999998</v>
      </c>
      <c r="Q115" s="1352">
        <f t="shared" si="0"/>
        <v>-0.11396655133727458</v>
      </c>
      <c r="R115" s="1352">
        <f t="shared" si="1"/>
        <v>-0.26300578034682082</v>
      </c>
    </row>
    <row r="117" spans="2:18" s="1422" customFormat="1">
      <c r="B117" s="1362" t="s">
        <v>481</v>
      </c>
    </row>
    <row r="119" spans="2:18">
      <c r="B119" s="1362" t="s">
        <v>394</v>
      </c>
      <c r="C119" s="1361"/>
      <c r="D119" s="1361"/>
      <c r="E119" s="1361"/>
      <c r="F119" s="1409"/>
      <c r="G119" s="1409"/>
      <c r="H119" s="1363"/>
      <c r="I119" s="1361"/>
      <c r="J119" s="1361"/>
      <c r="K119" s="1058"/>
      <c r="L119" s="1058"/>
      <c r="M119" s="1058"/>
      <c r="N119" s="1058"/>
    </row>
    <row r="121" spans="2:18">
      <c r="B121" s="1352" t="s">
        <v>449</v>
      </c>
      <c r="C121" s="1367" t="s">
        <v>450</v>
      </c>
      <c r="D121" s="1367"/>
      <c r="E121" s="1367"/>
      <c r="F121" s="1367"/>
      <c r="G121" s="1367"/>
      <c r="H121" s="1353"/>
      <c r="I121" s="1353"/>
      <c r="J121" s="1353"/>
      <c r="K121" s="1353"/>
      <c r="L121" s="1353"/>
      <c r="M121" s="1353"/>
      <c r="N121" s="1353"/>
    </row>
    <row r="122" spans="2:18">
      <c r="B122" s="1112" t="s">
        <v>396</v>
      </c>
      <c r="C122" s="1463">
        <v>2015</v>
      </c>
      <c r="D122" s="1463">
        <v>2016</v>
      </c>
      <c r="E122" s="1463">
        <v>2017</v>
      </c>
      <c r="F122" s="1463">
        <v>2018</v>
      </c>
      <c r="G122" s="1463">
        <v>2019</v>
      </c>
      <c r="H122" s="1463">
        <v>2020</v>
      </c>
      <c r="I122" s="1463">
        <v>2025</v>
      </c>
      <c r="J122" s="1463">
        <v>2030</v>
      </c>
      <c r="K122" s="1463">
        <v>2035</v>
      </c>
      <c r="L122" s="1463">
        <v>2040</v>
      </c>
      <c r="M122" s="1463">
        <v>2045</v>
      </c>
      <c r="N122" s="1463">
        <v>2050</v>
      </c>
      <c r="P122" s="1399"/>
    </row>
    <row r="123" spans="2:18">
      <c r="B123" s="1410" t="s">
        <v>482</v>
      </c>
      <c r="C123" s="1413">
        <v>339.14184003551964</v>
      </c>
      <c r="D123" s="1413">
        <v>332.9016301788663</v>
      </c>
      <c r="E123" s="1413">
        <v>334.76587930786741</v>
      </c>
      <c r="F123" s="1413">
        <v>331.48517369065064</v>
      </c>
      <c r="G123" s="1413">
        <v>327.50735160636304</v>
      </c>
      <c r="H123" s="1413">
        <v>324.23227809029947</v>
      </c>
      <c r="I123" s="1413">
        <v>311.87162440409384</v>
      </c>
      <c r="J123" s="1413">
        <v>272.70977292298102</v>
      </c>
      <c r="K123" s="1413">
        <v>249.81467290930541</v>
      </c>
      <c r="L123" s="1413">
        <v>230.14754993649865</v>
      </c>
      <c r="M123" s="1413">
        <v>218.3522109660617</v>
      </c>
      <c r="N123" s="1413">
        <v>207.86164891203313</v>
      </c>
      <c r="P123" s="1399"/>
    </row>
    <row r="124" spans="2:18">
      <c r="B124" s="1410" t="s">
        <v>483</v>
      </c>
      <c r="C124" s="1413">
        <v>396.06</v>
      </c>
      <c r="D124" s="1413">
        <v>393.72800214178733</v>
      </c>
      <c r="E124" s="1413">
        <v>390.88518287176402</v>
      </c>
      <c r="F124" s="1413">
        <v>388.58681014237294</v>
      </c>
      <c r="G124" s="1413">
        <v>386.22451597517738</v>
      </c>
      <c r="H124" s="1413">
        <v>384.19721531875763</v>
      </c>
      <c r="I124" s="1413">
        <v>344.78507420238645</v>
      </c>
      <c r="J124" s="1413">
        <v>319.29747667881975</v>
      </c>
      <c r="K124" s="1413">
        <v>293.3324326082884</v>
      </c>
      <c r="L124" s="1413">
        <v>264.56785937298304</v>
      </c>
      <c r="M124" s="1413">
        <v>243.24445167779498</v>
      </c>
      <c r="N124" s="1413">
        <v>229.72484210526341</v>
      </c>
      <c r="P124" s="1399"/>
    </row>
    <row r="125" spans="2:18">
      <c r="B125" s="1410" t="s">
        <v>431</v>
      </c>
      <c r="C125" s="1413">
        <v>144</v>
      </c>
      <c r="D125" s="1413">
        <v>144</v>
      </c>
      <c r="E125" s="1413">
        <v>144</v>
      </c>
      <c r="F125" s="1413">
        <v>144</v>
      </c>
      <c r="G125" s="1413">
        <v>144</v>
      </c>
      <c r="H125" s="1413">
        <v>144</v>
      </c>
      <c r="I125" s="1413">
        <v>137.073653371646</v>
      </c>
      <c r="J125" s="1413">
        <v>132.91520555270299</v>
      </c>
      <c r="K125" s="1413">
        <v>127.99528301886799</v>
      </c>
      <c r="L125" s="1413">
        <v>121.15818452380999</v>
      </c>
      <c r="M125" s="1413">
        <v>116.568367346939</v>
      </c>
      <c r="N125" s="1413">
        <v>115</v>
      </c>
      <c r="P125" s="1399"/>
    </row>
    <row r="126" spans="2:18">
      <c r="B126" s="1410" t="s">
        <v>479</v>
      </c>
      <c r="C126" s="1413">
        <v>230.43599999999998</v>
      </c>
      <c r="D126" s="1413">
        <v>230.43599999999998</v>
      </c>
      <c r="E126" s="1413">
        <v>230.43599999999998</v>
      </c>
      <c r="F126" s="1413">
        <v>230.43599999999998</v>
      </c>
      <c r="G126" s="1413">
        <v>230.43599999999998</v>
      </c>
      <c r="H126" s="1413">
        <v>230.43599999999998</v>
      </c>
      <c r="I126" s="1413">
        <v>227.62106821787398</v>
      </c>
      <c r="J126" s="1413">
        <v>204.17400377604378</v>
      </c>
      <c r="K126" s="1413">
        <v>192.99014999999997</v>
      </c>
      <c r="L126" s="1413">
        <v>181.1620593749999</v>
      </c>
      <c r="M126" s="1413">
        <v>173.13772183098581</v>
      </c>
      <c r="N126" s="1413">
        <v>169.82999999999998</v>
      </c>
      <c r="P126" s="1399"/>
    </row>
    <row r="127" spans="2:18">
      <c r="B127" s="1412" t="s">
        <v>454</v>
      </c>
      <c r="C127" s="1375">
        <v>339.04614566470281</v>
      </c>
      <c r="D127" s="1375">
        <v>332.83058554190234</v>
      </c>
      <c r="E127" s="1375">
        <v>334.7617515466078</v>
      </c>
      <c r="F127" s="1375">
        <v>331.62314303998795</v>
      </c>
      <c r="G127" s="1375">
        <v>327.79015225732888</v>
      </c>
      <c r="H127" s="1375">
        <v>324.76068028993086</v>
      </c>
      <c r="I127" s="1375">
        <v>310.99801539720499</v>
      </c>
      <c r="J127" s="1375">
        <v>264.46260426743459</v>
      </c>
      <c r="K127" s="1375">
        <v>226.99894606289885</v>
      </c>
      <c r="L127" s="1375">
        <v>187.55394188791288</v>
      </c>
      <c r="M127" s="1375">
        <v>156.85081008771465</v>
      </c>
      <c r="N127" s="1375">
        <v>138.39325384782225</v>
      </c>
    </row>
    <row r="128" spans="2:18">
      <c r="B128" s="1412" t="s">
        <v>484</v>
      </c>
      <c r="F128" s="1397">
        <v>0</v>
      </c>
      <c r="G128" s="1397">
        <v>-1.1558272886270982E-2</v>
      </c>
      <c r="H128" s="1397">
        <v>-2.0693558016334213E-2</v>
      </c>
      <c r="I128" s="1397">
        <v>-6.2194476096307683E-2</v>
      </c>
      <c r="J128" s="1397">
        <v>-0.20252066293351234</v>
      </c>
      <c r="K128" s="1397">
        <v>-0.31549124110579108</v>
      </c>
      <c r="L128" s="1397">
        <v>-0.43443651076759393</v>
      </c>
      <c r="M128" s="1397">
        <v>-0.52702091702688802</v>
      </c>
      <c r="N128" s="1397">
        <v>-0.58267914422626876</v>
      </c>
    </row>
    <row r="130" spans="2:14">
      <c r="B130" s="1352" t="s">
        <v>455</v>
      </c>
      <c r="C130" s="1367" t="s">
        <v>450</v>
      </c>
      <c r="D130" s="1367"/>
      <c r="E130" s="1367"/>
      <c r="F130" s="1367"/>
      <c r="G130" s="1367"/>
      <c r="H130" s="1353"/>
      <c r="I130" s="1353"/>
      <c r="J130" s="1353"/>
      <c r="K130" s="1353"/>
      <c r="L130" s="1353"/>
      <c r="M130" s="1353"/>
      <c r="N130" s="1353"/>
    </row>
    <row r="131" spans="2:14">
      <c r="B131" s="1112" t="s">
        <v>400</v>
      </c>
      <c r="C131" s="1463">
        <v>2015</v>
      </c>
      <c r="D131" s="1463">
        <v>2016</v>
      </c>
      <c r="E131" s="1463">
        <v>2017</v>
      </c>
      <c r="F131" s="1463">
        <v>2018</v>
      </c>
      <c r="G131" s="1463">
        <v>2019</v>
      </c>
      <c r="H131" s="1463">
        <v>2020</v>
      </c>
      <c r="I131" s="1463">
        <v>2025</v>
      </c>
      <c r="J131" s="1463">
        <v>2030</v>
      </c>
      <c r="K131" s="1463">
        <v>2035</v>
      </c>
      <c r="L131" s="1463">
        <v>2040</v>
      </c>
      <c r="M131" s="1463">
        <v>2045</v>
      </c>
      <c r="N131" s="1463">
        <v>2050</v>
      </c>
    </row>
    <row r="132" spans="2:14">
      <c r="B132" s="1369" t="s">
        <v>269</v>
      </c>
      <c r="C132" s="1413"/>
      <c r="D132" s="1413"/>
      <c r="E132" s="1413"/>
      <c r="F132" s="1413">
        <v>843.20764361859926</v>
      </c>
      <c r="G132" s="1413">
        <v>830.13398237861861</v>
      </c>
      <c r="H132" s="1413">
        <v>815.62678657006029</v>
      </c>
      <c r="I132" s="1413">
        <v>771.74148570295938</v>
      </c>
      <c r="J132" s="1413">
        <v>655.44609756644445</v>
      </c>
      <c r="K132" s="1413">
        <v>532.79476757028476</v>
      </c>
      <c r="L132" s="1413">
        <v>283.18241097087662</v>
      </c>
      <c r="M132" s="1413">
        <v>0</v>
      </c>
      <c r="N132" s="1413">
        <v>0</v>
      </c>
    </row>
    <row r="133" spans="2:14">
      <c r="B133" s="1369" t="s">
        <v>452</v>
      </c>
      <c r="C133" s="1413"/>
      <c r="D133" s="1413"/>
      <c r="E133" s="1413"/>
      <c r="F133" s="1413">
        <v>788.41290069710112</v>
      </c>
      <c r="G133" s="1413">
        <v>783.61998660931692</v>
      </c>
      <c r="H133" s="1413">
        <v>779.50674871910792</v>
      </c>
      <c r="I133" s="1413">
        <v>665.23063456812974</v>
      </c>
      <c r="J133" s="1413">
        <v>570.66118927388425</v>
      </c>
      <c r="K133" s="1413">
        <v>434.89370614717745</v>
      </c>
      <c r="L133" s="1413">
        <v>295.52889605455056</v>
      </c>
      <c r="M133" s="1413">
        <v>192.66717454561581</v>
      </c>
      <c r="N133" s="1413">
        <v>0</v>
      </c>
    </row>
    <row r="134" spans="2:14">
      <c r="B134" s="1369" t="s">
        <v>360</v>
      </c>
      <c r="C134" s="1413"/>
      <c r="D134" s="1413"/>
      <c r="E134" s="1413"/>
      <c r="F134" s="1413">
        <v>0</v>
      </c>
      <c r="G134" s="1413">
        <v>0</v>
      </c>
      <c r="H134" s="1413">
        <v>0</v>
      </c>
      <c r="I134" s="1413">
        <v>0</v>
      </c>
      <c r="J134" s="1413">
        <v>0</v>
      </c>
      <c r="K134" s="1413">
        <v>0</v>
      </c>
      <c r="L134" s="1413">
        <v>0</v>
      </c>
      <c r="M134" s="1413">
        <v>0</v>
      </c>
      <c r="N134" s="1413">
        <v>0</v>
      </c>
    </row>
    <row r="135" spans="2:14">
      <c r="B135" s="1369" t="s">
        <v>192</v>
      </c>
      <c r="C135" s="1413"/>
      <c r="D135" s="1413"/>
      <c r="E135" s="1413"/>
      <c r="F135" s="1413">
        <v>0</v>
      </c>
      <c r="G135" s="1413">
        <v>0</v>
      </c>
      <c r="H135" s="1413">
        <v>0</v>
      </c>
      <c r="I135" s="1413">
        <v>0</v>
      </c>
      <c r="J135" s="1413">
        <v>0</v>
      </c>
      <c r="K135" s="1413">
        <v>0</v>
      </c>
      <c r="L135" s="1413">
        <v>0</v>
      </c>
      <c r="M135" s="1413">
        <v>0</v>
      </c>
      <c r="N135" s="1413">
        <v>0</v>
      </c>
    </row>
    <row r="136" spans="2:14">
      <c r="B136" s="1464" t="s">
        <v>412</v>
      </c>
      <c r="C136" s="1375"/>
      <c r="D136" s="1375"/>
      <c r="E136" s="1375"/>
      <c r="F136" s="1375">
        <v>842.48058769657598</v>
      </c>
      <c r="G136" s="1375">
        <v>829.35278781080797</v>
      </c>
      <c r="H136" s="1375">
        <v>815.17311314560311</v>
      </c>
      <c r="I136" s="1375">
        <v>762.4356476170268</v>
      </c>
      <c r="J136" s="1375">
        <v>603.27741828075955</v>
      </c>
      <c r="K136" s="1375">
        <v>411.32476837157168</v>
      </c>
      <c r="L136" s="1375">
        <v>159.71429868084635</v>
      </c>
      <c r="M136" s="1375">
        <v>11.232496276009401</v>
      </c>
      <c r="N136" s="1375">
        <v>0</v>
      </c>
    </row>
    <row r="138" spans="2:14">
      <c r="B138" s="1464" t="s">
        <v>485</v>
      </c>
      <c r="F138" s="1397">
        <v>0.9350163114196306</v>
      </c>
      <c r="G138" s="1397">
        <v>0.94396808616842409</v>
      </c>
      <c r="H138" s="1397">
        <v>0.95571499312467745</v>
      </c>
      <c r="I138" s="1397">
        <v>0.8619863605779704</v>
      </c>
      <c r="J138" s="1397">
        <v>0.87064549074691022</v>
      </c>
      <c r="K138" s="1397">
        <v>0.81624995705275483</v>
      </c>
      <c r="L138" s="1397">
        <v>1.0435990534911566</v>
      </c>
      <c r="M138" s="1397" t="e">
        <v>#DIV/0!</v>
      </c>
      <c r="N138" s="1397" t="e">
        <v>#DIV/0!</v>
      </c>
    </row>
    <row r="140" spans="2:14">
      <c r="B140" s="1362" t="s">
        <v>402</v>
      </c>
      <c r="C140" s="1361"/>
      <c r="D140" s="1361"/>
      <c r="E140" s="1361"/>
      <c r="F140" s="1409"/>
      <c r="G140" s="1409"/>
      <c r="H140" s="1363"/>
      <c r="I140" s="1361"/>
      <c r="J140" s="1361"/>
      <c r="K140" s="1058"/>
      <c r="L140" s="1058"/>
      <c r="M140" s="1058"/>
      <c r="N140" s="1058"/>
    </row>
    <row r="142" spans="2:14">
      <c r="B142" s="1424"/>
      <c r="C142" s="1425">
        <v>2015</v>
      </c>
      <c r="D142" s="1425">
        <v>2016</v>
      </c>
      <c r="E142" s="1425">
        <v>2017</v>
      </c>
      <c r="F142" s="1425">
        <v>2018</v>
      </c>
      <c r="G142" s="1425">
        <v>2019</v>
      </c>
      <c r="H142" s="1425">
        <v>2020</v>
      </c>
      <c r="I142" s="1425">
        <v>2025</v>
      </c>
      <c r="J142" s="1425">
        <v>2030</v>
      </c>
      <c r="K142" s="1425">
        <v>2035</v>
      </c>
      <c r="L142" s="1425">
        <v>2040</v>
      </c>
      <c r="M142" s="1425">
        <v>2045</v>
      </c>
      <c r="N142" s="1426">
        <v>2050</v>
      </c>
    </row>
    <row r="143" spans="2:14">
      <c r="B143" s="1112" t="s">
        <v>11</v>
      </c>
      <c r="C143" s="1411">
        <v>34.450381685506599</v>
      </c>
      <c r="D143" s="1411">
        <v>35.135558410668999</v>
      </c>
      <c r="E143" s="1411">
        <v>36.512896449174498</v>
      </c>
      <c r="F143" s="1411">
        <v>36.994886782252102</v>
      </c>
      <c r="G143" s="1411">
        <v>36.709279006618203</v>
      </c>
      <c r="H143" s="1411">
        <v>34.6816916603902</v>
      </c>
      <c r="I143" s="1411">
        <v>33.305352068046275</v>
      </c>
      <c r="J143" s="1411">
        <v>30.642767909770541</v>
      </c>
      <c r="K143" s="1411">
        <v>28.918024167054543</v>
      </c>
      <c r="L143" s="1411">
        <v>27.22865726372201</v>
      </c>
      <c r="M143" s="1411">
        <v>25.614836851236266</v>
      </c>
      <c r="N143" s="1411">
        <v>24.036874262266</v>
      </c>
    </row>
    <row r="144" spans="2:14">
      <c r="B144" s="1353"/>
      <c r="C144" s="1353"/>
      <c r="D144" s="1353"/>
      <c r="E144" s="1353"/>
      <c r="F144" s="1353"/>
      <c r="G144" s="1353"/>
      <c r="H144" s="1353"/>
      <c r="I144" s="1353"/>
      <c r="J144" s="1353"/>
      <c r="K144" s="1353"/>
      <c r="L144" s="1353"/>
      <c r="M144" s="1353"/>
      <c r="N144" s="1353"/>
    </row>
    <row r="145" spans="1:14">
      <c r="B145" s="1424"/>
      <c r="C145" s="1425">
        <v>2015</v>
      </c>
      <c r="D145" s="1425">
        <v>2016</v>
      </c>
      <c r="E145" s="1425">
        <v>2017</v>
      </c>
      <c r="F145" s="1425">
        <v>2018</v>
      </c>
      <c r="G145" s="1425">
        <v>2019</v>
      </c>
      <c r="H145" s="1425">
        <v>2020</v>
      </c>
      <c r="I145" s="1425">
        <v>2025</v>
      </c>
      <c r="J145" s="1425">
        <v>2030</v>
      </c>
      <c r="K145" s="1425">
        <v>2035</v>
      </c>
      <c r="L145" s="1425">
        <v>2040</v>
      </c>
      <c r="M145" s="1425">
        <v>2045</v>
      </c>
      <c r="N145" s="1426">
        <v>2050</v>
      </c>
    </row>
    <row r="146" spans="1:14">
      <c r="A146" s="1352" t="s">
        <v>11</v>
      </c>
      <c r="B146" s="1415" t="s">
        <v>321</v>
      </c>
      <c r="C146" s="1185"/>
      <c r="D146" s="1185"/>
      <c r="E146" s="1185"/>
      <c r="F146" s="1465">
        <v>10.486093168869095</v>
      </c>
      <c r="G146" s="1416">
        <v>10.257273341596239</v>
      </c>
      <c r="H146" s="1416">
        <v>9.5780247031796168</v>
      </c>
      <c r="I146" s="1416">
        <v>8.6569366433345927</v>
      </c>
      <c r="J146" s="1416">
        <v>6.3817962007681652</v>
      </c>
      <c r="K146" s="1416">
        <v>4.5480814878156721</v>
      </c>
      <c r="L146" s="1416">
        <v>2.7297196874044323</v>
      </c>
      <c r="M146" s="1416">
        <v>1.3407945703255952</v>
      </c>
      <c r="N146" s="1416">
        <v>0.52712936192810145</v>
      </c>
    </row>
    <row r="147" spans="1:14">
      <c r="A147" s="1352" t="s">
        <v>11</v>
      </c>
      <c r="B147" s="1415" t="s">
        <v>151</v>
      </c>
      <c r="C147" s="1185"/>
      <c r="D147" s="1185"/>
      <c r="E147" s="1185"/>
      <c r="F147" s="1465">
        <v>6.1830792512870013E-2</v>
      </c>
      <c r="G147" s="1416">
        <v>8.8122453488916758E-2</v>
      </c>
      <c r="H147" s="1416">
        <v>0.10599655045981116</v>
      </c>
      <c r="I147" s="1416">
        <v>0.21364129741134175</v>
      </c>
      <c r="J147" s="1416">
        <v>0.31154527041398611</v>
      </c>
      <c r="K147" s="1416">
        <v>0.35588499988356148</v>
      </c>
      <c r="L147" s="1416">
        <v>0.34067972151547349</v>
      </c>
      <c r="M147" s="1416">
        <v>0.31233695862057331</v>
      </c>
      <c r="N147" s="1416">
        <v>0.2848770667894992</v>
      </c>
    </row>
    <row r="148" spans="1:14">
      <c r="A148" s="1352" t="s">
        <v>11</v>
      </c>
      <c r="B148" s="1415" t="s">
        <v>360</v>
      </c>
      <c r="C148" s="1185"/>
      <c r="D148" s="1185"/>
      <c r="E148" s="1185"/>
      <c r="F148" s="1465">
        <v>9.6738095591063656E-4</v>
      </c>
      <c r="G148" s="1416">
        <v>1.070374163465159E-3</v>
      </c>
      <c r="H148" s="1416">
        <v>6.2729826437017472E-4</v>
      </c>
      <c r="I148" s="1416">
        <v>3.5611565073141983E-2</v>
      </c>
      <c r="J148" s="1416">
        <v>0.23814803735288667</v>
      </c>
      <c r="K148" s="1416">
        <v>0.61176270724587978</v>
      </c>
      <c r="L148" s="1416">
        <v>1.0878390285463453</v>
      </c>
      <c r="M148" s="1416">
        <v>1.4967909474348888</v>
      </c>
      <c r="N148" s="1416">
        <v>1.7208169828686732</v>
      </c>
    </row>
    <row r="149" spans="1:14">
      <c r="A149" s="1352" t="s">
        <v>11</v>
      </c>
      <c r="B149" s="1343" t="s">
        <v>40</v>
      </c>
      <c r="C149" s="1185"/>
      <c r="D149" s="1185"/>
      <c r="E149" s="1185"/>
      <c r="F149" s="1465">
        <v>0</v>
      </c>
      <c r="G149" s="1416">
        <v>0</v>
      </c>
      <c r="H149" s="1416">
        <v>3.0192345868213002E-6</v>
      </c>
      <c r="I149" s="1416">
        <v>0</v>
      </c>
      <c r="J149" s="1416">
        <v>3.6581173649391126E-2</v>
      </c>
      <c r="K149" s="1416">
        <v>0.12860529185008879</v>
      </c>
      <c r="L149" s="1416">
        <v>0.23285528749162929</v>
      </c>
      <c r="M149" s="1416">
        <v>0.30468449729138847</v>
      </c>
      <c r="N149" s="1416">
        <v>0.32748720018153665</v>
      </c>
    </row>
    <row r="150" spans="1:14">
      <c r="A150" s="1352" t="s">
        <v>11</v>
      </c>
      <c r="B150" s="1343" t="s">
        <v>266</v>
      </c>
      <c r="C150" s="1185"/>
      <c r="D150" s="1185"/>
      <c r="E150" s="1185"/>
      <c r="F150" s="1465">
        <v>10.548891342337877</v>
      </c>
      <c r="G150" s="1416">
        <v>10.34646616924862</v>
      </c>
      <c r="H150" s="1417">
        <v>9.6846515711383834</v>
      </c>
      <c r="I150" s="1417">
        <v>8.9061895058190768</v>
      </c>
      <c r="J150" s="1417">
        <v>6.9680706821844289</v>
      </c>
      <c r="K150" s="1417">
        <v>5.6443344867952012</v>
      </c>
      <c r="L150" s="1417">
        <v>4.3910937249578801</v>
      </c>
      <c r="M150" s="1417">
        <v>3.4546069736724458</v>
      </c>
      <c r="N150" s="1417">
        <v>2.8603106117678108</v>
      </c>
    </row>
    <row r="151" spans="1:14">
      <c r="B151" s="1418" t="s">
        <v>364</v>
      </c>
      <c r="C151" s="1419"/>
      <c r="D151" s="1419"/>
      <c r="E151" s="1419"/>
      <c r="F151" s="1420">
        <v>0</v>
      </c>
      <c r="G151" s="1420">
        <v>0</v>
      </c>
      <c r="H151" s="1420">
        <v>0</v>
      </c>
      <c r="I151" s="1420">
        <v>0</v>
      </c>
      <c r="J151" s="1420">
        <v>0</v>
      </c>
      <c r="K151" s="1420">
        <v>0</v>
      </c>
      <c r="L151" s="1420">
        <v>0</v>
      </c>
      <c r="M151" s="1420">
        <v>0</v>
      </c>
      <c r="N151" s="1420">
        <v>0</v>
      </c>
    </row>
  </sheetData>
  <pageMargins left="0" right="0" top="0.39374999999999999" bottom="0.39374999999999999" header="0" footer="0"/>
  <pageSetup paperSize="9" firstPageNumber="0" orientation="portrait" horizontalDpi="300" verticalDpi="300"/>
  <headerFooter>
    <oddHeader>&amp;C&amp;A</oddHeader>
    <oddFooter>&amp;CPage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02B49-8A79-448A-A0E0-9323F8E92825}">
  <dimension ref="A2:AMJ118"/>
  <sheetViews>
    <sheetView topLeftCell="A95" workbookViewId="0">
      <selection activeCell="N118" sqref="N118"/>
    </sheetView>
  </sheetViews>
  <sheetFormatPr baseColWidth="10" defaultColWidth="12.28515625" defaultRowHeight="15"/>
  <cols>
    <col min="1" max="1" width="4.7109375" style="1352" customWidth="1"/>
    <col min="2" max="2" width="30" style="1352" customWidth="1"/>
    <col min="3" max="18" width="7.7109375" style="1352" customWidth="1"/>
    <col min="19" max="19" width="8.28515625" style="1352" customWidth="1"/>
    <col min="20" max="31" width="6.42578125" style="1352" customWidth="1"/>
    <col min="32" max="996" width="12.28515625" style="1352"/>
    <col min="997" max="997" width="12.5703125" style="1352" customWidth="1"/>
    <col min="998" max="1024" width="11.42578125" style="1352" customWidth="1"/>
    <col min="1025" max="16384" width="12.28515625" style="1242"/>
  </cols>
  <sheetData>
    <row r="2" spans="1:1024" s="1034" customFormat="1" ht="22.5" customHeight="1">
      <c r="B2" s="1360" t="s">
        <v>486</v>
      </c>
      <c r="C2" s="1360"/>
      <c r="D2" s="1360"/>
      <c r="E2" s="1360"/>
      <c r="F2" s="1360"/>
      <c r="G2" s="1360"/>
      <c r="H2" s="1466"/>
      <c r="I2" s="1466" t="s">
        <v>487</v>
      </c>
      <c r="J2" s="1466"/>
      <c r="K2" s="1466"/>
      <c r="L2" s="1466"/>
      <c r="M2" s="1466"/>
      <c r="N2" s="1466"/>
    </row>
    <row r="3" spans="1:1024" ht="12" customHeight="1">
      <c r="O3" s="1367"/>
    </row>
    <row r="4" spans="1:1024" s="1058" customFormat="1" ht="12" customHeight="1">
      <c r="B4" s="1362" t="s">
        <v>415</v>
      </c>
      <c r="O4" s="1409"/>
    </row>
    <row r="5" spans="1:1024" ht="12" customHeight="1">
      <c r="O5" s="1367"/>
    </row>
    <row r="6" spans="1:1024" ht="12" customHeight="1">
      <c r="B6" s="1364" t="s">
        <v>488</v>
      </c>
      <c r="C6" s="1366"/>
      <c r="D6" s="1366"/>
      <c r="E6" s="1366"/>
      <c r="F6" s="1366"/>
      <c r="G6" s="1366"/>
      <c r="H6" s="1366"/>
      <c r="I6" s="1366"/>
      <c r="J6" s="1366"/>
      <c r="K6" s="1366"/>
      <c r="L6" s="1366"/>
      <c r="M6" s="1366"/>
      <c r="N6" s="1366"/>
      <c r="O6" s="1367"/>
    </row>
    <row r="7" spans="1:1024" ht="12" customHeight="1">
      <c r="O7" s="1367"/>
    </row>
    <row r="8" spans="1:1024" ht="12" customHeight="1">
      <c r="B8" s="1423" t="s">
        <v>489</v>
      </c>
      <c r="O8" s="1367"/>
    </row>
    <row r="9" spans="1:1024" ht="12" customHeight="1">
      <c r="O9" s="1367"/>
    </row>
    <row r="10" spans="1:1024" ht="12" customHeight="1">
      <c r="B10" s="1424"/>
      <c r="C10" s="1467">
        <v>2015</v>
      </c>
      <c r="D10" s="1467">
        <v>2016</v>
      </c>
      <c r="E10" s="1467">
        <v>2017</v>
      </c>
      <c r="F10" s="1467">
        <v>2018</v>
      </c>
      <c r="G10" s="1467">
        <v>2019</v>
      </c>
      <c r="H10" s="1467">
        <v>2020</v>
      </c>
      <c r="I10" s="1467">
        <v>2025</v>
      </c>
      <c r="J10" s="1467">
        <v>2030</v>
      </c>
      <c r="K10" s="1467">
        <v>2035</v>
      </c>
      <c r="L10" s="1467">
        <v>2040</v>
      </c>
      <c r="M10" s="1467">
        <v>2045</v>
      </c>
      <c r="N10" s="1468">
        <v>2050</v>
      </c>
      <c r="O10" s="1367"/>
    </row>
    <row r="11" spans="1:1024" ht="12" customHeight="1">
      <c r="B11" s="1369" t="s">
        <v>490</v>
      </c>
      <c r="C11" s="1469">
        <v>88.097412328767106</v>
      </c>
      <c r="D11" s="1469">
        <v>88.530879781420694</v>
      </c>
      <c r="E11" s="1469">
        <v>89.457713698630101</v>
      </c>
      <c r="F11" s="1469">
        <v>90.178878082191801</v>
      </c>
      <c r="G11" s="1469">
        <v>90.683750684931496</v>
      </c>
      <c r="H11" s="1469">
        <v>90.132739306368904</v>
      </c>
      <c r="I11" s="1470">
        <v>90.683750684931496</v>
      </c>
      <c r="J11" s="1470">
        <v>90.683750684931496</v>
      </c>
      <c r="K11" s="1470">
        <v>90.683750684931496</v>
      </c>
      <c r="L11" s="1470">
        <v>90.683750684931496</v>
      </c>
      <c r="M11" s="1470">
        <v>90.683750684931496</v>
      </c>
      <c r="N11" s="1470">
        <v>90.683750684931496</v>
      </c>
      <c r="O11" s="1367"/>
    </row>
    <row r="12" spans="1:1024" s="1471" customFormat="1" ht="12" customHeight="1">
      <c r="B12" s="1454" t="s">
        <v>491</v>
      </c>
      <c r="C12" s="1472">
        <v>7.6400000000000006</v>
      </c>
      <c r="D12" s="1472">
        <v>6.9320000000000004</v>
      </c>
      <c r="E12" s="1472">
        <v>6.5579999999999998</v>
      </c>
      <c r="F12" s="1472">
        <v>6.4290000000000003</v>
      </c>
      <c r="G12" s="1472">
        <v>6.99</v>
      </c>
      <c r="H12" s="1472">
        <v>6.3029999999999999</v>
      </c>
      <c r="I12" s="1470">
        <v>6.99</v>
      </c>
      <c r="J12" s="1470">
        <v>6.99</v>
      </c>
      <c r="K12" s="1470">
        <v>6.99</v>
      </c>
      <c r="L12" s="1470">
        <v>6.99</v>
      </c>
      <c r="M12" s="1470">
        <v>6.99</v>
      </c>
      <c r="N12" s="1470">
        <v>6.99</v>
      </c>
      <c r="O12" s="1473"/>
      <c r="ALK12" s="1352"/>
      <c r="ALL12" s="1352"/>
      <c r="ALM12" s="1352"/>
      <c r="ALN12" s="1352"/>
      <c r="ALO12" s="1352"/>
      <c r="ALP12" s="1352"/>
      <c r="ALQ12" s="1352"/>
      <c r="ALR12" s="1352"/>
      <c r="ALS12" s="1352"/>
      <c r="ALT12" s="1352"/>
      <c r="ALU12" s="1352"/>
      <c r="ALV12" s="1352"/>
      <c r="ALW12" s="1352"/>
      <c r="ALX12" s="1352"/>
      <c r="ALY12" s="1352"/>
      <c r="ALZ12" s="1352"/>
      <c r="AMA12" s="1352"/>
      <c r="AMB12" s="1352"/>
      <c r="AMC12" s="1352"/>
      <c r="AMD12" s="1352"/>
      <c r="AME12" s="1352"/>
      <c r="AMF12" s="1352"/>
      <c r="AMG12" s="1352"/>
      <c r="AMH12" s="1352"/>
      <c r="AMI12" s="1352"/>
      <c r="AMJ12" s="1352"/>
    </row>
    <row r="13" spans="1:1024" ht="12" customHeight="1">
      <c r="A13" s="1471"/>
      <c r="B13" s="1474" t="s">
        <v>492</v>
      </c>
      <c r="C13" s="1472">
        <v>2.0950000000000002</v>
      </c>
      <c r="D13" s="1472">
        <v>1.762</v>
      </c>
      <c r="E13" s="1472">
        <v>1.6879999999999999</v>
      </c>
      <c r="F13" s="1472">
        <v>1.6910000000000001</v>
      </c>
      <c r="G13" s="1472">
        <v>1.8879999999999999</v>
      </c>
      <c r="H13" s="1472">
        <v>1.8460000000000001</v>
      </c>
      <c r="I13" s="1470">
        <v>1.8879999999999999</v>
      </c>
      <c r="J13" s="1470">
        <v>1.8879999999999999</v>
      </c>
      <c r="K13" s="1470">
        <v>1.8879999999999999</v>
      </c>
      <c r="L13" s="1470">
        <v>1.8879999999999999</v>
      </c>
      <c r="M13" s="1470">
        <v>1.8879999999999999</v>
      </c>
      <c r="N13" s="1470">
        <v>1.8879999999999999</v>
      </c>
      <c r="O13" s="1367"/>
    </row>
    <row r="14" spans="1:1024" ht="12" customHeight="1">
      <c r="B14" s="1474" t="s">
        <v>493</v>
      </c>
      <c r="C14" s="1472">
        <v>5.5449999999999999</v>
      </c>
      <c r="D14" s="1472">
        <v>5.17</v>
      </c>
      <c r="E14" s="1472">
        <v>4.87</v>
      </c>
      <c r="F14" s="1472">
        <v>4.7380000000000004</v>
      </c>
      <c r="G14" s="1472">
        <v>5.1020000000000003</v>
      </c>
      <c r="H14" s="1472">
        <v>4.4569999999999999</v>
      </c>
      <c r="I14" s="1470">
        <v>5.1020000000000003</v>
      </c>
      <c r="J14" s="1470">
        <v>5.1020000000000003</v>
      </c>
      <c r="K14" s="1470">
        <v>5.1020000000000003</v>
      </c>
      <c r="L14" s="1470">
        <v>5.1020000000000003</v>
      </c>
      <c r="M14" s="1470">
        <v>5.1020000000000003</v>
      </c>
      <c r="N14" s="1470">
        <v>5.1020000000000003</v>
      </c>
      <c r="O14" s="1367"/>
      <c r="P14" s="1475"/>
    </row>
    <row r="15" spans="1:1024" ht="12" customHeight="1">
      <c r="B15" s="1476"/>
      <c r="C15" s="1476"/>
      <c r="D15" s="1476"/>
      <c r="E15" s="1476"/>
      <c r="F15" s="1476"/>
      <c r="G15" s="1476"/>
      <c r="H15" s="1476"/>
      <c r="I15" s="1477"/>
      <c r="J15" s="1477"/>
      <c r="K15" s="1477"/>
      <c r="L15" s="1477"/>
      <c r="M15" s="1477"/>
      <c r="N15" s="1477"/>
      <c r="O15" s="1367"/>
    </row>
    <row r="16" spans="1:1024" ht="12" customHeight="1">
      <c r="B16" s="1352" t="s">
        <v>494</v>
      </c>
      <c r="C16" s="1478">
        <v>11.531074912142291</v>
      </c>
      <c r="D16" s="1478">
        <v>12.771332917112044</v>
      </c>
      <c r="E16" s="1478">
        <v>13.641005443523955</v>
      </c>
      <c r="F16" s="1478">
        <v>14.026890353428495</v>
      </c>
      <c r="G16" s="1478">
        <v>12.973354890548139</v>
      </c>
      <c r="H16" s="1478">
        <v>14.299974505214804</v>
      </c>
      <c r="I16" s="1478">
        <v>12.973354890548139</v>
      </c>
      <c r="J16" s="1478">
        <v>12.973354890548139</v>
      </c>
      <c r="K16" s="1478">
        <v>12.973354890548139</v>
      </c>
      <c r="L16" s="1478">
        <v>12.973354890548139</v>
      </c>
      <c r="M16" s="1478">
        <v>12.973354890548139</v>
      </c>
      <c r="N16" s="1478">
        <v>12.973354890548139</v>
      </c>
      <c r="O16" s="1367"/>
    </row>
    <row r="17" spans="1:32" ht="12" customHeight="1">
      <c r="C17" s="1478"/>
      <c r="D17" s="1478"/>
      <c r="E17" s="1478"/>
      <c r="F17" s="1478"/>
      <c r="G17" s="1478"/>
      <c r="H17" s="1478"/>
      <c r="I17" s="1478"/>
      <c r="J17" s="1478"/>
      <c r="K17" s="1478"/>
      <c r="L17" s="1478"/>
      <c r="M17" s="1478"/>
      <c r="N17" s="1478"/>
      <c r="O17" s="1367"/>
    </row>
    <row r="18" spans="1:32" ht="12" customHeight="1">
      <c r="B18" s="1352" t="s">
        <v>495</v>
      </c>
      <c r="C18" s="1394">
        <v>0.27421465968586389</v>
      </c>
      <c r="D18" s="1478"/>
      <c r="E18" s="1478"/>
      <c r="F18" s="1478"/>
      <c r="G18" s="1478"/>
      <c r="H18" s="1478"/>
      <c r="I18" s="1478"/>
      <c r="J18" s="1478"/>
      <c r="K18" s="1478"/>
      <c r="L18" s="1478"/>
      <c r="M18" s="1478"/>
      <c r="N18" s="1478"/>
      <c r="O18" s="1367"/>
    </row>
    <row r="19" spans="1:32" ht="12" customHeight="1">
      <c r="O19" s="1367"/>
    </row>
    <row r="20" spans="1:32" ht="12" customHeight="1">
      <c r="B20" s="1367" t="s">
        <v>496</v>
      </c>
      <c r="N20" s="1479"/>
      <c r="O20" s="1367"/>
    </row>
    <row r="21" spans="1:32" ht="12" customHeight="1">
      <c r="B21" s="1480"/>
      <c r="C21" s="1481">
        <v>2015</v>
      </c>
      <c r="D21" s="1481">
        <v>2016</v>
      </c>
      <c r="E21" s="1482">
        <v>2017</v>
      </c>
      <c r="F21" s="1482">
        <v>2018</v>
      </c>
      <c r="G21" s="1482">
        <v>2019</v>
      </c>
      <c r="H21" s="1482">
        <v>2020</v>
      </c>
      <c r="O21" s="1367"/>
    </row>
    <row r="22" spans="1:32" s="1479" customFormat="1" ht="12" customHeight="1">
      <c r="A22" s="1352"/>
      <c r="B22" s="1483" t="s">
        <v>497</v>
      </c>
      <c r="C22" s="1432">
        <v>34044.8716555461</v>
      </c>
      <c r="D22" s="1432">
        <v>34560.313951966898</v>
      </c>
      <c r="E22" s="1432">
        <v>34105.075992542799</v>
      </c>
      <c r="F22" s="1432">
        <v>34109.517373872601</v>
      </c>
      <c r="G22" s="1432">
        <v>33528.400707877998</v>
      </c>
      <c r="H22" s="1432">
        <v>25856.157109288099</v>
      </c>
      <c r="I22" s="1352"/>
      <c r="J22" s="1352"/>
      <c r="K22" s="1352"/>
      <c r="L22" s="1352"/>
      <c r="M22" s="1352"/>
      <c r="N22" s="1352"/>
      <c r="O22" s="1484"/>
    </row>
    <row r="23" spans="1:32" ht="12" customHeight="1">
      <c r="B23" s="1353"/>
      <c r="C23" s="1353"/>
      <c r="D23" s="1353"/>
      <c r="E23" s="1353"/>
      <c r="F23" s="1353"/>
      <c r="G23" s="1353"/>
      <c r="H23" s="1353"/>
      <c r="I23" s="1353"/>
      <c r="J23" s="1353"/>
      <c r="K23" s="1353"/>
      <c r="L23" s="1353"/>
      <c r="M23" s="1353"/>
      <c r="N23" s="1353"/>
      <c r="O23" s="1367"/>
    </row>
    <row r="24" spans="1:32" ht="12" customHeight="1">
      <c r="B24" s="1353"/>
      <c r="C24" s="1353"/>
      <c r="D24" s="1353"/>
      <c r="E24" s="1353"/>
      <c r="F24" s="1353"/>
      <c r="G24" s="1353"/>
      <c r="H24" s="1353"/>
      <c r="I24" s="1353"/>
      <c r="J24" s="1353"/>
      <c r="K24" s="1353"/>
      <c r="L24" s="1353"/>
      <c r="M24" s="1353"/>
      <c r="N24" s="1353"/>
      <c r="O24" s="1367"/>
    </row>
    <row r="25" spans="1:32" ht="12" customHeight="1">
      <c r="B25" s="1364" t="s">
        <v>498</v>
      </c>
      <c r="C25" s="1457"/>
      <c r="D25" s="1457"/>
      <c r="E25" s="1457"/>
      <c r="F25" s="1457"/>
      <c r="G25" s="1457"/>
      <c r="H25" s="1457"/>
      <c r="I25" s="1457"/>
      <c r="J25" s="1457"/>
      <c r="K25" s="1457"/>
      <c r="L25" s="1457"/>
      <c r="M25" s="1457"/>
      <c r="N25" s="1457"/>
      <c r="O25" s="1367"/>
    </row>
    <row r="26" spans="1:32" s="1485" customFormat="1" ht="12" customHeight="1">
      <c r="A26" s="1353"/>
      <c r="B26" s="1352"/>
      <c r="C26" s="1352"/>
      <c r="D26" s="1352"/>
      <c r="E26" s="1352"/>
      <c r="F26" s="1352"/>
      <c r="G26" s="1352"/>
      <c r="H26" s="1352"/>
      <c r="I26" s="1352"/>
      <c r="J26" s="1352"/>
      <c r="K26" s="1352"/>
      <c r="L26" s="1352"/>
      <c r="M26" s="1352"/>
      <c r="N26" s="1352"/>
      <c r="O26" s="1367"/>
      <c r="P26" s="1352"/>
      <c r="Q26" s="1352"/>
      <c r="R26" s="1352"/>
      <c r="S26" s="1352"/>
      <c r="T26" s="1352"/>
      <c r="U26" s="1352"/>
      <c r="V26" s="1352"/>
      <c r="W26" s="1352"/>
      <c r="X26" s="1352"/>
      <c r="Y26" s="1352"/>
      <c r="Z26" s="1352"/>
      <c r="AA26" s="1352"/>
      <c r="AB26" s="1352"/>
      <c r="AC26" s="1352"/>
      <c r="AD26" s="1352"/>
    </row>
    <row r="27" spans="1:32" ht="12" customHeight="1">
      <c r="A27" s="1479"/>
      <c r="B27" s="1034" t="s">
        <v>499</v>
      </c>
      <c r="C27" s="1353"/>
      <c r="D27" s="1353"/>
      <c r="E27" s="1353"/>
      <c r="F27" s="1353"/>
      <c r="G27" s="1353"/>
      <c r="H27" s="1353"/>
      <c r="I27" s="1353"/>
      <c r="J27" s="1353"/>
      <c r="K27" s="1353"/>
      <c r="L27" s="1353"/>
      <c r="M27" s="1353"/>
      <c r="O27" s="1367"/>
    </row>
    <row r="28" spans="1:32" ht="12" customHeight="1">
      <c r="B28" s="1464" t="s">
        <v>500</v>
      </c>
      <c r="C28" s="1464"/>
      <c r="D28" s="1464"/>
      <c r="E28" s="1464"/>
      <c r="F28" s="1464"/>
      <c r="G28" s="1464"/>
      <c r="H28" s="1464"/>
      <c r="I28" s="1464"/>
      <c r="J28" s="1464"/>
      <c r="K28" s="1464"/>
      <c r="L28" s="1464"/>
      <c r="M28" s="1464"/>
      <c r="N28" s="1464"/>
      <c r="O28" s="1367"/>
    </row>
    <row r="29" spans="1:32" ht="12" customHeight="1">
      <c r="C29" s="1353"/>
      <c r="D29" s="1353"/>
      <c r="E29" s="1353"/>
      <c r="F29" s="1353"/>
      <c r="G29" s="1353"/>
      <c r="H29" s="1353"/>
      <c r="I29" s="1353"/>
      <c r="J29" s="1353"/>
      <c r="K29" s="1353"/>
      <c r="L29" s="1353"/>
      <c r="M29" s="1353"/>
      <c r="O29" s="1367"/>
    </row>
    <row r="30" spans="1:32" ht="12" customHeight="1">
      <c r="A30" s="1485"/>
      <c r="B30" s="1368"/>
      <c r="C30" s="1262">
        <v>2015</v>
      </c>
      <c r="D30" s="1262">
        <v>2016</v>
      </c>
      <c r="E30" s="1262">
        <v>2017</v>
      </c>
      <c r="F30" s="1262">
        <v>2018</v>
      </c>
      <c r="G30" s="1262">
        <v>2019</v>
      </c>
      <c r="H30" s="1262">
        <v>2020</v>
      </c>
      <c r="I30" s="1467">
        <v>2025</v>
      </c>
      <c r="J30" s="1467">
        <v>2030</v>
      </c>
      <c r="K30" s="1467">
        <v>2035</v>
      </c>
      <c r="L30" s="1467">
        <v>2040</v>
      </c>
      <c r="M30" s="1467">
        <v>2045</v>
      </c>
      <c r="N30" s="1468">
        <v>2050</v>
      </c>
      <c r="O30" s="1367"/>
      <c r="AE30" s="1485"/>
      <c r="AF30" s="1485"/>
    </row>
    <row r="31" spans="1:32" ht="12" customHeight="1">
      <c r="B31" s="1474" t="s">
        <v>321</v>
      </c>
      <c r="C31" s="1486">
        <v>0.88496420047732705</v>
      </c>
      <c r="D31" s="1486">
        <v>0.83484676503972799</v>
      </c>
      <c r="E31" s="1486">
        <v>0.78139810426540302</v>
      </c>
      <c r="F31" s="1486">
        <v>0.80839739798935495</v>
      </c>
      <c r="G31" s="1486">
        <v>0.62923728813559299</v>
      </c>
      <c r="H31" s="1486">
        <v>0.56554712892741099</v>
      </c>
      <c r="I31" s="1487">
        <v>0.21999999999999992</v>
      </c>
      <c r="J31" s="1487">
        <v>0</v>
      </c>
      <c r="K31" s="1487">
        <v>0</v>
      </c>
      <c r="L31" s="1487">
        <v>0</v>
      </c>
      <c r="M31" s="1487">
        <v>0</v>
      </c>
      <c r="N31" s="1487">
        <v>0</v>
      </c>
      <c r="O31" s="1367"/>
    </row>
    <row r="32" spans="1:32" ht="12" customHeight="1">
      <c r="B32" s="1474" t="s">
        <v>151</v>
      </c>
      <c r="C32" s="1486">
        <v>9.0692124105011901E-2</v>
      </c>
      <c r="D32" s="1486">
        <v>0.118047673098751</v>
      </c>
      <c r="E32" s="1486">
        <v>0.17061611374407601</v>
      </c>
      <c r="F32" s="1486">
        <v>0.15198107628622101</v>
      </c>
      <c r="G32" s="1486">
        <v>0.23940677966101701</v>
      </c>
      <c r="H32" s="1486">
        <v>0.34290357529794102</v>
      </c>
      <c r="I32" s="1488">
        <v>0.34</v>
      </c>
      <c r="J32" s="1488">
        <v>0</v>
      </c>
      <c r="K32" s="1489">
        <v>0</v>
      </c>
      <c r="L32" s="1489">
        <v>0</v>
      </c>
      <c r="M32" s="1490">
        <v>0</v>
      </c>
      <c r="N32" s="1487">
        <v>0</v>
      </c>
      <c r="O32" s="1367"/>
    </row>
    <row r="33" spans="1:32" ht="12" customHeight="1">
      <c r="B33" s="1491" t="s">
        <v>360</v>
      </c>
      <c r="C33" s="1492">
        <v>2.4343675417661099E-2</v>
      </c>
      <c r="D33" s="1492">
        <v>4.7105561861520998E-2</v>
      </c>
      <c r="E33" s="1492">
        <v>4.7985781990521302E-2</v>
      </c>
      <c r="F33" s="1492">
        <v>3.9621525724423401E-2</v>
      </c>
      <c r="G33" s="1492">
        <v>0.13135593220339001</v>
      </c>
      <c r="H33" s="1492">
        <v>9.1549295774647904E-2</v>
      </c>
      <c r="I33" s="1493">
        <v>0.44</v>
      </c>
      <c r="J33" s="1493">
        <v>0.95</v>
      </c>
      <c r="K33" s="1494">
        <v>0.9</v>
      </c>
      <c r="L33" s="1494">
        <v>0.9</v>
      </c>
      <c r="M33" s="1495">
        <v>0.9</v>
      </c>
      <c r="N33" s="1496">
        <v>0.9</v>
      </c>
      <c r="O33" s="1367"/>
    </row>
    <row r="34" spans="1:32" ht="12" customHeight="1">
      <c r="B34" s="1410" t="s">
        <v>192</v>
      </c>
      <c r="C34" s="1486">
        <v>0</v>
      </c>
      <c r="D34" s="1486">
        <v>0</v>
      </c>
      <c r="E34" s="1486">
        <v>0</v>
      </c>
      <c r="F34" s="1486">
        <v>0</v>
      </c>
      <c r="G34" s="1486">
        <v>0</v>
      </c>
      <c r="H34" s="1486">
        <v>0</v>
      </c>
      <c r="I34" s="1497">
        <v>0</v>
      </c>
      <c r="J34" s="1497">
        <v>0.05</v>
      </c>
      <c r="K34" s="1497">
        <v>0.1</v>
      </c>
      <c r="L34" s="1497">
        <v>0.1</v>
      </c>
      <c r="M34" s="1497">
        <v>0.1</v>
      </c>
      <c r="N34" s="1497">
        <v>0.1</v>
      </c>
      <c r="O34" s="1367"/>
      <c r="AE34" s="1485"/>
      <c r="AF34" s="1485"/>
    </row>
    <row r="35" spans="1:32" s="1045" customFormat="1" ht="12" customHeight="1">
      <c r="A35" s="1352"/>
      <c r="B35" s="1498" t="s">
        <v>364</v>
      </c>
      <c r="C35" s="1499">
        <v>1</v>
      </c>
      <c r="D35" s="1499">
        <v>1</v>
      </c>
      <c r="E35" s="1499">
        <v>1.0000000000000004</v>
      </c>
      <c r="F35" s="1499">
        <v>0.99999999999999933</v>
      </c>
      <c r="G35" s="1499">
        <v>1</v>
      </c>
      <c r="H35" s="1499">
        <v>0.99999999999999989</v>
      </c>
      <c r="I35" s="1499">
        <v>1</v>
      </c>
      <c r="J35" s="1499">
        <v>1</v>
      </c>
      <c r="K35" s="1499">
        <v>1</v>
      </c>
      <c r="L35" s="1499">
        <v>1</v>
      </c>
      <c r="M35" s="1499">
        <v>1</v>
      </c>
      <c r="N35" s="1499">
        <v>1</v>
      </c>
      <c r="O35" s="1367"/>
      <c r="P35" s="1352"/>
      <c r="Q35" s="1352"/>
      <c r="R35" s="1352"/>
      <c r="S35" s="1352"/>
      <c r="T35" s="1352"/>
      <c r="U35" s="1352"/>
      <c r="V35" s="1352"/>
      <c r="W35" s="1352"/>
      <c r="X35" s="1352"/>
      <c r="Y35" s="1352"/>
      <c r="Z35" s="1352"/>
      <c r="AA35" s="1352"/>
      <c r="AB35" s="1352"/>
      <c r="AC35" s="1352"/>
      <c r="AD35" s="1352"/>
      <c r="AE35" s="1352"/>
      <c r="AF35" s="1352"/>
    </row>
    <row r="36" spans="1:32" s="1045" customFormat="1" ht="12" customHeight="1">
      <c r="A36" s="1352"/>
      <c r="B36" s="1498" t="s">
        <v>839</v>
      </c>
      <c r="C36" s="1499"/>
      <c r="D36" s="1499"/>
      <c r="E36" s="1499"/>
      <c r="F36" s="1499"/>
      <c r="G36" s="1499"/>
      <c r="H36" s="1420">
        <v>743.09352741062889</v>
      </c>
      <c r="I36" s="1420">
        <v>394.16366217015036</v>
      </c>
      <c r="J36" s="1420">
        <v>0</v>
      </c>
      <c r="K36" s="1420">
        <v>0</v>
      </c>
      <c r="L36" s="1420">
        <v>0</v>
      </c>
      <c r="M36" s="1420">
        <v>0</v>
      </c>
      <c r="N36" s="1420">
        <v>0</v>
      </c>
      <c r="O36" s="1367"/>
      <c r="P36" s="1352"/>
      <c r="Q36" s="1352"/>
      <c r="R36" s="1352"/>
      <c r="S36" s="1352"/>
      <c r="T36" s="1352"/>
      <c r="U36" s="1352"/>
      <c r="V36" s="1352"/>
      <c r="W36" s="1352"/>
      <c r="X36" s="1352"/>
      <c r="Y36" s="1352"/>
      <c r="Z36" s="1352"/>
      <c r="AA36" s="1352"/>
      <c r="AB36" s="1352"/>
      <c r="AC36" s="1352"/>
      <c r="AD36" s="1352"/>
      <c r="AE36" s="1352"/>
      <c r="AF36" s="1352"/>
    </row>
    <row r="37" spans="1:32" s="1045" customFormat="1" ht="12" customHeight="1">
      <c r="A37" s="1352"/>
      <c r="B37" s="1498" t="s">
        <v>840</v>
      </c>
      <c r="C37" s="1499"/>
      <c r="D37" s="1499"/>
      <c r="E37" s="1499"/>
      <c r="F37" s="1499"/>
      <c r="G37" s="1499"/>
      <c r="H37" s="1499">
        <v>0</v>
      </c>
      <c r="I37" s="1499">
        <v>-0.4695638602267922</v>
      </c>
      <c r="J37" s="1499">
        <v>-1</v>
      </c>
      <c r="K37" s="1499">
        <v>-1</v>
      </c>
      <c r="L37" s="1499">
        <v>-1</v>
      </c>
      <c r="M37" s="1499">
        <v>-1</v>
      </c>
      <c r="N37" s="1499">
        <v>-1</v>
      </c>
      <c r="O37" s="1367"/>
      <c r="P37" s="1352"/>
      <c r="Q37" s="1352"/>
      <c r="R37" s="1352"/>
      <c r="S37" s="1352"/>
      <c r="T37" s="1352"/>
      <c r="U37" s="1352"/>
      <c r="V37" s="1352"/>
      <c r="W37" s="1352"/>
      <c r="X37" s="1352"/>
      <c r="Y37" s="1352"/>
      <c r="Z37" s="1352"/>
      <c r="AA37" s="1352"/>
      <c r="AB37" s="1352"/>
      <c r="AC37" s="1352"/>
      <c r="AD37" s="1352"/>
      <c r="AE37" s="1352"/>
      <c r="AF37" s="1352"/>
    </row>
    <row r="38" spans="1:32" s="1045" customFormat="1" ht="12" customHeight="1">
      <c r="A38" s="1352"/>
      <c r="B38" s="1498"/>
      <c r="C38" s="1500"/>
      <c r="D38" s="1500"/>
      <c r="E38" s="1500"/>
      <c r="F38" s="1500"/>
      <c r="G38" s="1500"/>
      <c r="H38" s="1500"/>
      <c r="I38" s="1500"/>
      <c r="J38" s="1500"/>
      <c r="K38" s="1500"/>
      <c r="L38" s="1500"/>
      <c r="M38" s="1500"/>
      <c r="N38" s="1500"/>
      <c r="O38" s="1268"/>
      <c r="Q38" s="1352"/>
      <c r="R38" s="1352"/>
      <c r="S38" s="1352"/>
      <c r="T38" s="1352"/>
      <c r="U38" s="1352"/>
      <c r="V38" s="1352"/>
      <c r="W38" s="1352"/>
      <c r="X38" s="1352"/>
      <c r="Y38" s="1352"/>
      <c r="Z38" s="1352"/>
      <c r="AA38" s="1352"/>
      <c r="AB38" s="1352"/>
      <c r="AC38" s="1352"/>
      <c r="AD38" s="1352"/>
      <c r="AE38" s="1485"/>
      <c r="AF38" s="1485"/>
    </row>
    <row r="39" spans="1:32" s="1045" customFormat="1" ht="12" customHeight="1">
      <c r="A39" s="1352"/>
      <c r="B39" s="1352"/>
      <c r="C39" s="1501"/>
      <c r="D39" s="1501"/>
      <c r="E39" s="1501"/>
      <c r="F39" s="1501"/>
      <c r="G39" s="1501"/>
      <c r="H39" s="1501"/>
      <c r="I39" s="1501"/>
      <c r="J39" s="1352"/>
      <c r="K39" s="1352"/>
      <c r="L39" s="1352"/>
      <c r="M39" s="1352"/>
      <c r="N39" s="1352"/>
      <c r="Q39" s="1352"/>
      <c r="R39" s="1352"/>
      <c r="S39" s="1352"/>
      <c r="T39" s="1352"/>
      <c r="U39" s="1352"/>
      <c r="V39" s="1352"/>
      <c r="W39" s="1352"/>
      <c r="X39" s="1352"/>
      <c r="Y39" s="1352"/>
      <c r="Z39" s="1352"/>
      <c r="AA39" s="1352"/>
      <c r="AB39" s="1352"/>
      <c r="AC39" s="1352"/>
      <c r="AD39" s="1352"/>
      <c r="AE39" s="1352"/>
      <c r="AF39" s="1352"/>
    </row>
    <row r="40" spans="1:32" s="1045" customFormat="1" ht="12" customHeight="1">
      <c r="A40" s="1352"/>
      <c r="B40" s="1464" t="s">
        <v>501</v>
      </c>
      <c r="C40" s="1464"/>
      <c r="D40" s="1464"/>
      <c r="E40" s="1464"/>
      <c r="F40" s="1464"/>
      <c r="G40" s="1464"/>
      <c r="H40" s="1464"/>
      <c r="I40" s="1464"/>
      <c r="J40" s="1464"/>
      <c r="K40" s="1464"/>
      <c r="L40" s="1464"/>
      <c r="M40" s="1464"/>
      <c r="N40" s="1464"/>
      <c r="O40" s="1268"/>
      <c r="Q40" s="1352"/>
      <c r="R40" s="1352"/>
      <c r="S40" s="1352"/>
      <c r="T40" s="1352"/>
      <c r="U40" s="1352"/>
      <c r="V40" s="1352"/>
      <c r="W40" s="1352"/>
      <c r="X40" s="1352"/>
      <c r="Y40" s="1352"/>
      <c r="Z40" s="1352"/>
      <c r="AA40" s="1352"/>
      <c r="AB40" s="1352"/>
      <c r="AC40" s="1352"/>
      <c r="AD40" s="1352"/>
      <c r="AE40" s="1352"/>
      <c r="AF40" s="1352"/>
    </row>
    <row r="41" spans="1:32" ht="12" customHeight="1">
      <c r="O41" s="1045"/>
      <c r="P41" s="1045"/>
    </row>
    <row r="42" spans="1:32" ht="12" customHeight="1">
      <c r="B42" s="1368"/>
      <c r="C42" s="1262">
        <v>2015</v>
      </c>
      <c r="D42" s="1262">
        <v>2016</v>
      </c>
      <c r="E42" s="1262">
        <v>2017</v>
      </c>
      <c r="F42" s="1262">
        <v>2018</v>
      </c>
      <c r="G42" s="1262">
        <v>2019</v>
      </c>
      <c r="H42" s="1262">
        <v>2020</v>
      </c>
      <c r="I42" s="1467">
        <v>2025</v>
      </c>
      <c r="J42" s="1467">
        <v>2030</v>
      </c>
      <c r="K42" s="1467">
        <v>2035</v>
      </c>
      <c r="L42" s="1467">
        <v>2040</v>
      </c>
      <c r="M42" s="1467">
        <v>2045</v>
      </c>
      <c r="N42" s="1468">
        <v>2050</v>
      </c>
      <c r="O42" s="1268"/>
      <c r="P42" s="1045"/>
      <c r="AE42" s="1485"/>
      <c r="AF42" s="1485"/>
    </row>
    <row r="43" spans="1:32" ht="12" customHeight="1">
      <c r="B43" s="1474" t="s">
        <v>321</v>
      </c>
      <c r="C43" s="1486">
        <v>0.99981965734896305</v>
      </c>
      <c r="D43" s="1486">
        <v>0.99458413926499001</v>
      </c>
      <c r="E43" s="1486">
        <v>0.98911704312115001</v>
      </c>
      <c r="F43" s="1486">
        <v>0.98543689320388295</v>
      </c>
      <c r="G43" s="1486">
        <v>0.97275578204625601</v>
      </c>
      <c r="H43" s="1486">
        <v>0.91945254655597897</v>
      </c>
      <c r="I43" s="1487">
        <v>0.83</v>
      </c>
      <c r="J43" s="1487">
        <v>0.53</v>
      </c>
      <c r="K43" s="1487">
        <v>0.31</v>
      </c>
      <c r="L43" s="1487">
        <v>0.09</v>
      </c>
      <c r="M43" s="1487">
        <v>0.02</v>
      </c>
      <c r="N43" s="1487">
        <v>0</v>
      </c>
      <c r="O43" s="1045"/>
      <c r="P43" s="1045"/>
    </row>
    <row r="44" spans="1:32" ht="12" customHeight="1">
      <c r="B44" s="1474" t="s">
        <v>151</v>
      </c>
      <c r="C44" s="1486">
        <v>1.8034265103697E-4</v>
      </c>
      <c r="D44" s="1486">
        <v>5.4158607350096701E-3</v>
      </c>
      <c r="E44" s="1486">
        <v>6.3655030800821404E-3</v>
      </c>
      <c r="F44" s="1486">
        <v>9.2866188265090799E-3</v>
      </c>
      <c r="G44" s="1486">
        <v>2.3912191297530399E-2</v>
      </c>
      <c r="H44" s="1486">
        <v>7.9425622616109498E-2</v>
      </c>
      <c r="I44" s="1502">
        <v>0.08</v>
      </c>
      <c r="J44" s="1502">
        <v>0.15</v>
      </c>
      <c r="K44" s="1503">
        <v>0.15</v>
      </c>
      <c r="L44" s="1503">
        <v>0.15</v>
      </c>
      <c r="M44" s="1497">
        <v>0.15</v>
      </c>
      <c r="N44" s="1497">
        <v>0.15</v>
      </c>
      <c r="O44" s="1268"/>
      <c r="P44" s="1045"/>
    </row>
    <row r="45" spans="1:32" ht="12" customHeight="1">
      <c r="B45" s="1491" t="s">
        <v>360</v>
      </c>
      <c r="C45" s="1486">
        <v>0</v>
      </c>
      <c r="D45" s="1486">
        <v>0</v>
      </c>
      <c r="E45" s="1486">
        <v>4.5174537987679696E-3</v>
      </c>
      <c r="F45" s="1486">
        <v>5.2764879696074298E-3</v>
      </c>
      <c r="G45" s="1486">
        <v>3.3320266562132501E-3</v>
      </c>
      <c r="H45" s="1486">
        <v>1.1218308279111501E-3</v>
      </c>
      <c r="I45" s="1502">
        <v>0.09</v>
      </c>
      <c r="J45" s="1502">
        <v>0.3</v>
      </c>
      <c r="K45" s="1503">
        <v>0.5</v>
      </c>
      <c r="L45" s="1503">
        <v>0.7</v>
      </c>
      <c r="M45" s="1497">
        <v>0.75</v>
      </c>
      <c r="N45" s="1504">
        <v>0.75</v>
      </c>
      <c r="O45" s="1045"/>
      <c r="P45" s="1045"/>
    </row>
    <row r="46" spans="1:32" ht="12" customHeight="1">
      <c r="B46" s="1410" t="s">
        <v>192</v>
      </c>
      <c r="C46" s="1505">
        <v>0</v>
      </c>
      <c r="D46" s="1505">
        <v>0</v>
      </c>
      <c r="E46" s="1505">
        <v>0</v>
      </c>
      <c r="F46" s="1505">
        <v>0</v>
      </c>
      <c r="G46" s="1505">
        <v>0</v>
      </c>
      <c r="H46" s="1505">
        <v>0</v>
      </c>
      <c r="I46" s="1490">
        <v>0</v>
      </c>
      <c r="J46" s="1490">
        <v>0.02</v>
      </c>
      <c r="K46" s="1490">
        <v>0.04</v>
      </c>
      <c r="L46" s="1490">
        <v>0.06</v>
      </c>
      <c r="M46" s="1490">
        <v>0.08</v>
      </c>
      <c r="N46" s="1490">
        <v>0.1</v>
      </c>
      <c r="O46" s="1268"/>
      <c r="P46" s="1045"/>
      <c r="AE46" s="1485"/>
      <c r="AF46" s="1485"/>
    </row>
    <row r="47" spans="1:32" s="1045" customFormat="1" ht="12" customHeight="1">
      <c r="A47" s="1352"/>
      <c r="B47" s="1498" t="s">
        <v>364</v>
      </c>
      <c r="C47" s="1499">
        <v>1</v>
      </c>
      <c r="D47" s="1499">
        <v>0.99999999999999967</v>
      </c>
      <c r="E47" s="1499">
        <v>1</v>
      </c>
      <c r="F47" s="1499">
        <v>0.99999999999999944</v>
      </c>
      <c r="G47" s="1499">
        <v>0.99999999999999967</v>
      </c>
      <c r="H47" s="1499">
        <v>0.99999999999999967</v>
      </c>
      <c r="I47" s="1499">
        <v>0.99999999999999989</v>
      </c>
      <c r="J47" s="1499">
        <v>1</v>
      </c>
      <c r="K47" s="1499">
        <v>1</v>
      </c>
      <c r="L47" s="1499">
        <v>1</v>
      </c>
      <c r="M47" s="1499">
        <v>0.99999999999999989</v>
      </c>
      <c r="N47" s="1499">
        <v>1</v>
      </c>
      <c r="Q47" s="1352"/>
      <c r="R47" s="1352"/>
      <c r="S47" s="1352"/>
      <c r="T47" s="1352"/>
      <c r="U47" s="1352"/>
      <c r="V47" s="1352"/>
      <c r="W47" s="1352"/>
      <c r="X47" s="1352"/>
      <c r="Y47" s="1352"/>
      <c r="Z47" s="1352"/>
      <c r="AA47" s="1352"/>
      <c r="AB47" s="1352"/>
      <c r="AC47" s="1352"/>
      <c r="AD47" s="1352"/>
      <c r="AE47" s="1352"/>
      <c r="AF47" s="1352"/>
    </row>
    <row r="48" spans="1:32" s="1045" customFormat="1" ht="12" customHeight="1">
      <c r="A48" s="1352"/>
      <c r="B48" s="1498" t="s">
        <v>841</v>
      </c>
      <c r="C48" s="1499"/>
      <c r="D48" s="1499"/>
      <c r="E48" s="1499"/>
      <c r="F48" s="1499"/>
      <c r="G48" s="1499"/>
      <c r="H48" s="1420">
        <v>840.55810005705189</v>
      </c>
      <c r="I48" s="1420">
        <v>673.34398850550235</v>
      </c>
      <c r="J48" s="1420">
        <v>440.42515281342355</v>
      </c>
      <c r="K48" s="1420">
        <v>271.3270026539027</v>
      </c>
      <c r="L48" s="1420">
        <v>123.53039380911432</v>
      </c>
      <c r="M48" s="1420">
        <v>81.017940670679167</v>
      </c>
      <c r="N48" s="1420">
        <v>67.265210662080719</v>
      </c>
      <c r="Q48" s="1352"/>
      <c r="R48" s="1352"/>
      <c r="S48" s="1352"/>
      <c r="T48" s="1352"/>
      <c r="U48" s="1352"/>
      <c r="V48" s="1352"/>
      <c r="W48" s="1352"/>
      <c r="X48" s="1352"/>
      <c r="Y48" s="1352"/>
      <c r="Z48" s="1352"/>
      <c r="AA48" s="1352"/>
      <c r="AB48" s="1352"/>
      <c r="AC48" s="1352"/>
      <c r="AD48" s="1352"/>
      <c r="AE48" s="1352"/>
      <c r="AF48" s="1352"/>
    </row>
    <row r="49" spans="1:32" s="1045" customFormat="1" ht="12" customHeight="1">
      <c r="A49" s="1352"/>
      <c r="B49" s="1498" t="s">
        <v>840</v>
      </c>
      <c r="C49" s="1499"/>
      <c r="D49" s="1499"/>
      <c r="E49" s="1499"/>
      <c r="F49" s="1499"/>
      <c r="G49" s="1499"/>
      <c r="H49" s="1499">
        <v>0</v>
      </c>
      <c r="I49" s="1499">
        <v>-0.19893224696805623</v>
      </c>
      <c r="J49" s="1499">
        <v>-0.47603246844741576</v>
      </c>
      <c r="K49" s="1499">
        <v>-0.67720612931397994</v>
      </c>
      <c r="L49" s="1499">
        <v>-0.8530376498653337</v>
      </c>
      <c r="M49" s="1499">
        <v>-0.90361410988106572</v>
      </c>
      <c r="N49" s="1499">
        <v>-0.91997553689921596</v>
      </c>
      <c r="Q49" s="1352"/>
      <c r="R49" s="1352"/>
      <c r="S49" s="1352"/>
      <c r="T49" s="1352"/>
      <c r="U49" s="1352"/>
      <c r="V49" s="1352"/>
      <c r="W49" s="1352"/>
      <c r="X49" s="1352"/>
      <c r="Y49" s="1352"/>
      <c r="Z49" s="1352"/>
      <c r="AA49" s="1352"/>
      <c r="AB49" s="1352"/>
      <c r="AC49" s="1352"/>
      <c r="AD49" s="1352"/>
      <c r="AE49" s="1352"/>
      <c r="AF49" s="1352"/>
    </row>
    <row r="50" spans="1:32" s="1045" customFormat="1" ht="12" customHeight="1">
      <c r="A50" s="1352"/>
      <c r="B50" s="1498"/>
      <c r="C50" s="1500"/>
      <c r="D50" s="1500"/>
      <c r="E50" s="1500"/>
      <c r="F50" s="1500"/>
      <c r="G50" s="1500"/>
      <c r="H50" s="1500"/>
      <c r="I50" s="1500"/>
      <c r="J50" s="1500"/>
      <c r="K50" s="1500"/>
      <c r="L50" s="1500"/>
      <c r="M50" s="1500"/>
      <c r="N50" s="1500"/>
      <c r="O50" s="1268"/>
      <c r="Q50" s="1352"/>
      <c r="R50" s="1352"/>
      <c r="S50" s="1352"/>
      <c r="T50" s="1352"/>
      <c r="U50" s="1352"/>
      <c r="V50" s="1352"/>
      <c r="W50" s="1352"/>
      <c r="X50" s="1352"/>
      <c r="Y50" s="1352"/>
      <c r="Z50" s="1352"/>
      <c r="AA50" s="1352"/>
      <c r="AB50" s="1352"/>
      <c r="AC50" s="1352"/>
      <c r="AD50" s="1352"/>
      <c r="AE50" s="1485"/>
      <c r="AF50" s="1485"/>
    </row>
    <row r="51" spans="1:32" s="1045" customFormat="1" ht="12" customHeight="1">
      <c r="A51" s="1352"/>
      <c r="B51" s="1034" t="s">
        <v>502</v>
      </c>
      <c r="C51" s="1352"/>
      <c r="D51" s="1352"/>
      <c r="E51" s="1352"/>
      <c r="F51" s="1352"/>
      <c r="G51" s="1352"/>
      <c r="H51" s="1352"/>
      <c r="I51" s="1352"/>
      <c r="J51" s="1352"/>
      <c r="K51" s="1352"/>
      <c r="L51" s="1352"/>
      <c r="M51" s="1352"/>
      <c r="N51" s="1352"/>
      <c r="R51" s="1352"/>
      <c r="S51" s="1352"/>
      <c r="T51" s="1352"/>
      <c r="U51" s="1352"/>
      <c r="V51" s="1352"/>
      <c r="W51" s="1352"/>
      <c r="X51" s="1352"/>
      <c r="Y51" s="1352"/>
      <c r="Z51" s="1352"/>
      <c r="AA51" s="1352"/>
      <c r="AB51" s="1352"/>
      <c r="AC51" s="1352"/>
      <c r="AD51" s="1352"/>
      <c r="AE51" s="1352"/>
      <c r="AF51" s="1352"/>
    </row>
    <row r="52" spans="1:32" s="1045" customFormat="1" ht="12" customHeight="1">
      <c r="A52" s="1352"/>
      <c r="B52" s="1464" t="s">
        <v>503</v>
      </c>
      <c r="C52" s="1464"/>
      <c r="D52" s="1464"/>
      <c r="E52" s="1464"/>
      <c r="F52" s="1464"/>
      <c r="G52" s="1464"/>
      <c r="H52" s="1464"/>
      <c r="I52" s="1464"/>
      <c r="J52" s="1464"/>
      <c r="K52" s="1464"/>
      <c r="L52" s="1464"/>
      <c r="M52" s="1464"/>
      <c r="N52" s="1464"/>
      <c r="O52" s="1268"/>
      <c r="R52" s="1352"/>
      <c r="S52" s="1352"/>
      <c r="T52" s="1352"/>
      <c r="U52" s="1352"/>
      <c r="V52" s="1352"/>
      <c r="W52" s="1352"/>
      <c r="X52" s="1352"/>
      <c r="Y52" s="1352"/>
      <c r="Z52" s="1352"/>
      <c r="AA52" s="1352"/>
      <c r="AB52" s="1352"/>
      <c r="AC52" s="1352"/>
      <c r="AD52" s="1352"/>
      <c r="AE52" s="1352"/>
      <c r="AF52" s="1352"/>
    </row>
    <row r="53" spans="1:32" ht="12" customHeight="1">
      <c r="O53" s="1045"/>
      <c r="P53" s="1045"/>
      <c r="Q53" s="1045"/>
    </row>
    <row r="54" spans="1:32" ht="12" customHeight="1">
      <c r="B54" s="1368"/>
      <c r="C54" s="1262">
        <v>2015</v>
      </c>
      <c r="D54" s="1262">
        <v>2016</v>
      </c>
      <c r="E54" s="1262">
        <v>2017</v>
      </c>
      <c r="F54" s="1262">
        <v>2018</v>
      </c>
      <c r="G54" s="1262">
        <v>2019</v>
      </c>
      <c r="H54" s="1262">
        <v>2020</v>
      </c>
      <c r="I54" s="1467">
        <v>2025</v>
      </c>
      <c r="J54" s="1467">
        <v>2030</v>
      </c>
      <c r="K54" s="1467">
        <v>2035</v>
      </c>
      <c r="L54" s="1467">
        <v>2040</v>
      </c>
      <c r="M54" s="1467">
        <v>2045</v>
      </c>
      <c r="N54" s="1468">
        <v>2050</v>
      </c>
      <c r="AE54" s="1485"/>
      <c r="AF54" s="1485"/>
    </row>
    <row r="55" spans="1:32" ht="12" customHeight="1">
      <c r="B55" s="1474" t="s">
        <v>321</v>
      </c>
      <c r="C55" s="1506">
        <v>0.96880868399362097</v>
      </c>
      <c r="D55" s="1506">
        <v>0.95145504822416904</v>
      </c>
      <c r="E55" s="1506">
        <v>0.93303292963009798</v>
      </c>
      <c r="F55" s="1506">
        <v>0.93763622949596104</v>
      </c>
      <c r="G55" s="1506">
        <v>0.88000578869037704</v>
      </c>
      <c r="H55" s="1506">
        <v>0.82389808379626595</v>
      </c>
      <c r="I55" s="1487">
        <v>0.6653</v>
      </c>
      <c r="J55" s="1487">
        <v>0.38690000000000002</v>
      </c>
      <c r="K55" s="1487">
        <v>0.2263</v>
      </c>
      <c r="L55" s="1487">
        <v>6.5699999999999995E-2</v>
      </c>
      <c r="M55" s="1487">
        <v>1.46E-2</v>
      </c>
      <c r="N55" s="1487">
        <v>0</v>
      </c>
    </row>
    <row r="56" spans="1:32" ht="12" customHeight="1">
      <c r="B56" s="1474" t="s">
        <v>151</v>
      </c>
      <c r="C56" s="1506">
        <v>2.46185236436102E-2</v>
      </c>
      <c r="D56" s="1506">
        <v>3.5826450073219898E-2</v>
      </c>
      <c r="E56" s="1506">
        <v>5.07131679593604E-2</v>
      </c>
      <c r="F56" s="1506">
        <v>4.7814122340631302E-2</v>
      </c>
      <c r="G56" s="1506">
        <v>8.2095730155671801E-2</v>
      </c>
      <c r="H56" s="1506">
        <v>0.150564669840204</v>
      </c>
      <c r="I56" s="1507">
        <v>0.1502</v>
      </c>
      <c r="J56" s="1507">
        <v>0.1095</v>
      </c>
      <c r="K56" s="1507">
        <v>0.1095</v>
      </c>
      <c r="L56" s="1507">
        <v>0.1095</v>
      </c>
      <c r="M56" s="1487">
        <v>0.1095</v>
      </c>
      <c r="N56" s="1487">
        <v>0.1095</v>
      </c>
    </row>
    <row r="57" spans="1:32" ht="12" customHeight="1">
      <c r="B57" s="1491" t="s">
        <v>360</v>
      </c>
      <c r="C57" s="1506">
        <v>6.5727923627685002E-3</v>
      </c>
      <c r="D57" s="1506">
        <v>1.2718501702610701E-2</v>
      </c>
      <c r="E57" s="1506">
        <v>1.62539024105414E-2</v>
      </c>
      <c r="F57" s="1506">
        <v>1.4549648163407701E-2</v>
      </c>
      <c r="G57" s="1506">
        <v>3.7898481153950898E-2</v>
      </c>
      <c r="H57" s="1506">
        <v>2.5537246363530101E-2</v>
      </c>
      <c r="I57" s="1507">
        <v>0.1845</v>
      </c>
      <c r="J57" s="1507">
        <v>0.47550000000000003</v>
      </c>
      <c r="K57" s="1507">
        <v>0.60799999999999998</v>
      </c>
      <c r="L57" s="1507">
        <v>0.754</v>
      </c>
      <c r="M57" s="1487">
        <v>0.79049999999999998</v>
      </c>
      <c r="N57" s="1487">
        <v>0.79049999999999998</v>
      </c>
    </row>
    <row r="58" spans="1:32" ht="12" customHeight="1">
      <c r="B58" s="1410" t="s">
        <v>192</v>
      </c>
      <c r="C58" s="1506">
        <v>0</v>
      </c>
      <c r="D58" s="1506">
        <v>0</v>
      </c>
      <c r="E58" s="1506">
        <v>0</v>
      </c>
      <c r="F58" s="1506">
        <v>0</v>
      </c>
      <c r="G58" s="1506">
        <v>0</v>
      </c>
      <c r="H58" s="1506">
        <v>0</v>
      </c>
      <c r="I58" s="1487">
        <v>0</v>
      </c>
      <c r="J58" s="1487">
        <v>2.81E-2</v>
      </c>
      <c r="K58" s="1487">
        <v>5.62E-2</v>
      </c>
      <c r="L58" s="1487">
        <v>7.0800000000000002E-2</v>
      </c>
      <c r="M58" s="1487">
        <v>8.5400000000000004E-2</v>
      </c>
      <c r="N58" s="1487">
        <v>0.1</v>
      </c>
      <c r="O58" s="1367"/>
      <c r="P58" s="1501"/>
      <c r="Q58" s="1501"/>
      <c r="AE58" s="1485"/>
      <c r="AF58" s="1485"/>
    </row>
    <row r="59" spans="1:32" ht="12" customHeight="1">
      <c r="B59" s="1498" t="s">
        <v>364</v>
      </c>
      <c r="C59" s="1508">
        <v>0.99999999999999967</v>
      </c>
      <c r="D59" s="1508">
        <v>0.99999999999999967</v>
      </c>
      <c r="E59" s="1508">
        <v>0.99999999999999978</v>
      </c>
      <c r="F59" s="1508">
        <v>1</v>
      </c>
      <c r="G59" s="1508">
        <v>0.99999999999999978</v>
      </c>
      <c r="H59" s="1508">
        <v>1</v>
      </c>
      <c r="I59" s="1508">
        <v>1</v>
      </c>
      <c r="J59" s="1508">
        <v>1</v>
      </c>
      <c r="K59" s="1508">
        <v>1</v>
      </c>
      <c r="L59" s="1508">
        <v>1</v>
      </c>
      <c r="M59" s="1508">
        <v>1</v>
      </c>
      <c r="N59" s="1508">
        <v>1</v>
      </c>
      <c r="O59" s="1367"/>
      <c r="P59" s="1501"/>
      <c r="Q59" s="1501"/>
    </row>
    <row r="60" spans="1:32" ht="12" customHeight="1">
      <c r="B60" s="1352" t="s">
        <v>504</v>
      </c>
      <c r="C60" s="1509"/>
      <c r="D60" s="1509"/>
      <c r="E60" s="1509"/>
      <c r="F60" s="1509"/>
      <c r="G60" s="1509"/>
      <c r="H60" s="1509"/>
      <c r="I60" s="1509"/>
      <c r="J60" s="1509"/>
      <c r="K60" s="1509"/>
      <c r="L60" s="1509"/>
      <c r="M60" s="1509"/>
      <c r="N60" s="1509"/>
      <c r="O60" s="1367"/>
      <c r="P60" s="1501"/>
      <c r="Q60" s="1501"/>
    </row>
    <row r="61" spans="1:32" ht="12" customHeight="1">
      <c r="C61" s="1509"/>
      <c r="D61" s="1509"/>
      <c r="E61" s="1509"/>
      <c r="F61" s="1509"/>
      <c r="G61" s="1509"/>
      <c r="H61" s="1509"/>
      <c r="I61" s="1509"/>
      <c r="J61" s="1509"/>
      <c r="K61" s="1509"/>
      <c r="L61" s="1509"/>
      <c r="M61" s="1509"/>
      <c r="N61" s="1509"/>
      <c r="O61" s="1367"/>
      <c r="P61" s="1501"/>
      <c r="Q61" s="1501"/>
    </row>
    <row r="62" spans="1:32" ht="12" customHeight="1">
      <c r="B62" s="1364" t="s">
        <v>505</v>
      </c>
      <c r="C62" s="1366"/>
      <c r="D62" s="1366"/>
      <c r="E62" s="1366"/>
      <c r="F62" s="1366"/>
      <c r="G62" s="1366"/>
      <c r="H62" s="1376" t="s">
        <v>423</v>
      </c>
      <c r="I62" s="1366"/>
      <c r="J62" s="1366"/>
      <c r="K62" s="1366"/>
      <c r="L62" s="1366"/>
      <c r="M62" s="1366"/>
      <c r="N62" s="1366"/>
      <c r="O62" s="1367"/>
      <c r="AE62" s="1485"/>
      <c r="AF62" s="1485"/>
    </row>
    <row r="63" spans="1:32" ht="12" customHeight="1">
      <c r="B63" s="1464"/>
      <c r="O63" s="1367"/>
    </row>
    <row r="64" spans="1:32" ht="12" customHeight="1">
      <c r="B64" s="1510"/>
      <c r="C64" s="1511">
        <v>2015</v>
      </c>
      <c r="D64" s="1511">
        <v>2016</v>
      </c>
      <c r="E64" s="1511">
        <v>2017</v>
      </c>
      <c r="F64" s="1511">
        <v>2018</v>
      </c>
      <c r="G64" s="1511">
        <v>2019</v>
      </c>
      <c r="H64" s="1511">
        <v>2020</v>
      </c>
      <c r="I64" s="1511">
        <v>2025</v>
      </c>
      <c r="J64" s="1511">
        <v>2030</v>
      </c>
      <c r="K64" s="1511">
        <v>2035</v>
      </c>
      <c r="L64" s="1511">
        <v>2040</v>
      </c>
      <c r="M64" s="1511">
        <v>2045</v>
      </c>
      <c r="N64" s="1512">
        <v>2050</v>
      </c>
      <c r="O64" s="1367"/>
    </row>
    <row r="65" spans="1:23" ht="12" customHeight="1">
      <c r="B65" s="1513" t="s">
        <v>842</v>
      </c>
      <c r="C65" s="1514">
        <v>33</v>
      </c>
      <c r="D65" s="1514">
        <v>32.703000000000003</v>
      </c>
      <c r="E65" s="1514">
        <v>32.408673</v>
      </c>
      <c r="F65" s="1514">
        <v>32.116994943000002</v>
      </c>
      <c r="G65" s="1514">
        <v>31.827941988513</v>
      </c>
      <c r="H65" s="1514">
        <v>31.541490510616399</v>
      </c>
      <c r="I65" s="1514">
        <v>27.7565116493424</v>
      </c>
      <c r="J65" s="1514">
        <v>24.602362598280799</v>
      </c>
      <c r="K65" s="1514">
        <v>22.801181299140399</v>
      </c>
      <c r="L65" s="1514">
        <v>21</v>
      </c>
      <c r="M65" s="1514">
        <v>20.5</v>
      </c>
      <c r="N65" s="1514">
        <v>20</v>
      </c>
      <c r="S65" s="1352" t="s">
        <v>413</v>
      </c>
      <c r="T65" s="1353"/>
      <c r="U65" s="1353"/>
      <c r="V65" s="1353"/>
      <c r="W65" s="1353"/>
    </row>
    <row r="66" spans="1:23" ht="12" customHeight="1">
      <c r="B66" s="1513" t="s">
        <v>430</v>
      </c>
      <c r="C66" s="1514">
        <v>28.7</v>
      </c>
      <c r="D66" s="1514">
        <v>28.441700000000001</v>
      </c>
      <c r="E66" s="1514">
        <v>28.185724700000002</v>
      </c>
      <c r="F66" s="1514">
        <v>27.932053177699999</v>
      </c>
      <c r="G66" s="1514">
        <v>27.680664699100699</v>
      </c>
      <c r="H66" s="1514">
        <v>27.431538716808799</v>
      </c>
      <c r="I66" s="1514">
        <v>24.1397540707917</v>
      </c>
      <c r="J66" s="1514">
        <v>21.3966001991109</v>
      </c>
      <c r="K66" s="1514">
        <v>19.348300099555452</v>
      </c>
      <c r="L66" s="1514">
        <v>17.3</v>
      </c>
      <c r="M66" s="1514">
        <v>16.649999999999999</v>
      </c>
      <c r="N66" s="1514">
        <v>16</v>
      </c>
      <c r="S66" s="1354" t="s">
        <v>323</v>
      </c>
      <c r="T66" s="1355" t="s">
        <v>324</v>
      </c>
      <c r="U66" s="1355"/>
      <c r="V66" s="1355" t="s">
        <v>319</v>
      </c>
      <c r="W66" s="1355"/>
    </row>
    <row r="67" spans="1:23" ht="12" customHeight="1">
      <c r="B67" s="1513" t="s">
        <v>843</v>
      </c>
      <c r="C67" s="1514">
        <v>144</v>
      </c>
      <c r="D67" s="1514">
        <v>144</v>
      </c>
      <c r="E67" s="1514">
        <v>144</v>
      </c>
      <c r="F67" s="1514">
        <v>144</v>
      </c>
      <c r="G67" s="1514">
        <v>144</v>
      </c>
      <c r="H67" s="1514">
        <v>144</v>
      </c>
      <c r="I67" s="1514">
        <v>136.75</v>
      </c>
      <c r="J67" s="1514">
        <v>129.5</v>
      </c>
      <c r="K67" s="1514">
        <v>122.25</v>
      </c>
      <c r="L67" s="1514">
        <v>115</v>
      </c>
      <c r="M67" s="1514">
        <v>115</v>
      </c>
      <c r="N67" s="1514">
        <v>115</v>
      </c>
      <c r="O67" s="1367"/>
      <c r="S67" s="1210" t="s">
        <v>317</v>
      </c>
      <c r="T67" s="1356">
        <v>2.34866723989682</v>
      </c>
      <c r="U67" s="1355" t="s">
        <v>325</v>
      </c>
      <c r="V67" s="1421">
        <v>9</v>
      </c>
      <c r="W67" s="1355" t="s">
        <v>320</v>
      </c>
    </row>
    <row r="68" spans="1:23" ht="12" customHeight="1">
      <c r="B68" s="1112" t="s">
        <v>448</v>
      </c>
      <c r="C68" s="1514">
        <v>6.92</v>
      </c>
      <c r="D68" s="1514">
        <v>6.92</v>
      </c>
      <c r="E68" s="1514">
        <v>6.92</v>
      </c>
      <c r="F68" s="1514">
        <v>6.92</v>
      </c>
      <c r="G68" s="1514">
        <v>6.92</v>
      </c>
      <c r="H68" s="1514">
        <v>6.92</v>
      </c>
      <c r="I68" s="1514">
        <v>6.4649999999999999</v>
      </c>
      <c r="J68" s="1514">
        <v>6.01</v>
      </c>
      <c r="K68" s="1514">
        <v>5.5549999999999997</v>
      </c>
      <c r="L68" s="1514">
        <v>5.0999999999999996</v>
      </c>
      <c r="M68" s="1514">
        <v>5.0999999999999996</v>
      </c>
      <c r="N68" s="1514">
        <v>5.0999999999999996</v>
      </c>
      <c r="O68" s="1367"/>
      <c r="S68" s="1210" t="s">
        <v>321</v>
      </c>
      <c r="T68" s="1356">
        <v>2.6878245915735199</v>
      </c>
      <c r="U68" s="1355" t="s">
        <v>325</v>
      </c>
      <c r="V68" s="1421">
        <v>9.83</v>
      </c>
      <c r="W68" s="1355" t="s">
        <v>320</v>
      </c>
    </row>
    <row r="69" spans="1:23" s="1058" customFormat="1" ht="12" customHeight="1">
      <c r="A69" s="1352"/>
      <c r="B69" s="1515"/>
      <c r="C69" s="1352"/>
      <c r="D69" s="1352"/>
      <c r="E69" s="1352"/>
      <c r="F69" s="1352"/>
      <c r="G69" s="1352"/>
      <c r="H69" s="1352"/>
      <c r="I69" s="1352"/>
      <c r="J69" s="1352"/>
      <c r="K69" s="1352"/>
      <c r="L69" s="1352"/>
      <c r="M69" s="1352"/>
      <c r="N69" s="1352"/>
      <c r="O69" s="1367"/>
      <c r="P69" s="1352"/>
      <c r="Q69" s="1352"/>
      <c r="R69" s="1352"/>
      <c r="S69" s="1210" t="s">
        <v>270</v>
      </c>
      <c r="T69" s="1356">
        <v>2.5542785898538298</v>
      </c>
      <c r="U69" s="1355" t="s">
        <v>325</v>
      </c>
      <c r="V69" s="1421">
        <v>9.83</v>
      </c>
      <c r="W69" s="1355" t="s">
        <v>320</v>
      </c>
    </row>
    <row r="70" spans="1:23">
      <c r="B70" s="1452" t="s">
        <v>376</v>
      </c>
      <c r="C70" s="1453">
        <v>2015</v>
      </c>
      <c r="D70" s="1453">
        <v>2016</v>
      </c>
      <c r="E70" s="1453">
        <v>2017</v>
      </c>
      <c r="F70" s="1453">
        <v>2018</v>
      </c>
      <c r="G70" s="1453">
        <v>2019</v>
      </c>
      <c r="H70" s="1453">
        <v>2020</v>
      </c>
      <c r="I70" s="1453">
        <v>2025</v>
      </c>
      <c r="J70" s="1453">
        <v>2030</v>
      </c>
      <c r="K70" s="1453">
        <v>2035</v>
      </c>
      <c r="L70" s="1453">
        <v>2040</v>
      </c>
      <c r="M70" s="1453">
        <v>2045</v>
      </c>
      <c r="N70" s="1453">
        <v>2050</v>
      </c>
      <c r="S70" s="1210" t="s">
        <v>151</v>
      </c>
      <c r="T70" s="1356">
        <v>2.80271711092003</v>
      </c>
      <c r="U70" s="1355" t="s">
        <v>326</v>
      </c>
      <c r="V70" s="1421">
        <v>13.8</v>
      </c>
      <c r="W70" s="1355" t="s">
        <v>322</v>
      </c>
    </row>
    <row r="71" spans="1:23">
      <c r="B71" s="1369" t="s">
        <v>269</v>
      </c>
      <c r="C71" s="1392">
        <v>886.98211521926157</v>
      </c>
      <c r="D71" s="1392">
        <v>878.99927618228833</v>
      </c>
      <c r="E71" s="1392">
        <v>871.08828269664764</v>
      </c>
      <c r="F71" s="1392">
        <v>863.24848815237783</v>
      </c>
      <c r="G71" s="1392">
        <v>855.4792517590065</v>
      </c>
      <c r="H71" s="1392">
        <v>847.77993849317579</v>
      </c>
      <c r="I71" s="1392">
        <v>746.04634587399391</v>
      </c>
      <c r="J71" s="1392">
        <v>661.26835202467737</v>
      </c>
      <c r="K71" s="1392">
        <v>612.85575812755826</v>
      </c>
      <c r="L71" s="1392">
        <v>564.44316423043915</v>
      </c>
      <c r="M71" s="1392">
        <v>551.00404127257161</v>
      </c>
      <c r="N71" s="1392">
        <v>537.56491831470396</v>
      </c>
      <c r="S71" s="1210" t="s">
        <v>191</v>
      </c>
      <c r="T71" s="1356">
        <v>0</v>
      </c>
      <c r="U71" s="1356"/>
      <c r="V71" s="1357"/>
      <c r="W71" s="1355"/>
    </row>
    <row r="72" spans="1:23">
      <c r="B72" s="1369" t="s">
        <v>452</v>
      </c>
      <c r="C72" s="1392">
        <v>804.37981083404861</v>
      </c>
      <c r="D72" s="1392">
        <v>797.14039253654221</v>
      </c>
      <c r="E72" s="1392">
        <v>789.96612900371338</v>
      </c>
      <c r="F72" s="1392">
        <v>782.85643384267985</v>
      </c>
      <c r="G72" s="1392">
        <v>775.81072593809563</v>
      </c>
      <c r="H72" s="1392">
        <v>768.82842940465298</v>
      </c>
      <c r="I72" s="1392">
        <v>676.56901787609343</v>
      </c>
      <c r="J72" s="1392">
        <v>599.68617493563033</v>
      </c>
      <c r="K72" s="1392">
        <v>542.27811756239782</v>
      </c>
      <c r="L72" s="1392">
        <v>484.8700601891652</v>
      </c>
      <c r="M72" s="1392">
        <v>466.65239896818497</v>
      </c>
      <c r="N72" s="1392">
        <v>448.43473774720479</v>
      </c>
    </row>
    <row r="73" spans="1:23">
      <c r="B73" s="1454" t="s">
        <v>360</v>
      </c>
      <c r="C73" s="1396">
        <v>0</v>
      </c>
      <c r="D73" s="1396">
        <v>0</v>
      </c>
      <c r="E73" s="1396">
        <v>0</v>
      </c>
      <c r="F73" s="1396">
        <v>0</v>
      </c>
      <c r="G73" s="1396">
        <v>0</v>
      </c>
      <c r="H73" s="1396">
        <v>0</v>
      </c>
      <c r="I73" s="1396">
        <v>0</v>
      </c>
      <c r="J73" s="1396">
        <v>0</v>
      </c>
      <c r="K73" s="1396">
        <v>0</v>
      </c>
      <c r="L73" s="1396">
        <v>0</v>
      </c>
      <c r="M73" s="1396">
        <v>0</v>
      </c>
      <c r="N73" s="1396">
        <v>0</v>
      </c>
    </row>
    <row r="74" spans="1:23">
      <c r="B74" s="1455" t="s">
        <v>192</v>
      </c>
      <c r="C74" s="1396">
        <v>0</v>
      </c>
      <c r="D74" s="1396">
        <v>0</v>
      </c>
      <c r="E74" s="1396">
        <v>0</v>
      </c>
      <c r="F74" s="1396">
        <v>0</v>
      </c>
      <c r="G74" s="1396">
        <v>0</v>
      </c>
      <c r="H74" s="1396">
        <v>0</v>
      </c>
      <c r="I74" s="1396">
        <v>0</v>
      </c>
      <c r="J74" s="1396">
        <v>0</v>
      </c>
      <c r="K74" s="1396">
        <v>0</v>
      </c>
      <c r="L74" s="1396">
        <v>0</v>
      </c>
      <c r="M74" s="1396">
        <v>0</v>
      </c>
      <c r="N74" s="1396">
        <v>0</v>
      </c>
    </row>
    <row r="75" spans="1:23" ht="12" customHeight="1">
      <c r="O75" s="1367"/>
    </row>
    <row r="76" spans="1:23" ht="12" customHeight="1">
      <c r="B76" s="1362" t="s">
        <v>506</v>
      </c>
      <c r="C76" s="1058"/>
      <c r="D76" s="1058"/>
      <c r="E76" s="1058"/>
      <c r="F76" s="1058"/>
      <c r="G76" s="1058"/>
      <c r="H76" s="1058"/>
      <c r="I76" s="1058"/>
      <c r="J76" s="1058"/>
      <c r="K76" s="1058"/>
      <c r="L76" s="1058"/>
      <c r="M76" s="1058"/>
      <c r="N76" s="1058"/>
    </row>
    <row r="78" spans="1:23" ht="12" customHeight="1">
      <c r="A78" s="1058"/>
      <c r="B78" s="1364" t="s">
        <v>507</v>
      </c>
      <c r="C78" s="1457"/>
      <c r="D78" s="1457"/>
      <c r="E78" s="1457"/>
      <c r="F78" s="1457"/>
      <c r="G78" s="1457"/>
      <c r="H78" s="1457"/>
      <c r="I78" s="1457"/>
      <c r="J78" s="1457"/>
      <c r="K78" s="1457"/>
      <c r="L78" s="1457"/>
      <c r="M78" s="1457"/>
      <c r="N78" s="1457"/>
    </row>
    <row r="79" spans="1:23" ht="12" customHeight="1">
      <c r="B79" s="1516"/>
      <c r="C79" s="1479"/>
      <c r="D79" s="1479"/>
      <c r="E79" s="1479"/>
      <c r="F79" s="1479"/>
      <c r="G79" s="1479"/>
      <c r="H79" s="1479"/>
      <c r="I79" s="1479"/>
      <c r="J79" s="1479"/>
      <c r="K79" s="1479"/>
      <c r="L79" s="1479"/>
      <c r="M79" s="1479"/>
      <c r="N79" s="1479"/>
    </row>
    <row r="80" spans="1:23" ht="12" customHeight="1">
      <c r="B80" s="1498"/>
      <c r="C80" s="1500"/>
      <c r="D80" s="1500"/>
      <c r="E80" s="1500"/>
      <c r="F80" s="1500"/>
      <c r="G80" s="1500"/>
      <c r="H80" s="1500"/>
      <c r="I80" s="1500"/>
      <c r="J80" s="1500"/>
      <c r="K80" s="1500"/>
      <c r="L80" s="1500"/>
      <c r="M80" s="1500"/>
      <c r="N80" s="1500"/>
    </row>
    <row r="81" spans="2:14" ht="12" customHeight="1">
      <c r="B81" s="1464" t="s">
        <v>508</v>
      </c>
      <c r="C81" s="1500"/>
      <c r="D81" s="1500"/>
      <c r="E81" s="1500"/>
      <c r="F81" s="1500"/>
      <c r="G81" s="1500"/>
      <c r="H81" s="1500"/>
      <c r="I81" s="1500"/>
      <c r="J81" s="1500"/>
      <c r="K81" s="1500"/>
      <c r="L81" s="1500"/>
      <c r="M81" s="1500"/>
      <c r="N81" s="1500"/>
    </row>
    <row r="83" spans="2:14" ht="12" customHeight="1">
      <c r="B83" s="1424"/>
      <c r="C83" s="1467">
        <v>2015</v>
      </c>
      <c r="D83" s="1467">
        <v>2016</v>
      </c>
      <c r="E83" s="1467">
        <v>2017</v>
      </c>
      <c r="F83" s="1467">
        <v>2018</v>
      </c>
      <c r="G83" s="1467">
        <v>2019</v>
      </c>
      <c r="H83" s="1467">
        <v>2020</v>
      </c>
      <c r="I83" s="1467">
        <v>2025</v>
      </c>
      <c r="J83" s="1467">
        <v>2030</v>
      </c>
      <c r="K83" s="1467">
        <v>2035</v>
      </c>
      <c r="L83" s="1467">
        <v>2040</v>
      </c>
      <c r="M83" s="1467">
        <v>2045</v>
      </c>
      <c r="N83" s="1468">
        <v>2050</v>
      </c>
    </row>
    <row r="84" spans="2:14" ht="12" customHeight="1">
      <c r="B84" s="1474" t="s">
        <v>321</v>
      </c>
      <c r="C84" s="1517">
        <v>0.96821412347445401</v>
      </c>
      <c r="D84" s="1517">
        <v>0.96706269756377805</v>
      </c>
      <c r="E84" s="1517">
        <v>0.96543230371808497</v>
      </c>
      <c r="F84" s="1517">
        <v>0.96360755368907103</v>
      </c>
      <c r="G84" s="1517">
        <v>0.95971176191377405</v>
      </c>
      <c r="H84" s="1517">
        <v>0.95169856783994899</v>
      </c>
      <c r="I84" s="1459">
        <v>0.70469423337066273</v>
      </c>
      <c r="J84" s="1381">
        <v>0.72190584393168344</v>
      </c>
      <c r="K84" s="1459">
        <v>0.52575967424536529</v>
      </c>
      <c r="L84" s="1459">
        <v>0.32662600000000003</v>
      </c>
      <c r="M84" s="1459">
        <v>0.16461500000000001</v>
      </c>
      <c r="N84" s="1459">
        <v>6.497E-2</v>
      </c>
    </row>
    <row r="85" spans="2:14" ht="12" customHeight="1">
      <c r="B85" s="1474" t="s">
        <v>151</v>
      </c>
      <c r="C85" s="1517">
        <v>2.8467760170862801E-2</v>
      </c>
      <c r="D85" s="1517">
        <v>2.92079868041017E-2</v>
      </c>
      <c r="E85" s="1517">
        <v>3.0305406554102399E-2</v>
      </c>
      <c r="F85" s="1517">
        <v>3.1275240387039001E-2</v>
      </c>
      <c r="G85" s="1517">
        <v>3.3233765648425999E-2</v>
      </c>
      <c r="H85" s="1517">
        <v>3.9108654503225197E-2</v>
      </c>
      <c r="I85" s="1459">
        <v>8.334445384965869E-2</v>
      </c>
      <c r="J85" s="1518">
        <v>0.12205249006668106</v>
      </c>
      <c r="K85" s="1459">
        <v>0.1299119938728347</v>
      </c>
      <c r="L85" s="1459">
        <v>0.11641900000000001</v>
      </c>
      <c r="M85" s="1459">
        <v>0.10950000000000001</v>
      </c>
      <c r="N85" s="1519">
        <v>0.10950000000000001</v>
      </c>
    </row>
    <row r="86" spans="2:14" ht="12" customHeight="1">
      <c r="B86" s="1491" t="s">
        <v>360</v>
      </c>
      <c r="C86" s="1517">
        <v>3.31811635468275E-3</v>
      </c>
      <c r="D86" s="1517">
        <v>3.72931563212067E-3</v>
      </c>
      <c r="E86" s="1517">
        <v>4.2622897278123796E-3</v>
      </c>
      <c r="F86" s="1517">
        <v>5.11720592389024E-3</v>
      </c>
      <c r="G86" s="1517">
        <v>7.0544724378001503E-3</v>
      </c>
      <c r="H86" s="1517">
        <v>9.19277765682598E-3</v>
      </c>
      <c r="I86" s="1459">
        <v>4.1961312779678538E-2</v>
      </c>
      <c r="J86" s="1518">
        <v>0.1512646660016356</v>
      </c>
      <c r="K86" s="1459">
        <v>0.32550133188180019</v>
      </c>
      <c r="L86" s="1459">
        <v>0.5171</v>
      </c>
      <c r="M86" s="1459">
        <v>0.66468000000000005</v>
      </c>
      <c r="N86" s="1519">
        <v>0.74743000000000004</v>
      </c>
    </row>
    <row r="87" spans="2:14" ht="12" customHeight="1">
      <c r="B87" s="1410" t="s">
        <v>192</v>
      </c>
      <c r="C87" s="1506">
        <v>0</v>
      </c>
      <c r="D87" s="1506">
        <v>0</v>
      </c>
      <c r="E87" s="1506">
        <v>0</v>
      </c>
      <c r="F87" s="1506">
        <v>0</v>
      </c>
      <c r="G87" s="1506">
        <v>0</v>
      </c>
      <c r="H87" s="1506">
        <v>0</v>
      </c>
      <c r="I87" s="1459">
        <v>0</v>
      </c>
      <c r="J87" s="1518">
        <v>4.777E-3</v>
      </c>
      <c r="K87" s="1459">
        <v>1.8827E-2</v>
      </c>
      <c r="L87" s="1459">
        <v>3.9855000000000002E-2</v>
      </c>
      <c r="M87" s="1459">
        <v>6.1205000000000009E-2</v>
      </c>
      <c r="N87" s="1519">
        <v>7.8100000000000003E-2</v>
      </c>
    </row>
    <row r="88" spans="2:14" ht="12" customHeight="1">
      <c r="B88" s="1498" t="s">
        <v>364</v>
      </c>
      <c r="C88" s="1499">
        <v>0.99999999999999956</v>
      </c>
      <c r="D88" s="1499">
        <v>1.0000000000000004</v>
      </c>
      <c r="E88" s="1499">
        <v>0.99999999999999978</v>
      </c>
      <c r="F88" s="1499">
        <v>1.0000000000000002</v>
      </c>
      <c r="G88" s="1499">
        <v>1.0000000000000002</v>
      </c>
      <c r="H88" s="1499">
        <v>1.0000000000000002</v>
      </c>
      <c r="I88" s="1499">
        <v>0.83</v>
      </c>
      <c r="J88" s="1499">
        <v>1</v>
      </c>
      <c r="K88" s="1499">
        <v>1.0000000000000002</v>
      </c>
      <c r="L88" s="1499">
        <v>1</v>
      </c>
      <c r="M88" s="1499">
        <v>1</v>
      </c>
      <c r="N88" s="1499">
        <v>1</v>
      </c>
    </row>
    <row r="89" spans="2:14" ht="12" customHeight="1">
      <c r="B89" s="1034"/>
    </row>
    <row r="90" spans="2:14" ht="12" customHeight="1">
      <c r="B90" s="1364" t="s">
        <v>505</v>
      </c>
      <c r="C90" s="1366"/>
      <c r="D90" s="1366"/>
      <c r="E90" s="1366"/>
      <c r="F90" s="1366"/>
      <c r="G90" s="1366"/>
      <c r="H90" s="1366"/>
      <c r="I90" s="1366"/>
      <c r="J90" s="1366"/>
      <c r="K90" s="1366"/>
      <c r="L90" s="1366"/>
      <c r="M90" s="1366"/>
      <c r="N90" s="1366"/>
    </row>
    <row r="91" spans="2:14" ht="12" customHeight="1">
      <c r="B91" s="1464"/>
    </row>
    <row r="92" spans="2:14" ht="12" customHeight="1">
      <c r="B92" s="1268"/>
      <c r="C92" s="1045"/>
      <c r="D92" s="1045"/>
      <c r="E92" s="1045"/>
      <c r="F92" s="1045"/>
      <c r="G92" s="1045"/>
      <c r="H92" s="1045"/>
      <c r="I92" s="1045"/>
      <c r="J92" s="1045"/>
    </row>
    <row r="93" spans="2:14" ht="12" customHeight="1">
      <c r="B93" s="1510"/>
      <c r="C93" s="1511">
        <v>2015</v>
      </c>
      <c r="D93" s="1511">
        <v>2016</v>
      </c>
      <c r="E93" s="1511">
        <v>2017</v>
      </c>
      <c r="F93" s="1511">
        <v>2018</v>
      </c>
      <c r="G93" s="1511">
        <v>2019</v>
      </c>
      <c r="H93" s="1511">
        <v>2020</v>
      </c>
      <c r="I93" s="1511">
        <v>2025</v>
      </c>
      <c r="J93" s="1511">
        <v>2030</v>
      </c>
      <c r="K93" s="1511">
        <v>2035</v>
      </c>
      <c r="L93" s="1511">
        <v>2040</v>
      </c>
      <c r="M93" s="1511">
        <v>2045</v>
      </c>
      <c r="N93" s="1512">
        <v>2050</v>
      </c>
    </row>
    <row r="94" spans="2:14" ht="12" customHeight="1">
      <c r="B94" s="1513" t="s">
        <v>321</v>
      </c>
      <c r="C94" s="1514">
        <v>34.500695832707997</v>
      </c>
      <c r="D94" s="1514">
        <v>33.865883029386197</v>
      </c>
      <c r="E94" s="1514">
        <v>34.0555319743507</v>
      </c>
      <c r="F94" s="1514">
        <v>33.721787761002098</v>
      </c>
      <c r="G94" s="1514">
        <v>33.317126307870097</v>
      </c>
      <c r="H94" s="1514">
        <v>32.983955044791401</v>
      </c>
      <c r="I94" s="1514">
        <v>31.726513164200799</v>
      </c>
      <c r="J94" s="1514">
        <v>27.7426015181059</v>
      </c>
      <c r="K94" s="1514">
        <v>25.413496735432901</v>
      </c>
      <c r="L94" s="1514">
        <v>23.412772119684501</v>
      </c>
      <c r="M94" s="1514">
        <v>22.2128393658252</v>
      </c>
      <c r="N94" s="1514">
        <v>21.1456407845405</v>
      </c>
    </row>
    <row r="95" spans="2:14" ht="12" customHeight="1">
      <c r="B95" s="1513" t="s">
        <v>151</v>
      </c>
      <c r="C95" s="1514">
        <v>28.7</v>
      </c>
      <c r="D95" s="1514">
        <v>28.531014647955601</v>
      </c>
      <c r="E95" s="1514">
        <v>28.325013251577101</v>
      </c>
      <c r="F95" s="1514">
        <v>28.158464503070501</v>
      </c>
      <c r="G95" s="1514">
        <v>27.987283766317201</v>
      </c>
      <c r="H95" s="1514">
        <v>27.8403779216491</v>
      </c>
      <c r="I95" s="1514">
        <v>24.984425666839599</v>
      </c>
      <c r="J95" s="1514">
        <v>23.137498310059399</v>
      </c>
      <c r="K95" s="1514">
        <v>21.2559733774122</v>
      </c>
      <c r="L95" s="1514">
        <v>19.171584012535</v>
      </c>
      <c r="M95" s="1514">
        <v>17.626409541869201</v>
      </c>
      <c r="N95" s="1514">
        <v>16.646727688787202</v>
      </c>
    </row>
    <row r="96" spans="2:14" ht="12" customHeight="1">
      <c r="B96" s="1513" t="s">
        <v>360</v>
      </c>
      <c r="C96" s="1514">
        <v>144</v>
      </c>
      <c r="D96" s="1514">
        <v>144</v>
      </c>
      <c r="E96" s="1514">
        <v>144</v>
      </c>
      <c r="F96" s="1514">
        <v>144</v>
      </c>
      <c r="G96" s="1514">
        <v>144</v>
      </c>
      <c r="H96" s="1514">
        <v>144</v>
      </c>
      <c r="I96" s="1514">
        <v>137.073653371646</v>
      </c>
      <c r="J96" s="1514">
        <v>132.91520555270299</v>
      </c>
      <c r="K96" s="1514">
        <v>127.99528301886799</v>
      </c>
      <c r="L96" s="1514">
        <v>121.15818452380999</v>
      </c>
      <c r="M96" s="1514">
        <v>116.568367346939</v>
      </c>
      <c r="N96" s="1514">
        <v>115</v>
      </c>
    </row>
    <row r="97" spans="1:14" ht="12" customHeight="1">
      <c r="B97" s="1112" t="s">
        <v>192</v>
      </c>
      <c r="C97" s="1514">
        <v>6.92</v>
      </c>
      <c r="D97" s="1514">
        <v>6.92</v>
      </c>
      <c r="E97" s="1514">
        <v>6.92</v>
      </c>
      <c r="F97" s="1514">
        <v>6.92</v>
      </c>
      <c r="G97" s="1514">
        <v>6.92</v>
      </c>
      <c r="H97" s="1514">
        <v>6.92</v>
      </c>
      <c r="I97" s="1514">
        <v>6.8354675140502703</v>
      </c>
      <c r="J97" s="1514">
        <v>6.1313514647460599</v>
      </c>
      <c r="K97" s="1514">
        <v>5.7954999999999997</v>
      </c>
      <c r="L97" s="1514">
        <v>5.4403020833333304</v>
      </c>
      <c r="M97" s="1514">
        <v>5.1993309859154904</v>
      </c>
      <c r="N97" s="1514">
        <v>5.0999999999999996</v>
      </c>
    </row>
    <row r="98" spans="1:14" ht="12" customHeight="1">
      <c r="B98" s="1515"/>
      <c r="C98" s="1520"/>
      <c r="D98" s="1520"/>
      <c r="E98" s="1520"/>
      <c r="F98" s="1520"/>
      <c r="G98" s="1520"/>
      <c r="H98" s="1520"/>
      <c r="I98" s="1520"/>
      <c r="J98" s="1520"/>
    </row>
    <row r="100" spans="1:14" ht="12" customHeight="1">
      <c r="B100" s="1352" t="s">
        <v>449</v>
      </c>
      <c r="C100" s="1367" t="s">
        <v>450</v>
      </c>
      <c r="D100" s="1367"/>
      <c r="E100" s="1367"/>
      <c r="F100" s="1367"/>
      <c r="G100" s="1367"/>
      <c r="H100" s="1353"/>
      <c r="I100" s="1353"/>
      <c r="J100" s="1353"/>
      <c r="K100" s="1353"/>
      <c r="L100" s="1353"/>
      <c r="M100" s="1353"/>
      <c r="N100" s="1353"/>
    </row>
    <row r="101" spans="1:14" ht="12" customHeight="1">
      <c r="B101" s="1414" t="s">
        <v>509</v>
      </c>
      <c r="C101" s="1467">
        <v>2015</v>
      </c>
      <c r="D101" s="1467">
        <v>2016</v>
      </c>
      <c r="E101" s="1467">
        <v>2017</v>
      </c>
      <c r="F101" s="1467">
        <v>2018</v>
      </c>
      <c r="G101" s="1467">
        <v>2019</v>
      </c>
      <c r="H101" s="1467">
        <v>2020</v>
      </c>
      <c r="I101" s="1467">
        <v>2025</v>
      </c>
      <c r="J101" s="1467">
        <v>2030</v>
      </c>
      <c r="K101" s="1467">
        <v>2035</v>
      </c>
      <c r="L101" s="1467">
        <v>2040</v>
      </c>
      <c r="M101" s="1467">
        <v>2045</v>
      </c>
      <c r="N101" s="1468">
        <v>2050</v>
      </c>
    </row>
    <row r="102" spans="1:14" ht="12" customHeight="1">
      <c r="B102" s="1410" t="s">
        <v>510</v>
      </c>
      <c r="C102" s="1521"/>
      <c r="D102" s="1521"/>
      <c r="E102" s="1521"/>
      <c r="F102" s="1413">
        <v>331.48517369065064</v>
      </c>
      <c r="G102" s="1413">
        <v>327.50735160636304</v>
      </c>
      <c r="H102" s="1413">
        <v>324.23227809029947</v>
      </c>
      <c r="I102" s="1413">
        <v>311.87162440409384</v>
      </c>
      <c r="J102" s="1413">
        <v>272.70977292298102</v>
      </c>
      <c r="K102" s="1413">
        <v>249.81467290930541</v>
      </c>
      <c r="L102" s="1413">
        <v>230.14754993649865</v>
      </c>
      <c r="M102" s="1413">
        <v>218.3522109660617</v>
      </c>
      <c r="N102" s="1413">
        <v>207.86164891203313</v>
      </c>
    </row>
    <row r="103" spans="1:14" ht="12" customHeight="1">
      <c r="B103" s="1410" t="s">
        <v>511</v>
      </c>
      <c r="C103" s="1521"/>
      <c r="D103" s="1521"/>
      <c r="E103" s="1521"/>
      <c r="F103" s="1413">
        <v>388.58681014237294</v>
      </c>
      <c r="G103" s="1413">
        <v>386.22451597517738</v>
      </c>
      <c r="H103" s="1413">
        <v>384.19721531875763</v>
      </c>
      <c r="I103" s="1413">
        <v>344.78507420238645</v>
      </c>
      <c r="J103" s="1413">
        <v>319.29747667881975</v>
      </c>
      <c r="K103" s="1413">
        <v>293.3324326082884</v>
      </c>
      <c r="L103" s="1413">
        <v>264.56785937298304</v>
      </c>
      <c r="M103" s="1413">
        <v>243.24445167779498</v>
      </c>
      <c r="N103" s="1413">
        <v>229.72484210526341</v>
      </c>
    </row>
    <row r="104" spans="1:14" ht="12" customHeight="1">
      <c r="B104" s="1410" t="s">
        <v>431</v>
      </c>
      <c r="C104" s="1521"/>
      <c r="D104" s="1521"/>
      <c r="E104" s="1521"/>
      <c r="F104" s="1413">
        <v>144</v>
      </c>
      <c r="G104" s="1413">
        <v>144</v>
      </c>
      <c r="H104" s="1413">
        <v>144</v>
      </c>
      <c r="I104" s="1413">
        <v>137.073653371646</v>
      </c>
      <c r="J104" s="1413">
        <v>132.91520555270299</v>
      </c>
      <c r="K104" s="1413">
        <v>127.99528301886799</v>
      </c>
      <c r="L104" s="1413">
        <v>121.15818452380999</v>
      </c>
      <c r="M104" s="1413">
        <v>116.568367346939</v>
      </c>
      <c r="N104" s="1413">
        <v>115</v>
      </c>
    </row>
    <row r="105" spans="1:14" ht="12" customHeight="1">
      <c r="B105" s="1410" t="s">
        <v>479</v>
      </c>
      <c r="C105" s="1521"/>
      <c r="D105" s="1521"/>
      <c r="E105" s="1521"/>
      <c r="F105" s="1413">
        <v>230.43599999999998</v>
      </c>
      <c r="G105" s="1413">
        <v>230.43599999999998</v>
      </c>
      <c r="H105" s="1413">
        <v>230.43599999999998</v>
      </c>
      <c r="I105" s="1413">
        <v>227.62106821787398</v>
      </c>
      <c r="J105" s="1413">
        <v>204.17400377604378</v>
      </c>
      <c r="K105" s="1413">
        <v>192.99014999999997</v>
      </c>
      <c r="L105" s="1413">
        <v>181.1620593749999</v>
      </c>
      <c r="M105" s="1413">
        <v>173.13772183098581</v>
      </c>
      <c r="N105" s="1413">
        <v>169.82999999999998</v>
      </c>
    </row>
    <row r="106" spans="1:14" ht="12" customHeight="1">
      <c r="B106" s="1412"/>
      <c r="C106" s="1522"/>
      <c r="D106" s="1522"/>
      <c r="E106" s="1522"/>
      <c r="F106" s="1523"/>
      <c r="G106" s="1523"/>
      <c r="H106" s="1523"/>
      <c r="I106" s="1523"/>
      <c r="J106" s="1523"/>
      <c r="K106" s="1523"/>
      <c r="L106" s="1523"/>
      <c r="M106" s="1523"/>
      <c r="N106" s="1523"/>
    </row>
    <row r="108" spans="1:14" ht="12" customHeight="1">
      <c r="B108" s="1362" t="s">
        <v>512</v>
      </c>
      <c r="C108" s="1058"/>
      <c r="D108" s="1058"/>
      <c r="E108" s="1058"/>
      <c r="F108" s="1058"/>
      <c r="G108" s="1058"/>
      <c r="H108" s="1058"/>
      <c r="I108" s="1058"/>
      <c r="J108" s="1058"/>
      <c r="K108" s="1058"/>
      <c r="L108" s="1058"/>
      <c r="M108" s="1058"/>
      <c r="N108" s="1058"/>
    </row>
    <row r="110" spans="1:14" ht="12" customHeight="1">
      <c r="A110" s="1058"/>
      <c r="B110" s="1524"/>
      <c r="C110" s="1467">
        <v>2015</v>
      </c>
      <c r="D110" s="1467">
        <v>2016</v>
      </c>
      <c r="E110" s="1467">
        <v>2017</v>
      </c>
      <c r="F110" s="1467">
        <v>2018</v>
      </c>
      <c r="G110" s="1467">
        <v>2019</v>
      </c>
      <c r="H110" s="1467">
        <v>2020</v>
      </c>
      <c r="I110" s="1467">
        <v>2025</v>
      </c>
      <c r="J110" s="1467">
        <v>2030</v>
      </c>
      <c r="K110" s="1467">
        <v>2035</v>
      </c>
      <c r="L110" s="1467">
        <v>2040</v>
      </c>
      <c r="M110" s="1467">
        <v>2045</v>
      </c>
      <c r="N110" s="1468">
        <v>2050</v>
      </c>
    </row>
    <row r="111" spans="1:14" ht="12" customHeight="1">
      <c r="B111" s="1112" t="s">
        <v>486</v>
      </c>
      <c r="C111" s="1525">
        <v>3.25904874137255</v>
      </c>
      <c r="D111" s="1525">
        <v>3.30774838109827</v>
      </c>
      <c r="E111" s="1525">
        <v>3.2792080347067598</v>
      </c>
      <c r="F111" s="1525">
        <v>3.29575882089356</v>
      </c>
      <c r="G111" s="1525">
        <v>3.2646779590942399</v>
      </c>
      <c r="H111" s="1525">
        <v>2.3887774435894902</v>
      </c>
      <c r="I111" s="1525">
        <v>3.6365459008790189</v>
      </c>
      <c r="J111" s="1525">
        <v>3.9473684210526314</v>
      </c>
      <c r="K111" s="1525">
        <v>4.1025641025641022</v>
      </c>
      <c r="L111" s="1525">
        <v>4.3</v>
      </c>
      <c r="M111" s="1525">
        <v>4.4390243902439028</v>
      </c>
      <c r="N111" s="1525">
        <v>4.6190476190476186</v>
      </c>
    </row>
    <row r="113" spans="2:14" ht="12" customHeight="1">
      <c r="B113" s="1414" t="s">
        <v>404</v>
      </c>
      <c r="C113" s="1467">
        <v>2015</v>
      </c>
      <c r="D113" s="1467">
        <v>2016</v>
      </c>
      <c r="E113" s="1467">
        <v>2017</v>
      </c>
      <c r="F113" s="1467">
        <v>2018</v>
      </c>
      <c r="G113" s="1467">
        <v>2019</v>
      </c>
      <c r="H113" s="1467">
        <v>2020</v>
      </c>
      <c r="I113" s="1467">
        <v>2025</v>
      </c>
      <c r="J113" s="1467">
        <v>2030</v>
      </c>
      <c r="K113" s="1467">
        <v>2035</v>
      </c>
      <c r="L113" s="1467">
        <v>2040</v>
      </c>
      <c r="M113" s="1467">
        <v>2045</v>
      </c>
      <c r="N113" s="1468">
        <v>2050</v>
      </c>
    </row>
    <row r="114" spans="2:14" ht="12" customHeight="1">
      <c r="B114" s="1526" t="s">
        <v>321</v>
      </c>
      <c r="C114" s="1185"/>
      <c r="D114" s="1185"/>
      <c r="E114" s="1185"/>
      <c r="F114" s="1416">
        <v>0.90519055272102422</v>
      </c>
      <c r="G114" s="1416">
        <v>0.88231264405923027</v>
      </c>
      <c r="H114" s="1416">
        <v>0.63379912932991822</v>
      </c>
      <c r="I114" s="1416">
        <v>0.68720441163676149</v>
      </c>
      <c r="J114" s="1416">
        <v>0.66820420906813938</v>
      </c>
      <c r="K114" s="1416">
        <v>0.46331981762641755</v>
      </c>
      <c r="L114" s="1416">
        <v>0.27793666954075913</v>
      </c>
      <c r="M114" s="1416">
        <v>0.1371939046596993</v>
      </c>
      <c r="N114" s="1416">
        <v>5.3636441837285942E-2</v>
      </c>
    </row>
    <row r="115" spans="2:14" ht="12" customHeight="1">
      <c r="B115" s="1526" t="s">
        <v>151</v>
      </c>
      <c r="C115" s="1185"/>
      <c r="D115" s="1185"/>
      <c r="E115" s="1185"/>
      <c r="F115" s="1416">
        <v>3.444010128665078E-2</v>
      </c>
      <c r="G115" s="1416">
        <v>3.6031307587790058E-2</v>
      </c>
      <c r="H115" s="1416">
        <v>3.0861928604612204E-2</v>
      </c>
      <c r="I115" s="1416">
        <v>8.9853401166869948E-2</v>
      </c>
      <c r="J115" s="1416">
        <v>0.1322726572633999</v>
      </c>
      <c r="K115" s="1416">
        <v>0.13442653151738132</v>
      </c>
      <c r="L115" s="1416">
        <v>0.1138805848387586</v>
      </c>
      <c r="M115" s="1416">
        <v>0.10166345820285587</v>
      </c>
      <c r="N115" s="1416">
        <v>9.9906744069977294E-2</v>
      </c>
    </row>
    <row r="116" spans="2:14" ht="12" customHeight="1">
      <c r="B116" s="1526" t="s">
        <v>360</v>
      </c>
      <c r="C116" s="1185"/>
      <c r="D116" s="1185"/>
      <c r="E116" s="1185"/>
      <c r="F116" s="1416">
        <v>2.0881952062997123E-3</v>
      </c>
      <c r="G116" s="1416">
        <v>2.8515938246124256E-3</v>
      </c>
      <c r="H116" s="1416">
        <v>2.7189750534140551E-3</v>
      </c>
      <c r="I116" s="1416">
        <v>1.7985081649301134E-2</v>
      </c>
      <c r="J116" s="1416">
        <v>6.824017120356278E-2</v>
      </c>
      <c r="K116" s="1416">
        <v>0.14696786858823815</v>
      </c>
      <c r="L116" s="1416">
        <v>0.23164132247139052</v>
      </c>
      <c r="M116" s="1416">
        <v>0.29573392106800628</v>
      </c>
      <c r="N116" s="1416">
        <v>0.34138237112557834</v>
      </c>
    </row>
    <row r="117" spans="2:14" ht="12" customHeight="1">
      <c r="B117" s="1527" t="s">
        <v>40</v>
      </c>
      <c r="C117" s="1185"/>
      <c r="D117" s="1185"/>
      <c r="E117" s="1185"/>
      <c r="F117" s="1416">
        <v>0</v>
      </c>
      <c r="G117" s="1416">
        <v>0</v>
      </c>
      <c r="H117" s="1416">
        <v>0</v>
      </c>
      <c r="I117" s="1416">
        <v>0</v>
      </c>
      <c r="J117" s="1416">
        <v>3.3104240938979079E-3</v>
      </c>
      <c r="K117" s="1416">
        <v>1.2817163583305769E-2</v>
      </c>
      <c r="L117" s="1416">
        <v>2.6695545716663518E-2</v>
      </c>
      <c r="M117" s="1416">
        <v>4.0447009545731577E-2</v>
      </c>
      <c r="N117" s="1416">
        <v>5.2679078368750756E-2</v>
      </c>
    </row>
    <row r="118" spans="2:14" ht="12" customHeight="1">
      <c r="B118" s="1527" t="s">
        <v>266</v>
      </c>
      <c r="C118" s="1185"/>
      <c r="D118" s="1185"/>
      <c r="E118" s="1185"/>
      <c r="F118" s="1416">
        <v>0.94171884921397464</v>
      </c>
      <c r="G118" s="1416">
        <v>0.92119554547163274</v>
      </c>
      <c r="H118" s="1416">
        <v>0.66738003298794446</v>
      </c>
      <c r="I118" s="1416">
        <v>0.79504289445293252</v>
      </c>
      <c r="J118" s="1416">
        <v>0.87202746162899991</v>
      </c>
      <c r="K118" s="1416">
        <v>0.75753138131534281</v>
      </c>
      <c r="L118" s="1416">
        <v>0.65015412256757177</v>
      </c>
      <c r="M118" s="1416">
        <v>0.57503829347629298</v>
      </c>
      <c r="N118" s="1416">
        <v>0.54760463540159232</v>
      </c>
    </row>
  </sheetData>
  <pageMargins left="0" right="0" top="0.39374999999999999" bottom="0.39374999999999999" header="0" footer="0"/>
  <pageSetup paperSize="9" firstPageNumber="0" orientation="portrait" horizontalDpi="300" verticalDpi="300"/>
  <headerFooter>
    <oddHeader>&amp;C&amp;A</oddHeader>
    <oddFooter>&amp;CPage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9957-642E-4BCD-9697-F643D726D51C}">
  <dimension ref="A2:AMJ66"/>
  <sheetViews>
    <sheetView topLeftCell="A48" workbookViewId="0">
      <selection activeCell="C77" sqref="C77"/>
    </sheetView>
  </sheetViews>
  <sheetFormatPr baseColWidth="10" defaultColWidth="12.28515625" defaultRowHeight="15"/>
  <cols>
    <col min="1" max="1" width="10.42578125" style="1352" customWidth="1"/>
    <col min="2" max="2" width="42.42578125" style="1352" customWidth="1"/>
    <col min="3" max="4" width="8.7109375" style="1353" customWidth="1"/>
    <col min="5" max="14" width="8.7109375" style="1352" customWidth="1"/>
    <col min="15" max="998" width="12.28515625" style="1352"/>
    <col min="999" max="999" width="12.5703125" style="1352" customWidth="1"/>
    <col min="1000" max="1024" width="11.42578125" style="1352" customWidth="1"/>
    <col min="1025" max="16384" width="12.28515625" style="1242"/>
  </cols>
  <sheetData>
    <row r="2" spans="2:8" s="1034" customFormat="1" ht="17.25" customHeight="1">
      <c r="B2" s="1034" t="s">
        <v>487</v>
      </c>
      <c r="C2" s="1528"/>
      <c r="D2" s="1528"/>
    </row>
    <row r="4" spans="2:8" s="1422" customFormat="1" ht="17.25" customHeight="1">
      <c r="B4" s="1422" t="s">
        <v>513</v>
      </c>
      <c r="C4" s="1466"/>
      <c r="D4" s="1466"/>
    </row>
    <row r="6" spans="2:8" ht="17.25" customHeight="1">
      <c r="B6" s="1529"/>
      <c r="C6" s="1530">
        <v>2015</v>
      </c>
      <c r="D6" s="1531">
        <v>2016</v>
      </c>
      <c r="E6" s="1532">
        <v>2017</v>
      </c>
      <c r="F6" s="1532">
        <v>2018</v>
      </c>
      <c r="G6" s="1532">
        <v>2019</v>
      </c>
      <c r="H6" s="1533">
        <v>2020</v>
      </c>
    </row>
    <row r="7" spans="2:8" ht="17.25" customHeight="1">
      <c r="B7" s="1529" t="s">
        <v>514</v>
      </c>
      <c r="C7" s="1534">
        <v>96386</v>
      </c>
      <c r="D7" s="1534">
        <v>98851</v>
      </c>
      <c r="E7" s="1534">
        <v>115201</v>
      </c>
      <c r="F7" s="1534">
        <v>75996</v>
      </c>
      <c r="G7" s="1534">
        <v>95387</v>
      </c>
      <c r="H7" s="1534">
        <v>104973</v>
      </c>
    </row>
    <row r="8" spans="2:8" ht="17.25" customHeight="1">
      <c r="B8" s="1529" t="s">
        <v>268</v>
      </c>
      <c r="C8" s="1535">
        <v>0.97969622144294799</v>
      </c>
      <c r="D8" s="1535">
        <v>0.94231722491426495</v>
      </c>
      <c r="E8" s="1535">
        <v>0.93312558050711403</v>
      </c>
      <c r="F8" s="1535">
        <v>0.86587451971156404</v>
      </c>
      <c r="G8" s="1535">
        <v>0.85379559059410604</v>
      </c>
      <c r="H8" s="1535">
        <v>0.88920960627971002</v>
      </c>
    </row>
    <row r="9" spans="2:8" ht="17.25" customHeight="1">
      <c r="B9" s="1529" t="s">
        <v>191</v>
      </c>
      <c r="C9" s="1536">
        <v>2.0303778557051899E-2</v>
      </c>
      <c r="D9" s="1536">
        <v>5.7682775085735098E-2</v>
      </c>
      <c r="E9" s="1536">
        <v>6.6874419492886403E-2</v>
      </c>
      <c r="F9" s="1536">
        <v>0.13412548028843599</v>
      </c>
      <c r="G9" s="1536">
        <v>0.14620440940589399</v>
      </c>
      <c r="H9" s="1536">
        <v>0.11079039372029</v>
      </c>
    </row>
    <row r="10" spans="2:8" ht="17.25" customHeight="1">
      <c r="B10" s="1529"/>
      <c r="C10" s="1535">
        <v>1</v>
      </c>
      <c r="D10" s="1535">
        <v>1</v>
      </c>
      <c r="E10" s="1535">
        <v>1</v>
      </c>
      <c r="F10" s="1535">
        <v>1</v>
      </c>
      <c r="G10" s="1535">
        <v>1</v>
      </c>
      <c r="H10" s="1535">
        <v>1</v>
      </c>
    </row>
    <row r="11" spans="2:8" ht="17.25" customHeight="1">
      <c r="B11" s="1529"/>
      <c r="C11" s="1535"/>
      <c r="D11" s="1535"/>
      <c r="E11" s="1535"/>
      <c r="F11" s="1535"/>
      <c r="G11" s="1535"/>
      <c r="H11" s="1535"/>
    </row>
    <row r="12" spans="2:8" ht="17.25" customHeight="1">
      <c r="B12" s="1529"/>
      <c r="C12" s="1530">
        <v>2015</v>
      </c>
      <c r="D12" s="1531">
        <v>2016</v>
      </c>
      <c r="E12" s="1532">
        <v>2017</v>
      </c>
      <c r="F12" s="1532">
        <v>2018</v>
      </c>
      <c r="G12" s="1532">
        <v>2019</v>
      </c>
      <c r="H12" s="1533">
        <v>2020</v>
      </c>
    </row>
    <row r="13" spans="2:8" ht="17.25" customHeight="1">
      <c r="B13" s="1529" t="s">
        <v>515</v>
      </c>
      <c r="C13" s="1534">
        <v>189524</v>
      </c>
      <c r="D13" s="1534">
        <v>199840</v>
      </c>
      <c r="E13" s="1534">
        <v>187946</v>
      </c>
      <c r="F13" s="1534">
        <v>200215</v>
      </c>
      <c r="G13" s="1534">
        <v>219300</v>
      </c>
      <c r="H13" s="1534">
        <v>215811</v>
      </c>
    </row>
    <row r="14" spans="2:8" ht="17.25" customHeight="1">
      <c r="B14" s="1529" t="s">
        <v>516</v>
      </c>
      <c r="C14" s="1535">
        <v>0.99288216795761997</v>
      </c>
      <c r="D14" s="1535">
        <v>0.99141313050440305</v>
      </c>
      <c r="E14" s="1535">
        <v>0.98822534132144302</v>
      </c>
      <c r="F14" s="1535">
        <v>0.98555053317683505</v>
      </c>
      <c r="G14" s="1535">
        <v>0.98213862289101705</v>
      </c>
      <c r="H14" s="1535">
        <v>0.966808920768636</v>
      </c>
    </row>
    <row r="15" spans="2:8" ht="17.25" customHeight="1">
      <c r="B15" s="1529" t="s">
        <v>191</v>
      </c>
      <c r="C15" s="1537">
        <v>7.1178320423798602E-3</v>
      </c>
      <c r="D15" s="1537">
        <v>8.5868694955964792E-3</v>
      </c>
      <c r="E15" s="1537">
        <v>1.17746586785566E-2</v>
      </c>
      <c r="F15" s="1537">
        <v>1.44494668231651E-2</v>
      </c>
      <c r="G15" s="1537">
        <v>1.7861377108983102E-2</v>
      </c>
      <c r="H15" s="1537">
        <v>3.3191079231364502E-2</v>
      </c>
    </row>
    <row r="16" spans="2:8" ht="17.25" customHeight="1">
      <c r="B16" s="1529"/>
      <c r="C16" s="1535">
        <v>1</v>
      </c>
      <c r="D16" s="1535">
        <v>1</v>
      </c>
      <c r="E16" s="1535">
        <v>1</v>
      </c>
      <c r="F16" s="1535">
        <v>1</v>
      </c>
      <c r="G16" s="1535">
        <v>1</v>
      </c>
      <c r="H16" s="1535">
        <v>1</v>
      </c>
    </row>
    <row r="18" spans="2:14" ht="17.25" customHeight="1">
      <c r="B18" s="1529"/>
      <c r="C18" s="1530">
        <v>2015</v>
      </c>
      <c r="D18" s="1531">
        <v>2016</v>
      </c>
      <c r="E18" s="1532">
        <v>2017</v>
      </c>
      <c r="F18" s="1532">
        <v>2018</v>
      </c>
      <c r="G18" s="1532">
        <v>2019</v>
      </c>
      <c r="H18" s="1533">
        <v>2020</v>
      </c>
    </row>
    <row r="19" spans="2:14" ht="17.25" customHeight="1">
      <c r="B19" s="1529" t="s">
        <v>517</v>
      </c>
      <c r="C19" s="1538">
        <v>285910</v>
      </c>
      <c r="D19" s="1534">
        <v>298691</v>
      </c>
      <c r="E19" s="1534">
        <v>303147</v>
      </c>
      <c r="F19" s="1534">
        <v>276211</v>
      </c>
      <c r="G19" s="1534">
        <v>314687</v>
      </c>
      <c r="H19" s="1538">
        <v>320784</v>
      </c>
    </row>
    <row r="20" spans="2:14" ht="17.25" customHeight="1">
      <c r="B20" s="1529" t="s">
        <v>268</v>
      </c>
      <c r="C20" s="1539">
        <v>0.98843692070931388</v>
      </c>
      <c r="D20" s="1536">
        <v>0.9751649698183068</v>
      </c>
      <c r="E20" s="1536">
        <v>0.96728649796963184</v>
      </c>
      <c r="F20" s="1536">
        <v>0.9526231757605601</v>
      </c>
      <c r="G20" s="1536">
        <v>0.94323565956013433</v>
      </c>
      <c r="H20" s="1539">
        <v>0.94141540725223238</v>
      </c>
    </row>
    <row r="21" spans="2:14" ht="17.25" customHeight="1">
      <c r="B21" s="1529" t="s">
        <v>191</v>
      </c>
      <c r="C21" s="1539">
        <v>1.1563079290685898E-2</v>
      </c>
      <c r="D21" s="1536">
        <v>2.4835030181692787E-2</v>
      </c>
      <c r="E21" s="1536">
        <v>3.2713502030368123E-2</v>
      </c>
      <c r="F21" s="1536">
        <v>4.737682423944007E-2</v>
      </c>
      <c r="G21" s="1536">
        <v>5.6764340439865654E-2</v>
      </c>
      <c r="H21" s="1539">
        <v>5.8584592747767991E-2</v>
      </c>
    </row>
    <row r="22" spans="2:14" ht="17.25" customHeight="1">
      <c r="B22" s="1529"/>
      <c r="C22" s="1540">
        <v>0.99999999999999978</v>
      </c>
      <c r="D22" s="1535">
        <v>0.99999999999999956</v>
      </c>
      <c r="E22" s="1535">
        <v>1</v>
      </c>
      <c r="F22" s="1535">
        <v>1.0000000000000002</v>
      </c>
      <c r="G22" s="1535">
        <v>1</v>
      </c>
      <c r="H22" s="1540">
        <v>1.0000000000000004</v>
      </c>
    </row>
    <row r="24" spans="2:14" s="1352" customFormat="1" ht="17.25" customHeight="1">
      <c r="B24" s="1541" t="s">
        <v>518</v>
      </c>
      <c r="C24" s="1352" t="s">
        <v>519</v>
      </c>
    </row>
    <row r="25" spans="2:14" ht="17.25" customHeight="1">
      <c r="B25" s="1542" t="s">
        <v>520</v>
      </c>
      <c r="C25" s="1352" t="s">
        <v>245</v>
      </c>
      <c r="D25" s="1352" t="s">
        <v>245</v>
      </c>
      <c r="E25" s="1352" t="s">
        <v>245</v>
      </c>
      <c r="F25" s="1352" t="s">
        <v>245</v>
      </c>
      <c r="G25" s="1352" t="s">
        <v>245</v>
      </c>
    </row>
    <row r="26" spans="2:14" ht="17.25" customHeight="1">
      <c r="B26" s="1543"/>
      <c r="C26" s="1544">
        <v>2015</v>
      </c>
      <c r="D26" s="1544">
        <v>2016</v>
      </c>
      <c r="E26" s="1544">
        <v>2017</v>
      </c>
      <c r="F26" s="1544">
        <v>2018</v>
      </c>
      <c r="G26" s="1544">
        <v>2019</v>
      </c>
      <c r="H26" s="1545">
        <v>2020</v>
      </c>
      <c r="I26" s="1545">
        <v>2025</v>
      </c>
      <c r="J26" s="1545">
        <v>2030</v>
      </c>
      <c r="K26" s="1545">
        <v>2035</v>
      </c>
      <c r="L26" s="1545">
        <v>2040</v>
      </c>
      <c r="M26" s="1545">
        <v>2045</v>
      </c>
      <c r="N26" s="1545">
        <v>2050</v>
      </c>
    </row>
    <row r="27" spans="2:14" ht="17.25" customHeight="1">
      <c r="B27" s="1546" t="s">
        <v>521</v>
      </c>
      <c r="C27" s="1547">
        <v>0.98843692070931399</v>
      </c>
      <c r="D27" s="1547">
        <v>0.97516496981830703</v>
      </c>
      <c r="E27" s="1547">
        <v>0.96728649796963195</v>
      </c>
      <c r="F27" s="1547">
        <v>0.95262317576055999</v>
      </c>
      <c r="G27" s="1547">
        <v>0.943235659560134</v>
      </c>
      <c r="H27" s="1547">
        <v>0.94141540725223205</v>
      </c>
      <c r="I27" s="1548">
        <v>0.67070770362611598</v>
      </c>
      <c r="J27" s="1548">
        <v>0.4</v>
      </c>
      <c r="K27" s="1548">
        <v>0.32499999999999996</v>
      </c>
      <c r="L27" s="1548">
        <v>0.25</v>
      </c>
      <c r="M27" s="1548">
        <v>0.125</v>
      </c>
      <c r="N27" s="1548">
        <v>0</v>
      </c>
    </row>
    <row r="28" spans="2:14" ht="17.25" customHeight="1">
      <c r="B28" s="1546" t="s">
        <v>522</v>
      </c>
      <c r="C28" s="1547">
        <v>1.1563079290685899E-2</v>
      </c>
      <c r="D28" s="1547">
        <v>2.4835030181692801E-2</v>
      </c>
      <c r="E28" s="1547">
        <v>3.2713502030368102E-2</v>
      </c>
      <c r="F28" s="1547">
        <v>4.7376824239440098E-2</v>
      </c>
      <c r="G28" s="1547">
        <v>5.6764340439865703E-2</v>
      </c>
      <c r="H28" s="1547">
        <v>5.8584592747767998E-2</v>
      </c>
      <c r="I28" s="1548">
        <v>0.32929229637388396</v>
      </c>
      <c r="J28" s="1548">
        <v>0.6</v>
      </c>
      <c r="K28" s="1548">
        <v>0.67500000000000004</v>
      </c>
      <c r="L28" s="1548">
        <v>0.75</v>
      </c>
      <c r="M28" s="1548">
        <v>0.875</v>
      </c>
      <c r="N28" s="1548">
        <v>1</v>
      </c>
    </row>
    <row r="29" spans="2:14" s="1352" customFormat="1" ht="17.25" customHeight="1">
      <c r="B29" s="1542" t="s">
        <v>523</v>
      </c>
      <c r="H29" s="1394">
        <v>0.98044326342161014</v>
      </c>
      <c r="I29" s="1394">
        <v>0.88549385970997352</v>
      </c>
      <c r="J29" s="1394">
        <v>0.67070770362611598</v>
      </c>
      <c r="K29" s="1394">
        <v>0.44892692590652894</v>
      </c>
      <c r="L29" s="1394">
        <v>0.32499999999999996</v>
      </c>
      <c r="M29" s="1394">
        <v>0.23750000000000004</v>
      </c>
      <c r="N29" s="1394">
        <v>0.125</v>
      </c>
    </row>
    <row r="30" spans="2:14" s="1352" customFormat="1" ht="17.25" customHeight="1">
      <c r="B30" s="1542" t="s">
        <v>524</v>
      </c>
      <c r="H30" s="1394">
        <v>1.9556736578389855E-2</v>
      </c>
      <c r="I30" s="1394">
        <v>0.11450614029002647</v>
      </c>
      <c r="J30" s="1394">
        <v>0.32929229637388396</v>
      </c>
      <c r="K30" s="1394">
        <v>0.55107307409347106</v>
      </c>
      <c r="L30" s="1394">
        <v>0.67500000000000004</v>
      </c>
      <c r="M30" s="1394">
        <v>0.76249999999999996</v>
      </c>
      <c r="N30" s="1394">
        <v>0.875</v>
      </c>
    </row>
    <row r="31" spans="2:14" s="1352" customFormat="1" ht="17.25" customHeight="1"/>
    <row r="32" spans="2:14" s="1352" customFormat="1" ht="17.25" customHeight="1">
      <c r="B32" s="1542" t="s">
        <v>525</v>
      </c>
      <c r="C32" s="1352" t="s">
        <v>245</v>
      </c>
    </row>
    <row r="33" spans="2:14" ht="17.25" customHeight="1">
      <c r="B33" s="1543"/>
      <c r="C33" s="1544">
        <v>2015</v>
      </c>
      <c r="D33" s="1544">
        <v>2016</v>
      </c>
      <c r="E33" s="1544">
        <v>2017</v>
      </c>
      <c r="F33" s="1544">
        <v>2018</v>
      </c>
      <c r="G33" s="1544">
        <v>2019</v>
      </c>
      <c r="H33" s="1545">
        <v>2020</v>
      </c>
      <c r="I33" s="1545">
        <v>2025</v>
      </c>
      <c r="J33" s="1545">
        <v>2030</v>
      </c>
      <c r="K33" s="1545">
        <v>2035</v>
      </c>
      <c r="L33" s="1545">
        <v>2040</v>
      </c>
      <c r="M33" s="1545">
        <v>2045</v>
      </c>
      <c r="N33" s="1545">
        <v>2050</v>
      </c>
    </row>
    <row r="34" spans="2:14" ht="17.25" customHeight="1">
      <c r="B34" s="1546" t="s">
        <v>521</v>
      </c>
      <c r="C34" s="1548">
        <v>1</v>
      </c>
      <c r="D34" s="1548">
        <v>1</v>
      </c>
      <c r="E34" s="1548">
        <v>0.99217730536864401</v>
      </c>
      <c r="F34" s="1548">
        <v>0.98826595805296613</v>
      </c>
      <c r="G34" s="1548">
        <v>0.98435461073728814</v>
      </c>
      <c r="H34" s="1549">
        <v>0.98044326342161014</v>
      </c>
      <c r="I34" s="1549">
        <v>0.88549385970997352</v>
      </c>
      <c r="J34" s="1549">
        <v>0.67070770362611598</v>
      </c>
      <c r="K34" s="1549">
        <v>0.44892692590652894</v>
      </c>
      <c r="L34" s="1549">
        <v>0.32499999999999996</v>
      </c>
      <c r="M34" s="1549">
        <v>0.23750000000000004</v>
      </c>
      <c r="N34" s="1549">
        <v>0.125</v>
      </c>
    </row>
    <row r="35" spans="2:14" ht="17.25" customHeight="1">
      <c r="B35" s="1546" t="s">
        <v>522</v>
      </c>
      <c r="C35" s="1548">
        <v>0</v>
      </c>
      <c r="D35" s="1548">
        <v>0</v>
      </c>
      <c r="E35" s="1548">
        <v>7.822694631355943E-3</v>
      </c>
      <c r="F35" s="1548">
        <v>1.1734041947033912E-2</v>
      </c>
      <c r="G35" s="1548">
        <v>1.5645389262711886E-2</v>
      </c>
      <c r="H35" s="1549">
        <v>1.9556736578389855E-2</v>
      </c>
      <c r="I35" s="1549">
        <v>0.11450614029002647</v>
      </c>
      <c r="J35" s="1549">
        <v>0.32929229637388396</v>
      </c>
      <c r="K35" s="1549">
        <v>0.55107307409347106</v>
      </c>
      <c r="L35" s="1549">
        <v>0.67500000000000004</v>
      </c>
      <c r="M35" s="1549">
        <v>0.76249999999999996</v>
      </c>
      <c r="N35" s="1549">
        <v>0.875</v>
      </c>
    </row>
    <row r="36" spans="2:14" s="1352" customFormat="1" ht="17.25" customHeight="1"/>
    <row r="37" spans="2:14" s="1352" customFormat="1" ht="17.25" customHeight="1"/>
    <row r="38" spans="2:14" ht="17.25" customHeight="1">
      <c r="B38" s="1542" t="s">
        <v>526</v>
      </c>
      <c r="C38" s="1069">
        <v>1</v>
      </c>
      <c r="D38" s="1069"/>
      <c r="E38" s="1069"/>
      <c r="F38" s="1069"/>
      <c r="G38" s="1069"/>
    </row>
    <row r="39" spans="2:14" s="1352" customFormat="1" ht="17.25" customHeight="1">
      <c r="B39" s="1542" t="s">
        <v>527</v>
      </c>
      <c r="C39" s="1352">
        <v>0.3</v>
      </c>
    </row>
    <row r="40" spans="2:14" s="1352" customFormat="1" ht="17.25" customHeight="1"/>
    <row r="41" spans="2:14" s="1352" customFormat="1" ht="17.25" customHeight="1">
      <c r="B41" s="1541" t="s">
        <v>528</v>
      </c>
    </row>
    <row r="42" spans="2:14" ht="17.25" customHeight="1">
      <c r="B42" s="1543"/>
      <c r="C42" s="1544">
        <v>2015</v>
      </c>
      <c r="D42" s="1544">
        <v>2016</v>
      </c>
      <c r="E42" s="1544">
        <v>2017</v>
      </c>
      <c r="F42" s="1544">
        <v>2018</v>
      </c>
      <c r="G42" s="1544">
        <v>2019</v>
      </c>
      <c r="H42" s="1545">
        <v>2020</v>
      </c>
      <c r="I42" s="1545">
        <v>2025</v>
      </c>
      <c r="J42" s="1545">
        <v>2030</v>
      </c>
      <c r="K42" s="1545">
        <v>2035</v>
      </c>
      <c r="L42" s="1545">
        <v>2040</v>
      </c>
      <c r="M42" s="1545">
        <v>2045</v>
      </c>
      <c r="N42" s="1545">
        <v>2050</v>
      </c>
    </row>
    <row r="43" spans="2:14" ht="17.25" customHeight="1">
      <c r="B43" s="1546" t="s">
        <v>529</v>
      </c>
      <c r="C43" s="1548">
        <v>0</v>
      </c>
      <c r="D43" s="1548">
        <v>0</v>
      </c>
      <c r="E43" s="1548">
        <v>0</v>
      </c>
      <c r="F43" s="1548">
        <v>0</v>
      </c>
      <c r="G43" s="1548">
        <v>1.6666666666666649E-2</v>
      </c>
      <c r="H43" s="1548">
        <v>3.3333333333333298E-2</v>
      </c>
      <c r="I43" s="1548">
        <v>6.6666666666666693E-2</v>
      </c>
      <c r="J43" s="1548">
        <v>0.1</v>
      </c>
      <c r="K43" s="1548">
        <v>0.13750000000000001</v>
      </c>
      <c r="L43" s="1548">
        <v>0.17499999999999999</v>
      </c>
      <c r="M43" s="1548">
        <v>0.21249999999999999</v>
      </c>
      <c r="N43" s="1548">
        <v>0.25</v>
      </c>
    </row>
    <row r="44" spans="2:14" ht="17.25" customHeight="1">
      <c r="B44" s="1546" t="s">
        <v>530</v>
      </c>
      <c r="C44" s="1548">
        <v>0</v>
      </c>
      <c r="D44" s="1548">
        <v>0</v>
      </c>
      <c r="E44" s="1548">
        <v>0</v>
      </c>
      <c r="F44" s="1548">
        <v>0</v>
      </c>
      <c r="G44" s="1548">
        <v>0.01</v>
      </c>
      <c r="H44" s="1548">
        <v>0.02</v>
      </c>
      <c r="I44" s="1548">
        <v>0.04</v>
      </c>
      <c r="J44" s="1548">
        <v>0.06</v>
      </c>
      <c r="K44" s="1548">
        <v>8.2500000000000004E-2</v>
      </c>
      <c r="L44" s="1548">
        <v>0.105</v>
      </c>
      <c r="M44" s="1548">
        <v>0.1275</v>
      </c>
      <c r="N44" s="1548">
        <v>0.15</v>
      </c>
    </row>
    <row r="45" spans="2:14" s="1352" customFormat="1" ht="17.25" customHeight="1"/>
    <row r="46" spans="2:14" s="1352" customFormat="1" ht="17.25" customHeight="1"/>
    <row r="47" spans="2:14" s="1352" customFormat="1" ht="17.25" customHeight="1">
      <c r="B47" s="1034" t="s">
        <v>531</v>
      </c>
    </row>
    <row r="48" spans="2:14" ht="17.25" customHeight="1">
      <c r="C48" s="1550"/>
      <c r="D48" s="1550"/>
      <c r="E48" s="1550"/>
      <c r="F48" s="1550"/>
      <c r="G48" s="1550"/>
    </row>
    <row r="49" spans="2:14" ht="17.25" customHeight="1">
      <c r="B49" s="1543"/>
      <c r="C49" s="1544">
        <v>2015</v>
      </c>
      <c r="D49" s="1544">
        <v>2016</v>
      </c>
      <c r="E49" s="1544">
        <v>2017</v>
      </c>
      <c r="F49" s="1544">
        <v>2018</v>
      </c>
      <c r="G49" s="1544">
        <v>2019</v>
      </c>
      <c r="H49" s="1545">
        <v>2020</v>
      </c>
      <c r="I49" s="1545">
        <v>2025</v>
      </c>
      <c r="J49" s="1545">
        <v>2030</v>
      </c>
      <c r="K49" s="1545">
        <v>2035</v>
      </c>
      <c r="L49" s="1545">
        <v>2040</v>
      </c>
      <c r="M49" s="1545">
        <v>2045</v>
      </c>
      <c r="N49" s="1545">
        <v>2050</v>
      </c>
    </row>
    <row r="50" spans="2:14" ht="17.25" customHeight="1">
      <c r="B50" s="1543" t="s">
        <v>532</v>
      </c>
      <c r="C50" s="1551">
        <v>100</v>
      </c>
      <c r="D50" s="1551">
        <v>100</v>
      </c>
      <c r="E50" s="1551">
        <v>99.217730536864394</v>
      </c>
      <c r="F50" s="1551">
        <v>98.82659580529662</v>
      </c>
      <c r="G50" s="1551">
        <v>96.794870055833343</v>
      </c>
      <c r="H50" s="1551">
        <v>94.776182130755643</v>
      </c>
      <c r="I50" s="1551">
        <v>82.646093572930866</v>
      </c>
      <c r="J50" s="1551">
        <v>60.363693326350436</v>
      </c>
      <c r="K50" s="1551">
        <v>38.719947359438123</v>
      </c>
      <c r="L50" s="1551">
        <v>26.812499999999993</v>
      </c>
      <c r="M50" s="1551">
        <v>18.703125000000004</v>
      </c>
      <c r="N50" s="1551">
        <v>9.375</v>
      </c>
    </row>
    <row r="51" spans="2:14" ht="17.25" customHeight="1">
      <c r="B51" s="1543" t="s">
        <v>533</v>
      </c>
      <c r="C51" s="1551">
        <v>0</v>
      </c>
      <c r="D51" s="1551">
        <v>0</v>
      </c>
      <c r="E51" s="1551">
        <v>0.23468083894067829</v>
      </c>
      <c r="F51" s="1551">
        <v>0.35202125841101739</v>
      </c>
      <c r="G51" s="1551">
        <v>0.464668061102543</v>
      </c>
      <c r="H51" s="1551">
        <v>0.57496805540466178</v>
      </c>
      <c r="I51" s="1551">
        <v>3.2977768403527623</v>
      </c>
      <c r="J51" s="1551">
        <v>9.2860427577435267</v>
      </c>
      <c r="K51" s="1551">
        <v>15.168286364422789</v>
      </c>
      <c r="L51" s="1551">
        <v>18.123750000000001</v>
      </c>
      <c r="M51" s="1551">
        <v>19.958437500000002</v>
      </c>
      <c r="N51" s="1551">
        <v>22.3125</v>
      </c>
    </row>
    <row r="52" spans="2:14" ht="17.25" customHeight="1">
      <c r="B52" s="1543" t="s">
        <v>534</v>
      </c>
      <c r="C52" s="1552">
        <v>100</v>
      </c>
      <c r="D52" s="1552">
        <v>100</v>
      </c>
      <c r="E52" s="1552">
        <v>99.45241137580507</v>
      </c>
      <c r="F52" s="1552">
        <v>99.178617063707634</v>
      </c>
      <c r="G52" s="1552">
        <v>97.259538116935886</v>
      </c>
      <c r="H52" s="1552">
        <v>95.351150186160311</v>
      </c>
      <c r="I52" s="1552">
        <v>85.943870413283634</v>
      </c>
      <c r="J52" s="1552">
        <v>69.649736084093959</v>
      </c>
      <c r="K52" s="1552">
        <v>53.888233723860914</v>
      </c>
      <c r="L52" s="1552">
        <v>44.936249999999994</v>
      </c>
      <c r="M52" s="1552">
        <v>38.661562500000002</v>
      </c>
      <c r="N52" s="1552">
        <v>31.6875</v>
      </c>
    </row>
    <row r="53" spans="2:14" s="1352" customFormat="1" ht="17.25" customHeight="1"/>
    <row r="54" spans="2:14" ht="17.25" customHeight="1">
      <c r="B54" s="1543"/>
      <c r="C54" s="1544">
        <v>2015</v>
      </c>
      <c r="D54" s="1544">
        <v>2016</v>
      </c>
      <c r="E54" s="1544">
        <v>2017</v>
      </c>
      <c r="F54" s="1544">
        <v>2018</v>
      </c>
      <c r="G54" s="1544">
        <v>2019</v>
      </c>
      <c r="H54" s="1545">
        <v>2020</v>
      </c>
      <c r="I54" s="1545">
        <v>2025</v>
      </c>
      <c r="J54" s="1545">
        <v>2030</v>
      </c>
      <c r="K54" s="1545">
        <v>2035</v>
      </c>
      <c r="L54" s="1545">
        <v>2040</v>
      </c>
      <c r="M54" s="1545">
        <v>2045</v>
      </c>
      <c r="N54" s="1545">
        <v>2050</v>
      </c>
    </row>
    <row r="55" spans="2:14" ht="17.25" customHeight="1">
      <c r="B55" s="1543" t="s">
        <v>535</v>
      </c>
      <c r="C55" s="1553">
        <v>11.1337465085714</v>
      </c>
      <c r="D55" s="1553">
        <v>11.2105802502473</v>
      </c>
      <c r="E55" s="1553">
        <v>11.2732644941883</v>
      </c>
      <c r="F55" s="1553">
        <v>11.340237796767999</v>
      </c>
      <c r="G55" s="1553">
        <v>11.340237796767999</v>
      </c>
      <c r="H55" s="1553">
        <v>9.5825009382689199</v>
      </c>
      <c r="I55" s="1553">
        <v>11.485924056398655</v>
      </c>
      <c r="J55" s="1553">
        <v>11.587765932893539</v>
      </c>
      <c r="K55" s="1553">
        <v>11.654825148349987</v>
      </c>
      <c r="L55" s="1553">
        <v>11.687343252975934</v>
      </c>
      <c r="M55" s="1553">
        <v>11.702518239526665</v>
      </c>
      <c r="N55" s="1553">
        <v>11.683292928212081</v>
      </c>
    </row>
    <row r="56" spans="2:14" s="1352" customFormat="1" ht="17.25" customHeight="1"/>
    <row r="57" spans="2:14" s="1352" customFormat="1" ht="17.25" customHeight="1"/>
    <row r="58" spans="2:14" s="1352" customFormat="1" ht="17.25" customHeight="1"/>
    <row r="59" spans="2:14" ht="17.25" customHeight="1">
      <c r="B59" s="1554" t="s">
        <v>158</v>
      </c>
      <c r="D59" s="1352"/>
    </row>
    <row r="60" spans="2:14" ht="17.25" customHeight="1">
      <c r="B60" s="1339" t="s">
        <v>404</v>
      </c>
      <c r="C60" s="1262">
        <v>2015</v>
      </c>
      <c r="D60" s="1262">
        <v>2016</v>
      </c>
      <c r="E60" s="1262">
        <v>2017</v>
      </c>
      <c r="F60" s="1262">
        <v>2018</v>
      </c>
      <c r="G60" s="1262">
        <v>2019</v>
      </c>
      <c r="H60" s="1262">
        <v>2020</v>
      </c>
      <c r="I60" s="1262">
        <v>2025</v>
      </c>
      <c r="J60" s="1262">
        <v>2030</v>
      </c>
      <c r="K60" s="1262">
        <v>2035</v>
      </c>
      <c r="L60" s="1262">
        <v>2040</v>
      </c>
      <c r="M60" s="1262">
        <v>2045</v>
      </c>
      <c r="N60" s="1263">
        <v>2050</v>
      </c>
    </row>
    <row r="61" spans="2:14" ht="17.25" customHeight="1">
      <c r="B61" s="1343" t="s">
        <v>268</v>
      </c>
      <c r="C61" s="1555">
        <v>0.43109493213592898</v>
      </c>
      <c r="D61" s="1555">
        <v>0.43407389011323799</v>
      </c>
      <c r="E61" s="1555">
        <v>0.436503406451694</v>
      </c>
      <c r="F61" s="1555">
        <v>0.43910243667983601</v>
      </c>
      <c r="G61" s="1555">
        <v>0.43901603835014602</v>
      </c>
      <c r="H61" s="1555">
        <v>0.37096855240587301</v>
      </c>
      <c r="I61" s="1556">
        <v>0.37784553383101355</v>
      </c>
      <c r="J61" s="1556">
        <v>0.27842071230938525</v>
      </c>
      <c r="K61" s="1556">
        <v>0.179624901383829</v>
      </c>
      <c r="L61" s="1556">
        <v>0.1247323575409708</v>
      </c>
      <c r="M61" s="1556">
        <v>8.7120332692362606E-2</v>
      </c>
      <c r="N61" s="1556">
        <v>4.3597598157969299E-2</v>
      </c>
    </row>
    <row r="62" spans="2:14" ht="17.25" customHeight="1">
      <c r="B62" s="1343" t="s">
        <v>191</v>
      </c>
      <c r="C62" s="1557">
        <v>0</v>
      </c>
      <c r="D62" s="1557">
        <v>0</v>
      </c>
      <c r="E62" s="1557">
        <v>0</v>
      </c>
      <c r="F62" s="1557">
        <v>0</v>
      </c>
      <c r="G62" s="1557">
        <v>0</v>
      </c>
      <c r="H62" s="1557">
        <v>0</v>
      </c>
      <c r="I62" s="1556">
        <v>1.5076940685636499E-2</v>
      </c>
      <c r="J62" s="1556">
        <v>4.2830822580197388E-2</v>
      </c>
      <c r="K62" s="1556">
        <v>7.0366881366820608E-2</v>
      </c>
      <c r="L62" s="1556">
        <v>8.4312095663707981E-2</v>
      </c>
      <c r="M62" s="1556">
        <v>9.2967657277579302E-2</v>
      </c>
      <c r="N62" s="1556">
        <v>0.10376228361596691</v>
      </c>
    </row>
    <row r="63" spans="2:14" ht="17.25" customHeight="1">
      <c r="B63" s="1343" t="s">
        <v>536</v>
      </c>
      <c r="C63" s="1557">
        <v>0.43109493213592898</v>
      </c>
      <c r="D63" s="1557">
        <v>0.43407389011323799</v>
      </c>
      <c r="E63" s="1557">
        <v>0.436503406451694</v>
      </c>
      <c r="F63" s="1557">
        <v>0.43910243667983601</v>
      </c>
      <c r="G63" s="1557">
        <v>0.43901603835014602</v>
      </c>
      <c r="H63" s="1557">
        <v>0.37096855240587301</v>
      </c>
      <c r="I63" s="1557">
        <v>0.39292247451665002</v>
      </c>
      <c r="J63" s="1557">
        <v>0.32125153488958264</v>
      </c>
      <c r="K63" s="1557">
        <v>0.24999178275064959</v>
      </c>
      <c r="L63" s="1557">
        <v>0.20904445320467879</v>
      </c>
      <c r="M63" s="1557">
        <v>0.18008798996994191</v>
      </c>
      <c r="N63" s="1557">
        <v>0.14735988177393622</v>
      </c>
    </row>
    <row r="64" spans="2:14" ht="17.25" customHeight="1">
      <c r="C64" s="1108"/>
      <c r="D64" s="1108"/>
      <c r="E64" s="1108"/>
      <c r="F64" s="1108">
        <v>0</v>
      </c>
      <c r="G64" s="1108">
        <v>-1.967612166838828E-4</v>
      </c>
      <c r="H64" s="1108">
        <v>-0.15516626322809879</v>
      </c>
      <c r="I64" s="1108">
        <v>-0.10516899544526392</v>
      </c>
      <c r="J64" s="1108">
        <v>-0.26839045276394657</v>
      </c>
      <c r="K64" s="1108">
        <v>-0.43067548283061152</v>
      </c>
      <c r="L64" s="1108">
        <v>-0.52392782243406233</v>
      </c>
      <c r="M64" s="1108">
        <v>-0.5898724877692948</v>
      </c>
      <c r="N64" s="1108">
        <v>-0.66440659521691259</v>
      </c>
    </row>
    <row r="66" spans="5:8">
      <c r="E66" s="1353"/>
      <c r="F66" s="1353"/>
      <c r="G66" s="1353"/>
      <c r="H66" s="1353"/>
    </row>
  </sheetData>
  <pageMargins left="0" right="0" top="0.39374999999999999" bottom="0.39374999999999999" header="0" footer="0"/>
  <pageSetup paperSize="9" firstPageNumber="0" orientation="portrait" horizontalDpi="300" verticalDpi="300"/>
  <headerFooter>
    <oddHeader>&amp;C&amp;A</oddHeader>
    <oddFooter>&amp;CPage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F4E2C-E1CD-4E7D-A892-BC360540898B}">
  <dimension ref="B1:AMK50"/>
  <sheetViews>
    <sheetView topLeftCell="A4" workbookViewId="0"/>
  </sheetViews>
  <sheetFormatPr baseColWidth="10" defaultColWidth="11.42578125" defaultRowHeight="15"/>
  <cols>
    <col min="1" max="1" width="9" style="1242" customWidth="1"/>
    <col min="2" max="2" width="44.5703125" style="989" customWidth="1"/>
    <col min="3" max="3" width="9.42578125" style="990" customWidth="1"/>
    <col min="4" max="4" width="10.7109375" style="990" customWidth="1"/>
    <col min="5" max="6" width="6.7109375" style="990" customWidth="1"/>
    <col min="7" max="11" width="6.7109375" style="989" customWidth="1"/>
    <col min="12" max="12" width="7.28515625" style="989" customWidth="1"/>
    <col min="13" max="13" width="11.42578125" style="989"/>
    <col min="14" max="14" width="19.7109375" style="989" customWidth="1"/>
    <col min="15" max="25" width="7.7109375" style="989" customWidth="1"/>
    <col min="26" max="1025" width="11.42578125" style="989"/>
    <col min="1026" max="16384" width="11.42578125" style="1242"/>
  </cols>
  <sheetData>
    <row r="1" spans="2:28">
      <c r="B1" s="989" t="s">
        <v>310</v>
      </c>
      <c r="C1" s="990">
        <v>41.868000000000002</v>
      </c>
      <c r="D1" s="990" t="s">
        <v>311</v>
      </c>
      <c r="E1" s="990">
        <f>C1/3.6</f>
        <v>11.63</v>
      </c>
      <c r="F1" s="990" t="s">
        <v>312</v>
      </c>
      <c r="N1" s="1217" t="s">
        <v>833</v>
      </c>
      <c r="O1" s="1218"/>
      <c r="P1" s="1218"/>
      <c r="Q1" s="1218"/>
      <c r="R1" s="1218"/>
      <c r="S1" s="1218"/>
      <c r="T1" s="1218"/>
      <c r="U1" s="1218"/>
      <c r="V1" s="1218"/>
      <c r="W1" s="1218"/>
      <c r="X1" s="1218"/>
      <c r="Y1" s="1218"/>
      <c r="AA1" s="1219"/>
    </row>
    <row r="2" spans="2:28">
      <c r="N2" s="1220"/>
      <c r="O2" s="1221"/>
      <c r="P2" s="1221"/>
      <c r="Q2" s="1221"/>
      <c r="R2" s="1221"/>
      <c r="S2" s="1221"/>
      <c r="T2" s="1221"/>
      <c r="U2" s="1222"/>
      <c r="V2" s="1223"/>
      <c r="W2" s="1223"/>
      <c r="X2" s="1223"/>
      <c r="Y2" s="1223"/>
    </row>
    <row r="3" spans="2:28" s="1224" customFormat="1" ht="12.75">
      <c r="B3" s="1224" t="s">
        <v>313</v>
      </c>
      <c r="C3" s="1225"/>
      <c r="D3" s="1225"/>
      <c r="E3" s="1225"/>
      <c r="F3" s="1225"/>
      <c r="AB3" s="989"/>
    </row>
    <row r="4" spans="2:28">
      <c r="B4" s="1226" t="s">
        <v>314</v>
      </c>
    </row>
    <row r="5" spans="2:28" ht="25.5" customHeight="1">
      <c r="C5" s="1227" t="s">
        <v>315</v>
      </c>
      <c r="D5" s="1227" t="s">
        <v>316</v>
      </c>
    </row>
    <row r="6" spans="2:28">
      <c r="B6" s="1228"/>
      <c r="C6" s="1229">
        <v>2015</v>
      </c>
      <c r="D6" s="1229">
        <v>2015</v>
      </c>
    </row>
    <row r="7" spans="2:28">
      <c r="B7" s="1228" t="s">
        <v>317</v>
      </c>
      <c r="C7" s="1230">
        <v>3.0350000000000001</v>
      </c>
      <c r="D7" s="1230">
        <f>C7/11.63</f>
        <v>0.26096302665520205</v>
      </c>
    </row>
    <row r="8" spans="2:28">
      <c r="B8" s="1228" t="s">
        <v>318</v>
      </c>
      <c r="C8" s="1230">
        <v>3.18</v>
      </c>
      <c r="D8" s="1230">
        <f>C8/11.63</f>
        <v>0.27343078245915736</v>
      </c>
    </row>
    <row r="9" spans="2:28">
      <c r="B9" s="1228" t="s">
        <v>270</v>
      </c>
      <c r="C9" s="1230">
        <v>3.0219999999999998</v>
      </c>
      <c r="D9" s="1230">
        <f>C9/11.63</f>
        <v>0.25984522785898534</v>
      </c>
    </row>
    <row r="10" spans="2:28">
      <c r="B10" s="1228" t="s">
        <v>151</v>
      </c>
      <c r="C10" s="1230">
        <v>2.3620000000000001</v>
      </c>
      <c r="D10" s="1230">
        <f>C10/11.63</f>
        <v>0.20309544282029235</v>
      </c>
    </row>
    <row r="12" spans="2:28">
      <c r="C12" s="1226" t="s">
        <v>319</v>
      </c>
    </row>
    <row r="13" spans="2:28">
      <c r="B13" s="992" t="s">
        <v>317</v>
      </c>
      <c r="C13" s="1231">
        <v>9</v>
      </c>
      <c r="D13" s="993" t="s">
        <v>320</v>
      </c>
    </row>
    <row r="14" spans="2:28">
      <c r="B14" s="992" t="s">
        <v>321</v>
      </c>
      <c r="C14" s="1231">
        <v>9.83</v>
      </c>
      <c r="D14" s="993" t="s">
        <v>320</v>
      </c>
    </row>
    <row r="15" spans="2:28">
      <c r="B15" s="992" t="s">
        <v>270</v>
      </c>
      <c r="C15" s="1231">
        <v>9.83</v>
      </c>
      <c r="D15" s="993" t="s">
        <v>320</v>
      </c>
    </row>
    <row r="16" spans="2:28">
      <c r="B16" s="992" t="s">
        <v>151</v>
      </c>
      <c r="C16" s="1231">
        <v>13.8</v>
      </c>
      <c r="D16" s="993" t="s">
        <v>322</v>
      </c>
      <c r="F16" s="990">
        <v>13.79</v>
      </c>
    </row>
    <row r="18" spans="2:11">
      <c r="B18" s="1232" t="s">
        <v>323</v>
      </c>
      <c r="C18" s="1226" t="s">
        <v>324</v>
      </c>
    </row>
    <row r="19" spans="2:11">
      <c r="B19" s="992" t="s">
        <v>317</v>
      </c>
      <c r="C19" s="1233">
        <f>D7*C13</f>
        <v>2.3486672398968182</v>
      </c>
      <c r="D19" s="993" t="s">
        <v>325</v>
      </c>
    </row>
    <row r="20" spans="2:11">
      <c r="B20" s="992" t="s">
        <v>321</v>
      </c>
      <c r="C20" s="1233">
        <f>D8*C14</f>
        <v>2.6878245915735168</v>
      </c>
      <c r="D20" s="993" t="s">
        <v>325</v>
      </c>
    </row>
    <row r="21" spans="2:11">
      <c r="B21" s="992" t="s">
        <v>270</v>
      </c>
      <c r="C21" s="1233">
        <f>D9*C15</f>
        <v>2.5542785898538258</v>
      </c>
      <c r="D21" s="993" t="s">
        <v>325</v>
      </c>
    </row>
    <row r="22" spans="2:11">
      <c r="B22" s="992" t="s">
        <v>151</v>
      </c>
      <c r="C22" s="1233">
        <f>D10*C16</f>
        <v>2.8027171109200344</v>
      </c>
      <c r="D22" s="993" t="s">
        <v>326</v>
      </c>
    </row>
    <row r="24" spans="2:11">
      <c r="B24" s="1224" t="s">
        <v>327</v>
      </c>
      <c r="F24" s="989"/>
    </row>
    <row r="25" spans="2:11">
      <c r="F25" s="989"/>
      <c r="H25" s="989" t="s">
        <v>834</v>
      </c>
    </row>
    <row r="26" spans="2:11">
      <c r="B26" s="989" t="s">
        <v>328</v>
      </c>
      <c r="F26" s="989"/>
    </row>
    <row r="27" spans="2:11">
      <c r="B27" s="997"/>
      <c r="C27" s="998">
        <v>2018</v>
      </c>
      <c r="D27" s="998">
        <v>2019</v>
      </c>
      <c r="E27" s="998">
        <v>2020</v>
      </c>
      <c r="F27" s="998">
        <v>2025</v>
      </c>
      <c r="G27" s="1234">
        <v>2030</v>
      </c>
      <c r="H27" s="998">
        <v>2035</v>
      </c>
      <c r="I27" s="998">
        <v>2040</v>
      </c>
      <c r="J27" s="998">
        <v>2045</v>
      </c>
      <c r="K27" s="998">
        <v>2050</v>
      </c>
    </row>
    <row r="28" spans="2:11">
      <c r="B28" s="997" t="s">
        <v>329</v>
      </c>
      <c r="C28" s="1235">
        <v>7.2999999999999995E-2</v>
      </c>
      <c r="D28" s="1235">
        <v>7.9000000000000001E-2</v>
      </c>
      <c r="E28" s="1235">
        <v>8.2000000000000003E-2</v>
      </c>
      <c r="F28" s="1235">
        <v>9.7000000000000003E-2</v>
      </c>
      <c r="G28" s="1236">
        <v>8.6999999999999994E-2</v>
      </c>
      <c r="H28" s="1235">
        <v>0.23</v>
      </c>
      <c r="I28" s="1235">
        <v>0.55000000000000004</v>
      </c>
      <c r="J28" s="1235">
        <v>1</v>
      </c>
      <c r="K28" s="1235">
        <v>1</v>
      </c>
    </row>
    <row r="29" spans="2:11">
      <c r="B29" s="997" t="s">
        <v>330</v>
      </c>
      <c r="C29" s="1235">
        <v>6.9699999999999998E-2</v>
      </c>
      <c r="D29" s="1235">
        <v>7.2999999999999995E-2</v>
      </c>
      <c r="E29" s="1235">
        <v>0.08</v>
      </c>
      <c r="F29" s="1235">
        <v>9.5000000000000001E-2</v>
      </c>
      <c r="G29" s="1236">
        <v>0.121</v>
      </c>
      <c r="H29" s="1235">
        <v>0.22</v>
      </c>
      <c r="I29" s="1235">
        <v>0.55000000000000004</v>
      </c>
      <c r="J29" s="1235">
        <v>1</v>
      </c>
      <c r="K29" s="1235">
        <v>1</v>
      </c>
    </row>
    <row r="30" spans="2:11">
      <c r="B30" s="997" t="s">
        <v>331</v>
      </c>
      <c r="C30" s="1235">
        <f>0.1%</f>
        <v>1E-3</v>
      </c>
      <c r="D30" s="1235">
        <f>0.1%</f>
        <v>1E-3</v>
      </c>
      <c r="E30" s="1235">
        <f>0.1%</f>
        <v>1E-3</v>
      </c>
      <c r="F30" s="1235">
        <v>0.05</v>
      </c>
      <c r="G30" s="1236">
        <v>0.12</v>
      </c>
      <c r="H30" s="1235">
        <v>0.27</v>
      </c>
      <c r="I30" s="1235">
        <v>0.45</v>
      </c>
      <c r="J30" s="1235">
        <v>0.61</v>
      </c>
      <c r="K30" s="1235">
        <v>1</v>
      </c>
    </row>
    <row r="31" spans="2:11">
      <c r="B31" s="1237" t="s">
        <v>835</v>
      </c>
      <c r="C31" s="1238"/>
      <c r="D31" s="1238"/>
      <c r="E31" s="1238">
        <v>0</v>
      </c>
      <c r="F31" s="1238">
        <v>0</v>
      </c>
      <c r="G31" s="1239">
        <v>0</v>
      </c>
      <c r="H31" s="1238">
        <v>0</v>
      </c>
      <c r="I31" s="1238">
        <v>0</v>
      </c>
      <c r="J31" s="1238">
        <v>0.01</v>
      </c>
      <c r="K31" s="1238">
        <v>0.05</v>
      </c>
    </row>
    <row r="32" spans="2:11">
      <c r="B32" s="1237" t="s">
        <v>836</v>
      </c>
      <c r="C32" s="1238"/>
      <c r="D32" s="1238"/>
      <c r="E32" s="1238">
        <f t="shared" ref="E32:K32" si="0">E30-E31</f>
        <v>1E-3</v>
      </c>
      <c r="F32" s="1238">
        <f t="shared" si="0"/>
        <v>0.05</v>
      </c>
      <c r="G32" s="1238">
        <f t="shared" si="0"/>
        <v>0.12</v>
      </c>
      <c r="H32" s="1238">
        <f t="shared" si="0"/>
        <v>0.27</v>
      </c>
      <c r="I32" s="1238">
        <f t="shared" si="0"/>
        <v>0.45</v>
      </c>
      <c r="J32" s="1238">
        <f t="shared" si="0"/>
        <v>0.6</v>
      </c>
      <c r="K32" s="1238">
        <f t="shared" si="0"/>
        <v>0.95</v>
      </c>
    </row>
    <row r="33" spans="2:11">
      <c r="G33" s="990"/>
      <c r="H33" s="990"/>
      <c r="I33" s="990"/>
      <c r="J33" s="990"/>
      <c r="K33" s="990"/>
    </row>
    <row r="34" spans="2:11">
      <c r="B34" s="989" t="s">
        <v>332</v>
      </c>
      <c r="F34" s="989"/>
    </row>
    <row r="35" spans="2:11">
      <c r="F35" s="989"/>
    </row>
    <row r="36" spans="2:11">
      <c r="B36" s="989" t="s">
        <v>333</v>
      </c>
      <c r="F36" s="989"/>
    </row>
    <row r="37" spans="2:11">
      <c r="F37" s="989"/>
    </row>
    <row r="38" spans="2:11">
      <c r="B38" s="1224" t="s">
        <v>334</v>
      </c>
      <c r="F38" s="989"/>
    </row>
    <row r="39" spans="2:11">
      <c r="F39" s="989"/>
    </row>
    <row r="40" spans="2:11">
      <c r="B40" s="992"/>
      <c r="C40" s="1240">
        <v>2018</v>
      </c>
      <c r="D40" s="1240">
        <v>2019</v>
      </c>
      <c r="E40" s="1240">
        <v>2020</v>
      </c>
      <c r="F40" s="1240">
        <v>2025</v>
      </c>
      <c r="G40" s="1240">
        <v>2030</v>
      </c>
      <c r="H40" s="1240">
        <v>2035</v>
      </c>
      <c r="I40" s="1240">
        <v>2040</v>
      </c>
      <c r="J40" s="1240">
        <v>2045</v>
      </c>
      <c r="K40" s="1240">
        <v>2050</v>
      </c>
    </row>
    <row r="41" spans="2:11">
      <c r="B41" s="1241" t="s">
        <v>335</v>
      </c>
      <c r="C41" s="1233">
        <f t="shared" ref="C41:K42" si="1">$C19*(1-C28)</f>
        <v>2.1772145313843505</v>
      </c>
      <c r="D41" s="1233">
        <f t="shared" si="1"/>
        <v>2.1631225279449695</v>
      </c>
      <c r="E41" s="1233">
        <f t="shared" si="1"/>
        <v>2.1560765262252795</v>
      </c>
      <c r="F41" s="1233">
        <f t="shared" si="1"/>
        <v>2.120846517626827</v>
      </c>
      <c r="G41" s="1233">
        <f t="shared" si="1"/>
        <v>2.1443331900257951</v>
      </c>
      <c r="H41" s="1233">
        <f t="shared" si="1"/>
        <v>1.8084737747205502</v>
      </c>
      <c r="I41" s="1233">
        <f t="shared" si="1"/>
        <v>1.056900257953568</v>
      </c>
      <c r="J41" s="1233">
        <f t="shared" si="1"/>
        <v>0</v>
      </c>
      <c r="K41" s="1233">
        <f t="shared" si="1"/>
        <v>0</v>
      </c>
    </row>
    <row r="42" spans="2:11">
      <c r="B42" s="1241" t="s">
        <v>336</v>
      </c>
      <c r="C42" s="1233">
        <f t="shared" si="1"/>
        <v>2.5004832175408427</v>
      </c>
      <c r="D42" s="1233">
        <f t="shared" si="1"/>
        <v>2.4916133963886504</v>
      </c>
      <c r="E42" s="1233">
        <f t="shared" si="1"/>
        <v>2.4727986242476354</v>
      </c>
      <c r="F42" s="1233">
        <f t="shared" si="1"/>
        <v>2.4324812553740327</v>
      </c>
      <c r="G42" s="1233">
        <f t="shared" si="1"/>
        <v>2.3625978159931211</v>
      </c>
      <c r="H42" s="1233">
        <f t="shared" si="1"/>
        <v>2.0965031814273432</v>
      </c>
      <c r="I42" s="1233">
        <f t="shared" si="1"/>
        <v>1.2095210662080824</v>
      </c>
      <c r="J42" s="1233">
        <f t="shared" si="1"/>
        <v>0</v>
      </c>
      <c r="K42" s="1233">
        <f t="shared" si="1"/>
        <v>0</v>
      </c>
    </row>
    <row r="43" spans="2:11">
      <c r="B43" s="1241" t="s">
        <v>337</v>
      </c>
      <c r="C43" s="1233">
        <f t="shared" ref="C43:K43" si="2">$C22*(1-C30)</f>
        <v>2.7999143938091144</v>
      </c>
      <c r="D43" s="1233">
        <f t="shared" si="2"/>
        <v>2.7999143938091144</v>
      </c>
      <c r="E43" s="1233">
        <f t="shared" si="2"/>
        <v>2.7999143938091144</v>
      </c>
      <c r="F43" s="1233">
        <f t="shared" si="2"/>
        <v>2.6625812553740325</v>
      </c>
      <c r="G43" s="1233">
        <f t="shared" si="2"/>
        <v>2.4663910576096302</v>
      </c>
      <c r="H43" s="1233">
        <f t="shared" si="2"/>
        <v>2.0459834909716252</v>
      </c>
      <c r="I43" s="1233">
        <f t="shared" si="2"/>
        <v>1.5414944110060191</v>
      </c>
      <c r="J43" s="1233">
        <f t="shared" si="2"/>
        <v>1.0930596732588134</v>
      </c>
      <c r="K43" s="1233">
        <f t="shared" si="2"/>
        <v>0</v>
      </c>
    </row>
    <row r="44" spans="2:11">
      <c r="F44" s="989"/>
    </row>
    <row r="45" spans="2:11">
      <c r="B45" s="1224" t="s">
        <v>338</v>
      </c>
      <c r="F45" s="989"/>
    </row>
    <row r="46" spans="2:11">
      <c r="F46" s="989"/>
    </row>
    <row r="47" spans="2:11">
      <c r="B47" s="992"/>
      <c r="C47" s="1240">
        <v>2018</v>
      </c>
      <c r="D47" s="1240">
        <v>2019</v>
      </c>
      <c r="E47" s="1240">
        <v>2020</v>
      </c>
      <c r="F47" s="1240">
        <v>2025</v>
      </c>
      <c r="G47" s="1240">
        <v>2030</v>
      </c>
      <c r="H47" s="1240">
        <v>2035</v>
      </c>
      <c r="I47" s="1240">
        <v>2040</v>
      </c>
      <c r="J47" s="1240">
        <v>2045</v>
      </c>
      <c r="K47" s="1240">
        <v>2050</v>
      </c>
    </row>
    <row r="48" spans="2:11">
      <c r="B48" s="1241" t="s">
        <v>335</v>
      </c>
      <c r="C48" s="1233">
        <f t="shared" ref="C48:K49" si="3">$C7*(1-C28)</f>
        <v>2.8134450000000002</v>
      </c>
      <c r="D48" s="1233">
        <f t="shared" si="3"/>
        <v>2.7952350000000004</v>
      </c>
      <c r="E48" s="1233">
        <f t="shared" si="3"/>
        <v>2.7861300000000004</v>
      </c>
      <c r="F48" s="1233">
        <f t="shared" si="3"/>
        <v>2.7406050000000004</v>
      </c>
      <c r="G48" s="1233">
        <f t="shared" si="3"/>
        <v>2.7709550000000003</v>
      </c>
      <c r="H48" s="1233">
        <f t="shared" si="3"/>
        <v>2.3369500000000003</v>
      </c>
      <c r="I48" s="1233">
        <f t="shared" si="3"/>
        <v>1.36575</v>
      </c>
      <c r="J48" s="1233">
        <f t="shared" si="3"/>
        <v>0</v>
      </c>
      <c r="K48" s="1233">
        <f t="shared" si="3"/>
        <v>0</v>
      </c>
    </row>
    <row r="49" spans="2:11">
      <c r="B49" s="1241" t="s">
        <v>336</v>
      </c>
      <c r="C49" s="1233">
        <f t="shared" si="3"/>
        <v>2.9583540000000004</v>
      </c>
      <c r="D49" s="1233">
        <f t="shared" si="3"/>
        <v>2.9478600000000004</v>
      </c>
      <c r="E49" s="1233">
        <f t="shared" si="3"/>
        <v>2.9256000000000002</v>
      </c>
      <c r="F49" s="1233">
        <f t="shared" si="3"/>
        <v>2.8779000000000003</v>
      </c>
      <c r="G49" s="1233">
        <f t="shared" si="3"/>
        <v>2.79522</v>
      </c>
      <c r="H49" s="1233">
        <f t="shared" si="3"/>
        <v>2.4804000000000004</v>
      </c>
      <c r="I49" s="1233">
        <f t="shared" si="3"/>
        <v>1.4309999999999998</v>
      </c>
      <c r="J49" s="1233">
        <f t="shared" si="3"/>
        <v>0</v>
      </c>
      <c r="K49" s="1233">
        <f t="shared" si="3"/>
        <v>0</v>
      </c>
    </row>
    <row r="50" spans="2:11">
      <c r="B50" s="1241" t="s">
        <v>337</v>
      </c>
      <c r="C50" s="1233">
        <f t="shared" ref="C50:K50" si="4">$C10*(1-C30)</f>
        <v>2.3596379999999999</v>
      </c>
      <c r="D50" s="1233">
        <f t="shared" si="4"/>
        <v>2.3596379999999999</v>
      </c>
      <c r="E50" s="1233">
        <f t="shared" si="4"/>
        <v>2.3596379999999999</v>
      </c>
      <c r="F50" s="1233">
        <f t="shared" si="4"/>
        <v>2.2439</v>
      </c>
      <c r="G50" s="1233">
        <f t="shared" si="4"/>
        <v>2.07856</v>
      </c>
      <c r="H50" s="1233">
        <f t="shared" si="4"/>
        <v>1.7242600000000001</v>
      </c>
      <c r="I50" s="1233">
        <f t="shared" si="4"/>
        <v>1.2991000000000001</v>
      </c>
      <c r="J50" s="1233">
        <f t="shared" si="4"/>
        <v>0.92118000000000011</v>
      </c>
      <c r="K50" s="1233">
        <f t="shared" si="4"/>
        <v>0</v>
      </c>
    </row>
  </sheetData>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6235D-C4AB-46C2-BFC8-603ED4CBCCDA}">
  <dimension ref="A1:AMJ113"/>
  <sheetViews>
    <sheetView topLeftCell="A29" workbookViewId="0">
      <selection activeCell="E88" sqref="E88"/>
    </sheetView>
  </sheetViews>
  <sheetFormatPr baseColWidth="10" defaultColWidth="12.28515625" defaultRowHeight="15"/>
  <cols>
    <col min="1" max="1" width="3.7109375" style="1352" customWidth="1"/>
    <col min="2" max="2" width="31.5703125" style="1352" customWidth="1"/>
    <col min="3" max="8" width="7.42578125" style="1353" customWidth="1"/>
    <col min="9" max="14" width="7.42578125" style="1352" customWidth="1"/>
    <col min="15" max="15" width="2.7109375" style="1352" customWidth="1"/>
    <col min="16" max="16" width="21.42578125" style="1352" customWidth="1"/>
    <col min="17" max="17" width="22.7109375" style="1352" customWidth="1"/>
    <col min="18" max="19" width="6.5703125" style="1352" customWidth="1"/>
    <col min="20" max="20" width="8.28515625" style="1352" customWidth="1"/>
    <col min="21" max="21" width="6.5703125" style="1352" customWidth="1"/>
    <col min="22" max="22" width="8.28515625" style="1352" customWidth="1"/>
    <col min="23" max="29" width="6.5703125" style="1352" customWidth="1"/>
    <col min="30" max="1000" width="12.28515625" style="1352"/>
    <col min="1001" max="1001" width="12.5703125" style="1352" customWidth="1"/>
    <col min="1002" max="1024" width="11.42578125" style="1352" customWidth="1"/>
    <col min="1025" max="16384" width="12.28515625" style="1242"/>
  </cols>
  <sheetData>
    <row r="1" spans="2:16" ht="17.25" customHeight="1">
      <c r="B1" s="989"/>
      <c r="C1" s="989"/>
      <c r="D1" s="989"/>
      <c r="E1" s="990"/>
      <c r="F1" s="990"/>
      <c r="G1" s="990"/>
      <c r="H1" s="990"/>
      <c r="I1" s="989"/>
      <c r="J1" s="989"/>
      <c r="K1" s="989"/>
      <c r="L1" s="989"/>
      <c r="M1" s="989"/>
      <c r="N1" s="989"/>
      <c r="O1" s="989"/>
      <c r="P1" s="989"/>
    </row>
    <row r="2" spans="2:16" s="1422" customFormat="1" ht="17.25" customHeight="1">
      <c r="B2" s="1558" t="s">
        <v>537</v>
      </c>
      <c r="C2" s="1559"/>
      <c r="D2" s="1559"/>
      <c r="E2" s="1559"/>
      <c r="F2" s="1559"/>
      <c r="G2" s="1559"/>
      <c r="H2" s="1559"/>
      <c r="I2" s="1558"/>
      <c r="J2" s="1558"/>
      <c r="K2" s="1558"/>
      <c r="L2" s="1558"/>
      <c r="M2" s="1558"/>
      <c r="N2" s="1558"/>
      <c r="O2" s="1558"/>
      <c r="P2" s="1558"/>
    </row>
    <row r="3" spans="2:16" ht="17.25" customHeight="1">
      <c r="B3" s="989"/>
      <c r="C3" s="989"/>
      <c r="D3" s="989"/>
      <c r="E3" s="989"/>
      <c r="F3" s="989"/>
      <c r="G3" s="989"/>
      <c r="H3" s="989"/>
      <c r="I3" s="989"/>
      <c r="J3" s="989"/>
      <c r="K3" s="989"/>
      <c r="L3" s="989"/>
      <c r="M3" s="989"/>
      <c r="N3" s="989"/>
      <c r="O3" s="989"/>
      <c r="P3" s="989"/>
    </row>
    <row r="4" spans="2:16" ht="17.25" customHeight="1">
      <c r="B4" s="989"/>
      <c r="C4" s="1560"/>
      <c r="D4" s="989"/>
      <c r="E4" s="989"/>
      <c r="F4" s="989"/>
      <c r="G4" s="989"/>
      <c r="H4" s="989"/>
      <c r="I4" s="989"/>
      <c r="J4" s="989"/>
      <c r="K4" s="989"/>
      <c r="L4" s="989"/>
      <c r="M4" s="989"/>
      <c r="N4" s="1560"/>
      <c r="O4" s="989"/>
      <c r="P4" s="989"/>
    </row>
    <row r="5" spans="2:16" ht="17.25" customHeight="1">
      <c r="B5" s="1561" t="s">
        <v>539</v>
      </c>
      <c r="C5" s="1562"/>
      <c r="D5" s="1562"/>
      <c r="E5" s="1562"/>
      <c r="F5" s="1562"/>
      <c r="G5" s="1562"/>
      <c r="H5" s="1562"/>
      <c r="I5" s="1562"/>
      <c r="J5" s="1562"/>
      <c r="K5" s="1562"/>
      <c r="L5" s="1562"/>
      <c r="M5" s="1562"/>
      <c r="N5" s="1562"/>
      <c r="O5" s="1562"/>
      <c r="P5" s="1562"/>
    </row>
    <row r="6" spans="2:16" ht="17.25" customHeight="1">
      <c r="B6" s="1562"/>
      <c r="C6" s="1562"/>
      <c r="D6" s="1562"/>
      <c r="E6" s="1562"/>
      <c r="F6" s="1562"/>
      <c r="G6" s="1562"/>
      <c r="H6" s="1562"/>
      <c r="I6" s="1562"/>
      <c r="J6" s="1562"/>
      <c r="K6" s="1562"/>
      <c r="L6" s="1562"/>
      <c r="M6" s="1562"/>
      <c r="N6" s="1562"/>
      <c r="O6" s="1562"/>
      <c r="P6" s="1562"/>
    </row>
    <row r="7" spans="2:16" ht="17.25" customHeight="1">
      <c r="B7" s="1563"/>
      <c r="C7" s="1564">
        <v>2015</v>
      </c>
      <c r="D7" s="1564">
        <v>2016</v>
      </c>
      <c r="E7" s="1564">
        <v>2017</v>
      </c>
      <c r="F7" s="1564">
        <v>2018</v>
      </c>
      <c r="G7" s="1564">
        <v>2019</v>
      </c>
      <c r="H7" s="1565">
        <v>2020</v>
      </c>
      <c r="I7" s="1566">
        <v>2025</v>
      </c>
      <c r="J7" s="1566">
        <v>2030</v>
      </c>
      <c r="K7" s="1566">
        <v>2035</v>
      </c>
      <c r="L7" s="1566">
        <v>2040</v>
      </c>
      <c r="M7" s="1566">
        <v>2045</v>
      </c>
      <c r="N7" s="1566">
        <v>2050</v>
      </c>
      <c r="O7" s="1562"/>
      <c r="P7" s="1562"/>
    </row>
    <row r="8" spans="2:16" ht="17.25" customHeight="1">
      <c r="B8" s="1563" t="s">
        <v>540</v>
      </c>
      <c r="C8" s="1567">
        <v>0.17122270823733299</v>
      </c>
      <c r="D8" s="1567">
        <v>0.166434087298719</v>
      </c>
      <c r="E8" s="1567">
        <v>0.17484955616119099</v>
      </c>
      <c r="F8" s="1567">
        <v>0.167885185024511</v>
      </c>
      <c r="G8" s="1567">
        <v>0.169947006660598</v>
      </c>
      <c r="H8" s="1568">
        <v>0.169947006660598</v>
      </c>
      <c r="I8" s="1568">
        <v>0.15</v>
      </c>
      <c r="J8" s="1568">
        <v>0.1</v>
      </c>
      <c r="K8" s="1568">
        <v>0</v>
      </c>
      <c r="L8" s="1568">
        <v>0</v>
      </c>
      <c r="M8" s="1568">
        <v>0</v>
      </c>
      <c r="N8" s="1568">
        <v>0</v>
      </c>
      <c r="O8" s="1562"/>
      <c r="P8" s="1562"/>
    </row>
    <row r="9" spans="2:16" ht="17.25" customHeight="1">
      <c r="B9" s="1563" t="s">
        <v>541</v>
      </c>
      <c r="C9" s="1567">
        <v>0.82877729176266701</v>
      </c>
      <c r="D9" s="1567">
        <v>0.833565912701281</v>
      </c>
      <c r="E9" s="1567">
        <v>0.82515044383880898</v>
      </c>
      <c r="F9" s="1567">
        <v>0.832114814975489</v>
      </c>
      <c r="G9" s="1567">
        <v>0.83005299333940197</v>
      </c>
      <c r="H9" s="1568">
        <v>0.83005299333940197</v>
      </c>
      <c r="I9" s="1568">
        <v>0.85</v>
      </c>
      <c r="J9" s="1568">
        <v>0.88</v>
      </c>
      <c r="K9" s="1568">
        <v>0.96</v>
      </c>
      <c r="L9" s="1568">
        <v>0.94</v>
      </c>
      <c r="M9" s="1568">
        <v>0.92</v>
      </c>
      <c r="N9" s="1568">
        <v>0.89600000000000002</v>
      </c>
      <c r="O9" s="1562"/>
      <c r="P9" s="1562"/>
    </row>
    <row r="10" spans="2:16" ht="17.25" customHeight="1">
      <c r="B10" s="1563" t="s">
        <v>542</v>
      </c>
      <c r="C10" s="1567">
        <v>0</v>
      </c>
      <c r="D10" s="1567">
        <v>0</v>
      </c>
      <c r="E10" s="1567">
        <v>0</v>
      </c>
      <c r="F10" s="1567">
        <v>0</v>
      </c>
      <c r="G10" s="1567">
        <v>0</v>
      </c>
      <c r="H10" s="1568">
        <v>0</v>
      </c>
      <c r="I10" s="1568">
        <v>0</v>
      </c>
      <c r="J10" s="1568">
        <v>0.02</v>
      </c>
      <c r="K10" s="1568">
        <v>0.04</v>
      </c>
      <c r="L10" s="1568">
        <v>0.06</v>
      </c>
      <c r="M10" s="1568">
        <v>0.08</v>
      </c>
      <c r="N10" s="1568">
        <v>0.104</v>
      </c>
      <c r="O10" s="1562"/>
      <c r="P10" s="1562"/>
    </row>
    <row r="11" spans="2:16" ht="17.25" customHeight="1">
      <c r="B11" s="1562"/>
      <c r="C11" s="1562"/>
      <c r="D11" s="1562"/>
      <c r="E11" s="1562"/>
      <c r="F11" s="1562"/>
      <c r="G11" s="1562"/>
      <c r="H11" s="1569"/>
      <c r="I11" s="1569"/>
      <c r="J11" s="1569"/>
      <c r="K11" s="1569"/>
      <c r="L11" s="1569"/>
      <c r="M11" s="1569"/>
      <c r="N11" s="1569"/>
      <c r="O11" s="1562"/>
      <c r="P11" s="1562"/>
    </row>
    <row r="12" spans="2:16" ht="17.25" customHeight="1">
      <c r="B12" s="1562"/>
      <c r="C12" s="1562"/>
      <c r="D12" s="1562"/>
      <c r="E12" s="1562"/>
      <c r="F12" s="1562"/>
      <c r="G12" s="1562"/>
      <c r="H12" s="1562"/>
      <c r="I12" s="1562"/>
      <c r="J12" s="1562"/>
      <c r="K12" s="1562"/>
      <c r="L12" s="1562"/>
      <c r="M12" s="1562"/>
      <c r="N12" s="1562"/>
      <c r="O12" s="1562"/>
      <c r="P12" s="1562"/>
    </row>
    <row r="13" spans="2:16" s="1352" customFormat="1" ht="17.25" customHeight="1">
      <c r="B13" s="1034" t="s">
        <v>543</v>
      </c>
    </row>
    <row r="14" spans="2:16" s="1352" customFormat="1" ht="17.25" customHeight="1">
      <c r="C14" s="1550" t="s">
        <v>245</v>
      </c>
      <c r="D14" s="1550" t="s">
        <v>245</v>
      </c>
      <c r="E14" s="1550" t="s">
        <v>245</v>
      </c>
      <c r="F14" s="1550" t="s">
        <v>245</v>
      </c>
      <c r="G14" s="1550" t="s">
        <v>245</v>
      </c>
      <c r="I14" s="1069"/>
      <c r="J14" s="1069"/>
      <c r="K14" s="1069"/>
      <c r="L14" s="1069"/>
      <c r="M14" s="1069"/>
      <c r="N14" s="1069"/>
    </row>
    <row r="15" spans="2:16" ht="17.25" customHeight="1">
      <c r="B15" s="1543"/>
      <c r="C15" s="1544">
        <v>2015</v>
      </c>
      <c r="D15" s="1544">
        <v>2016</v>
      </c>
      <c r="E15" s="1544">
        <v>2017</v>
      </c>
      <c r="F15" s="1544">
        <v>2018</v>
      </c>
      <c r="G15" s="1544">
        <v>2019</v>
      </c>
      <c r="H15" s="1570">
        <v>2020</v>
      </c>
      <c r="I15" s="1545">
        <v>2025</v>
      </c>
      <c r="J15" s="1545">
        <v>2030</v>
      </c>
      <c r="K15" s="1545">
        <v>2035</v>
      </c>
      <c r="L15" s="1545">
        <v>2040</v>
      </c>
      <c r="M15" s="1545">
        <v>2045</v>
      </c>
      <c r="N15" s="1545">
        <v>2050</v>
      </c>
    </row>
    <row r="16" spans="2:16" ht="17.25" customHeight="1">
      <c r="B16" s="1571" t="s">
        <v>544</v>
      </c>
      <c r="C16" s="1572">
        <v>0.82348890197764402</v>
      </c>
      <c r="D16" s="1572">
        <v>0.79911514617368895</v>
      </c>
      <c r="E16" s="1572">
        <v>0.80640753740326698</v>
      </c>
      <c r="F16" s="1573">
        <v>0.75152551418744595</v>
      </c>
      <c r="G16" s="1573">
        <v>0.74432977659104504</v>
      </c>
      <c r="H16" s="1574">
        <v>0.61779371457056731</v>
      </c>
      <c r="I16" s="1574">
        <v>0.80640753740326698</v>
      </c>
      <c r="J16" s="1574">
        <v>0.80640753740326698</v>
      </c>
      <c r="K16" s="1574">
        <v>0.80640753740326698</v>
      </c>
      <c r="L16" s="1574">
        <v>0.80640753740326698</v>
      </c>
      <c r="M16" s="1574">
        <v>0.80640753740326698</v>
      </c>
      <c r="N16" s="1574">
        <v>0.80640753740326698</v>
      </c>
    </row>
    <row r="17" spans="1:21" ht="17.25" customHeight="1">
      <c r="B17" s="1575" t="s">
        <v>545</v>
      </c>
      <c r="C17" s="1551">
        <v>0.14099999999999999</v>
      </c>
      <c r="D17" s="1551">
        <v>0.13300000000000001</v>
      </c>
      <c r="E17" s="1551">
        <v>0.14099999999999999</v>
      </c>
      <c r="F17" s="1576">
        <v>0.12617</v>
      </c>
      <c r="G17" s="1576">
        <v>0.12649661749999999</v>
      </c>
      <c r="H17" s="1267">
        <v>0.10499219252499999</v>
      </c>
      <c r="I17" s="1267">
        <v>0.12096113061049005</v>
      </c>
      <c r="J17" s="1267">
        <v>8.0640753740326698E-2</v>
      </c>
      <c r="K17" s="1267">
        <v>0</v>
      </c>
      <c r="L17" s="1267">
        <v>0</v>
      </c>
      <c r="M17" s="1267">
        <v>0</v>
      </c>
      <c r="N17" s="1267">
        <v>0</v>
      </c>
    </row>
    <row r="18" spans="1:21" ht="17.25" customHeight="1">
      <c r="B18" s="1577" t="s">
        <v>546</v>
      </c>
      <c r="C18" s="1551">
        <v>0.682488901977644</v>
      </c>
      <c r="D18" s="1551">
        <v>0.66611514617368905</v>
      </c>
      <c r="E18" s="1551">
        <v>0.66540753740326697</v>
      </c>
      <c r="F18" s="1576">
        <v>0.62535551418744595</v>
      </c>
      <c r="G18" s="1576">
        <v>0.61783315909104497</v>
      </c>
      <c r="H18" s="1267">
        <v>0.51280152204556728</v>
      </c>
      <c r="I18" s="1267">
        <v>0.68544640679277691</v>
      </c>
      <c r="J18" s="1267">
        <v>0.70963863291487495</v>
      </c>
      <c r="K18" s="1267">
        <v>0.7741512359071363</v>
      </c>
      <c r="L18" s="1267">
        <v>0.75802308515907091</v>
      </c>
      <c r="M18" s="1267">
        <v>0.74189493441100562</v>
      </c>
      <c r="N18" s="1267">
        <v>0.72254115351332726</v>
      </c>
    </row>
    <row r="19" spans="1:21" ht="17.25" customHeight="1">
      <c r="B19" s="1577" t="s">
        <v>547</v>
      </c>
      <c r="C19" s="1551">
        <v>0</v>
      </c>
      <c r="D19" s="1551">
        <v>0</v>
      </c>
      <c r="E19" s="1551">
        <v>0</v>
      </c>
      <c r="F19" s="1551">
        <v>0</v>
      </c>
      <c r="G19" s="1551">
        <v>0</v>
      </c>
      <c r="H19" s="1551">
        <v>0</v>
      </c>
      <c r="I19" s="1267">
        <v>0</v>
      </c>
      <c r="J19" s="1267">
        <v>1.612815074806534E-2</v>
      </c>
      <c r="K19" s="1267">
        <v>3.2256301496130679E-2</v>
      </c>
      <c r="L19" s="1267">
        <v>4.8384452244196019E-2</v>
      </c>
      <c r="M19" s="1267">
        <v>6.4512602992261359E-2</v>
      </c>
      <c r="N19" s="1267">
        <v>8.3866383889939763E-2</v>
      </c>
    </row>
    <row r="20" spans="1:21" ht="17.25" customHeight="1">
      <c r="B20" s="1571" t="s">
        <v>548</v>
      </c>
      <c r="C20" s="1572">
        <v>0.16837236964739699</v>
      </c>
      <c r="D20" s="1572">
        <v>0.16727485108261</v>
      </c>
      <c r="E20" s="1572">
        <v>0.16687019687166299</v>
      </c>
      <c r="F20" s="1573">
        <v>0.16785437315315099</v>
      </c>
      <c r="G20" s="1573">
        <v>0.16785437315315099</v>
      </c>
      <c r="H20" s="1574">
        <v>0.16687019687166299</v>
      </c>
      <c r="I20" s="1574">
        <v>0.16785437315315099</v>
      </c>
      <c r="J20" s="1574">
        <v>0.16785437315315099</v>
      </c>
      <c r="K20" s="1574">
        <v>0.16785437315315099</v>
      </c>
      <c r="L20" s="1574">
        <v>0.16785437315315099</v>
      </c>
      <c r="M20" s="1574">
        <v>0.16785437315315099</v>
      </c>
      <c r="N20" s="1574">
        <v>0.16785437315315099</v>
      </c>
    </row>
    <row r="21" spans="1:21" ht="17.25" customHeight="1">
      <c r="B21" s="1571" t="s">
        <v>266</v>
      </c>
      <c r="C21" s="1572">
        <v>0.99186127162504101</v>
      </c>
      <c r="D21" s="1572">
        <v>0.96638999725629893</v>
      </c>
      <c r="E21" s="1572">
        <v>0.97327773427492992</v>
      </c>
      <c r="F21" s="1572">
        <v>0.91937988734059695</v>
      </c>
      <c r="G21" s="1572">
        <v>0.91218414974419604</v>
      </c>
      <c r="H21" s="1572">
        <v>0.78466391144223024</v>
      </c>
      <c r="I21" s="1572">
        <v>0.97426191055641798</v>
      </c>
      <c r="J21" s="1572">
        <v>0.97426191055641798</v>
      </c>
      <c r="K21" s="1572">
        <v>0.97426191055641798</v>
      </c>
      <c r="L21" s="1572">
        <v>0.97426191055641798</v>
      </c>
      <c r="M21" s="1572">
        <v>0.97426191055641798</v>
      </c>
      <c r="N21" s="1572">
        <v>0.97426191055641798</v>
      </c>
    </row>
    <row r="22" spans="1:21" ht="17.25" customHeight="1">
      <c r="B22" s="1575" t="s">
        <v>545</v>
      </c>
      <c r="C22" s="1552">
        <v>0.14099999999999999</v>
      </c>
      <c r="D22" s="1552">
        <v>0.13300000000000001</v>
      </c>
      <c r="E22" s="1552">
        <v>0.14099999999999999</v>
      </c>
      <c r="F22" s="1552">
        <v>0.12617</v>
      </c>
      <c r="G22" s="1552">
        <v>0.12649661749999999</v>
      </c>
      <c r="H22" s="1267">
        <v>0.10499219252499999</v>
      </c>
      <c r="I22" s="1267">
        <v>0.12096113061049005</v>
      </c>
      <c r="J22" s="1267">
        <v>8.0640753740326698E-2</v>
      </c>
      <c r="K22" s="1267">
        <v>0</v>
      </c>
      <c r="L22" s="1267">
        <v>0</v>
      </c>
      <c r="M22" s="1267">
        <v>0</v>
      </c>
      <c r="N22" s="1267">
        <v>0</v>
      </c>
    </row>
    <row r="23" spans="1:21" ht="17.25" customHeight="1">
      <c r="A23" s="1177"/>
      <c r="B23" s="1577" t="s">
        <v>546</v>
      </c>
      <c r="C23" s="1552">
        <v>0.85086127162504099</v>
      </c>
      <c r="D23" s="1552">
        <v>0.83338999725629903</v>
      </c>
      <c r="E23" s="1552">
        <v>0.8322777342749299</v>
      </c>
      <c r="F23" s="1552">
        <v>0.79320988734059694</v>
      </c>
      <c r="G23" s="1552">
        <v>0.78568753224419596</v>
      </c>
      <c r="H23" s="1267">
        <v>0.67967171891723033</v>
      </c>
      <c r="I23" s="1267">
        <v>0.8533007799459279</v>
      </c>
      <c r="J23" s="1267">
        <v>0.87749300606802594</v>
      </c>
      <c r="K23" s="1267">
        <v>0.9420056090602873</v>
      </c>
      <c r="L23" s="1267">
        <v>0.9258774583122219</v>
      </c>
      <c r="M23" s="1267">
        <v>0.90974930756415662</v>
      </c>
      <c r="N23" s="1267">
        <v>0.89039552666647825</v>
      </c>
    </row>
    <row r="24" spans="1:21" ht="17.25" customHeight="1">
      <c r="A24" s="1177"/>
      <c r="B24" s="1577" t="s">
        <v>547</v>
      </c>
      <c r="C24" s="1552">
        <v>0</v>
      </c>
      <c r="D24" s="1552">
        <v>0</v>
      </c>
      <c r="E24" s="1552">
        <v>0</v>
      </c>
      <c r="F24" s="1552">
        <v>0</v>
      </c>
      <c r="G24" s="1552">
        <v>0</v>
      </c>
      <c r="H24" s="1552">
        <v>0</v>
      </c>
      <c r="I24" s="1552">
        <v>0</v>
      </c>
      <c r="J24" s="1552">
        <v>1.612815074806534E-2</v>
      </c>
      <c r="K24" s="1552">
        <v>3.2256301496130679E-2</v>
      </c>
      <c r="L24" s="1552">
        <v>4.8384452244196019E-2</v>
      </c>
      <c r="M24" s="1552">
        <v>6.4512602992261359E-2</v>
      </c>
      <c r="N24" s="1552">
        <v>8.3866383889939763E-2</v>
      </c>
    </row>
    <row r="25" spans="1:21" ht="17.25" customHeight="1">
      <c r="H25" s="1393"/>
      <c r="I25" s="1393"/>
      <c r="J25" s="1393"/>
      <c r="K25" s="1393"/>
      <c r="L25" s="1393"/>
      <c r="M25" s="1393"/>
      <c r="N25" s="1393"/>
    </row>
    <row r="26" spans="1:21" s="1422" customFormat="1" ht="17.25" customHeight="1">
      <c r="A26" s="1352"/>
      <c r="B26" s="1072" t="s">
        <v>549</v>
      </c>
      <c r="C26" s="1353"/>
      <c r="D26" s="1353"/>
      <c r="E26" s="1353"/>
      <c r="F26" s="1353"/>
      <c r="G26" s="1353"/>
      <c r="H26" s="1353"/>
      <c r="I26" s="1352"/>
      <c r="J26" s="1352"/>
      <c r="K26" s="1352"/>
      <c r="L26" s="1352"/>
      <c r="M26" s="1352"/>
      <c r="N26" s="1352"/>
      <c r="O26" s="1352"/>
      <c r="P26" s="1352"/>
      <c r="Q26" s="1352"/>
      <c r="R26" s="1352"/>
      <c r="S26" s="1352"/>
      <c r="T26" s="1352"/>
      <c r="U26" s="1352"/>
    </row>
    <row r="27" spans="1:21" ht="17.25" customHeight="1">
      <c r="B27" s="1072" t="s">
        <v>550</v>
      </c>
    </row>
    <row r="28" spans="1:21" s="1352" customFormat="1" ht="17.25" customHeight="1">
      <c r="B28" s="1501"/>
      <c r="C28" s="1501"/>
      <c r="D28" s="1501"/>
      <c r="E28" s="1501"/>
      <c r="F28" s="1353"/>
    </row>
    <row r="30" spans="1:21" ht="17.25" customHeight="1">
      <c r="A30" s="1422"/>
      <c r="B30" s="1422" t="s">
        <v>551</v>
      </c>
      <c r="C30" s="1466"/>
      <c r="D30" s="1466"/>
      <c r="E30" s="1466"/>
      <c r="F30" s="1466"/>
      <c r="G30" s="1466"/>
      <c r="H30" s="1466"/>
      <c r="I30" s="1422"/>
      <c r="J30" s="1422"/>
      <c r="K30" s="1422"/>
      <c r="L30" s="1422"/>
      <c r="M30" s="1422"/>
      <c r="N30" s="1422"/>
      <c r="O30" s="1422"/>
      <c r="P30" s="1422"/>
    </row>
    <row r="32" spans="1:21" ht="17.25" customHeight="1">
      <c r="B32" s="1112"/>
      <c r="C32" s="1396">
        <v>2018</v>
      </c>
      <c r="D32" s="1396">
        <v>2019</v>
      </c>
      <c r="E32" s="1396">
        <v>2020</v>
      </c>
    </row>
    <row r="33" spans="2:14" ht="17.25" customHeight="1">
      <c r="B33" s="1578" t="s">
        <v>237</v>
      </c>
      <c r="C33" s="1579">
        <v>7.8536696393022104E-2</v>
      </c>
      <c r="D33" s="1579">
        <v>7.4745792519985699E-2</v>
      </c>
      <c r="E33" s="1579">
        <v>5.9876098632566002E-2</v>
      </c>
    </row>
    <row r="34" spans="2:14" ht="17.25" customHeight="1">
      <c r="B34" s="1578" t="s">
        <v>238</v>
      </c>
      <c r="C34" s="1579">
        <v>0.36726888667555102</v>
      </c>
      <c r="D34" s="1579">
        <v>0.37118711539999999</v>
      </c>
      <c r="E34" s="1579">
        <v>0.37118711539999999</v>
      </c>
    </row>
    <row r="36" spans="2:14" ht="17.25" customHeight="1">
      <c r="B36" s="1352" t="s">
        <v>552</v>
      </c>
      <c r="C36" s="1352"/>
      <c r="D36" s="1352"/>
      <c r="E36" s="1352"/>
      <c r="I36" s="1353"/>
      <c r="J36" s="1353"/>
      <c r="K36" s="1353"/>
      <c r="L36" s="1353"/>
      <c r="M36" s="1353"/>
      <c r="N36" s="1353"/>
    </row>
    <row r="37" spans="2:14" ht="17.25" customHeight="1">
      <c r="B37" s="1580"/>
      <c r="C37" s="1581">
        <v>2015</v>
      </c>
      <c r="D37" s="1581">
        <v>2016</v>
      </c>
      <c r="E37" s="1581">
        <v>2017</v>
      </c>
      <c r="F37" s="1582">
        <v>2018</v>
      </c>
      <c r="G37" s="1582">
        <v>2019</v>
      </c>
      <c r="H37" s="1582">
        <v>2020</v>
      </c>
      <c r="I37" s="1582">
        <v>2025</v>
      </c>
      <c r="J37" s="1582">
        <v>2030</v>
      </c>
      <c r="K37" s="1582">
        <v>2035</v>
      </c>
      <c r="L37" s="1582">
        <v>2040</v>
      </c>
      <c r="M37" s="1582">
        <v>2045</v>
      </c>
      <c r="N37" s="1582">
        <v>2050</v>
      </c>
    </row>
    <row r="38" spans="2:14" ht="17.25" customHeight="1">
      <c r="B38" s="1583" t="s">
        <v>553</v>
      </c>
      <c r="C38" s="1583"/>
      <c r="D38" s="1583"/>
      <c r="E38" s="1583"/>
      <c r="F38" s="1584">
        <v>6.7</v>
      </c>
      <c r="G38" s="1584">
        <v>7.4</v>
      </c>
      <c r="H38" s="1584">
        <v>6.5</v>
      </c>
      <c r="I38" s="1584">
        <v>8.4183175309391984</v>
      </c>
      <c r="J38" s="1584">
        <v>10.123749904367227</v>
      </c>
      <c r="K38" s="1584">
        <v>11.030864819242924</v>
      </c>
      <c r="L38" s="1584">
        <v>11.912537552878382</v>
      </c>
      <c r="M38" s="1584">
        <v>12.780005286864668</v>
      </c>
      <c r="N38" s="1584">
        <v>13.609610497790047</v>
      </c>
    </row>
    <row r="39" spans="2:14" ht="17.25" customHeight="1">
      <c r="B39" s="1583" t="s">
        <v>554</v>
      </c>
      <c r="C39" s="1583"/>
      <c r="D39" s="1583"/>
      <c r="E39" s="1583"/>
      <c r="F39" s="1585">
        <v>1</v>
      </c>
      <c r="G39" s="1585">
        <v>1.1044776119402986</v>
      </c>
      <c r="H39" s="1585">
        <v>0.97014925373134331</v>
      </c>
      <c r="I39" s="1585">
        <v>1.2564653031252535</v>
      </c>
      <c r="J39" s="1585">
        <v>1.5110074484130189</v>
      </c>
      <c r="K39" s="1585">
        <v>1.6463977342153617</v>
      </c>
      <c r="L39" s="1585">
        <v>1.7779906795340867</v>
      </c>
      <c r="M39" s="1585">
        <v>1.907463475651443</v>
      </c>
      <c r="N39" s="1585">
        <v>2.0312851489238875</v>
      </c>
    </row>
    <row r="40" spans="2:14" s="1352" customFormat="1" ht="17.25" customHeight="1"/>
    <row r="41" spans="2:14" ht="17.25" customHeight="1">
      <c r="B41" s="1352" t="s">
        <v>555</v>
      </c>
      <c r="C41" s="1352"/>
      <c r="D41" s="1352"/>
      <c r="E41" s="1352"/>
      <c r="I41" s="1353"/>
      <c r="J41" s="1353"/>
      <c r="K41" s="1353"/>
      <c r="L41" s="1353"/>
      <c r="M41" s="1353"/>
      <c r="N41" s="1353"/>
    </row>
    <row r="42" spans="2:14" ht="17.25" customHeight="1">
      <c r="B42" s="1580"/>
      <c r="C42" s="1581">
        <v>2015</v>
      </c>
      <c r="D42" s="1581">
        <v>2016</v>
      </c>
      <c r="E42" s="1581">
        <v>2017</v>
      </c>
      <c r="F42" s="1582">
        <v>2018</v>
      </c>
      <c r="G42" s="1582">
        <v>2019</v>
      </c>
      <c r="H42" s="1582">
        <v>2020</v>
      </c>
      <c r="I42" s="1582">
        <v>2025</v>
      </c>
      <c r="J42" s="1582">
        <v>2030</v>
      </c>
      <c r="K42" s="1582">
        <v>2035</v>
      </c>
      <c r="L42" s="1582">
        <v>2040</v>
      </c>
      <c r="M42" s="1582">
        <v>2045</v>
      </c>
      <c r="N42" s="1582">
        <v>2050</v>
      </c>
    </row>
    <row r="43" spans="2:14" ht="17.25" customHeight="1">
      <c r="B43" s="1583" t="s">
        <v>555</v>
      </c>
      <c r="C43" s="1552">
        <v>1</v>
      </c>
      <c r="D43" s="1552">
        <v>1</v>
      </c>
      <c r="E43" s="1552">
        <v>1</v>
      </c>
      <c r="F43" s="1552">
        <v>1</v>
      </c>
      <c r="G43" s="1552">
        <v>1</v>
      </c>
      <c r="H43" s="1552">
        <v>1</v>
      </c>
      <c r="I43" s="1552">
        <v>0.95</v>
      </c>
      <c r="J43" s="1552">
        <v>0.9</v>
      </c>
      <c r="K43" s="1552">
        <v>0.85</v>
      </c>
      <c r="L43" s="1552">
        <v>0.8</v>
      </c>
      <c r="M43" s="1552">
        <v>0.6</v>
      </c>
      <c r="N43" s="1552">
        <v>0.4</v>
      </c>
    </row>
    <row r="44" spans="2:14" s="1352" customFormat="1" ht="17.25" customHeight="1"/>
    <row r="45" spans="2:14" s="1352" customFormat="1" ht="17.25" customHeight="1">
      <c r="B45" s="1034"/>
      <c r="C45" s="1034"/>
      <c r="D45" s="1034"/>
      <c r="E45" s="1034"/>
    </row>
    <row r="46" spans="2:14" s="1352" customFormat="1" ht="17.25" customHeight="1">
      <c r="B46" s="1034" t="s">
        <v>518</v>
      </c>
      <c r="C46" s="1550" t="s">
        <v>245</v>
      </c>
      <c r="D46" s="1550" t="s">
        <v>245</v>
      </c>
      <c r="E46" s="1550" t="s">
        <v>245</v>
      </c>
      <c r="F46" s="1550" t="s">
        <v>245</v>
      </c>
      <c r="G46" s="1550" t="s">
        <v>245</v>
      </c>
    </row>
    <row r="47" spans="2:14" ht="17.25" customHeight="1">
      <c r="B47" s="1543"/>
      <c r="C47" s="1544">
        <v>2015</v>
      </c>
      <c r="D47" s="1544">
        <v>2016</v>
      </c>
      <c r="E47" s="1544">
        <v>2017</v>
      </c>
      <c r="F47" s="1544">
        <v>2018</v>
      </c>
      <c r="G47" s="1544">
        <v>2019</v>
      </c>
      <c r="H47" s="1545">
        <v>2020</v>
      </c>
      <c r="I47" s="1545">
        <v>2025</v>
      </c>
      <c r="J47" s="1545">
        <v>2030</v>
      </c>
      <c r="K47" s="1545">
        <v>2035</v>
      </c>
      <c r="L47" s="1545">
        <v>2040</v>
      </c>
      <c r="M47" s="1545">
        <v>2045</v>
      </c>
      <c r="N47" s="1545">
        <v>2050</v>
      </c>
    </row>
    <row r="48" spans="2:14" ht="17.25" customHeight="1">
      <c r="B48" s="1575" t="s">
        <v>219</v>
      </c>
      <c r="C48" s="1402">
        <v>1</v>
      </c>
      <c r="D48" s="1586">
        <v>1</v>
      </c>
      <c r="E48" s="1586">
        <v>1</v>
      </c>
      <c r="F48" s="1586">
        <v>1</v>
      </c>
      <c r="G48" s="1586">
        <v>1</v>
      </c>
      <c r="H48" s="1402">
        <v>1</v>
      </c>
      <c r="I48" s="1402">
        <v>0.99</v>
      </c>
      <c r="J48" s="1402">
        <v>0.98</v>
      </c>
      <c r="K48" s="1402">
        <v>0.90999999999999992</v>
      </c>
      <c r="L48" s="1402">
        <v>0.84</v>
      </c>
      <c r="M48" s="1402">
        <v>0.76999999999999991</v>
      </c>
      <c r="N48" s="1402">
        <v>0.7</v>
      </c>
    </row>
    <row r="49" spans="1:29" ht="17.25" customHeight="1">
      <c r="B49" s="1575" t="s">
        <v>220</v>
      </c>
      <c r="C49" s="1402">
        <v>0</v>
      </c>
      <c r="D49" s="1586">
        <v>0</v>
      </c>
      <c r="E49" s="1586">
        <v>0</v>
      </c>
      <c r="F49" s="1586">
        <v>0</v>
      </c>
      <c r="G49" s="1586">
        <v>0</v>
      </c>
      <c r="H49" s="1402">
        <v>0</v>
      </c>
      <c r="I49" s="1402">
        <v>0.01</v>
      </c>
      <c r="J49" s="1402">
        <v>0.02</v>
      </c>
      <c r="K49" s="1402">
        <v>0.09</v>
      </c>
      <c r="L49" s="1402">
        <v>0.16</v>
      </c>
      <c r="M49" s="1402">
        <v>0.22999999999999998</v>
      </c>
      <c r="N49" s="1402">
        <v>0.3</v>
      </c>
    </row>
    <row r="50" spans="1:29" ht="17.25" customHeight="1">
      <c r="B50" s="1575" t="s">
        <v>221</v>
      </c>
      <c r="C50" s="1402">
        <v>1</v>
      </c>
      <c r="D50" s="1586">
        <v>1</v>
      </c>
      <c r="E50" s="1586">
        <v>1</v>
      </c>
      <c r="F50" s="1586">
        <v>1</v>
      </c>
      <c r="G50" s="1586">
        <v>1</v>
      </c>
      <c r="H50" s="1402">
        <v>1</v>
      </c>
      <c r="I50" s="1402">
        <v>0.99</v>
      </c>
      <c r="J50" s="1402">
        <v>0.98</v>
      </c>
      <c r="K50" s="1402">
        <v>0.90999999999999992</v>
      </c>
      <c r="L50" s="1402">
        <v>0.84</v>
      </c>
      <c r="M50" s="1402">
        <v>0.76999999999999991</v>
      </c>
      <c r="N50" s="1402">
        <v>0.7</v>
      </c>
    </row>
    <row r="51" spans="1:29" ht="17.25" customHeight="1">
      <c r="B51" s="1575" t="s">
        <v>222</v>
      </c>
      <c r="C51" s="1402">
        <v>0</v>
      </c>
      <c r="D51" s="1586">
        <v>0</v>
      </c>
      <c r="E51" s="1586">
        <v>0</v>
      </c>
      <c r="F51" s="1586">
        <v>0</v>
      </c>
      <c r="G51" s="1586">
        <v>0</v>
      </c>
      <c r="H51" s="1402">
        <v>0</v>
      </c>
      <c r="I51" s="1402">
        <v>0.01</v>
      </c>
      <c r="J51" s="1402">
        <v>0.02</v>
      </c>
      <c r="K51" s="1402">
        <v>0.09</v>
      </c>
      <c r="L51" s="1402">
        <v>0.16</v>
      </c>
      <c r="M51" s="1402">
        <v>0.22999999999999998</v>
      </c>
      <c r="N51" s="1402">
        <v>0.3</v>
      </c>
    </row>
    <row r="52" spans="1:29" s="1352" customFormat="1" ht="17.25" customHeight="1"/>
    <row r="53" spans="1:29" s="1352" customFormat="1" ht="17.25" customHeight="1">
      <c r="B53" s="1034" t="s">
        <v>556</v>
      </c>
      <c r="C53" s="1034"/>
      <c r="D53" s="1034"/>
      <c r="E53" s="1034"/>
    </row>
    <row r="54" spans="1:29" s="1352" customFormat="1" ht="17.25" customHeight="1">
      <c r="C54" s="1550" t="s">
        <v>245</v>
      </c>
      <c r="D54" s="1550" t="s">
        <v>245</v>
      </c>
      <c r="E54" s="1550" t="s">
        <v>245</v>
      </c>
      <c r="F54" s="1550" t="s">
        <v>245</v>
      </c>
      <c r="G54" s="1550" t="s">
        <v>245</v>
      </c>
    </row>
    <row r="55" spans="1:29" ht="17.25" customHeight="1">
      <c r="B55" s="1543"/>
      <c r="C55" s="1544">
        <v>2015</v>
      </c>
      <c r="D55" s="1544">
        <v>2016</v>
      </c>
      <c r="E55" s="1544">
        <v>2017</v>
      </c>
      <c r="F55" s="1544">
        <v>2018</v>
      </c>
      <c r="G55" s="1544">
        <v>2019</v>
      </c>
      <c r="H55" s="1545">
        <v>2020</v>
      </c>
      <c r="I55" s="1545">
        <v>2025</v>
      </c>
      <c r="J55" s="1545">
        <v>2030</v>
      </c>
      <c r="K55" s="1545">
        <v>2035</v>
      </c>
      <c r="L55" s="1545">
        <v>2040</v>
      </c>
      <c r="M55" s="1545">
        <v>2045</v>
      </c>
      <c r="N55" s="1545">
        <v>2050</v>
      </c>
    </row>
    <row r="56" spans="1:29" ht="17.25" customHeight="1">
      <c r="B56" s="1575" t="s">
        <v>219</v>
      </c>
      <c r="C56" s="1551"/>
      <c r="D56" s="1551"/>
      <c r="E56" s="1551"/>
      <c r="F56" s="1587">
        <v>7.8536696393022104E-2</v>
      </c>
      <c r="G56" s="1587">
        <v>8.6742022881845321E-2</v>
      </c>
      <c r="H56" s="1587">
        <v>7.6192317396215473E-2</v>
      </c>
      <c r="I56" s="1587">
        <v>9.2807255314539594E-2</v>
      </c>
      <c r="J56" s="1587">
        <v>0.1046665283032225</v>
      </c>
      <c r="K56" s="1587">
        <v>0.10001559126203795</v>
      </c>
      <c r="L56" s="1587">
        <v>9.3836409534464774E-2</v>
      </c>
      <c r="M56" s="1587">
        <v>6.9210316499023414E-2</v>
      </c>
      <c r="N56" s="1587">
        <v>4.466851900803321E-2</v>
      </c>
    </row>
    <row r="57" spans="1:29" ht="17.25" customHeight="1">
      <c r="B57" s="1575" t="s">
        <v>220</v>
      </c>
      <c r="C57" s="1551"/>
      <c r="D57" s="1551"/>
      <c r="E57" s="1551"/>
      <c r="F57" s="1587">
        <v>0</v>
      </c>
      <c r="G57" s="1587">
        <v>0</v>
      </c>
      <c r="H57" s="1587">
        <v>0</v>
      </c>
      <c r="I57" s="1587">
        <v>9.3744702337918791E-4</v>
      </c>
      <c r="J57" s="1587">
        <v>2.1360515980249489E-3</v>
      </c>
      <c r="K57" s="1587">
        <v>9.8916518830586986E-3</v>
      </c>
      <c r="L57" s="1587">
        <v>1.7873601816088529E-2</v>
      </c>
      <c r="M57" s="1587">
        <v>2.0673211421786217E-2</v>
      </c>
      <c r="N57" s="1587">
        <v>1.9143651003442803E-2</v>
      </c>
    </row>
    <row r="58" spans="1:29" ht="17.25" customHeight="1">
      <c r="B58" s="1575" t="s">
        <v>221</v>
      </c>
      <c r="C58" s="1551"/>
      <c r="D58" s="1551"/>
      <c r="E58" s="1551"/>
      <c r="F58" s="1587">
        <v>0.36726888667555102</v>
      </c>
      <c r="G58" s="1587">
        <v>0.36726888667555102</v>
      </c>
      <c r="H58" s="1587">
        <v>0.36726888667555102</v>
      </c>
      <c r="I58" s="1587">
        <v>0.34541638791835572</v>
      </c>
      <c r="J58" s="1587">
        <v>0.32393115804783601</v>
      </c>
      <c r="K58" s="1587">
        <v>0.28408248384353868</v>
      </c>
      <c r="L58" s="1587">
        <v>0.24680469184597026</v>
      </c>
      <c r="M58" s="1587">
        <v>0.16967822564410456</v>
      </c>
      <c r="N58" s="1587">
        <v>0.10283528826915428</v>
      </c>
    </row>
    <row r="59" spans="1:29" ht="17.25" customHeight="1">
      <c r="B59" s="1575" t="s">
        <v>222</v>
      </c>
      <c r="C59" s="1551"/>
      <c r="D59" s="1551"/>
      <c r="E59" s="1551"/>
      <c r="F59" s="1587">
        <v>0</v>
      </c>
      <c r="G59" s="1587">
        <v>0</v>
      </c>
      <c r="H59" s="1587">
        <v>0</v>
      </c>
      <c r="I59" s="1587">
        <v>3.4890544234177346E-3</v>
      </c>
      <c r="J59" s="1587">
        <v>6.6108399601599189E-3</v>
      </c>
      <c r="K59" s="1587">
        <v>2.8096069830679651E-2</v>
      </c>
      <c r="L59" s="1587">
        <v>4.7010417494470533E-2</v>
      </c>
      <c r="M59" s="1587">
        <v>5.0683106361226041E-2</v>
      </c>
      <c r="N59" s="1587">
        <v>4.4072266401066117E-2</v>
      </c>
    </row>
    <row r="60" spans="1:29" s="1352" customFormat="1" ht="17.25" customHeight="1">
      <c r="F60" s="2078">
        <f>SUM(F56:F59)</f>
        <v>0.4458055830685731</v>
      </c>
      <c r="G60" s="2078">
        <f t="shared" ref="G60:N60" si="0">SUM(G56:G59)</f>
        <v>0.45401090955739631</v>
      </c>
      <c r="H60" s="2078">
        <f t="shared" si="0"/>
        <v>0.44346120407176648</v>
      </c>
      <c r="I60" s="2078">
        <f t="shared" si="0"/>
        <v>0.44265014467969221</v>
      </c>
      <c r="J60" s="1393">
        <f t="shared" si="0"/>
        <v>0.43734457790924336</v>
      </c>
      <c r="K60" s="2078">
        <f t="shared" si="0"/>
        <v>0.42208579681931496</v>
      </c>
      <c r="L60" s="2078">
        <f t="shared" si="0"/>
        <v>0.40552512069099411</v>
      </c>
      <c r="M60" s="2078">
        <f t="shared" si="0"/>
        <v>0.3102448599261402</v>
      </c>
      <c r="N60" s="1393">
        <f t="shared" si="0"/>
        <v>0.21071972468169642</v>
      </c>
    </row>
    <row r="61" spans="1:29" s="1353" customFormat="1" ht="17.25" customHeight="1">
      <c r="A61" s="1352"/>
      <c r="B61" s="1352" t="s">
        <v>844</v>
      </c>
      <c r="C61" s="1352"/>
      <c r="D61" s="1352"/>
      <c r="E61" s="1352"/>
      <c r="F61" s="1352"/>
      <c r="G61" s="1352"/>
      <c r="H61" s="1352"/>
      <c r="I61" s="1352"/>
      <c r="J61" s="1352"/>
      <c r="K61" s="1352"/>
      <c r="L61" s="1352"/>
      <c r="M61" s="1352"/>
      <c r="N61" s="1352"/>
      <c r="O61" s="1352"/>
      <c r="P61" s="1352"/>
      <c r="Q61" s="1352"/>
      <c r="R61" s="1352"/>
      <c r="S61" s="1352"/>
      <c r="T61" s="1352"/>
      <c r="U61" s="1352"/>
    </row>
    <row r="62" spans="1:29" s="1352" customFormat="1" ht="17.25" customHeight="1">
      <c r="B62" s="1352" t="s">
        <v>558</v>
      </c>
      <c r="V62" s="1353"/>
      <c r="W62" s="1353"/>
      <c r="X62" s="1353"/>
      <c r="Y62" s="1353"/>
      <c r="Z62" s="1353"/>
      <c r="AA62" s="1353"/>
      <c r="AB62" s="1353"/>
      <c r="AC62" s="1353"/>
    </row>
    <row r="63" spans="1:29" ht="17.25" customHeight="1">
      <c r="V63" s="1353"/>
      <c r="W63" s="1353"/>
      <c r="X63" s="1353"/>
      <c r="Y63" s="1353"/>
      <c r="Z63" s="1353"/>
      <c r="AA63" s="1353"/>
      <c r="AB63" s="1353"/>
      <c r="AC63" s="1353"/>
    </row>
    <row r="64" spans="1:29" ht="17.25" customHeight="1">
      <c r="A64" s="1058"/>
      <c r="B64" s="1422" t="s">
        <v>559</v>
      </c>
      <c r="C64" s="1466"/>
      <c r="D64" s="1466"/>
      <c r="E64" s="1466"/>
      <c r="F64" s="1466"/>
      <c r="G64" s="1466"/>
      <c r="H64" s="1361"/>
      <c r="I64" s="1058"/>
      <c r="J64" s="1058"/>
      <c r="K64" s="1058"/>
      <c r="L64" s="1058"/>
      <c r="M64" s="1058"/>
      <c r="N64" s="1058"/>
      <c r="O64" s="1058"/>
      <c r="P64" s="1058"/>
      <c r="V64" s="1353"/>
      <c r="W64" s="1353"/>
      <c r="X64" s="1353"/>
      <c r="Y64" s="1353"/>
      <c r="Z64" s="1353"/>
      <c r="AA64" s="1353"/>
      <c r="AB64" s="1353"/>
      <c r="AC64" s="1353"/>
    </row>
    <row r="65" spans="2:29" ht="17.25" customHeight="1">
      <c r="H65" s="1352"/>
      <c r="V65" s="1353"/>
      <c r="W65" s="1353"/>
      <c r="X65" s="1353"/>
      <c r="Y65" s="1353"/>
      <c r="Z65" s="1353"/>
      <c r="AA65" s="1353"/>
      <c r="AB65" s="1353"/>
      <c r="AC65" s="1353"/>
    </row>
    <row r="66" spans="2:29" s="1352" customFormat="1" ht="17.25" customHeight="1">
      <c r="C66" s="1550" t="s">
        <v>245</v>
      </c>
      <c r="D66" s="1550" t="s">
        <v>245</v>
      </c>
      <c r="E66" s="1550" t="s">
        <v>245</v>
      </c>
      <c r="F66" s="1550" t="s">
        <v>245</v>
      </c>
      <c r="G66" s="1550" t="s">
        <v>245</v>
      </c>
      <c r="V66" s="1353"/>
      <c r="W66" s="1353"/>
      <c r="X66" s="1353"/>
      <c r="Y66" s="1353"/>
      <c r="Z66" s="1353"/>
      <c r="AA66" s="1353"/>
      <c r="AB66" s="1353"/>
      <c r="AC66" s="1353"/>
    </row>
    <row r="67" spans="2:29" ht="17.25" customHeight="1">
      <c r="B67" s="1543"/>
      <c r="C67" s="1544">
        <v>2015</v>
      </c>
      <c r="D67" s="1544">
        <v>2016</v>
      </c>
      <c r="E67" s="1544">
        <v>2017</v>
      </c>
      <c r="F67" s="1544">
        <v>2018</v>
      </c>
      <c r="G67" s="1544">
        <v>2019</v>
      </c>
      <c r="H67" s="1545">
        <v>2020</v>
      </c>
      <c r="I67" s="1545">
        <v>2025</v>
      </c>
      <c r="J67" s="1545">
        <v>2030</v>
      </c>
      <c r="K67" s="1545">
        <v>2035</v>
      </c>
      <c r="L67" s="1545">
        <v>2040</v>
      </c>
      <c r="M67" s="1545">
        <v>2045</v>
      </c>
      <c r="N67" s="1545">
        <v>2050</v>
      </c>
      <c r="V67" s="1353"/>
      <c r="W67" s="1353"/>
      <c r="X67" s="1353"/>
      <c r="Y67" s="1353"/>
      <c r="Z67" s="1353"/>
      <c r="AA67" s="1353"/>
      <c r="AB67" s="1353"/>
      <c r="AC67" s="1353"/>
    </row>
    <row r="68" spans="2:29" ht="17.25" customHeight="1">
      <c r="B68" s="1588" t="s">
        <v>560</v>
      </c>
      <c r="C68" s="1551">
        <v>1</v>
      </c>
      <c r="D68" s="1551">
        <v>1</v>
      </c>
      <c r="E68" s="1551">
        <v>1</v>
      </c>
      <c r="F68" s="1551">
        <v>1</v>
      </c>
      <c r="G68" s="1551">
        <v>1</v>
      </c>
      <c r="H68" s="1551">
        <v>0.65</v>
      </c>
      <c r="I68" s="1551">
        <v>1</v>
      </c>
      <c r="J68" s="1551">
        <v>1</v>
      </c>
      <c r="K68" s="1551">
        <v>1</v>
      </c>
      <c r="L68" s="1551">
        <v>1</v>
      </c>
      <c r="M68" s="1551">
        <v>1</v>
      </c>
      <c r="N68" s="1551">
        <v>1</v>
      </c>
      <c r="V68" s="1353"/>
      <c r="W68" s="1353"/>
      <c r="X68" s="1353"/>
      <c r="Y68" s="1353"/>
      <c r="Z68" s="1353"/>
      <c r="AA68" s="1353"/>
      <c r="AB68" s="1353"/>
      <c r="AC68" s="1353"/>
    </row>
    <row r="69" spans="2:29" ht="17.25" customHeight="1">
      <c r="B69" s="1589" t="s">
        <v>845</v>
      </c>
      <c r="C69" s="1551">
        <v>1</v>
      </c>
      <c r="D69" s="1551">
        <v>1</v>
      </c>
      <c r="E69" s="1551">
        <v>1</v>
      </c>
      <c r="F69" s="1551">
        <v>1</v>
      </c>
      <c r="G69" s="1551">
        <v>1</v>
      </c>
      <c r="H69" s="1551">
        <v>1</v>
      </c>
      <c r="I69" s="1551">
        <v>1</v>
      </c>
      <c r="J69" s="1551">
        <v>1</v>
      </c>
      <c r="K69" s="1551">
        <v>1</v>
      </c>
      <c r="L69" s="1551">
        <v>1</v>
      </c>
      <c r="M69" s="1551">
        <v>1</v>
      </c>
      <c r="N69" s="1551">
        <v>1</v>
      </c>
      <c r="V69" s="1353"/>
      <c r="W69" s="1353"/>
      <c r="X69" s="1353"/>
      <c r="Y69" s="1353"/>
      <c r="Z69" s="1353"/>
      <c r="AA69" s="1353"/>
      <c r="AB69" s="1353"/>
      <c r="AC69" s="1353"/>
    </row>
    <row r="70" spans="2:29" ht="14.25" customHeight="1">
      <c r="B70" s="1590" t="s">
        <v>846</v>
      </c>
      <c r="C70" s="1129">
        <v>1</v>
      </c>
      <c r="D70" s="1129">
        <v>1</v>
      </c>
      <c r="E70" s="1129">
        <v>1</v>
      </c>
      <c r="F70" s="1129">
        <v>1</v>
      </c>
      <c r="G70" s="1129">
        <v>1</v>
      </c>
      <c r="H70" s="1129">
        <v>0.65</v>
      </c>
      <c r="I70" s="1591">
        <v>1.04</v>
      </c>
      <c r="J70" s="1591">
        <v>1.0900000000000001</v>
      </c>
      <c r="K70" s="1591">
        <v>1.0900000000000001</v>
      </c>
      <c r="L70" s="1591">
        <v>1.0900000000000001</v>
      </c>
      <c r="M70" s="1591">
        <v>1.0900000000000001</v>
      </c>
      <c r="N70" s="1591">
        <v>1.0900000000000001</v>
      </c>
      <c r="V70" s="1353"/>
      <c r="W70" s="1353"/>
      <c r="X70" s="1353"/>
      <c r="Y70" s="1353"/>
      <c r="Z70" s="1353"/>
      <c r="AA70" s="1353"/>
      <c r="AB70" s="1353"/>
      <c r="AC70" s="1353"/>
    </row>
    <row r="71" spans="2:29" s="1352" customFormat="1" ht="14.25" customHeight="1">
      <c r="B71" s="1592"/>
      <c r="V71" s="1353"/>
      <c r="W71" s="1353"/>
      <c r="X71" s="1353"/>
      <c r="Y71" s="1353"/>
      <c r="Z71" s="1353"/>
    </row>
    <row r="72" spans="2:29" s="1352" customFormat="1" ht="17.25" customHeight="1">
      <c r="V72" s="1353"/>
      <c r="W72" s="1353"/>
      <c r="X72" s="1353"/>
      <c r="Y72" s="1353"/>
      <c r="Z72" s="1353"/>
    </row>
    <row r="73" spans="2:29" s="1352" customFormat="1" ht="17.25" customHeight="1">
      <c r="B73" s="1034" t="s">
        <v>562</v>
      </c>
      <c r="V73" s="1353"/>
      <c r="W73" s="1353"/>
      <c r="X73" s="1353"/>
      <c r="Y73" s="1353"/>
      <c r="Z73" s="1353"/>
    </row>
    <row r="74" spans="2:29" s="1352" customFormat="1" ht="17.25" customHeight="1">
      <c r="C74" s="1550" t="s">
        <v>245</v>
      </c>
      <c r="D74" s="1550" t="s">
        <v>245</v>
      </c>
      <c r="E74" s="1550" t="s">
        <v>245</v>
      </c>
      <c r="F74" s="1550" t="s">
        <v>245</v>
      </c>
      <c r="G74" s="1550" t="s">
        <v>245</v>
      </c>
      <c r="V74" s="1353"/>
      <c r="W74" s="1353"/>
      <c r="X74" s="1353"/>
      <c r="Y74" s="1353"/>
      <c r="Z74" s="1353"/>
    </row>
    <row r="75" spans="2:29" ht="17.25" customHeight="1">
      <c r="B75" s="1543"/>
      <c r="C75" s="1544">
        <v>2015</v>
      </c>
      <c r="D75" s="1544">
        <v>2016</v>
      </c>
      <c r="E75" s="1544">
        <v>2017</v>
      </c>
      <c r="F75" s="1544">
        <v>2018</v>
      </c>
      <c r="G75" s="1544">
        <v>2019</v>
      </c>
      <c r="H75" s="1545">
        <v>2020</v>
      </c>
      <c r="I75" s="1545">
        <v>2025</v>
      </c>
      <c r="J75" s="1545">
        <v>2030</v>
      </c>
      <c r="K75" s="1545">
        <v>2035</v>
      </c>
      <c r="L75" s="1545">
        <v>2040</v>
      </c>
      <c r="M75" s="1545">
        <v>2045</v>
      </c>
      <c r="N75" s="1545">
        <v>2050</v>
      </c>
      <c r="V75" s="1353"/>
      <c r="W75" s="1353"/>
      <c r="X75" s="1353"/>
      <c r="Y75" s="1353"/>
      <c r="Z75" s="1353"/>
    </row>
    <row r="76" spans="2:29" ht="17.25" customHeight="1">
      <c r="B76" s="1588" t="s">
        <v>8</v>
      </c>
      <c r="C76" s="1551">
        <v>1.6180000000000001</v>
      </c>
      <c r="D76" s="1551">
        <v>1.4550000000000001</v>
      </c>
      <c r="E76" s="1551">
        <v>1.619</v>
      </c>
      <c r="F76" s="1576">
        <v>1.8194939800000001</v>
      </c>
      <c r="G76" s="1576">
        <v>1.6285244480000001</v>
      </c>
      <c r="H76" s="1552">
        <v>1.0585408912000001</v>
      </c>
      <c r="I76" s="1552">
        <v>1.6936654259200001</v>
      </c>
      <c r="J76" s="1552">
        <v>1.7750916483200001</v>
      </c>
      <c r="K76" s="1552">
        <v>1.7750916483200001</v>
      </c>
      <c r="L76" s="1552">
        <v>1.7750916483200001</v>
      </c>
      <c r="M76" s="1552">
        <v>1.7750916483200001</v>
      </c>
      <c r="N76" s="1552">
        <v>1.7750916483200001</v>
      </c>
      <c r="V76" s="1353"/>
      <c r="W76" s="1353"/>
      <c r="X76" s="1353"/>
      <c r="Y76" s="1353"/>
      <c r="Z76" s="1353"/>
    </row>
    <row r="77" spans="2:29" ht="17.25" customHeight="1">
      <c r="B77" s="1593"/>
      <c r="C77" s="1593"/>
      <c r="D77" s="1593"/>
      <c r="E77" s="1593"/>
      <c r="F77" s="1593"/>
      <c r="G77" s="1593"/>
      <c r="H77" s="1593"/>
      <c r="I77" s="1593"/>
      <c r="J77" s="1593"/>
      <c r="K77" s="1593"/>
      <c r="L77" s="1593"/>
      <c r="M77" s="1593"/>
      <c r="N77" s="1593"/>
      <c r="V77" s="1353"/>
      <c r="W77" s="1353"/>
      <c r="X77" s="1353"/>
      <c r="Y77" s="1353"/>
      <c r="Z77" s="1353"/>
    </row>
    <row r="78" spans="2:29" ht="17.25" customHeight="1">
      <c r="B78" s="1594" t="s">
        <v>563</v>
      </c>
      <c r="C78" s="1594"/>
      <c r="D78" s="1594"/>
      <c r="E78" s="1594"/>
      <c r="F78" s="1595"/>
      <c r="G78" s="1595"/>
      <c r="H78" s="1595"/>
      <c r="I78" s="1595"/>
      <c r="J78" s="1595"/>
      <c r="K78" s="1595"/>
      <c r="L78" s="1595"/>
      <c r="M78" s="1595"/>
      <c r="N78" s="1595"/>
      <c r="V78" s="1353"/>
      <c r="W78" s="1353"/>
      <c r="X78" s="1353"/>
      <c r="Y78" s="1353"/>
      <c r="Z78" s="1353"/>
    </row>
    <row r="79" spans="2:29" ht="17.25" customHeight="1">
      <c r="B79" s="1580"/>
      <c r="C79" s="1582">
        <v>2015</v>
      </c>
      <c r="D79" s="1582">
        <v>2016</v>
      </c>
      <c r="E79" s="1582">
        <v>2017</v>
      </c>
      <c r="F79" s="1582">
        <v>2018</v>
      </c>
      <c r="G79" s="1582">
        <v>2019</v>
      </c>
      <c r="H79" s="1582">
        <v>2020</v>
      </c>
      <c r="I79" s="1582">
        <v>2025</v>
      </c>
      <c r="J79" s="1582">
        <v>2030</v>
      </c>
      <c r="K79" s="1582">
        <v>2035</v>
      </c>
      <c r="L79" s="1582">
        <v>2040</v>
      </c>
      <c r="M79" s="1582">
        <v>2045</v>
      </c>
      <c r="N79" s="1582">
        <v>2050</v>
      </c>
      <c r="V79" s="1353"/>
      <c r="W79" s="1353"/>
      <c r="X79" s="1353"/>
      <c r="Y79" s="1353"/>
      <c r="Z79" s="1353"/>
    </row>
    <row r="80" spans="2:29" ht="17.25" customHeight="1">
      <c r="B80" s="1210" t="s">
        <v>309</v>
      </c>
      <c r="C80" s="1596">
        <v>1</v>
      </c>
      <c r="D80" s="1596">
        <v>1</v>
      </c>
      <c r="E80" s="1596">
        <v>1</v>
      </c>
      <c r="F80" s="1596">
        <v>1</v>
      </c>
      <c r="G80" s="1596">
        <v>1</v>
      </c>
      <c r="H80" s="1596">
        <v>1</v>
      </c>
      <c r="I80" s="1596">
        <v>0.96</v>
      </c>
      <c r="J80" s="1596">
        <v>0.77</v>
      </c>
      <c r="K80" s="1596">
        <v>0.84899999999999998</v>
      </c>
      <c r="L80" s="1596">
        <v>0.70000000000000007</v>
      </c>
      <c r="M80" s="1596">
        <v>0.35000000000000003</v>
      </c>
      <c r="N80" s="1596">
        <v>0.11999999999999997</v>
      </c>
      <c r="V80" s="1353"/>
      <c r="W80" s="1353"/>
      <c r="X80" s="1353"/>
      <c r="Y80" s="1353"/>
      <c r="Z80" s="1353"/>
    </row>
    <row r="81" spans="2:41" ht="17.25" customHeight="1">
      <c r="B81" s="1597" t="s">
        <v>847</v>
      </c>
      <c r="C81" s="1598">
        <v>1</v>
      </c>
      <c r="D81" s="1598">
        <v>1</v>
      </c>
      <c r="E81" s="1598">
        <v>1</v>
      </c>
      <c r="F81" s="1598">
        <v>1</v>
      </c>
      <c r="G81" s="1598">
        <v>1</v>
      </c>
      <c r="H81" s="1598">
        <v>1</v>
      </c>
      <c r="I81" s="1598">
        <v>0.90999999999999992</v>
      </c>
      <c r="J81" s="1598">
        <v>0.67</v>
      </c>
      <c r="K81" s="1598">
        <v>0.749</v>
      </c>
      <c r="L81" s="1598">
        <v>0.60000000000000009</v>
      </c>
      <c r="M81" s="1598">
        <v>0.35000000000000003</v>
      </c>
      <c r="N81" s="1598">
        <v>0.11999999999999997</v>
      </c>
      <c r="V81" s="1353"/>
      <c r="W81" s="1353"/>
      <c r="X81" s="1353"/>
      <c r="Y81" s="1353"/>
      <c r="Z81" s="1353"/>
    </row>
    <row r="82" spans="2:41" ht="17.25" customHeight="1">
      <c r="B82" s="1597" t="s">
        <v>566</v>
      </c>
      <c r="C82" s="1599">
        <v>0</v>
      </c>
      <c r="D82" s="1599">
        <v>0</v>
      </c>
      <c r="E82" s="1599">
        <v>0</v>
      </c>
      <c r="F82" s="1599">
        <v>0</v>
      </c>
      <c r="G82" s="1599">
        <v>0</v>
      </c>
      <c r="H82" s="1599">
        <v>0</v>
      </c>
      <c r="I82" s="1599">
        <v>0.05</v>
      </c>
      <c r="J82" s="1599">
        <v>0.1</v>
      </c>
      <c r="K82" s="1599">
        <v>0.1</v>
      </c>
      <c r="L82" s="1599">
        <v>0.1</v>
      </c>
      <c r="M82" s="1599">
        <v>0</v>
      </c>
      <c r="N82" s="1599">
        <v>0</v>
      </c>
      <c r="V82" s="1353"/>
      <c r="W82" s="1353"/>
      <c r="X82" s="1353"/>
      <c r="Y82" s="1353"/>
      <c r="Z82" s="1353"/>
    </row>
    <row r="83" spans="2:41" ht="17.25" customHeight="1">
      <c r="B83" s="1210" t="s">
        <v>44</v>
      </c>
      <c r="C83" s="1547">
        <v>0</v>
      </c>
      <c r="D83" s="1547">
        <v>0</v>
      </c>
      <c r="E83" s="1547">
        <v>0</v>
      </c>
      <c r="F83" s="1547">
        <v>0</v>
      </c>
      <c r="G83" s="1547">
        <v>0</v>
      </c>
      <c r="H83" s="1547">
        <v>0</v>
      </c>
      <c r="I83" s="1600">
        <v>0.04</v>
      </c>
      <c r="J83" s="1601">
        <v>0.22500000000000001</v>
      </c>
      <c r="K83" s="1601">
        <v>9.9000000000000005E-2</v>
      </c>
      <c r="L83" s="1600">
        <v>0.18</v>
      </c>
      <c r="M83" s="1600">
        <v>0.45</v>
      </c>
      <c r="N83" s="1601">
        <v>0.65</v>
      </c>
      <c r="V83" s="1353"/>
      <c r="W83" s="1353"/>
      <c r="X83" s="1353"/>
      <c r="Y83" s="1353"/>
      <c r="Z83" s="1353"/>
    </row>
    <row r="84" spans="2:41" ht="17.25" customHeight="1">
      <c r="B84" s="1597" t="s">
        <v>848</v>
      </c>
      <c r="C84" s="1598">
        <v>0</v>
      </c>
      <c r="D84" s="1598">
        <v>0</v>
      </c>
      <c r="E84" s="1598">
        <v>0</v>
      </c>
      <c r="F84" s="1598">
        <v>0</v>
      </c>
      <c r="G84" s="1598">
        <v>0</v>
      </c>
      <c r="H84" s="1598">
        <v>0</v>
      </c>
      <c r="I84" s="1602">
        <v>3.9999999999999966E-3</v>
      </c>
      <c r="J84" s="1602">
        <v>2.2499999999999992E-2</v>
      </c>
      <c r="K84" s="1602">
        <v>9.8999999999999921E-3</v>
      </c>
      <c r="L84" s="1602">
        <v>1.7999999999999988E-2</v>
      </c>
      <c r="M84" s="1602">
        <v>4.4999999999999984E-2</v>
      </c>
      <c r="N84" s="1602">
        <v>6.4999999999999947E-2</v>
      </c>
      <c r="V84" s="1353"/>
      <c r="W84" s="1353"/>
      <c r="X84" s="1353"/>
      <c r="Y84" s="1353"/>
      <c r="Z84" s="1353"/>
    </row>
    <row r="85" spans="2:41" ht="17.25" customHeight="1">
      <c r="B85" s="1597" t="s">
        <v>849</v>
      </c>
      <c r="C85" s="1599">
        <v>0</v>
      </c>
      <c r="D85" s="1599">
        <v>0</v>
      </c>
      <c r="E85" s="1599">
        <v>0</v>
      </c>
      <c r="F85" s="1599">
        <v>0</v>
      </c>
      <c r="G85" s="1599">
        <v>0</v>
      </c>
      <c r="H85" s="1599">
        <v>0</v>
      </c>
      <c r="I85" s="1599">
        <v>3.6000000000000004E-2</v>
      </c>
      <c r="J85" s="1599">
        <v>0.20250000000000001</v>
      </c>
      <c r="K85" s="1599">
        <v>8.9100000000000013E-2</v>
      </c>
      <c r="L85" s="1599">
        <v>0.16200000000000001</v>
      </c>
      <c r="M85" s="1599">
        <v>0.40500000000000003</v>
      </c>
      <c r="N85" s="1599">
        <v>0.58500000000000008</v>
      </c>
      <c r="V85" s="1353"/>
      <c r="W85" s="1353"/>
      <c r="X85" s="1353"/>
      <c r="Y85" s="1353"/>
      <c r="Z85" s="1353"/>
    </row>
    <row r="86" spans="2:41" ht="17.25" customHeight="1">
      <c r="B86" s="1210" t="s">
        <v>850</v>
      </c>
      <c r="C86" s="1547">
        <v>0</v>
      </c>
      <c r="D86" s="1547">
        <v>0</v>
      </c>
      <c r="E86" s="1547">
        <v>0</v>
      </c>
      <c r="F86" s="1547">
        <v>0</v>
      </c>
      <c r="G86" s="1547">
        <v>0</v>
      </c>
      <c r="H86" s="1547">
        <v>0</v>
      </c>
      <c r="I86" s="1547">
        <v>0</v>
      </c>
      <c r="J86" s="1601">
        <v>5.0000000000000001E-3</v>
      </c>
      <c r="K86" s="1601">
        <v>5.1999999999999998E-2</v>
      </c>
      <c r="L86" s="1547">
        <v>0.12</v>
      </c>
      <c r="M86" s="1547">
        <v>0.2</v>
      </c>
      <c r="N86" s="1601">
        <v>0.23</v>
      </c>
      <c r="V86" s="1353"/>
      <c r="W86" s="1353"/>
      <c r="X86" s="1353"/>
      <c r="Y86" s="1353"/>
      <c r="Z86" s="1353"/>
    </row>
    <row r="87" spans="2:41" ht="15.75" customHeight="1">
      <c r="B87" s="1603" t="s">
        <v>851</v>
      </c>
      <c r="C87" s="1604">
        <v>0</v>
      </c>
      <c r="D87" s="1604">
        <v>0</v>
      </c>
      <c r="E87" s="1604">
        <v>0</v>
      </c>
      <c r="F87" s="1604">
        <v>0</v>
      </c>
      <c r="G87" s="1604">
        <v>0</v>
      </c>
      <c r="H87" s="1604">
        <v>0</v>
      </c>
      <c r="I87" s="1604">
        <v>0</v>
      </c>
      <c r="J87" s="1604">
        <v>5.0000000000000001E-3</v>
      </c>
      <c r="K87" s="1604">
        <v>5.1999999999999998E-2</v>
      </c>
      <c r="L87" s="1604">
        <v>0.12</v>
      </c>
      <c r="M87" s="1604">
        <v>0.2</v>
      </c>
      <c r="N87" s="1604">
        <v>0.23</v>
      </c>
      <c r="V87" s="1353"/>
      <c r="W87" s="1353"/>
      <c r="X87" s="1353"/>
      <c r="Y87" s="1353"/>
      <c r="Z87" s="1353"/>
    </row>
    <row r="88" spans="2:41" ht="17.25" customHeight="1">
      <c r="B88" s="1603" t="s">
        <v>852</v>
      </c>
      <c r="C88" s="1605"/>
      <c r="D88" s="1605"/>
      <c r="E88" s="1605"/>
      <c r="F88" s="1605"/>
      <c r="G88" s="1606"/>
      <c r="H88" s="1606"/>
      <c r="I88" s="1607"/>
      <c r="J88" s="1607"/>
      <c r="K88" s="1607"/>
      <c r="L88" s="1607"/>
      <c r="M88" s="1607"/>
      <c r="N88" s="1607"/>
      <c r="V88" s="1353"/>
      <c r="W88" s="1353"/>
      <c r="X88" s="1353"/>
      <c r="Y88" s="1353"/>
      <c r="Z88" s="1353"/>
    </row>
    <row r="89" spans="2:41" ht="17.25" customHeight="1">
      <c r="B89" s="1597" t="s">
        <v>853</v>
      </c>
      <c r="C89" s="1599">
        <v>0</v>
      </c>
      <c r="D89" s="1599">
        <v>0</v>
      </c>
      <c r="E89" s="1599">
        <v>0</v>
      </c>
      <c r="F89" s="1599">
        <v>0</v>
      </c>
      <c r="G89" s="1599">
        <v>0</v>
      </c>
      <c r="H89" s="1599">
        <v>0</v>
      </c>
      <c r="I89" s="1599">
        <v>0</v>
      </c>
      <c r="J89" s="1599">
        <v>0</v>
      </c>
      <c r="K89" s="1599">
        <v>0</v>
      </c>
      <c r="L89" s="1599">
        <v>0</v>
      </c>
      <c r="M89" s="1599">
        <v>0</v>
      </c>
      <c r="N89" s="1599">
        <v>0</v>
      </c>
      <c r="V89" s="1353"/>
      <c r="W89" s="1353"/>
      <c r="X89" s="1353"/>
      <c r="Y89" s="1353"/>
      <c r="Z89" s="1353"/>
    </row>
    <row r="90" spans="2:41" ht="17.25" customHeight="1">
      <c r="B90" s="1597" t="s">
        <v>854</v>
      </c>
      <c r="C90" s="1112"/>
      <c r="D90" s="1112"/>
      <c r="E90" s="1112"/>
      <c r="F90" s="1112"/>
      <c r="G90" s="1608"/>
      <c r="H90" s="1608"/>
      <c r="I90" s="1608"/>
      <c r="J90" s="1608"/>
      <c r="K90" s="1608"/>
      <c r="L90" s="1608"/>
      <c r="M90" s="1608"/>
      <c r="N90" s="1608"/>
      <c r="V90" s="1353"/>
      <c r="W90" s="1353"/>
      <c r="X90" s="1353"/>
      <c r="Y90" s="1353"/>
      <c r="Z90" s="1353"/>
    </row>
    <row r="91" spans="2:41" ht="17.25" customHeight="1">
      <c r="B91" s="1367" t="s">
        <v>855</v>
      </c>
      <c r="C91" s="1509"/>
      <c r="D91" s="1509"/>
      <c r="E91" s="1509"/>
      <c r="F91" s="1509"/>
      <c r="G91" s="1509"/>
      <c r="H91" s="1509"/>
      <c r="I91" s="1609">
        <v>-0.04</v>
      </c>
      <c r="J91" s="1609">
        <v>-0.23</v>
      </c>
      <c r="K91" s="1609">
        <v>-0.151</v>
      </c>
      <c r="L91" s="1609">
        <v>-0.3</v>
      </c>
      <c r="M91" s="1609">
        <v>-0.65</v>
      </c>
      <c r="N91" s="1609">
        <v>-0.88</v>
      </c>
      <c r="V91" s="1353"/>
      <c r="W91" s="1353"/>
      <c r="X91" s="1353"/>
      <c r="Y91" s="1353"/>
      <c r="Z91" s="1353"/>
    </row>
    <row r="92" spans="2:41" s="1352" customFormat="1" ht="17.25" customHeight="1">
      <c r="B92" s="1352" t="s">
        <v>856</v>
      </c>
      <c r="I92" s="1610">
        <v>-0.02</v>
      </c>
      <c r="J92" s="1610">
        <v>-0.06</v>
      </c>
      <c r="K92" s="1610">
        <v>-0.13</v>
      </c>
      <c r="L92" s="1610">
        <v>-0.26</v>
      </c>
      <c r="M92" s="1610">
        <v>-0.59</v>
      </c>
      <c r="N92" s="1610">
        <v>-0.75</v>
      </c>
      <c r="V92" s="1353"/>
      <c r="W92" s="1353"/>
      <c r="X92" s="1353"/>
      <c r="Y92" s="1353"/>
      <c r="Z92" s="1353"/>
    </row>
    <row r="93" spans="2:41" s="1352" customFormat="1" ht="17.25" customHeight="1">
      <c r="B93" s="1611" t="s">
        <v>857</v>
      </c>
      <c r="G93" s="1107">
        <v>1</v>
      </c>
      <c r="H93" s="1107">
        <v>1</v>
      </c>
      <c r="I93" s="1107">
        <v>0.91399999999999992</v>
      </c>
      <c r="J93" s="1107">
        <v>0.69750000000000001</v>
      </c>
      <c r="K93" s="1107">
        <v>0.81090000000000007</v>
      </c>
      <c r="L93" s="1107">
        <v>0.7380000000000001</v>
      </c>
      <c r="M93" s="1107">
        <v>0.59499999999999997</v>
      </c>
      <c r="N93" s="1107">
        <v>0.41499999999999992</v>
      </c>
      <c r="V93" s="1353"/>
      <c r="W93" s="1353"/>
      <c r="X93" s="1353"/>
      <c r="Y93" s="1353"/>
      <c r="Z93" s="1353"/>
      <c r="AL93" s="1107"/>
      <c r="AM93" s="1107"/>
      <c r="AN93" s="1107"/>
      <c r="AO93" s="1107"/>
    </row>
    <row r="94" spans="2:41" s="1352" customFormat="1" ht="17.25" customHeight="1">
      <c r="B94" s="1611" t="s">
        <v>858</v>
      </c>
      <c r="G94" s="1107">
        <v>0</v>
      </c>
      <c r="H94" s="1107">
        <v>0</v>
      </c>
      <c r="I94" s="1107">
        <v>8.6000000000000007E-2</v>
      </c>
      <c r="J94" s="1107">
        <v>0.30249999999999999</v>
      </c>
      <c r="K94" s="1107">
        <v>0.18910000000000002</v>
      </c>
      <c r="L94" s="1107">
        <v>0.26200000000000001</v>
      </c>
      <c r="M94" s="1107">
        <v>0.40500000000000003</v>
      </c>
      <c r="N94" s="1107">
        <v>0.58500000000000008</v>
      </c>
      <c r="V94" s="1353"/>
      <c r="W94" s="1353"/>
      <c r="X94" s="1353"/>
      <c r="Y94" s="1353"/>
      <c r="Z94" s="1353"/>
      <c r="AL94" s="1107"/>
      <c r="AM94" s="1107"/>
      <c r="AN94" s="1107"/>
      <c r="AO94" s="1107"/>
    </row>
    <row r="95" spans="2:41" ht="17.25" customHeight="1">
      <c r="C95" s="1460">
        <v>1</v>
      </c>
      <c r="D95" s="1460">
        <v>1</v>
      </c>
      <c r="E95" s="1460">
        <v>1</v>
      </c>
      <c r="F95" s="1460">
        <v>1</v>
      </c>
      <c r="G95" s="1460">
        <v>1</v>
      </c>
      <c r="H95" s="1460">
        <v>1</v>
      </c>
      <c r="I95" s="1460">
        <v>1</v>
      </c>
      <c r="J95" s="1460">
        <v>1</v>
      </c>
      <c r="K95" s="1460">
        <v>1</v>
      </c>
      <c r="L95" s="1460">
        <v>1</v>
      </c>
      <c r="M95" s="1460">
        <v>1</v>
      </c>
      <c r="N95" s="1460">
        <v>1</v>
      </c>
      <c r="V95" s="1353"/>
      <c r="W95" s="1353"/>
      <c r="X95" s="1353"/>
      <c r="Y95" s="1353"/>
      <c r="Z95" s="1353"/>
      <c r="AL95" s="1107"/>
      <c r="AM95" s="1107"/>
      <c r="AN95" s="1107"/>
      <c r="AO95" s="1107"/>
    </row>
    <row r="96" spans="2:41" s="1352" customFormat="1" ht="17.25" customHeight="1">
      <c r="V96" s="1353"/>
      <c r="W96" s="1353"/>
      <c r="X96" s="1353"/>
      <c r="Y96" s="1353"/>
      <c r="Z96" s="1353"/>
    </row>
    <row r="97" spans="2:26" ht="17.25" customHeight="1">
      <c r="B97" s="1034" t="s">
        <v>571</v>
      </c>
      <c r="C97" s="1594"/>
      <c r="D97" s="1594"/>
      <c r="E97" s="1594"/>
      <c r="F97" s="1595"/>
      <c r="G97" s="1595"/>
      <c r="H97" s="1595"/>
      <c r="I97" s="1595"/>
      <c r="J97" s="1595"/>
      <c r="K97" s="1595"/>
      <c r="L97" s="1595"/>
      <c r="M97" s="1595"/>
      <c r="N97" s="1595"/>
      <c r="V97" s="1353"/>
      <c r="W97" s="1353"/>
      <c r="X97" s="1353"/>
      <c r="Y97" s="1353"/>
      <c r="Z97" s="1353"/>
    </row>
    <row r="98" spans="2:26" ht="17.25" customHeight="1">
      <c r="B98" s="1580"/>
      <c r="C98" s="1582">
        <v>2015</v>
      </c>
      <c r="D98" s="1582">
        <v>2016</v>
      </c>
      <c r="E98" s="1582">
        <v>2017</v>
      </c>
      <c r="F98" s="1582">
        <v>2018</v>
      </c>
      <c r="G98" s="1582">
        <v>2019</v>
      </c>
      <c r="H98" s="1582">
        <v>2020</v>
      </c>
      <c r="I98" s="1582">
        <v>2025</v>
      </c>
      <c r="J98" s="1582">
        <v>2030</v>
      </c>
      <c r="K98" s="1582">
        <v>2035</v>
      </c>
      <c r="L98" s="1582">
        <v>2040</v>
      </c>
      <c r="M98" s="1582">
        <v>2045</v>
      </c>
      <c r="N98" s="1582">
        <v>2050</v>
      </c>
      <c r="V98" s="1353"/>
      <c r="W98" s="1353"/>
      <c r="X98" s="1353"/>
      <c r="Y98" s="1353"/>
      <c r="Z98" s="1353"/>
    </row>
    <row r="99" spans="2:26" ht="17.25" customHeight="1">
      <c r="B99" s="1112" t="s">
        <v>226</v>
      </c>
      <c r="C99" s="1612">
        <v>1.6180000000000001</v>
      </c>
      <c r="D99" s="1612">
        <v>1.4550000000000001</v>
      </c>
      <c r="E99" s="1612">
        <v>1.619</v>
      </c>
      <c r="F99" s="1612">
        <v>1.8194939800000001</v>
      </c>
      <c r="G99" s="1612">
        <v>1.6285244480000001</v>
      </c>
      <c r="H99" s="1612">
        <v>1.0585408912000001</v>
      </c>
      <c r="I99" s="1612">
        <v>1.6936654259200001</v>
      </c>
      <c r="J99" s="1613">
        <v>1.7750916483200001</v>
      </c>
      <c r="K99" s="1612">
        <v>1.7750916483200001</v>
      </c>
      <c r="L99" s="1612">
        <v>1.7750916483200001</v>
      </c>
      <c r="M99" s="1612">
        <v>1.7750916483200001</v>
      </c>
      <c r="N99" s="1613">
        <v>1.7750916483200001</v>
      </c>
      <c r="V99" s="1353"/>
      <c r="W99" s="1353"/>
      <c r="X99" s="1353"/>
      <c r="Y99" s="1353"/>
      <c r="Z99" s="1353"/>
    </row>
    <row r="100" spans="2:26" ht="17.25" customHeight="1">
      <c r="B100" s="1112" t="s">
        <v>227</v>
      </c>
      <c r="C100" s="1612">
        <v>0</v>
      </c>
      <c r="D100" s="1612">
        <v>0</v>
      </c>
      <c r="E100" s="1612">
        <v>0</v>
      </c>
      <c r="F100" s="1612">
        <v>0</v>
      </c>
      <c r="G100" s="1612">
        <v>0</v>
      </c>
      <c r="H100" s="1612">
        <v>0</v>
      </c>
      <c r="I100" s="1612">
        <v>6.0971955333120012E-2</v>
      </c>
      <c r="J100" s="1612">
        <v>0.35945605878480003</v>
      </c>
      <c r="K100" s="1612">
        <v>0.15816066586531202</v>
      </c>
      <c r="L100" s="1612">
        <v>0.28756484702784002</v>
      </c>
      <c r="M100" s="1612">
        <v>0.71891211756960005</v>
      </c>
      <c r="N100" s="1612">
        <v>1.0384286142672001</v>
      </c>
      <c r="V100" s="1353"/>
      <c r="W100" s="1353"/>
      <c r="X100" s="1353"/>
      <c r="Y100" s="1353"/>
      <c r="Z100" s="1353"/>
    </row>
    <row r="101" spans="2:26" ht="17.25" customHeight="1">
      <c r="B101" s="1112" t="s">
        <v>228</v>
      </c>
      <c r="C101" s="1612">
        <v>0</v>
      </c>
      <c r="D101" s="1612">
        <v>0</v>
      </c>
      <c r="E101" s="1612">
        <v>0</v>
      </c>
      <c r="F101" s="1612">
        <v>0</v>
      </c>
      <c r="G101" s="1612">
        <v>0</v>
      </c>
      <c r="H101" s="1612">
        <v>0</v>
      </c>
      <c r="I101" s="1612">
        <v>8.4683271296000007E-2</v>
      </c>
      <c r="J101" s="1612">
        <v>0.17750916483200002</v>
      </c>
      <c r="K101" s="1612">
        <v>0.17750916483200002</v>
      </c>
      <c r="L101" s="1612">
        <v>0.17750916483200002</v>
      </c>
      <c r="M101" s="1612">
        <v>0</v>
      </c>
      <c r="N101" s="1612">
        <v>0</v>
      </c>
    </row>
    <row r="102" spans="2:26" ht="17.25" customHeight="1">
      <c r="B102" s="1112" t="s">
        <v>789</v>
      </c>
      <c r="C102" s="1612">
        <v>0</v>
      </c>
      <c r="D102" s="1612">
        <v>0</v>
      </c>
      <c r="E102" s="1612">
        <v>0</v>
      </c>
      <c r="F102" s="1612">
        <v>0</v>
      </c>
      <c r="G102" s="1612">
        <v>0</v>
      </c>
      <c r="H102" s="1612">
        <v>0</v>
      </c>
      <c r="I102" s="1612">
        <v>0</v>
      </c>
      <c r="J102" s="1612">
        <v>0</v>
      </c>
      <c r="K102" s="1612">
        <v>0</v>
      </c>
      <c r="L102" s="1612">
        <v>0</v>
      </c>
      <c r="M102" s="1612">
        <v>0</v>
      </c>
      <c r="N102" s="1612">
        <v>0</v>
      </c>
    </row>
    <row r="103" spans="2:26" ht="17.25" customHeight="1">
      <c r="B103" s="1112" t="s">
        <v>790</v>
      </c>
      <c r="C103" s="1612">
        <v>0</v>
      </c>
      <c r="D103" s="1612">
        <v>0</v>
      </c>
      <c r="E103" s="1612">
        <v>0</v>
      </c>
      <c r="F103" s="1612">
        <v>0</v>
      </c>
      <c r="G103" s="1612">
        <v>0</v>
      </c>
      <c r="H103" s="1612">
        <v>0</v>
      </c>
      <c r="I103" s="1612">
        <v>6.7746617036799949E-3</v>
      </c>
      <c r="J103" s="1612">
        <v>3.9939562087199988E-2</v>
      </c>
      <c r="K103" s="1612">
        <v>1.7573407318367987E-2</v>
      </c>
      <c r="L103" s="1612">
        <v>3.1951649669759982E-2</v>
      </c>
      <c r="M103" s="1612">
        <v>7.9879124174399976E-2</v>
      </c>
      <c r="N103" s="1612">
        <v>0.11538095714079991</v>
      </c>
    </row>
    <row r="104" spans="2:26" ht="17.25" customHeight="1">
      <c r="B104" s="1112" t="s">
        <v>229</v>
      </c>
      <c r="C104" s="1612">
        <v>1.6180000000000001</v>
      </c>
      <c r="D104" s="1612">
        <v>1.4550000000000001</v>
      </c>
      <c r="E104" s="1612">
        <v>1.619</v>
      </c>
      <c r="F104" s="1612">
        <v>1.8194939800000001</v>
      </c>
      <c r="G104" s="1612">
        <v>1.6285244480000001</v>
      </c>
      <c r="H104" s="1612">
        <v>1.0585408912000001</v>
      </c>
      <c r="I104" s="1612">
        <v>1.5412355375872</v>
      </c>
      <c r="J104" s="1612">
        <v>1.1893114043744002</v>
      </c>
      <c r="K104" s="1612">
        <v>1.3295436445916802</v>
      </c>
      <c r="L104" s="1612">
        <v>1.0650549889920002</v>
      </c>
      <c r="M104" s="1612">
        <v>0.6212820769120001</v>
      </c>
      <c r="N104" s="1612">
        <v>0.21301099779839996</v>
      </c>
    </row>
    <row r="105" spans="2:26" ht="17.25" customHeight="1">
      <c r="B105" s="1112" t="s">
        <v>791</v>
      </c>
      <c r="C105" s="1612">
        <v>0</v>
      </c>
      <c r="D105" s="1612">
        <v>0</v>
      </c>
      <c r="E105" s="1612">
        <v>0</v>
      </c>
      <c r="F105" s="1612">
        <v>0</v>
      </c>
      <c r="G105" s="1612">
        <v>0</v>
      </c>
      <c r="H105" s="1612">
        <v>0</v>
      </c>
      <c r="I105" s="1612">
        <v>0</v>
      </c>
      <c r="J105" s="1612">
        <v>8.8754582416000014E-3</v>
      </c>
      <c r="K105" s="1612">
        <v>9.230476571264E-2</v>
      </c>
      <c r="L105" s="1612">
        <v>0.21301099779839999</v>
      </c>
      <c r="M105" s="1612">
        <v>0.35501832966400004</v>
      </c>
      <c r="N105" s="1612">
        <v>0.40827107911360005</v>
      </c>
    </row>
    <row r="106" spans="2:26" ht="17.25" customHeight="1">
      <c r="B106" s="1112" t="s">
        <v>859</v>
      </c>
      <c r="C106" s="1612">
        <v>0</v>
      </c>
      <c r="D106" s="1612">
        <v>0</v>
      </c>
      <c r="E106" s="1612">
        <v>0</v>
      </c>
      <c r="F106" s="1612">
        <v>0</v>
      </c>
      <c r="G106" s="1612">
        <v>0</v>
      </c>
      <c r="H106" s="1612">
        <v>0</v>
      </c>
      <c r="I106" s="1612">
        <v>0</v>
      </c>
      <c r="J106" s="1612">
        <v>0</v>
      </c>
      <c r="K106" s="1612">
        <v>0</v>
      </c>
      <c r="L106" s="1612">
        <v>0</v>
      </c>
      <c r="M106" s="1612">
        <v>0</v>
      </c>
      <c r="N106" s="1612">
        <v>0</v>
      </c>
    </row>
    <row r="107" spans="2:26" ht="17.25" customHeight="1">
      <c r="B107" s="1173" t="s">
        <v>860</v>
      </c>
      <c r="C107" s="1069">
        <v>1.6180000000000001</v>
      </c>
      <c r="D107" s="1069">
        <v>1.4550000000000001</v>
      </c>
      <c r="E107" s="1069">
        <v>1.619</v>
      </c>
      <c r="F107" s="1069">
        <v>1.8194939800000001</v>
      </c>
      <c r="G107" s="1069">
        <v>1.6285244480000001</v>
      </c>
      <c r="H107" s="1069">
        <v>1.0585408912000001</v>
      </c>
      <c r="I107" s="1069">
        <v>1.6936654259199999</v>
      </c>
      <c r="J107" s="1069">
        <v>1.7750916483200001</v>
      </c>
      <c r="K107" s="1069">
        <v>1.7750916483200001</v>
      </c>
      <c r="L107" s="1069">
        <v>1.7750916483200003</v>
      </c>
      <c r="M107" s="1069">
        <v>1.7750916483200001</v>
      </c>
      <c r="N107" s="1069">
        <v>1.7750916483200001</v>
      </c>
    </row>
    <row r="108" spans="2:26" ht="17.25" customHeight="1">
      <c r="B108" s="1173" t="s">
        <v>861</v>
      </c>
      <c r="C108" s="1393">
        <v>0</v>
      </c>
      <c r="D108" s="1393">
        <v>0</v>
      </c>
      <c r="E108" s="1393">
        <v>0</v>
      </c>
      <c r="F108" s="1393">
        <v>0</v>
      </c>
      <c r="G108" s="1393">
        <v>0</v>
      </c>
      <c r="H108" s="1393">
        <v>0</v>
      </c>
      <c r="I108" s="1393">
        <v>0</v>
      </c>
      <c r="J108" s="1393">
        <v>8.8754582416000014E-3</v>
      </c>
      <c r="K108" s="1393">
        <v>9.230476571264E-2</v>
      </c>
      <c r="L108" s="1393">
        <v>0.21301099779839999</v>
      </c>
      <c r="M108" s="1393">
        <v>0.35501832966400004</v>
      </c>
      <c r="N108" s="1393">
        <v>0.40827107911360005</v>
      </c>
    </row>
    <row r="109" spans="2:26" ht="17.25" customHeight="1">
      <c r="B109" s="1173" t="s">
        <v>568</v>
      </c>
      <c r="C109" s="1393">
        <v>0</v>
      </c>
      <c r="D109" s="1393">
        <v>0</v>
      </c>
      <c r="E109" s="1393">
        <v>0</v>
      </c>
      <c r="F109" s="1393">
        <v>0</v>
      </c>
      <c r="G109" s="1393">
        <v>0</v>
      </c>
      <c r="H109" s="1393">
        <v>0</v>
      </c>
      <c r="I109" s="1393">
        <v>6.7746617036800003E-2</v>
      </c>
      <c r="J109" s="1393">
        <v>0.39939562087200003</v>
      </c>
      <c r="K109" s="1393">
        <v>0.17573407318368001</v>
      </c>
      <c r="L109" s="1393">
        <v>0.31951649669760002</v>
      </c>
      <c r="M109" s="1393">
        <v>0.79879124174400007</v>
      </c>
      <c r="N109" s="1393">
        <v>1.1538095714080001</v>
      </c>
    </row>
    <row r="111" spans="2:26" ht="17.25" customHeight="1">
      <c r="B111" s="1352" t="s">
        <v>862</v>
      </c>
      <c r="C111" s="1069">
        <v>1.6180000000000001</v>
      </c>
      <c r="D111" s="1069">
        <v>1.4550000000000001</v>
      </c>
      <c r="E111" s="1069">
        <v>1.619</v>
      </c>
      <c r="F111" s="1069">
        <v>1.8194939800000001</v>
      </c>
      <c r="G111" s="1069">
        <v>1.6285244480000001</v>
      </c>
      <c r="H111" s="1069">
        <v>1.0585408912000001</v>
      </c>
      <c r="I111" s="1069">
        <v>1.5480101992908799</v>
      </c>
      <c r="J111" s="1069">
        <v>1.2381264247032002</v>
      </c>
      <c r="K111" s="1069">
        <v>1.4394218176226881</v>
      </c>
      <c r="L111" s="1069">
        <v>1.3100176364601603</v>
      </c>
      <c r="M111" s="1069">
        <v>1.0561795307504003</v>
      </c>
      <c r="N111" s="1069">
        <v>0.73666303405279998</v>
      </c>
    </row>
    <row r="112" spans="2:26" ht="17.25" customHeight="1">
      <c r="B112" s="1352" t="s">
        <v>863</v>
      </c>
      <c r="C112" s="1393">
        <v>0</v>
      </c>
      <c r="D112" s="1393">
        <v>0</v>
      </c>
      <c r="E112" s="1393">
        <v>0</v>
      </c>
      <c r="F112" s="1393">
        <v>0</v>
      </c>
      <c r="G112" s="1393">
        <v>0</v>
      </c>
      <c r="H112" s="1393">
        <v>0</v>
      </c>
      <c r="I112" s="1393">
        <v>0.14565522662912</v>
      </c>
      <c r="J112" s="1393">
        <v>0.5369652236168001</v>
      </c>
      <c r="K112" s="1393">
        <v>0.33566983069731204</v>
      </c>
      <c r="L112" s="1393">
        <v>0.46507401185984004</v>
      </c>
      <c r="M112" s="1393">
        <v>0.71891211756960005</v>
      </c>
      <c r="N112" s="1393">
        <v>1.0384286142672001</v>
      </c>
    </row>
    <row r="113" spans="3:4" s="1352" customFormat="1" ht="17.25" customHeight="1">
      <c r="C113" s="1353"/>
      <c r="D113" s="1353"/>
    </row>
  </sheetData>
  <pageMargins left="0" right="0" top="0.39374999999999999" bottom="0.39374999999999999" header="0" footer="0"/>
  <pageSetup paperSize="9" firstPageNumber="0" orientation="portrait" horizontalDpi="300" verticalDpi="300"/>
  <headerFooter>
    <oddHeader>&amp;C&amp;A</oddHeader>
    <oddFooter>&amp;CPage &amp;P</oddFooter>
  </headerFooter>
  <ignoredErrors>
    <ignoredError sqref="F60:N60"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5296C-D5B8-4C52-BBCC-3AA3B71BB4E0}">
  <dimension ref="A2:ALT121"/>
  <sheetViews>
    <sheetView topLeftCell="A58" workbookViewId="0">
      <selection activeCell="K79" sqref="K79"/>
    </sheetView>
  </sheetViews>
  <sheetFormatPr baseColWidth="10" defaultColWidth="9.28515625" defaultRowHeight="15"/>
  <cols>
    <col min="1" max="1" width="7.42578125" style="1045" customWidth="1"/>
    <col min="2" max="2" width="26.7109375" style="1242" customWidth="1"/>
    <col min="3" max="11" width="8.7109375" style="1242" customWidth="1"/>
    <col min="12" max="12" width="8" style="1242" customWidth="1"/>
    <col min="13" max="13" width="13.7109375" style="1242" customWidth="1"/>
    <col min="14" max="14" width="8" style="1242" customWidth="1"/>
    <col min="15" max="982" width="9.28515625" style="1045"/>
    <col min="983" max="983" width="12.5703125" style="1045" customWidth="1"/>
    <col min="984" max="1008" width="11.42578125" style="1045" customWidth="1"/>
    <col min="1009" max="16384" width="9.28515625" style="1242"/>
  </cols>
  <sheetData>
    <row r="2" spans="1:1008" ht="30" customHeight="1">
      <c r="B2" s="1614" t="s">
        <v>864</v>
      </c>
      <c r="C2" s="1614"/>
      <c r="D2" s="1614"/>
      <c r="E2" s="1614"/>
      <c r="F2" s="1614"/>
      <c r="G2" s="1614"/>
      <c r="H2" s="1614"/>
      <c r="I2" s="1614"/>
      <c r="J2" s="1614"/>
      <c r="K2" s="1614"/>
      <c r="L2" s="1614"/>
      <c r="M2" s="1614"/>
      <c r="N2" s="1614"/>
    </row>
    <row r="4" spans="1:1008" s="1615" customFormat="1">
      <c r="A4" s="1045"/>
      <c r="AKU4" s="1045"/>
      <c r="AKV4" s="1045"/>
      <c r="AKW4" s="1045"/>
      <c r="AKX4" s="1045"/>
      <c r="AKY4" s="1045"/>
      <c r="AKZ4" s="1045"/>
      <c r="ALA4" s="1045"/>
      <c r="ALB4" s="1045"/>
      <c r="ALC4" s="1045"/>
      <c r="ALD4" s="1045"/>
      <c r="ALE4" s="1045"/>
      <c r="ALF4" s="1045"/>
      <c r="ALG4" s="1045"/>
      <c r="ALH4" s="1045"/>
      <c r="ALI4" s="1045"/>
      <c r="ALJ4" s="1045"/>
      <c r="ALK4" s="1045"/>
      <c r="ALL4" s="1045"/>
      <c r="ALM4" s="1045"/>
      <c r="ALN4" s="1045"/>
      <c r="ALO4" s="1045"/>
      <c r="ALP4" s="1045"/>
      <c r="ALQ4" s="1045"/>
      <c r="ALR4" s="1045"/>
      <c r="ALS4" s="1045"/>
      <c r="ALT4" s="1045"/>
    </row>
    <row r="5" spans="1:1008" s="1616" customFormat="1" ht="20.100000000000001" customHeight="1">
      <c r="A5" s="1045"/>
      <c r="B5" s="1616" t="s">
        <v>90</v>
      </c>
      <c r="AKU5" s="1617"/>
      <c r="AKV5" s="1045"/>
      <c r="AKW5" s="1045"/>
      <c r="AKX5" s="1045"/>
      <c r="AKY5" s="1045"/>
      <c r="AKZ5" s="1045"/>
      <c r="ALA5" s="1045"/>
      <c r="ALB5" s="1045"/>
      <c r="ALC5" s="1045"/>
      <c r="ALD5" s="1045"/>
      <c r="ALE5" s="1045"/>
      <c r="ALF5" s="1045"/>
      <c r="ALG5" s="1045"/>
      <c r="ALH5" s="1045"/>
      <c r="ALI5" s="1045"/>
      <c r="ALJ5" s="1045"/>
      <c r="ALK5" s="1045"/>
      <c r="ALL5" s="1045"/>
      <c r="ALM5" s="1045"/>
      <c r="ALN5" s="1045"/>
      <c r="ALO5" s="1045"/>
      <c r="ALP5" s="1045"/>
      <c r="ALQ5" s="1045"/>
      <c r="ALR5" s="1045"/>
      <c r="ALS5" s="1045"/>
      <c r="ALT5" s="1045"/>
    </row>
    <row r="6" spans="1:1008" s="1615" customFormat="1">
      <c r="A6" s="1045"/>
      <c r="AKU6" s="1045"/>
      <c r="AKV6" s="1045"/>
      <c r="AKW6" s="1045"/>
      <c r="AKX6" s="1045"/>
      <c r="AKY6" s="1045"/>
      <c r="AKZ6" s="1045"/>
      <c r="ALA6" s="1045"/>
      <c r="ALB6" s="1045"/>
      <c r="ALC6" s="1045"/>
      <c r="ALD6" s="1045"/>
      <c r="ALE6" s="1045"/>
      <c r="ALF6" s="1045"/>
      <c r="ALG6" s="1045"/>
      <c r="ALH6" s="1045"/>
      <c r="ALI6" s="1045"/>
      <c r="ALJ6" s="1045"/>
      <c r="ALK6" s="1045"/>
      <c r="ALL6" s="1045"/>
      <c r="ALM6" s="1045"/>
      <c r="ALN6" s="1045"/>
      <c r="ALO6" s="1045"/>
      <c r="ALP6" s="1045"/>
      <c r="ALQ6" s="1045"/>
      <c r="ALR6" s="1045"/>
      <c r="ALS6" s="1045"/>
      <c r="ALT6" s="1045"/>
    </row>
    <row r="7" spans="1:1008" s="1615" customFormat="1">
      <c r="A7" s="1045"/>
      <c r="B7" s="1232" t="s">
        <v>865</v>
      </c>
      <c r="C7" s="990"/>
      <c r="D7" s="990"/>
      <c r="E7" s="990"/>
      <c r="F7" s="1618">
        <v>0.02</v>
      </c>
      <c r="G7" s="1618">
        <v>0.06</v>
      </c>
      <c r="H7" s="1618">
        <v>0.2</v>
      </c>
      <c r="I7" s="990"/>
      <c r="J7" s="989"/>
      <c r="K7" s="989"/>
      <c r="L7" s="989"/>
      <c r="M7" s="1352"/>
      <c r="AKU7" s="1045"/>
      <c r="AKV7" s="1045"/>
      <c r="AKW7" s="1045"/>
      <c r="AKX7" s="1045"/>
      <c r="AKY7" s="1045"/>
      <c r="AKZ7" s="1045"/>
      <c r="ALA7" s="1045"/>
      <c r="ALB7" s="1045"/>
      <c r="ALC7" s="1045"/>
      <c r="ALD7" s="1045"/>
      <c r="ALE7" s="1045"/>
      <c r="ALF7" s="1045"/>
      <c r="ALG7" s="1045"/>
      <c r="ALH7" s="1045"/>
      <c r="ALI7" s="1045"/>
      <c r="ALJ7" s="1045"/>
      <c r="ALK7" s="1045"/>
      <c r="ALL7" s="1045"/>
      <c r="ALM7" s="1045"/>
      <c r="ALN7" s="1045"/>
      <c r="ALO7" s="1045"/>
      <c r="ALP7" s="1045"/>
      <c r="ALQ7" s="1045"/>
      <c r="ALR7" s="1045"/>
      <c r="ALS7" s="1045"/>
      <c r="ALT7" s="1045"/>
    </row>
    <row r="8" spans="1:1008" s="1615" customFormat="1">
      <c r="A8" s="1045"/>
      <c r="B8" s="992"/>
      <c r="C8" s="992"/>
      <c r="D8" s="993">
        <v>2019</v>
      </c>
      <c r="E8" s="993">
        <v>2020</v>
      </c>
      <c r="F8" s="993">
        <v>2025</v>
      </c>
      <c r="G8" s="993">
        <v>2030</v>
      </c>
      <c r="H8" s="993">
        <v>2035</v>
      </c>
      <c r="I8" s="993">
        <v>2040</v>
      </c>
      <c r="J8" s="993">
        <v>2045</v>
      </c>
      <c r="K8" s="993">
        <v>2050</v>
      </c>
      <c r="AKS8" s="1045"/>
      <c r="AKT8" s="1045"/>
      <c r="AKU8" s="1045"/>
      <c r="AKV8" s="1045"/>
      <c r="AKW8" s="1045"/>
      <c r="AKX8" s="1045"/>
      <c r="AKY8" s="1045"/>
      <c r="AKZ8" s="1045"/>
      <c r="ALA8" s="1045"/>
      <c r="ALB8" s="1045"/>
      <c r="ALC8" s="1045"/>
      <c r="ALD8" s="1045"/>
      <c r="ALE8" s="1045"/>
      <c r="ALF8" s="1045"/>
      <c r="ALG8" s="1045"/>
      <c r="ALH8" s="1045"/>
      <c r="ALI8" s="1045"/>
      <c r="ALJ8" s="1045"/>
      <c r="ALK8" s="1045"/>
      <c r="ALL8" s="1045"/>
      <c r="ALM8" s="1045"/>
      <c r="ALN8" s="1045"/>
      <c r="ALO8" s="1045"/>
      <c r="ALP8" s="1045"/>
      <c r="ALQ8" s="1045"/>
      <c r="ALR8" s="1045"/>
      <c r="ALS8" s="1045"/>
      <c r="ALT8" s="1045"/>
    </row>
    <row r="9" spans="1:1008" s="1619" customFormat="1">
      <c r="A9" s="1045"/>
      <c r="B9" s="992" t="s">
        <v>866</v>
      </c>
      <c r="C9" s="992"/>
      <c r="D9" s="995">
        <v>0</v>
      </c>
      <c r="E9" s="995">
        <v>0</v>
      </c>
      <c r="F9" s="995">
        <v>2.3599999999999999E-2</v>
      </c>
      <c r="G9" s="995">
        <v>0.1</v>
      </c>
      <c r="H9" s="995">
        <v>0.2</v>
      </c>
      <c r="I9" s="995">
        <v>0.37</v>
      </c>
      <c r="J9" s="995">
        <v>0.54</v>
      </c>
      <c r="K9" s="995">
        <v>0.85</v>
      </c>
      <c r="L9" s="1615"/>
      <c r="M9" s="1615"/>
      <c r="N9" s="1615"/>
      <c r="AKS9" s="1620"/>
      <c r="AKT9" s="1620"/>
      <c r="AKU9" s="1620"/>
      <c r="AKV9" s="1620"/>
      <c r="AKW9" s="1620"/>
      <c r="AKX9" s="1620"/>
      <c r="AKY9" s="1620"/>
      <c r="AKZ9" s="1620"/>
      <c r="ALA9" s="1620"/>
      <c r="ALB9" s="1620"/>
      <c r="ALC9" s="1620"/>
      <c r="ALD9" s="1620"/>
      <c r="ALE9" s="1620"/>
      <c r="ALF9" s="1620"/>
      <c r="ALG9" s="1620"/>
      <c r="ALH9" s="1620"/>
      <c r="ALI9" s="1620"/>
      <c r="ALJ9" s="1620"/>
      <c r="ALK9" s="1620"/>
      <c r="ALL9" s="1620"/>
      <c r="ALM9" s="1620"/>
      <c r="ALN9" s="1620"/>
      <c r="ALO9" s="1620"/>
      <c r="ALP9" s="1620"/>
      <c r="ALQ9" s="1620"/>
      <c r="ALR9" s="1620"/>
      <c r="ALS9" s="1620"/>
      <c r="ALT9" s="1620"/>
    </row>
    <row r="10" spans="1:1008" s="1619" customFormat="1">
      <c r="A10" s="1045"/>
      <c r="B10" s="992" t="s">
        <v>867</v>
      </c>
      <c r="C10" s="992"/>
      <c r="D10" s="995"/>
      <c r="E10" s="995"/>
      <c r="F10" s="995">
        <v>1.9599999999999999E-2</v>
      </c>
      <c r="G10" s="995">
        <v>0.08</v>
      </c>
      <c r="H10" s="995">
        <v>0.15</v>
      </c>
      <c r="I10" s="1621">
        <v>0.24</v>
      </c>
      <c r="J10" s="1621">
        <v>0.27</v>
      </c>
      <c r="K10" s="1621">
        <v>0.35</v>
      </c>
      <c r="L10" s="1615"/>
      <c r="M10" s="1615"/>
      <c r="N10" s="1615"/>
      <c r="AKS10" s="1620"/>
      <c r="AKT10" s="1620"/>
      <c r="AKU10" s="1620"/>
      <c r="AKV10" s="1620"/>
      <c r="AKW10" s="1620"/>
      <c r="AKX10" s="1620"/>
      <c r="AKY10" s="1620"/>
      <c r="AKZ10" s="1620"/>
      <c r="ALA10" s="1620"/>
      <c r="ALB10" s="1620"/>
      <c r="ALC10" s="1620"/>
      <c r="ALD10" s="1620"/>
      <c r="ALE10" s="1620"/>
      <c r="ALF10" s="1620"/>
      <c r="ALG10" s="1620"/>
      <c r="ALH10" s="1620"/>
      <c r="ALI10" s="1620"/>
      <c r="ALJ10" s="1620"/>
      <c r="ALK10" s="1620"/>
      <c r="ALL10" s="1620"/>
      <c r="ALM10" s="1620"/>
      <c r="ALN10" s="1620"/>
      <c r="ALO10" s="1620"/>
      <c r="ALP10" s="1620"/>
      <c r="ALQ10" s="1620"/>
      <c r="ALR10" s="1620"/>
      <c r="ALS10" s="1620"/>
      <c r="ALT10" s="1620"/>
    </row>
    <row r="11" spans="1:1008" s="1619" customFormat="1">
      <c r="A11" s="1045"/>
      <c r="B11" s="992" t="s">
        <v>868</v>
      </c>
      <c r="C11" s="992"/>
      <c r="D11" s="995"/>
      <c r="E11" s="995"/>
      <c r="F11" s="995">
        <v>4.0000000000000001E-3</v>
      </c>
      <c r="G11" s="995">
        <v>0.02</v>
      </c>
      <c r="H11" s="995">
        <v>0.05</v>
      </c>
      <c r="I11" s="1621">
        <v>0.13</v>
      </c>
      <c r="J11" s="1621">
        <v>0.27</v>
      </c>
      <c r="K11" s="1621">
        <v>0.5</v>
      </c>
      <c r="L11" s="1615"/>
      <c r="M11" s="1615"/>
      <c r="N11" s="1615"/>
      <c r="AKS11" s="1620"/>
      <c r="AKT11" s="1620"/>
      <c r="AKU11" s="1620"/>
      <c r="AKV11" s="1620"/>
      <c r="AKW11" s="1620"/>
      <c r="AKX11" s="1620"/>
      <c r="AKY11" s="1620"/>
      <c r="AKZ11" s="1620"/>
      <c r="ALA11" s="1620"/>
      <c r="ALB11" s="1620"/>
      <c r="ALC11" s="1620"/>
      <c r="ALD11" s="1620"/>
      <c r="ALE11" s="1620"/>
      <c r="ALF11" s="1620"/>
      <c r="ALG11" s="1620"/>
      <c r="ALH11" s="1620"/>
      <c r="ALI11" s="1620"/>
      <c r="ALJ11" s="1620"/>
      <c r="ALK11" s="1620"/>
      <c r="ALL11" s="1620"/>
      <c r="ALM11" s="1620"/>
      <c r="ALN11" s="1620"/>
      <c r="ALO11" s="1620"/>
      <c r="ALP11" s="1620"/>
      <c r="ALQ11" s="1620"/>
      <c r="ALR11" s="1620"/>
      <c r="ALS11" s="1620"/>
      <c r="ALT11" s="1620"/>
    </row>
    <row r="12" spans="1:1008" s="1619" customFormat="1">
      <c r="A12" s="1045"/>
      <c r="B12" s="1615"/>
      <c r="C12" s="1615"/>
      <c r="D12" s="1615"/>
      <c r="E12" s="1615"/>
      <c r="F12" s="1615"/>
      <c r="G12" s="1615"/>
      <c r="H12" s="1615"/>
      <c r="I12" s="1615"/>
      <c r="J12" s="1615"/>
      <c r="K12" s="1615"/>
      <c r="L12" s="1615"/>
      <c r="M12" s="1615"/>
      <c r="N12" s="1615"/>
      <c r="AKR12" s="1620"/>
      <c r="AKS12" s="1620"/>
      <c r="AKT12" s="1620"/>
      <c r="AKU12" s="1620"/>
      <c r="AKV12" s="1620"/>
      <c r="AKW12" s="1620"/>
      <c r="AKX12" s="1620"/>
      <c r="AKY12" s="1620"/>
      <c r="AKZ12" s="1620"/>
      <c r="ALA12" s="1620"/>
      <c r="ALB12" s="1620"/>
      <c r="ALC12" s="1620"/>
      <c r="ALD12" s="1620"/>
      <c r="ALE12" s="1620"/>
      <c r="ALF12" s="1620"/>
      <c r="ALG12" s="1620"/>
      <c r="ALH12" s="1620"/>
      <c r="ALI12" s="1620"/>
      <c r="ALJ12" s="1620"/>
      <c r="ALK12" s="1620"/>
      <c r="ALL12" s="1620"/>
      <c r="ALM12" s="1620"/>
      <c r="ALN12" s="1620"/>
      <c r="ALO12" s="1620"/>
      <c r="ALP12" s="1620"/>
      <c r="ALQ12" s="1620"/>
      <c r="ALR12" s="1620"/>
      <c r="ALS12" s="1620"/>
      <c r="ALT12" s="1620"/>
    </row>
    <row r="13" spans="1:1008" s="1619" customFormat="1">
      <c r="A13" s="1045"/>
      <c r="B13" s="1615"/>
      <c r="C13" s="1615"/>
      <c r="D13" s="1615"/>
      <c r="E13" s="1615"/>
      <c r="F13" s="1615"/>
      <c r="G13" s="1615"/>
      <c r="H13" s="1615"/>
      <c r="I13" s="1615"/>
      <c r="J13" s="1615"/>
      <c r="K13" s="1615"/>
      <c r="L13" s="1615"/>
      <c r="M13" s="1615"/>
      <c r="N13" s="1615"/>
      <c r="AKU13" s="1620"/>
      <c r="AKV13" s="1620"/>
      <c r="AKW13" s="1620"/>
      <c r="AKX13" s="1620"/>
      <c r="AKY13" s="1620"/>
      <c r="AKZ13" s="1620"/>
      <c r="ALA13" s="1620"/>
      <c r="ALB13" s="1620"/>
      <c r="ALC13" s="1620"/>
      <c r="ALD13" s="1620"/>
      <c r="ALE13" s="1620"/>
      <c r="ALF13" s="1620"/>
      <c r="ALG13" s="1620"/>
      <c r="ALH13" s="1620"/>
      <c r="ALI13" s="1620"/>
      <c r="ALJ13" s="1620"/>
      <c r="ALK13" s="1620"/>
      <c r="ALL13" s="1620"/>
      <c r="ALM13" s="1620"/>
      <c r="ALN13" s="1620"/>
      <c r="ALO13" s="1620"/>
      <c r="ALP13" s="1620"/>
      <c r="ALQ13" s="1620"/>
      <c r="ALR13" s="1620"/>
      <c r="ALS13" s="1620"/>
      <c r="ALT13" s="1620"/>
    </row>
    <row r="14" spans="1:1008" s="1619" customFormat="1">
      <c r="A14" s="1045"/>
      <c r="B14" s="1615" t="s">
        <v>869</v>
      </c>
      <c r="C14" s="1615"/>
      <c r="D14" s="1615"/>
      <c r="E14" s="1615"/>
      <c r="F14" s="1615"/>
      <c r="G14" s="1615"/>
      <c r="H14" s="1615"/>
      <c r="I14" s="1615"/>
      <c r="J14" s="1615"/>
      <c r="K14" s="1615"/>
      <c r="L14" s="1615"/>
      <c r="M14" s="1615"/>
      <c r="N14" s="1615"/>
      <c r="AKU14" s="1620"/>
      <c r="AKV14" s="1620"/>
      <c r="AKW14" s="1620"/>
      <c r="AKX14" s="1620"/>
      <c r="AKY14" s="1620"/>
      <c r="AKZ14" s="1620"/>
      <c r="ALA14" s="1620"/>
      <c r="ALB14" s="1620"/>
      <c r="ALC14" s="1620"/>
      <c r="ALD14" s="1620"/>
      <c r="ALE14" s="1620"/>
      <c r="ALF14" s="1620"/>
      <c r="ALG14" s="1620"/>
      <c r="ALH14" s="1620"/>
      <c r="ALI14" s="1620"/>
      <c r="ALJ14" s="1620"/>
      <c r="ALK14" s="1620"/>
      <c r="ALL14" s="1620"/>
      <c r="ALM14" s="1620"/>
      <c r="ALN14" s="1620"/>
      <c r="ALO14" s="1620"/>
      <c r="ALP14" s="1620"/>
      <c r="ALQ14" s="1620"/>
      <c r="ALR14" s="1620"/>
      <c r="ALS14" s="1620"/>
      <c r="ALT14" s="1620"/>
    </row>
    <row r="15" spans="1:1008" s="1619" customFormat="1">
      <c r="A15" s="1045"/>
      <c r="B15" s="1615"/>
      <c r="C15" s="1615"/>
      <c r="D15" s="1615"/>
      <c r="E15" s="1615"/>
      <c r="F15" s="1615"/>
      <c r="G15" s="1615"/>
      <c r="H15" s="1615"/>
      <c r="I15" s="1615"/>
      <c r="J15" s="1615"/>
      <c r="K15" s="1615"/>
      <c r="L15" s="1615"/>
      <c r="M15" s="1615"/>
      <c r="N15" s="1615"/>
      <c r="AKU15" s="1620"/>
      <c r="AKV15" s="1620"/>
      <c r="AKW15" s="1620"/>
      <c r="AKX15" s="1620"/>
      <c r="AKY15" s="1620"/>
      <c r="AKZ15" s="1620"/>
      <c r="ALA15" s="1620"/>
      <c r="ALB15" s="1620"/>
      <c r="ALC15" s="1620"/>
      <c r="ALD15" s="1620"/>
      <c r="ALE15" s="1620"/>
      <c r="ALF15" s="1620"/>
      <c r="ALG15" s="1620"/>
      <c r="ALH15" s="1620"/>
      <c r="ALI15" s="1620"/>
      <c r="ALJ15" s="1620"/>
      <c r="ALK15" s="1620"/>
      <c r="ALL15" s="1620"/>
      <c r="ALM15" s="1620"/>
      <c r="ALN15" s="1620"/>
      <c r="ALO15" s="1620"/>
      <c r="ALP15" s="1620"/>
      <c r="ALQ15" s="1620"/>
      <c r="ALR15" s="1620"/>
      <c r="ALS15" s="1620"/>
      <c r="ALT15" s="1620"/>
    </row>
    <row r="16" spans="1:1008" s="1619" customFormat="1">
      <c r="A16" s="1620"/>
      <c r="B16" s="1622" t="s">
        <v>573</v>
      </c>
      <c r="C16" s="1620">
        <v>2018</v>
      </c>
      <c r="D16" s="1620">
        <v>2019</v>
      </c>
      <c r="E16" s="1620">
        <v>2020</v>
      </c>
      <c r="F16" s="1620">
        <v>2025</v>
      </c>
      <c r="G16" s="1620">
        <v>2030</v>
      </c>
      <c r="H16" s="1620">
        <v>2035</v>
      </c>
      <c r="I16" s="1620">
        <v>2040</v>
      </c>
      <c r="J16" s="1620">
        <v>2045</v>
      </c>
      <c r="K16" s="1620">
        <v>2050</v>
      </c>
      <c r="L16" s="1615"/>
      <c r="M16" s="1615"/>
      <c r="N16" s="1615"/>
      <c r="AKU16" s="1620"/>
      <c r="AKV16" s="1620"/>
      <c r="AKW16" s="1620"/>
      <c r="AKX16" s="1620"/>
      <c r="AKY16" s="1620"/>
      <c r="AKZ16" s="1620"/>
      <c r="ALA16" s="1620"/>
      <c r="ALB16" s="1620"/>
      <c r="ALC16" s="1620"/>
      <c r="ALD16" s="1620"/>
      <c r="ALE16" s="1620"/>
      <c r="ALF16" s="1620"/>
      <c r="ALG16" s="1620"/>
      <c r="ALH16" s="1620"/>
      <c r="ALI16" s="1620"/>
      <c r="ALJ16" s="1620"/>
      <c r="ALK16" s="1620"/>
      <c r="ALL16" s="1620"/>
      <c r="ALM16" s="1620"/>
      <c r="ALN16" s="1620"/>
      <c r="ALO16" s="1620"/>
      <c r="ALP16" s="1620"/>
      <c r="ALQ16" s="1620"/>
      <c r="ALR16" s="1620"/>
      <c r="ALS16" s="1620"/>
      <c r="ALT16" s="1620"/>
    </row>
    <row r="17" spans="1:1008" s="1619" customFormat="1">
      <c r="A17" s="1620"/>
      <c r="B17" s="1623" t="s">
        <v>599</v>
      </c>
      <c r="C17" s="1624">
        <v>0</v>
      </c>
      <c r="D17" s="1624">
        <v>0</v>
      </c>
      <c r="E17" s="1624">
        <v>0</v>
      </c>
      <c r="F17" s="1624">
        <v>1.9599999999999999E-2</v>
      </c>
      <c r="G17" s="1624">
        <v>0.08</v>
      </c>
      <c r="H17" s="1624">
        <v>0.15</v>
      </c>
      <c r="I17" s="1624">
        <v>0.24</v>
      </c>
      <c r="J17" s="1624">
        <v>0.27</v>
      </c>
      <c r="K17" s="1624">
        <v>0.35</v>
      </c>
      <c r="L17" s="1615"/>
      <c r="M17" s="1615"/>
      <c r="N17" s="1615"/>
      <c r="AKU17" s="1620"/>
      <c r="AKV17" s="1620"/>
      <c r="AKW17" s="1620"/>
      <c r="AKX17" s="1620"/>
      <c r="AKY17" s="1620"/>
      <c r="AKZ17" s="1620"/>
      <c r="ALA17" s="1620"/>
      <c r="ALB17" s="1620"/>
      <c r="ALC17" s="1620"/>
      <c r="ALD17" s="1620"/>
      <c r="ALE17" s="1620"/>
      <c r="ALF17" s="1620"/>
      <c r="ALG17" s="1620"/>
      <c r="ALH17" s="1620"/>
      <c r="ALI17" s="1620"/>
      <c r="ALJ17" s="1620"/>
      <c r="ALK17" s="1620"/>
      <c r="ALL17" s="1620"/>
      <c r="ALM17" s="1620"/>
      <c r="ALN17" s="1620"/>
      <c r="ALO17" s="1620"/>
      <c r="ALP17" s="1620"/>
      <c r="ALQ17" s="1620"/>
      <c r="ALR17" s="1620"/>
      <c r="ALS17" s="1620"/>
      <c r="ALT17" s="1620"/>
    </row>
    <row r="18" spans="1:1008" s="1619" customFormat="1">
      <c r="A18" s="1620"/>
      <c r="B18" s="1623" t="s">
        <v>600</v>
      </c>
      <c r="C18" s="1624">
        <v>0</v>
      </c>
      <c r="D18" s="1624">
        <v>0</v>
      </c>
      <c r="E18" s="1624">
        <v>0</v>
      </c>
      <c r="F18" s="1624">
        <v>4.0000000000000001E-3</v>
      </c>
      <c r="G18" s="1624">
        <v>0.02</v>
      </c>
      <c r="H18" s="1624">
        <v>0.05</v>
      </c>
      <c r="I18" s="1624">
        <v>0.13</v>
      </c>
      <c r="J18" s="1624">
        <v>0.27</v>
      </c>
      <c r="K18" s="1624">
        <v>0.5</v>
      </c>
      <c r="L18" s="1615"/>
      <c r="M18" s="1615"/>
      <c r="N18" s="1615"/>
      <c r="AKU18" s="1620"/>
      <c r="AKV18" s="1620"/>
      <c r="AKW18" s="1620"/>
      <c r="AKX18" s="1620"/>
      <c r="AKY18" s="1620"/>
      <c r="AKZ18" s="1620"/>
      <c r="ALA18" s="1620"/>
      <c r="ALB18" s="1620"/>
      <c r="ALC18" s="1620"/>
      <c r="ALD18" s="1620"/>
      <c r="ALE18" s="1620"/>
      <c r="ALF18" s="1620"/>
      <c r="ALG18" s="1620"/>
      <c r="ALH18" s="1620"/>
      <c r="ALI18" s="1620"/>
      <c r="ALJ18" s="1620"/>
      <c r="ALK18" s="1620"/>
      <c r="ALL18" s="1620"/>
      <c r="ALM18" s="1620"/>
      <c r="ALN18" s="1620"/>
      <c r="ALO18" s="1620"/>
      <c r="ALP18" s="1620"/>
      <c r="ALQ18" s="1620"/>
      <c r="ALR18" s="1620"/>
      <c r="ALS18" s="1620"/>
      <c r="ALT18" s="1620"/>
    </row>
    <row r="19" spans="1:1008" s="1619" customFormat="1">
      <c r="A19" s="1620"/>
      <c r="B19" s="1623" t="s">
        <v>601</v>
      </c>
      <c r="C19" s="1624">
        <v>0</v>
      </c>
      <c r="D19" s="1624">
        <v>0</v>
      </c>
      <c r="E19" s="1624">
        <v>0</v>
      </c>
      <c r="F19" s="1624">
        <v>0</v>
      </c>
      <c r="G19" s="1624">
        <v>0</v>
      </c>
      <c r="H19" s="1624">
        <v>0</v>
      </c>
      <c r="I19" s="1624">
        <v>0</v>
      </c>
      <c r="J19" s="1624">
        <v>0</v>
      </c>
      <c r="K19" s="1624">
        <v>0</v>
      </c>
      <c r="L19" s="1615"/>
      <c r="M19" s="1615"/>
      <c r="N19" s="1615"/>
      <c r="AKU19" s="1620"/>
      <c r="AKV19" s="1620"/>
      <c r="AKW19" s="1620"/>
      <c r="AKX19" s="1620"/>
      <c r="AKY19" s="1620"/>
      <c r="AKZ19" s="1620"/>
      <c r="ALA19" s="1620"/>
      <c r="ALB19" s="1620"/>
      <c r="ALC19" s="1620"/>
      <c r="ALD19" s="1620"/>
      <c r="ALE19" s="1620"/>
      <c r="ALF19" s="1620"/>
      <c r="ALG19" s="1620"/>
      <c r="ALH19" s="1620"/>
      <c r="ALI19" s="1620"/>
      <c r="ALJ19" s="1620"/>
      <c r="ALK19" s="1620"/>
      <c r="ALL19" s="1620"/>
      <c r="ALM19" s="1620"/>
      <c r="ALN19" s="1620"/>
      <c r="ALO19" s="1620"/>
      <c r="ALP19" s="1620"/>
      <c r="ALQ19" s="1620"/>
      <c r="ALR19" s="1620"/>
      <c r="ALS19" s="1620"/>
      <c r="ALT19" s="1620"/>
    </row>
    <row r="20" spans="1:1008" s="1619" customFormat="1">
      <c r="A20" s="1620"/>
      <c r="B20" s="1623" t="s">
        <v>602</v>
      </c>
      <c r="C20" s="1624">
        <v>1</v>
      </c>
      <c r="D20" s="1624">
        <v>1</v>
      </c>
      <c r="E20" s="1624">
        <v>1</v>
      </c>
      <c r="F20" s="1624">
        <v>0.97640000000000005</v>
      </c>
      <c r="G20" s="1624">
        <v>0.9</v>
      </c>
      <c r="H20" s="1624">
        <v>0.79999999999999993</v>
      </c>
      <c r="I20" s="1624">
        <v>0.63</v>
      </c>
      <c r="J20" s="1624">
        <v>0.45999999999999996</v>
      </c>
      <c r="K20" s="1624">
        <v>0.15000000000000002</v>
      </c>
      <c r="L20" s="1615"/>
      <c r="M20" s="1615"/>
      <c r="N20" s="1615"/>
      <c r="AKU20" s="1620"/>
      <c r="AKV20" s="1620"/>
      <c r="AKW20" s="1620"/>
      <c r="AKX20" s="1620"/>
      <c r="AKY20" s="1620"/>
      <c r="AKZ20" s="1620"/>
      <c r="ALA20" s="1620"/>
      <c r="ALB20" s="1620"/>
      <c r="ALC20" s="1620"/>
      <c r="ALD20" s="1620"/>
      <c r="ALE20" s="1620"/>
      <c r="ALF20" s="1620"/>
      <c r="ALG20" s="1620"/>
      <c r="ALH20" s="1620"/>
      <c r="ALI20" s="1620"/>
      <c r="ALJ20" s="1620"/>
      <c r="ALK20" s="1620"/>
      <c r="ALL20" s="1620"/>
      <c r="ALM20" s="1620"/>
      <c r="ALN20" s="1620"/>
      <c r="ALO20" s="1620"/>
      <c r="ALP20" s="1620"/>
      <c r="ALQ20" s="1620"/>
      <c r="ALR20" s="1620"/>
      <c r="ALS20" s="1620"/>
      <c r="ALT20" s="1620"/>
    </row>
    <row r="21" spans="1:1008" s="1619" customFormat="1">
      <c r="A21" s="1620"/>
      <c r="B21" s="1367" t="s">
        <v>603</v>
      </c>
      <c r="C21" s="1624">
        <v>1</v>
      </c>
      <c r="D21" s="1624">
        <v>1</v>
      </c>
      <c r="E21" s="1624">
        <v>1</v>
      </c>
      <c r="F21" s="1624">
        <v>1</v>
      </c>
      <c r="G21" s="1624">
        <v>1</v>
      </c>
      <c r="H21" s="1624">
        <v>1</v>
      </c>
      <c r="I21" s="1624">
        <v>1</v>
      </c>
      <c r="J21" s="1624">
        <v>1</v>
      </c>
      <c r="K21" s="1624">
        <v>1</v>
      </c>
      <c r="L21" s="1615"/>
      <c r="M21" s="1615"/>
      <c r="N21" s="1615"/>
      <c r="AKU21" s="1620"/>
      <c r="AKV21" s="1620"/>
      <c r="AKW21" s="1620"/>
      <c r="AKX21" s="1620"/>
      <c r="AKY21" s="1620"/>
      <c r="AKZ21" s="1620"/>
      <c r="ALA21" s="1620"/>
      <c r="ALB21" s="1620"/>
      <c r="ALC21" s="1620"/>
      <c r="ALD21" s="1620"/>
      <c r="ALE21" s="1620"/>
      <c r="ALF21" s="1620"/>
      <c r="ALG21" s="1620"/>
      <c r="ALH21" s="1620"/>
      <c r="ALI21" s="1620"/>
      <c r="ALJ21" s="1620"/>
      <c r="ALK21" s="1620"/>
      <c r="ALL21" s="1620"/>
      <c r="ALM21" s="1620"/>
      <c r="ALN21" s="1620"/>
      <c r="ALO21" s="1620"/>
      <c r="ALP21" s="1620"/>
      <c r="ALQ21" s="1620"/>
      <c r="ALR21" s="1620"/>
      <c r="ALS21" s="1620"/>
      <c r="ALT21" s="1620"/>
    </row>
    <row r="22" spans="1:1008" s="1619" customFormat="1">
      <c r="A22" s="1620"/>
      <c r="B22" s="1367"/>
      <c r="C22" s="1615"/>
      <c r="D22" s="1615"/>
      <c r="E22" s="1615"/>
      <c r="F22" s="1620"/>
      <c r="G22" s="1620"/>
      <c r="H22" s="1620"/>
      <c r="I22" s="1620"/>
      <c r="J22" s="1620"/>
      <c r="K22" s="1620"/>
      <c r="L22" s="1615"/>
      <c r="M22" s="1615"/>
      <c r="N22" s="1615"/>
      <c r="AKU22" s="1620"/>
      <c r="AKV22" s="1620"/>
      <c r="AKW22" s="1620"/>
      <c r="AKX22" s="1620"/>
      <c r="AKY22" s="1620"/>
      <c r="AKZ22" s="1620"/>
      <c r="ALA22" s="1620"/>
      <c r="ALB22" s="1620"/>
      <c r="ALC22" s="1620"/>
      <c r="ALD22" s="1620"/>
      <c r="ALE22" s="1620"/>
      <c r="ALF22" s="1620"/>
      <c r="ALG22" s="1620"/>
      <c r="ALH22" s="1620"/>
      <c r="ALI22" s="1620"/>
      <c r="ALJ22" s="1620"/>
      <c r="ALK22" s="1620"/>
      <c r="ALL22" s="1620"/>
      <c r="ALM22" s="1620"/>
      <c r="ALN22" s="1620"/>
      <c r="ALO22" s="1620"/>
      <c r="ALP22" s="1620"/>
      <c r="ALQ22" s="1620"/>
      <c r="ALR22" s="1620"/>
      <c r="ALS22" s="1620"/>
      <c r="ALT22" s="1620"/>
    </row>
    <row r="23" spans="1:1008" s="1619" customFormat="1">
      <c r="A23" s="1620"/>
      <c r="B23" s="1622" t="s">
        <v>578</v>
      </c>
      <c r="C23" s="1620">
        <v>2018</v>
      </c>
      <c r="D23" s="1620">
        <v>2019</v>
      </c>
      <c r="E23" s="1620">
        <v>2020</v>
      </c>
      <c r="F23" s="1620">
        <v>2025</v>
      </c>
      <c r="G23" s="1620">
        <v>2030</v>
      </c>
      <c r="H23" s="1620">
        <v>2035</v>
      </c>
      <c r="I23" s="1620">
        <v>2040</v>
      </c>
      <c r="J23" s="1620">
        <v>2045</v>
      </c>
      <c r="K23" s="1620">
        <v>2050</v>
      </c>
      <c r="L23" s="1615"/>
      <c r="M23" s="1615"/>
      <c r="N23" s="1615"/>
      <c r="AKU23" s="1620"/>
      <c r="AKV23" s="1620"/>
      <c r="AKW23" s="1620"/>
      <c r="AKX23" s="1620"/>
      <c r="AKY23" s="1620"/>
      <c r="AKZ23" s="1620"/>
      <c r="ALA23" s="1620"/>
      <c r="ALB23" s="1620"/>
      <c r="ALC23" s="1620"/>
      <c r="ALD23" s="1620"/>
      <c r="ALE23" s="1620"/>
      <c r="ALF23" s="1620"/>
      <c r="ALG23" s="1620"/>
      <c r="ALH23" s="1620"/>
      <c r="ALI23" s="1620"/>
      <c r="ALJ23" s="1620"/>
      <c r="ALK23" s="1620"/>
      <c r="ALL23" s="1620"/>
      <c r="ALM23" s="1620"/>
      <c r="ALN23" s="1620"/>
      <c r="ALO23" s="1620"/>
      <c r="ALP23" s="1620"/>
      <c r="ALQ23" s="1620"/>
      <c r="ALR23" s="1620"/>
      <c r="ALS23" s="1620"/>
      <c r="ALT23" s="1620"/>
    </row>
    <row r="24" spans="1:1008" s="1619" customFormat="1">
      <c r="A24" s="1620"/>
      <c r="B24" s="1623" t="s">
        <v>599</v>
      </c>
      <c r="C24" s="1624">
        <v>0</v>
      </c>
      <c r="D24" s="1624">
        <v>0</v>
      </c>
      <c r="E24" s="1624">
        <v>0</v>
      </c>
      <c r="F24" s="1624">
        <v>1.9599999999999999E-2</v>
      </c>
      <c r="G24" s="1624">
        <v>0.08</v>
      </c>
      <c r="H24" s="1624">
        <v>0.15</v>
      </c>
      <c r="I24" s="1624">
        <v>0.24</v>
      </c>
      <c r="J24" s="1624">
        <v>0.27</v>
      </c>
      <c r="K24" s="1624">
        <v>0.35</v>
      </c>
      <c r="L24" s="1615"/>
      <c r="M24" s="1615"/>
      <c r="N24" s="1615"/>
      <c r="AKU24" s="1620"/>
      <c r="AKV24" s="1620"/>
      <c r="AKW24" s="1620"/>
      <c r="AKX24" s="1620"/>
      <c r="AKY24" s="1620"/>
      <c r="AKZ24" s="1620"/>
      <c r="ALA24" s="1620"/>
      <c r="ALB24" s="1620"/>
      <c r="ALC24" s="1620"/>
      <c r="ALD24" s="1620"/>
      <c r="ALE24" s="1620"/>
      <c r="ALF24" s="1620"/>
      <c r="ALG24" s="1620"/>
      <c r="ALH24" s="1620"/>
      <c r="ALI24" s="1620"/>
      <c r="ALJ24" s="1620"/>
      <c r="ALK24" s="1620"/>
      <c r="ALL24" s="1620"/>
      <c r="ALM24" s="1620"/>
      <c r="ALN24" s="1620"/>
      <c r="ALO24" s="1620"/>
      <c r="ALP24" s="1620"/>
      <c r="ALQ24" s="1620"/>
      <c r="ALR24" s="1620"/>
      <c r="ALS24" s="1620"/>
      <c r="ALT24" s="1620"/>
    </row>
    <row r="25" spans="1:1008" s="1619" customFormat="1">
      <c r="A25" s="1620"/>
      <c r="B25" s="1623" t="s">
        <v>600</v>
      </c>
      <c r="C25" s="1624">
        <v>0</v>
      </c>
      <c r="D25" s="1624">
        <v>0</v>
      </c>
      <c r="E25" s="1624">
        <v>0</v>
      </c>
      <c r="F25" s="1624">
        <v>4.0000000000000001E-3</v>
      </c>
      <c r="G25" s="1624">
        <v>0.02</v>
      </c>
      <c r="H25" s="1624">
        <v>0.05</v>
      </c>
      <c r="I25" s="1624">
        <v>0.13</v>
      </c>
      <c r="J25" s="1624">
        <v>0.27</v>
      </c>
      <c r="K25" s="1624">
        <v>0.5</v>
      </c>
      <c r="L25" s="1615"/>
      <c r="M25" s="1615"/>
      <c r="N25" s="1615"/>
      <c r="AKU25" s="1620"/>
      <c r="AKV25" s="1620"/>
      <c r="AKW25" s="1620"/>
      <c r="AKX25" s="1620"/>
      <c r="AKY25" s="1620"/>
      <c r="AKZ25" s="1620"/>
      <c r="ALA25" s="1620"/>
      <c r="ALB25" s="1620"/>
      <c r="ALC25" s="1620"/>
      <c r="ALD25" s="1620"/>
      <c r="ALE25" s="1620"/>
      <c r="ALF25" s="1620"/>
      <c r="ALG25" s="1620"/>
      <c r="ALH25" s="1620"/>
      <c r="ALI25" s="1620"/>
      <c r="ALJ25" s="1620"/>
      <c r="ALK25" s="1620"/>
      <c r="ALL25" s="1620"/>
      <c r="ALM25" s="1620"/>
      <c r="ALN25" s="1620"/>
      <c r="ALO25" s="1620"/>
      <c r="ALP25" s="1620"/>
      <c r="ALQ25" s="1620"/>
      <c r="ALR25" s="1620"/>
      <c r="ALS25" s="1620"/>
      <c r="ALT25" s="1620"/>
    </row>
    <row r="26" spans="1:1008" s="1619" customFormat="1">
      <c r="A26" s="1620"/>
      <c r="B26" s="1623" t="s">
        <v>601</v>
      </c>
      <c r="C26" s="1624">
        <v>0</v>
      </c>
      <c r="D26" s="1624">
        <v>0</v>
      </c>
      <c r="E26" s="1624">
        <v>0</v>
      </c>
      <c r="F26" s="1624">
        <v>0</v>
      </c>
      <c r="G26" s="1624">
        <v>0</v>
      </c>
      <c r="H26" s="1624">
        <v>0</v>
      </c>
      <c r="I26" s="1624">
        <v>0</v>
      </c>
      <c r="J26" s="1624">
        <v>0</v>
      </c>
      <c r="K26" s="1624">
        <v>0</v>
      </c>
      <c r="L26" s="1615"/>
      <c r="M26" s="1615"/>
      <c r="N26" s="1615"/>
      <c r="AKU26" s="1620"/>
      <c r="AKV26" s="1620"/>
      <c r="AKW26" s="1620"/>
      <c r="AKX26" s="1620"/>
      <c r="AKY26" s="1620"/>
      <c r="AKZ26" s="1620"/>
      <c r="ALA26" s="1620"/>
      <c r="ALB26" s="1620"/>
      <c r="ALC26" s="1620"/>
      <c r="ALD26" s="1620"/>
      <c r="ALE26" s="1620"/>
      <c r="ALF26" s="1620"/>
      <c r="ALG26" s="1620"/>
      <c r="ALH26" s="1620"/>
      <c r="ALI26" s="1620"/>
      <c r="ALJ26" s="1620"/>
      <c r="ALK26" s="1620"/>
      <c r="ALL26" s="1620"/>
      <c r="ALM26" s="1620"/>
      <c r="ALN26" s="1620"/>
      <c r="ALO26" s="1620"/>
      <c r="ALP26" s="1620"/>
      <c r="ALQ26" s="1620"/>
      <c r="ALR26" s="1620"/>
      <c r="ALS26" s="1620"/>
      <c r="ALT26" s="1620"/>
    </row>
    <row r="27" spans="1:1008" s="1619" customFormat="1">
      <c r="A27" s="1620"/>
      <c r="B27" s="1623" t="s">
        <v>602</v>
      </c>
      <c r="C27" s="1624">
        <v>1</v>
      </c>
      <c r="D27" s="1624">
        <v>1</v>
      </c>
      <c r="E27" s="1624">
        <v>1</v>
      </c>
      <c r="F27" s="1624">
        <v>0.97640000000000005</v>
      </c>
      <c r="G27" s="1624">
        <v>0.9</v>
      </c>
      <c r="H27" s="1624">
        <v>0.79999999999999993</v>
      </c>
      <c r="I27" s="1624">
        <v>0.63</v>
      </c>
      <c r="J27" s="1624">
        <v>0.45999999999999996</v>
      </c>
      <c r="K27" s="1624">
        <v>0.15000000000000002</v>
      </c>
      <c r="L27" s="1615"/>
      <c r="M27" s="1615"/>
      <c r="N27" s="1615"/>
      <c r="AKU27" s="1620"/>
      <c r="AKV27" s="1620"/>
      <c r="AKW27" s="1620"/>
      <c r="AKX27" s="1620"/>
      <c r="AKY27" s="1620"/>
      <c r="AKZ27" s="1620"/>
      <c r="ALA27" s="1620"/>
      <c r="ALB27" s="1620"/>
      <c r="ALC27" s="1620"/>
      <c r="ALD27" s="1620"/>
      <c r="ALE27" s="1620"/>
      <c r="ALF27" s="1620"/>
      <c r="ALG27" s="1620"/>
      <c r="ALH27" s="1620"/>
      <c r="ALI27" s="1620"/>
      <c r="ALJ27" s="1620"/>
      <c r="ALK27" s="1620"/>
      <c r="ALL27" s="1620"/>
      <c r="ALM27" s="1620"/>
      <c r="ALN27" s="1620"/>
      <c r="ALO27" s="1620"/>
      <c r="ALP27" s="1620"/>
      <c r="ALQ27" s="1620"/>
      <c r="ALR27" s="1620"/>
      <c r="ALS27" s="1620"/>
      <c r="ALT27" s="1620"/>
    </row>
    <row r="28" spans="1:1008" s="1619" customFormat="1">
      <c r="A28" s="1620"/>
      <c r="B28" s="1367" t="s">
        <v>603</v>
      </c>
      <c r="C28" s="1624">
        <v>1</v>
      </c>
      <c r="D28" s="1624">
        <v>1</v>
      </c>
      <c r="E28" s="1624">
        <v>1</v>
      </c>
      <c r="F28" s="1624">
        <v>1</v>
      </c>
      <c r="G28" s="1624">
        <v>1</v>
      </c>
      <c r="H28" s="1624">
        <v>1</v>
      </c>
      <c r="I28" s="1624">
        <v>1</v>
      </c>
      <c r="J28" s="1624">
        <v>1</v>
      </c>
      <c r="K28" s="1624">
        <v>1</v>
      </c>
      <c r="L28" s="1615"/>
      <c r="M28" s="1615"/>
      <c r="N28" s="1615"/>
      <c r="AKU28" s="1620"/>
      <c r="AKV28" s="1620"/>
      <c r="AKW28" s="1620"/>
      <c r="AKX28" s="1620"/>
      <c r="AKY28" s="1620"/>
      <c r="AKZ28" s="1620"/>
      <c r="ALA28" s="1620"/>
      <c r="ALB28" s="1620"/>
      <c r="ALC28" s="1620"/>
      <c r="ALD28" s="1620"/>
      <c r="ALE28" s="1620"/>
      <c r="ALF28" s="1620"/>
      <c r="ALG28" s="1620"/>
      <c r="ALH28" s="1620"/>
      <c r="ALI28" s="1620"/>
      <c r="ALJ28" s="1620"/>
      <c r="ALK28" s="1620"/>
      <c r="ALL28" s="1620"/>
      <c r="ALM28" s="1620"/>
      <c r="ALN28" s="1620"/>
      <c r="ALO28" s="1620"/>
      <c r="ALP28" s="1620"/>
      <c r="ALQ28" s="1620"/>
      <c r="ALR28" s="1620"/>
      <c r="ALS28" s="1620"/>
      <c r="ALT28" s="1620"/>
    </row>
    <row r="29" spans="1:1008" s="1619" customFormat="1">
      <c r="A29" s="1620"/>
      <c r="B29" s="1623"/>
      <c r="C29" s="1615"/>
      <c r="D29" s="1615"/>
      <c r="E29" s="1615"/>
      <c r="F29" s="1620"/>
      <c r="G29" s="1620"/>
      <c r="H29" s="1620"/>
      <c r="I29" s="1620"/>
      <c r="J29" s="1620"/>
      <c r="K29" s="1620"/>
      <c r="L29" s="1615"/>
      <c r="M29" s="1615"/>
      <c r="N29" s="1615"/>
      <c r="AKU29" s="1620"/>
      <c r="AKV29" s="1620"/>
      <c r="AKW29" s="1620"/>
      <c r="AKX29" s="1620"/>
      <c r="AKY29" s="1620"/>
      <c r="AKZ29" s="1620"/>
      <c r="ALA29" s="1620"/>
      <c r="ALB29" s="1620"/>
      <c r="ALC29" s="1620"/>
      <c r="ALD29" s="1620"/>
      <c r="ALE29" s="1620"/>
      <c r="ALF29" s="1620"/>
      <c r="ALG29" s="1620"/>
      <c r="ALH29" s="1620"/>
      <c r="ALI29" s="1620"/>
      <c r="ALJ29" s="1620"/>
      <c r="ALK29" s="1620"/>
      <c r="ALL29" s="1620"/>
      <c r="ALM29" s="1620"/>
      <c r="ALN29" s="1620"/>
      <c r="ALO29" s="1620"/>
      <c r="ALP29" s="1620"/>
      <c r="ALQ29" s="1620"/>
      <c r="ALR29" s="1620"/>
      <c r="ALS29" s="1620"/>
      <c r="ALT29" s="1620"/>
    </row>
    <row r="30" spans="1:1008" s="1619" customFormat="1">
      <c r="A30" s="1620"/>
      <c r="B30" s="1622" t="s">
        <v>604</v>
      </c>
      <c r="C30" s="1620">
        <v>2018</v>
      </c>
      <c r="D30" s="1620">
        <v>2019</v>
      </c>
      <c r="E30" s="1620">
        <v>2020</v>
      </c>
      <c r="F30" s="1620">
        <v>2025</v>
      </c>
      <c r="G30" s="1620">
        <v>2030</v>
      </c>
      <c r="H30" s="1620">
        <v>2035</v>
      </c>
      <c r="I30" s="1620">
        <v>2040</v>
      </c>
      <c r="J30" s="1620">
        <v>2045</v>
      </c>
      <c r="K30" s="1620">
        <v>2050</v>
      </c>
      <c r="L30" s="1615"/>
      <c r="M30" s="1615"/>
      <c r="N30" s="1615"/>
      <c r="AKU30" s="1620"/>
      <c r="AKV30" s="1620"/>
      <c r="AKW30" s="1620"/>
      <c r="AKX30" s="1620"/>
      <c r="AKY30" s="1620"/>
      <c r="AKZ30" s="1620"/>
      <c r="ALA30" s="1620"/>
      <c r="ALB30" s="1620"/>
      <c r="ALC30" s="1620"/>
      <c r="ALD30" s="1620"/>
      <c r="ALE30" s="1620"/>
      <c r="ALF30" s="1620"/>
      <c r="ALG30" s="1620"/>
      <c r="ALH30" s="1620"/>
      <c r="ALI30" s="1620"/>
      <c r="ALJ30" s="1620"/>
      <c r="ALK30" s="1620"/>
      <c r="ALL30" s="1620"/>
      <c r="ALM30" s="1620"/>
      <c r="ALN30" s="1620"/>
      <c r="ALO30" s="1620"/>
      <c r="ALP30" s="1620"/>
      <c r="ALQ30" s="1620"/>
      <c r="ALR30" s="1620"/>
      <c r="ALS30" s="1620"/>
      <c r="ALT30" s="1620"/>
    </row>
    <row r="31" spans="1:1008" s="1619" customFormat="1" ht="18" customHeight="1">
      <c r="A31" s="1620"/>
      <c r="B31" s="1623" t="s">
        <v>599</v>
      </c>
      <c r="C31" s="1624">
        <v>0</v>
      </c>
      <c r="D31" s="1624">
        <v>0</v>
      </c>
      <c r="E31" s="1624">
        <v>0</v>
      </c>
      <c r="F31" s="1624">
        <v>1.9599999999999999E-2</v>
      </c>
      <c r="G31" s="1624">
        <v>0.08</v>
      </c>
      <c r="H31" s="1624">
        <v>0.15</v>
      </c>
      <c r="I31" s="1624">
        <v>0.24</v>
      </c>
      <c r="J31" s="1624">
        <v>0.27</v>
      </c>
      <c r="K31" s="1624">
        <v>0.35</v>
      </c>
      <c r="L31" s="1615"/>
      <c r="M31" s="1615"/>
      <c r="N31" s="1615"/>
      <c r="AKU31" s="1620"/>
      <c r="AKV31" s="1620"/>
      <c r="AKW31" s="1620"/>
      <c r="AKX31" s="1620"/>
      <c r="AKY31" s="1620"/>
      <c r="AKZ31" s="1620"/>
      <c r="ALA31" s="1620"/>
      <c r="ALB31" s="1620"/>
      <c r="ALC31" s="1620"/>
      <c r="ALD31" s="1620"/>
      <c r="ALE31" s="1620"/>
      <c r="ALF31" s="1620"/>
      <c r="ALG31" s="1620"/>
      <c r="ALH31" s="1620"/>
      <c r="ALI31" s="1620"/>
      <c r="ALJ31" s="1620"/>
      <c r="ALK31" s="1620"/>
      <c r="ALL31" s="1620"/>
      <c r="ALM31" s="1620"/>
      <c r="ALN31" s="1620"/>
      <c r="ALO31" s="1620"/>
      <c r="ALP31" s="1620"/>
      <c r="ALQ31" s="1620"/>
      <c r="ALR31" s="1620"/>
      <c r="ALS31" s="1620"/>
      <c r="ALT31" s="1620"/>
    </row>
    <row r="32" spans="1:1008" s="1619" customFormat="1">
      <c r="A32" s="1620"/>
      <c r="B32" s="1623" t="s">
        <v>600</v>
      </c>
      <c r="C32" s="1624">
        <v>0</v>
      </c>
      <c r="D32" s="1624">
        <v>0</v>
      </c>
      <c r="E32" s="1624">
        <v>0</v>
      </c>
      <c r="F32" s="1624">
        <v>4.0000000000000001E-3</v>
      </c>
      <c r="G32" s="1624">
        <v>0.02</v>
      </c>
      <c r="H32" s="1624">
        <v>0.05</v>
      </c>
      <c r="I32" s="1624">
        <v>0.13</v>
      </c>
      <c r="J32" s="1624">
        <v>0.27</v>
      </c>
      <c r="K32" s="1624">
        <v>0.5</v>
      </c>
      <c r="L32" s="1615"/>
      <c r="M32" s="1615"/>
      <c r="N32" s="1615"/>
      <c r="AKU32" s="1620"/>
      <c r="AKV32" s="1620"/>
      <c r="AKW32" s="1620"/>
      <c r="AKX32" s="1620"/>
      <c r="AKY32" s="1620"/>
      <c r="AKZ32" s="1620"/>
      <c r="ALA32" s="1620"/>
      <c r="ALB32" s="1620"/>
      <c r="ALC32" s="1620"/>
      <c r="ALD32" s="1620"/>
      <c r="ALE32" s="1620"/>
      <c r="ALF32" s="1620"/>
      <c r="ALG32" s="1620"/>
      <c r="ALH32" s="1620"/>
      <c r="ALI32" s="1620"/>
      <c r="ALJ32" s="1620"/>
      <c r="ALK32" s="1620"/>
      <c r="ALL32" s="1620"/>
      <c r="ALM32" s="1620"/>
      <c r="ALN32" s="1620"/>
      <c r="ALO32" s="1620"/>
      <c r="ALP32" s="1620"/>
      <c r="ALQ32" s="1620"/>
      <c r="ALR32" s="1620"/>
      <c r="ALS32" s="1620"/>
      <c r="ALT32" s="1620"/>
    </row>
    <row r="33" spans="1:1008" s="1615" customFormat="1">
      <c r="A33" s="1620"/>
      <c r="B33" s="1623" t="s">
        <v>601</v>
      </c>
      <c r="C33" s="1624">
        <v>0</v>
      </c>
      <c r="D33" s="1624">
        <v>0</v>
      </c>
      <c r="E33" s="1624">
        <v>0</v>
      </c>
      <c r="F33" s="1624">
        <v>0</v>
      </c>
      <c r="G33" s="1624">
        <v>0</v>
      </c>
      <c r="H33" s="1624">
        <v>0</v>
      </c>
      <c r="I33" s="1624">
        <v>0</v>
      </c>
      <c r="J33" s="1624">
        <v>0</v>
      </c>
      <c r="K33" s="1624">
        <v>0</v>
      </c>
      <c r="O33" s="1619"/>
      <c r="AKU33" s="1045"/>
      <c r="AKV33" s="1045"/>
      <c r="AKW33" s="1045"/>
      <c r="AKX33" s="1045"/>
      <c r="AKY33" s="1045"/>
      <c r="AKZ33" s="1045"/>
      <c r="ALA33" s="1045"/>
      <c r="ALB33" s="1045"/>
      <c r="ALC33" s="1045"/>
      <c r="ALD33" s="1045"/>
      <c r="ALE33" s="1045"/>
      <c r="ALF33" s="1045"/>
      <c r="ALG33" s="1045"/>
      <c r="ALH33" s="1045"/>
      <c r="ALI33" s="1045"/>
      <c r="ALJ33" s="1045"/>
      <c r="ALK33" s="1045"/>
      <c r="ALL33" s="1045"/>
      <c r="ALM33" s="1045"/>
      <c r="ALN33" s="1045"/>
      <c r="ALO33" s="1045"/>
      <c r="ALP33" s="1045"/>
      <c r="ALQ33" s="1045"/>
      <c r="ALR33" s="1045"/>
      <c r="ALS33" s="1045"/>
      <c r="ALT33" s="1045"/>
    </row>
    <row r="34" spans="1:1008" s="1615" customFormat="1">
      <c r="A34" s="1620"/>
      <c r="B34" s="1623" t="s">
        <v>602</v>
      </c>
      <c r="C34" s="1624">
        <v>1</v>
      </c>
      <c r="D34" s="1624">
        <v>1</v>
      </c>
      <c r="E34" s="1624">
        <v>1</v>
      </c>
      <c r="F34" s="1624">
        <v>0.97640000000000005</v>
      </c>
      <c r="G34" s="1624">
        <v>0.9</v>
      </c>
      <c r="H34" s="1624">
        <v>0.79999999999999993</v>
      </c>
      <c r="I34" s="1624">
        <v>0.63</v>
      </c>
      <c r="J34" s="1624">
        <v>0.45999999999999996</v>
      </c>
      <c r="K34" s="1624">
        <v>0.15000000000000002</v>
      </c>
      <c r="O34" s="1619"/>
      <c r="AKU34" s="1045"/>
      <c r="AKV34" s="1045"/>
      <c r="AKW34" s="1045"/>
      <c r="AKX34" s="1045"/>
      <c r="AKY34" s="1045"/>
      <c r="AKZ34" s="1045"/>
      <c r="ALA34" s="1045"/>
      <c r="ALB34" s="1045"/>
      <c r="ALC34" s="1045"/>
      <c r="ALD34" s="1045"/>
      <c r="ALE34" s="1045"/>
      <c r="ALF34" s="1045"/>
      <c r="ALG34" s="1045"/>
      <c r="ALH34" s="1045"/>
      <c r="ALI34" s="1045"/>
      <c r="ALJ34" s="1045"/>
      <c r="ALK34" s="1045"/>
      <c r="ALL34" s="1045"/>
      <c r="ALM34" s="1045"/>
      <c r="ALN34" s="1045"/>
      <c r="ALO34" s="1045"/>
      <c r="ALP34" s="1045"/>
      <c r="ALQ34" s="1045"/>
      <c r="ALR34" s="1045"/>
      <c r="ALS34" s="1045"/>
      <c r="ALT34" s="1045"/>
    </row>
    <row r="35" spans="1:1008" s="1615" customFormat="1">
      <c r="A35" s="1620"/>
      <c r="B35" s="1367" t="s">
        <v>603</v>
      </c>
      <c r="C35" s="1624">
        <v>1</v>
      </c>
      <c r="D35" s="1624">
        <v>1</v>
      </c>
      <c r="E35" s="1624">
        <v>1</v>
      </c>
      <c r="F35" s="1624">
        <v>1</v>
      </c>
      <c r="G35" s="1624">
        <v>1</v>
      </c>
      <c r="H35" s="1624">
        <v>1</v>
      </c>
      <c r="I35" s="1624">
        <v>1</v>
      </c>
      <c r="J35" s="1624">
        <v>1</v>
      </c>
      <c r="K35" s="1624">
        <v>1</v>
      </c>
      <c r="O35" s="1619"/>
      <c r="AKU35" s="1045"/>
      <c r="AKV35" s="1045"/>
      <c r="AKW35" s="1045"/>
      <c r="AKX35" s="1045"/>
      <c r="AKY35" s="1045"/>
      <c r="AKZ35" s="1045"/>
      <c r="ALA35" s="1045"/>
      <c r="ALB35" s="1045"/>
      <c r="ALC35" s="1045"/>
      <c r="ALD35" s="1045"/>
      <c r="ALE35" s="1045"/>
      <c r="ALF35" s="1045"/>
      <c r="ALG35" s="1045"/>
      <c r="ALH35" s="1045"/>
      <c r="ALI35" s="1045"/>
      <c r="ALJ35" s="1045"/>
      <c r="ALK35" s="1045"/>
      <c r="ALL35" s="1045"/>
      <c r="ALM35" s="1045"/>
      <c r="ALN35" s="1045"/>
      <c r="ALO35" s="1045"/>
      <c r="ALP35" s="1045"/>
      <c r="ALQ35" s="1045"/>
      <c r="ALR35" s="1045"/>
      <c r="ALS35" s="1045"/>
      <c r="ALT35" s="1045"/>
    </row>
    <row r="36" spans="1:1008" s="1615" customFormat="1">
      <c r="A36" s="1620"/>
      <c r="B36" s="1619"/>
      <c r="O36" s="1619"/>
      <c r="AKU36" s="1045"/>
      <c r="AKV36" s="1045"/>
      <c r="AKW36" s="1045"/>
      <c r="AKX36" s="1045"/>
      <c r="AKY36" s="1045"/>
      <c r="AKZ36" s="1045"/>
      <c r="ALA36" s="1045"/>
      <c r="ALB36" s="1045"/>
      <c r="ALC36" s="1045"/>
      <c r="ALD36" s="1045"/>
      <c r="ALE36" s="1045"/>
      <c r="ALF36" s="1045"/>
      <c r="ALG36" s="1045"/>
      <c r="ALH36" s="1045"/>
      <c r="ALI36" s="1045"/>
      <c r="ALJ36" s="1045"/>
      <c r="ALK36" s="1045"/>
      <c r="ALL36" s="1045"/>
      <c r="ALM36" s="1045"/>
      <c r="ALN36" s="1045"/>
      <c r="ALO36" s="1045"/>
      <c r="ALP36" s="1045"/>
      <c r="ALQ36" s="1045"/>
      <c r="ALR36" s="1045"/>
      <c r="ALS36" s="1045"/>
      <c r="ALT36" s="1045"/>
    </row>
    <row r="37" spans="1:1008" s="1615" customFormat="1">
      <c r="A37" s="1620"/>
      <c r="B37" s="1619"/>
      <c r="O37" s="1619"/>
      <c r="AKU37" s="1045"/>
      <c r="AKV37" s="1045"/>
      <c r="AKW37" s="1045"/>
      <c r="AKX37" s="1045"/>
      <c r="AKY37" s="1045"/>
      <c r="AKZ37" s="1045"/>
      <c r="ALA37" s="1045"/>
      <c r="ALB37" s="1045"/>
      <c r="ALC37" s="1045"/>
      <c r="ALD37" s="1045"/>
      <c r="ALE37" s="1045"/>
      <c r="ALF37" s="1045"/>
      <c r="ALG37" s="1045"/>
      <c r="ALH37" s="1045"/>
      <c r="ALI37" s="1045"/>
      <c r="ALJ37" s="1045"/>
      <c r="ALK37" s="1045"/>
      <c r="ALL37" s="1045"/>
      <c r="ALM37" s="1045"/>
      <c r="ALN37" s="1045"/>
      <c r="ALO37" s="1045"/>
      <c r="ALP37" s="1045"/>
      <c r="ALQ37" s="1045"/>
      <c r="ALR37" s="1045"/>
      <c r="ALS37" s="1045"/>
      <c r="ALT37" s="1045"/>
    </row>
    <row r="38" spans="1:1008" s="1615" customFormat="1">
      <c r="A38" s="1620"/>
      <c r="B38" s="1625"/>
      <c r="C38" s="1626"/>
      <c r="D38" s="1626"/>
      <c r="E38" s="1626"/>
      <c r="F38" s="1626"/>
      <c r="G38" s="1626"/>
      <c r="H38" s="1626"/>
      <c r="I38" s="1626"/>
      <c r="J38" s="1626"/>
      <c r="K38" s="1626"/>
      <c r="L38" s="1626"/>
      <c r="M38" s="1626"/>
      <c r="N38" s="1626"/>
      <c r="O38" s="1619"/>
      <c r="AKU38" s="1045"/>
      <c r="AKV38" s="1045"/>
      <c r="AKW38" s="1045"/>
      <c r="AKX38" s="1045"/>
      <c r="AKY38" s="1045"/>
      <c r="AKZ38" s="1045"/>
      <c r="ALA38" s="1045"/>
      <c r="ALB38" s="1045"/>
      <c r="ALC38" s="1045"/>
      <c r="ALD38" s="1045"/>
      <c r="ALE38" s="1045"/>
      <c r="ALF38" s="1045"/>
      <c r="ALG38" s="1045"/>
      <c r="ALH38" s="1045"/>
      <c r="ALI38" s="1045"/>
      <c r="ALJ38" s="1045"/>
      <c r="ALK38" s="1045"/>
      <c r="ALL38" s="1045"/>
      <c r="ALM38" s="1045"/>
      <c r="ALN38" s="1045"/>
      <c r="ALO38" s="1045"/>
      <c r="ALP38" s="1045"/>
      <c r="ALQ38" s="1045"/>
      <c r="ALR38" s="1045"/>
      <c r="ALS38" s="1045"/>
      <c r="ALT38" s="1045"/>
    </row>
    <row r="39" spans="1:1008" s="1615" customFormat="1">
      <c r="A39" s="1620"/>
      <c r="B39" s="1619"/>
      <c r="O39" s="1619"/>
      <c r="AKU39" s="1045"/>
      <c r="AKV39" s="1045"/>
      <c r="AKW39" s="1045"/>
      <c r="AKX39" s="1045"/>
      <c r="AKY39" s="1045"/>
      <c r="AKZ39" s="1045"/>
      <c r="ALA39" s="1045"/>
      <c r="ALB39" s="1045"/>
      <c r="ALC39" s="1045"/>
      <c r="ALD39" s="1045"/>
      <c r="ALE39" s="1045"/>
      <c r="ALF39" s="1045"/>
      <c r="ALG39" s="1045"/>
      <c r="ALH39" s="1045"/>
      <c r="ALI39" s="1045"/>
      <c r="ALJ39" s="1045"/>
      <c r="ALK39" s="1045"/>
      <c r="ALL39" s="1045"/>
      <c r="ALM39" s="1045"/>
      <c r="ALN39" s="1045"/>
      <c r="ALO39" s="1045"/>
      <c r="ALP39" s="1045"/>
      <c r="ALQ39" s="1045"/>
      <c r="ALR39" s="1045"/>
      <c r="ALS39" s="1045"/>
      <c r="ALT39" s="1045"/>
    </row>
    <row r="40" spans="1:1008" s="1615" customFormat="1">
      <c r="A40" s="1045"/>
      <c r="B40" s="1045" t="s">
        <v>572</v>
      </c>
      <c r="D40" s="1045"/>
      <c r="E40" s="1045"/>
      <c r="F40" s="1045"/>
      <c r="G40" s="1045"/>
      <c r="H40" s="1045"/>
      <c r="I40" s="1045"/>
      <c r="J40" s="1045"/>
      <c r="K40" s="1045"/>
      <c r="O40" s="1619"/>
      <c r="AKU40" s="1045"/>
      <c r="AKV40" s="1045"/>
      <c r="AKW40" s="1045"/>
      <c r="AKX40" s="1045"/>
      <c r="AKY40" s="1045"/>
      <c r="AKZ40" s="1045"/>
      <c r="ALA40" s="1045"/>
      <c r="ALB40" s="1045"/>
      <c r="ALC40" s="1045"/>
      <c r="ALD40" s="1045"/>
      <c r="ALE40" s="1045"/>
      <c r="ALF40" s="1045"/>
      <c r="ALG40" s="1045"/>
      <c r="ALH40" s="1045"/>
      <c r="ALI40" s="1045"/>
      <c r="ALJ40" s="1045"/>
      <c r="ALK40" s="1045"/>
      <c r="ALL40" s="1045"/>
      <c r="ALM40" s="1045"/>
      <c r="ALN40" s="1045"/>
      <c r="ALO40" s="1045"/>
      <c r="ALP40" s="1045"/>
      <c r="ALQ40" s="1045"/>
      <c r="ALR40" s="1045"/>
      <c r="ALS40" s="1045"/>
      <c r="ALT40" s="1045"/>
    </row>
    <row r="41" spans="1:1008" s="1615" customFormat="1">
      <c r="A41" s="1045"/>
      <c r="B41" s="1340"/>
      <c r="C41" s="1340"/>
      <c r="D41" s="1340"/>
      <c r="E41" s="1340"/>
      <c r="F41" s="1045"/>
      <c r="G41" s="1045"/>
      <c r="H41" s="1045"/>
      <c r="I41" s="1045"/>
      <c r="J41" s="1045"/>
      <c r="K41" s="1045"/>
      <c r="O41" s="1619"/>
      <c r="AKU41" s="1045"/>
      <c r="AKV41" s="1045"/>
      <c r="AKW41" s="1045"/>
      <c r="AKX41" s="1045"/>
      <c r="AKY41" s="1045"/>
      <c r="AKZ41" s="1045"/>
      <c r="ALA41" s="1045"/>
      <c r="ALB41" s="1045"/>
      <c r="ALC41" s="1045"/>
      <c r="ALD41" s="1045"/>
      <c r="ALE41" s="1045"/>
      <c r="ALF41" s="1045"/>
      <c r="ALG41" s="1045"/>
      <c r="ALH41" s="1045"/>
      <c r="ALI41" s="1045"/>
      <c r="ALJ41" s="1045"/>
      <c r="ALK41" s="1045"/>
      <c r="ALL41" s="1045"/>
      <c r="ALM41" s="1045"/>
      <c r="ALN41" s="1045"/>
      <c r="ALO41" s="1045"/>
      <c r="ALP41" s="1045"/>
      <c r="ALQ41" s="1045"/>
      <c r="ALR41" s="1045"/>
      <c r="ALS41" s="1045"/>
      <c r="ALT41" s="1045"/>
    </row>
    <row r="42" spans="1:1008" s="1615" customFormat="1">
      <c r="A42" s="1045"/>
      <c r="B42" s="1340" t="s">
        <v>573</v>
      </c>
      <c r="C42" s="1627"/>
      <c r="D42" s="1627"/>
      <c r="E42" s="1627"/>
      <c r="F42" s="1045"/>
      <c r="G42" s="1045"/>
      <c r="H42" s="1045"/>
      <c r="I42" s="1045"/>
      <c r="J42" s="1045"/>
      <c r="K42" s="1045"/>
      <c r="O42" s="1619"/>
      <c r="AKU42" s="1045"/>
      <c r="AKV42" s="1045"/>
      <c r="AKW42" s="1045"/>
      <c r="AKX42" s="1045"/>
      <c r="AKY42" s="1045"/>
      <c r="AKZ42" s="1045"/>
      <c r="ALA42" s="1045"/>
      <c r="ALB42" s="1045"/>
      <c r="ALC42" s="1045"/>
      <c r="ALD42" s="1045"/>
      <c r="ALE42" s="1045"/>
      <c r="ALF42" s="1045"/>
      <c r="ALG42" s="1045"/>
      <c r="ALH42" s="1045"/>
      <c r="ALI42" s="1045"/>
      <c r="ALJ42" s="1045"/>
      <c r="ALK42" s="1045"/>
      <c r="ALL42" s="1045"/>
      <c r="ALM42" s="1045"/>
      <c r="ALN42" s="1045"/>
      <c r="ALO42" s="1045"/>
      <c r="ALP42" s="1045"/>
      <c r="ALQ42" s="1045"/>
      <c r="ALR42" s="1045"/>
      <c r="ALS42" s="1045"/>
      <c r="ALT42" s="1045"/>
    </row>
    <row r="43" spans="1:1008" s="1615" customFormat="1">
      <c r="A43" s="1045"/>
      <c r="B43" s="1340" t="s">
        <v>574</v>
      </c>
      <c r="C43" s="1627"/>
      <c r="D43" s="1627"/>
      <c r="E43" s="1627"/>
      <c r="F43" s="1045"/>
      <c r="G43" s="1628" t="s">
        <v>870</v>
      </c>
      <c r="H43" s="1628"/>
      <c r="I43" s="1628"/>
      <c r="J43" s="1628"/>
      <c r="K43" s="1628"/>
      <c r="O43" s="1619"/>
      <c r="AKU43" s="1045"/>
      <c r="AKV43" s="1045"/>
      <c r="AKW43" s="1045"/>
      <c r="AKX43" s="1045"/>
      <c r="AKY43" s="1045"/>
      <c r="AKZ43" s="1045"/>
      <c r="ALA43" s="1045"/>
      <c r="ALB43" s="1045"/>
      <c r="ALC43" s="1045"/>
      <c r="ALD43" s="1045"/>
      <c r="ALE43" s="1045"/>
      <c r="ALF43" s="1045"/>
      <c r="ALG43" s="1045"/>
      <c r="ALH43" s="1045"/>
      <c r="ALI43" s="1045"/>
      <c r="ALJ43" s="1045"/>
      <c r="ALK43" s="1045"/>
      <c r="ALL43" s="1045"/>
      <c r="ALM43" s="1045"/>
      <c r="ALN43" s="1045"/>
      <c r="ALO43" s="1045"/>
      <c r="ALP43" s="1045"/>
      <c r="ALQ43" s="1045"/>
      <c r="ALR43" s="1045"/>
      <c r="ALS43" s="1045"/>
      <c r="ALT43" s="1045"/>
    </row>
    <row r="44" spans="1:1008" s="1615" customFormat="1">
      <c r="A44" s="1045"/>
      <c r="B44" s="1340" t="s">
        <v>575</v>
      </c>
      <c r="C44" s="1627"/>
      <c r="D44" s="1627"/>
      <c r="E44" s="1627"/>
      <c r="F44" s="1045"/>
      <c r="G44" s="1628"/>
      <c r="H44" s="1628"/>
      <c r="I44" s="1628"/>
      <c r="J44" s="1628"/>
      <c r="K44" s="1628"/>
      <c r="M44" s="1629"/>
      <c r="O44" s="1619"/>
      <c r="AKU44" s="1045"/>
      <c r="AKV44" s="1045"/>
      <c r="AKW44" s="1045"/>
      <c r="AKX44" s="1045"/>
      <c r="AKY44" s="1045"/>
      <c r="AKZ44" s="1045"/>
      <c r="ALA44" s="1045"/>
      <c r="ALB44" s="1045"/>
      <c r="ALC44" s="1045"/>
      <c r="ALD44" s="1045"/>
      <c r="ALE44" s="1045"/>
      <c r="ALF44" s="1045"/>
      <c r="ALG44" s="1045"/>
      <c r="ALH44" s="1045"/>
      <c r="ALI44" s="1045"/>
      <c r="ALJ44" s="1045"/>
      <c r="ALK44" s="1045"/>
      <c r="ALL44" s="1045"/>
      <c r="ALM44" s="1045"/>
      <c r="ALN44" s="1045"/>
      <c r="ALO44" s="1045"/>
      <c r="ALP44" s="1045"/>
      <c r="ALQ44" s="1045"/>
      <c r="ALR44" s="1045"/>
      <c r="ALS44" s="1045"/>
      <c r="ALT44" s="1045"/>
    </row>
    <row r="45" spans="1:1008" s="1615" customFormat="1">
      <c r="A45" s="1045"/>
      <c r="B45" s="1045"/>
      <c r="C45" s="1045"/>
      <c r="D45" s="1045"/>
      <c r="E45" s="1045"/>
      <c r="F45" s="1045"/>
      <c r="G45" s="1628"/>
      <c r="H45" s="1628"/>
      <c r="I45" s="1628"/>
      <c r="J45" s="1628"/>
      <c r="K45" s="1630"/>
      <c r="M45" s="1631"/>
      <c r="O45" s="1619"/>
      <c r="AKU45" s="1045"/>
      <c r="AKV45" s="1045"/>
      <c r="AKW45" s="1045"/>
      <c r="AKX45" s="1045"/>
      <c r="AKY45" s="1045"/>
      <c r="AKZ45" s="1045"/>
      <c r="ALA45" s="1045"/>
      <c r="ALB45" s="1045"/>
      <c r="ALC45" s="1045"/>
      <c r="ALD45" s="1045"/>
      <c r="ALE45" s="1045"/>
      <c r="ALF45" s="1045"/>
      <c r="ALG45" s="1045"/>
      <c r="ALH45" s="1045"/>
      <c r="ALI45" s="1045"/>
      <c r="ALJ45" s="1045"/>
      <c r="ALK45" s="1045"/>
      <c r="ALL45" s="1045"/>
      <c r="ALM45" s="1045"/>
      <c r="ALN45" s="1045"/>
      <c r="ALO45" s="1045"/>
      <c r="ALP45" s="1045"/>
      <c r="ALQ45" s="1045"/>
      <c r="ALR45" s="1045"/>
      <c r="ALS45" s="1045"/>
      <c r="ALT45" s="1045"/>
    </row>
    <row r="46" spans="1:1008" s="1615" customFormat="1">
      <c r="A46" s="1045"/>
      <c r="B46" s="1045" t="s">
        <v>576</v>
      </c>
      <c r="C46" s="1045"/>
      <c r="D46" s="1242"/>
      <c r="E46" s="1045"/>
      <c r="F46" s="1045"/>
      <c r="G46" s="1045"/>
      <c r="H46" s="1045"/>
      <c r="I46" s="1045"/>
      <c r="J46" s="1045"/>
      <c r="K46" s="1045"/>
      <c r="O46" s="1619"/>
      <c r="AKU46" s="1045"/>
      <c r="AKV46" s="1045"/>
      <c r="AKW46" s="1045"/>
      <c r="AKX46" s="1045"/>
      <c r="AKY46" s="1045"/>
      <c r="AKZ46" s="1045"/>
      <c r="ALA46" s="1045"/>
      <c r="ALB46" s="1045"/>
      <c r="ALC46" s="1045"/>
      <c r="ALD46" s="1045"/>
      <c r="ALE46" s="1045"/>
      <c r="ALF46" s="1045"/>
      <c r="ALG46" s="1045"/>
      <c r="ALH46" s="1045"/>
      <c r="ALI46" s="1045"/>
      <c r="ALJ46" s="1045"/>
      <c r="ALK46" s="1045"/>
      <c r="ALL46" s="1045"/>
      <c r="ALM46" s="1045"/>
      <c r="ALN46" s="1045"/>
      <c r="ALO46" s="1045"/>
      <c r="ALP46" s="1045"/>
      <c r="ALQ46" s="1045"/>
      <c r="ALR46" s="1045"/>
      <c r="ALS46" s="1045"/>
      <c r="ALT46" s="1045"/>
    </row>
    <row r="47" spans="1:1008" s="1615" customFormat="1">
      <c r="A47" s="1045"/>
      <c r="B47" s="1112"/>
      <c r="C47" s="1632">
        <v>2018</v>
      </c>
      <c r="D47" s="1633">
        <v>2019</v>
      </c>
      <c r="E47" s="1632">
        <v>2020</v>
      </c>
      <c r="F47" s="1632">
        <v>2025</v>
      </c>
      <c r="G47" s="1632">
        <v>2030</v>
      </c>
      <c r="H47" s="1632">
        <v>2035</v>
      </c>
      <c r="I47" s="1632">
        <v>2040</v>
      </c>
      <c r="J47" s="1632">
        <v>2045</v>
      </c>
      <c r="K47" s="1633">
        <v>2050</v>
      </c>
      <c r="L47" s="1242"/>
      <c r="M47" s="1242"/>
      <c r="N47" s="1242"/>
      <c r="O47" s="1619"/>
      <c r="AKU47" s="1045"/>
      <c r="AKV47" s="1045"/>
      <c r="AKW47" s="1045"/>
      <c r="AKX47" s="1045"/>
      <c r="AKY47" s="1045"/>
      <c r="AKZ47" s="1045"/>
      <c r="ALA47" s="1045"/>
      <c r="ALB47" s="1045"/>
      <c r="ALC47" s="1045"/>
      <c r="ALD47" s="1045"/>
      <c r="ALE47" s="1045"/>
      <c r="ALF47" s="1045"/>
      <c r="ALG47" s="1045"/>
      <c r="ALH47" s="1045"/>
      <c r="ALI47" s="1045"/>
      <c r="ALJ47" s="1045"/>
      <c r="ALK47" s="1045"/>
      <c r="ALL47" s="1045"/>
      <c r="ALM47" s="1045"/>
      <c r="ALN47" s="1045"/>
      <c r="ALO47" s="1045"/>
      <c r="ALP47" s="1045"/>
      <c r="ALQ47" s="1045"/>
      <c r="ALR47" s="1045"/>
      <c r="ALS47" s="1045"/>
      <c r="ALT47" s="1045"/>
    </row>
    <row r="48" spans="1:1008" s="1615" customFormat="1">
      <c r="A48" s="1045"/>
      <c r="B48" s="1112" t="s">
        <v>573</v>
      </c>
      <c r="C48" s="1634">
        <v>16.012112305999999</v>
      </c>
      <c r="D48" s="1634">
        <v>16.267952633499998</v>
      </c>
      <c r="E48" s="1634">
        <v>7.2496149480000032</v>
      </c>
      <c r="F48" s="1634">
        <v>16.292354562450249</v>
      </c>
      <c r="G48" s="1634">
        <v>16.316756491400497</v>
      </c>
      <c r="H48" s="1634">
        <v>17.195225933609496</v>
      </c>
      <c r="I48" s="1634">
        <v>18.073695375818499</v>
      </c>
      <c r="J48" s="1634">
        <v>18.952164818027498</v>
      </c>
      <c r="K48" s="1634">
        <v>19.830634260236501</v>
      </c>
      <c r="L48" s="1635">
        <v>0.21900000000000008</v>
      </c>
      <c r="M48" s="1310"/>
      <c r="N48" s="1635"/>
      <c r="O48" s="1619"/>
      <c r="AKU48" s="1045"/>
      <c r="AKV48" s="1045"/>
      <c r="AKW48" s="1045"/>
      <c r="AKX48" s="1045"/>
      <c r="AKY48" s="1045"/>
      <c r="AKZ48" s="1045"/>
      <c r="ALA48" s="1045"/>
      <c r="ALB48" s="1045"/>
      <c r="ALC48" s="1045"/>
      <c r="ALD48" s="1045"/>
      <c r="ALE48" s="1045"/>
      <c r="ALF48" s="1045"/>
      <c r="ALG48" s="1045"/>
      <c r="ALH48" s="1045"/>
      <c r="ALI48" s="1045"/>
      <c r="ALJ48" s="1045"/>
      <c r="ALK48" s="1045"/>
      <c r="ALL48" s="1045"/>
      <c r="ALM48" s="1045"/>
      <c r="ALN48" s="1045"/>
      <c r="ALO48" s="1045"/>
      <c r="ALP48" s="1045"/>
      <c r="ALQ48" s="1045"/>
      <c r="ALR48" s="1045"/>
      <c r="ALS48" s="1045"/>
      <c r="ALT48" s="1045"/>
    </row>
    <row r="49" spans="1:1008" s="1615" customFormat="1">
      <c r="A49" s="1045"/>
      <c r="B49" s="1636" t="s">
        <v>577</v>
      </c>
      <c r="C49" s="1637">
        <v>2.6762608184999999</v>
      </c>
      <c r="D49" s="1637">
        <v>2.6732272199999998</v>
      </c>
      <c r="E49" s="1637">
        <v>1.633334646</v>
      </c>
      <c r="F49" s="1637">
        <v>2.4728042588803598</v>
      </c>
      <c r="G49" s="1637">
        <v>2.3061101195901101</v>
      </c>
      <c r="H49" s="1637">
        <v>2.21176591155319</v>
      </c>
      <c r="I49" s="1638"/>
      <c r="J49" s="1638"/>
      <c r="K49" s="1638"/>
      <c r="L49" s="1635"/>
      <c r="O49" s="1619"/>
      <c r="AKU49" s="1045"/>
      <c r="AKV49" s="1045"/>
      <c r="AKW49" s="1045"/>
      <c r="AKX49" s="1045"/>
      <c r="AKY49" s="1045"/>
      <c r="AKZ49" s="1045"/>
      <c r="ALA49" s="1045"/>
      <c r="ALB49" s="1045"/>
      <c r="ALC49" s="1045"/>
      <c r="ALD49" s="1045"/>
      <c r="ALE49" s="1045"/>
      <c r="ALF49" s="1045"/>
      <c r="ALG49" s="1045"/>
      <c r="ALH49" s="1045"/>
      <c r="ALI49" s="1045"/>
      <c r="ALJ49" s="1045"/>
      <c r="ALK49" s="1045"/>
      <c r="ALL49" s="1045"/>
      <c r="ALM49" s="1045"/>
      <c r="ALN49" s="1045"/>
      <c r="ALO49" s="1045"/>
      <c r="ALP49" s="1045"/>
      <c r="ALQ49" s="1045"/>
      <c r="ALR49" s="1045"/>
      <c r="ALS49" s="1045"/>
      <c r="ALT49" s="1045"/>
    </row>
    <row r="50" spans="1:1008" s="1615" customFormat="1">
      <c r="A50" s="1045"/>
      <c r="B50" s="1112" t="s">
        <v>578</v>
      </c>
      <c r="C50" s="1634">
        <v>35.823383136499999</v>
      </c>
      <c r="D50" s="1634">
        <v>36.898099909499997</v>
      </c>
      <c r="E50" s="1634">
        <v>19.784465723499999</v>
      </c>
      <c r="F50" s="1634">
        <v>36.953447059364251</v>
      </c>
      <c r="G50" s="1634">
        <v>37.008794209228491</v>
      </c>
      <c r="H50" s="1634">
        <v>39.001291604341496</v>
      </c>
      <c r="I50" s="1634">
        <v>40.993788999454495</v>
      </c>
      <c r="J50" s="1634">
        <v>42.9862863945675</v>
      </c>
      <c r="K50" s="1634">
        <v>44.978783789680499</v>
      </c>
      <c r="L50" s="1635">
        <v>0.21900000000000008</v>
      </c>
      <c r="M50" s="1639"/>
      <c r="O50" s="1619"/>
      <c r="AKU50" s="1045"/>
      <c r="AKV50" s="1045"/>
      <c r="AKW50" s="1045"/>
      <c r="AKX50" s="1045"/>
      <c r="AKY50" s="1045"/>
      <c r="AKZ50" s="1045"/>
      <c r="ALA50" s="1045"/>
      <c r="ALB50" s="1045"/>
      <c r="ALC50" s="1045"/>
      <c r="ALD50" s="1045"/>
      <c r="ALE50" s="1045"/>
      <c r="ALF50" s="1045"/>
      <c r="ALG50" s="1045"/>
      <c r="ALH50" s="1045"/>
      <c r="ALI50" s="1045"/>
      <c r="ALJ50" s="1045"/>
      <c r="ALK50" s="1045"/>
      <c r="ALL50" s="1045"/>
      <c r="ALM50" s="1045"/>
      <c r="ALN50" s="1045"/>
      <c r="ALO50" s="1045"/>
      <c r="ALP50" s="1045"/>
      <c r="ALQ50" s="1045"/>
      <c r="ALR50" s="1045"/>
      <c r="ALS50" s="1045"/>
      <c r="ALT50" s="1045"/>
    </row>
    <row r="51" spans="1:1008" s="1615" customFormat="1">
      <c r="A51" s="1045"/>
      <c r="B51" s="1112" t="s">
        <v>579</v>
      </c>
      <c r="C51" s="1634">
        <v>174.6339049815</v>
      </c>
      <c r="D51" s="1634">
        <v>183.631529379</v>
      </c>
      <c r="E51" s="1634">
        <v>47.108748540000036</v>
      </c>
      <c r="F51" s="1634">
        <v>197.58752561180401</v>
      </c>
      <c r="G51" s="1634">
        <v>211.54352184460799</v>
      </c>
      <c r="H51" s="1634">
        <v>223.75501854831148</v>
      </c>
      <c r="I51" s="1634">
        <v>235.96651525201497</v>
      </c>
      <c r="J51" s="1634">
        <v>248.17801195571849</v>
      </c>
      <c r="K51" s="1634">
        <v>260.38950865942201</v>
      </c>
      <c r="L51" s="1635">
        <v>0.41799999999999993</v>
      </c>
      <c r="O51" s="1619"/>
      <c r="AKU51" s="1045"/>
      <c r="AKV51" s="1045"/>
      <c r="AKW51" s="1045"/>
      <c r="AKX51" s="1045"/>
      <c r="AKY51" s="1045"/>
      <c r="AKZ51" s="1045"/>
      <c r="ALA51" s="1045"/>
      <c r="ALB51" s="1045"/>
      <c r="ALC51" s="1045"/>
      <c r="ALD51" s="1045"/>
      <c r="ALE51" s="1045"/>
      <c r="ALF51" s="1045"/>
      <c r="ALG51" s="1045"/>
      <c r="ALH51" s="1045"/>
      <c r="ALI51" s="1045"/>
      <c r="ALJ51" s="1045"/>
      <c r="ALK51" s="1045"/>
      <c r="ALL51" s="1045"/>
      <c r="ALM51" s="1045"/>
      <c r="ALN51" s="1045"/>
      <c r="ALO51" s="1045"/>
      <c r="ALP51" s="1045"/>
      <c r="ALQ51" s="1045"/>
      <c r="ALR51" s="1045"/>
      <c r="ALS51" s="1045"/>
      <c r="ALT51" s="1045"/>
    </row>
    <row r="52" spans="1:1008" s="1615" customFormat="1">
      <c r="A52" s="1045"/>
      <c r="B52" s="1112" t="s">
        <v>580</v>
      </c>
      <c r="C52" s="1634">
        <v>226.46940042400001</v>
      </c>
      <c r="D52" s="1634">
        <v>236.79758192200001</v>
      </c>
      <c r="E52" s="1634">
        <v>74.142829211500043</v>
      </c>
      <c r="F52" s="1634">
        <v>250.83332723361852</v>
      </c>
      <c r="G52" s="1634">
        <v>264.86907254523697</v>
      </c>
      <c r="H52" s="1634">
        <v>279.95153608626248</v>
      </c>
      <c r="I52" s="1634">
        <v>295.03399962728798</v>
      </c>
      <c r="J52" s="1634">
        <v>310.11646316831349</v>
      </c>
      <c r="K52" s="1634">
        <v>325.19892670933899</v>
      </c>
      <c r="L52" s="1635">
        <v>0.37332030196346322</v>
      </c>
      <c r="O52" s="1619"/>
      <c r="AKU52" s="1045"/>
      <c r="AKV52" s="1045"/>
      <c r="AKW52" s="1045"/>
      <c r="AKX52" s="1045"/>
      <c r="AKY52" s="1045"/>
      <c r="AKZ52" s="1045"/>
      <c r="ALA52" s="1045"/>
      <c r="ALB52" s="1045"/>
      <c r="ALC52" s="1045"/>
      <c r="ALD52" s="1045"/>
      <c r="ALE52" s="1045"/>
      <c r="ALF52" s="1045"/>
      <c r="ALG52" s="1045"/>
      <c r="ALH52" s="1045"/>
      <c r="ALI52" s="1045"/>
      <c r="ALJ52" s="1045"/>
      <c r="ALK52" s="1045"/>
      <c r="ALL52" s="1045"/>
      <c r="ALM52" s="1045"/>
      <c r="ALN52" s="1045"/>
      <c r="ALO52" s="1045"/>
      <c r="ALP52" s="1045"/>
      <c r="ALQ52" s="1045"/>
      <c r="ALR52" s="1045"/>
      <c r="ALS52" s="1045"/>
      <c r="ALT52" s="1045"/>
    </row>
    <row r="53" spans="1:1008" s="1615" customFormat="1">
      <c r="A53" s="1045"/>
      <c r="B53" s="1042" t="s">
        <v>581</v>
      </c>
      <c r="C53" s="1045"/>
      <c r="D53" s="1045"/>
      <c r="E53" s="1045"/>
      <c r="F53" s="1045"/>
      <c r="G53" s="1045"/>
      <c r="H53" s="1045"/>
      <c r="I53" s="1045"/>
      <c r="J53" s="1045"/>
      <c r="K53" s="1045"/>
      <c r="L53" s="1045"/>
      <c r="M53" s="1045"/>
      <c r="N53" s="1045"/>
      <c r="O53" s="1619"/>
      <c r="AKU53" s="1045"/>
      <c r="AKV53" s="1045"/>
      <c r="AKW53" s="1045"/>
      <c r="AKX53" s="1045"/>
      <c r="AKY53" s="1045"/>
      <c r="AKZ53" s="1045"/>
      <c r="ALA53" s="1045"/>
      <c r="ALB53" s="1045"/>
      <c r="ALC53" s="1045"/>
      <c r="ALD53" s="1045"/>
      <c r="ALE53" s="1045"/>
      <c r="ALF53" s="1045"/>
      <c r="ALG53" s="1045"/>
      <c r="ALH53" s="1045"/>
      <c r="ALI53" s="1045"/>
      <c r="ALJ53" s="1045"/>
      <c r="ALK53" s="1045"/>
      <c r="ALL53" s="1045"/>
      <c r="ALM53" s="1045"/>
      <c r="ALN53" s="1045"/>
      <c r="ALO53" s="1045"/>
      <c r="ALP53" s="1045"/>
      <c r="ALQ53" s="1045"/>
      <c r="ALR53" s="1045"/>
      <c r="ALS53" s="1045"/>
      <c r="ALT53" s="1045"/>
    </row>
    <row r="54" spans="1:1008" s="1615" customFormat="1">
      <c r="A54" s="1045"/>
      <c r="B54" s="1045"/>
      <c r="C54" s="1045"/>
      <c r="D54" s="1045"/>
      <c r="E54" s="1045"/>
      <c r="F54" s="1045"/>
      <c r="G54" s="1045"/>
      <c r="H54" s="1045"/>
      <c r="I54" s="1045"/>
      <c r="J54" s="1045"/>
      <c r="O54" s="1619"/>
      <c r="AKU54" s="1045"/>
      <c r="AKV54" s="1045"/>
      <c r="AKW54" s="1045"/>
      <c r="AKX54" s="1045"/>
      <c r="AKY54" s="1045"/>
      <c r="AKZ54" s="1045"/>
      <c r="ALA54" s="1045"/>
      <c r="ALB54" s="1045"/>
      <c r="ALC54" s="1045"/>
      <c r="ALD54" s="1045"/>
      <c r="ALE54" s="1045"/>
      <c r="ALF54" s="1045"/>
      <c r="ALG54" s="1045"/>
      <c r="ALH54" s="1045"/>
      <c r="ALI54" s="1045"/>
      <c r="ALJ54" s="1045"/>
      <c r="ALK54" s="1045"/>
      <c r="ALL54" s="1045"/>
      <c r="ALM54" s="1045"/>
      <c r="ALN54" s="1045"/>
      <c r="ALO54" s="1045"/>
      <c r="ALP54" s="1045"/>
      <c r="ALQ54" s="1045"/>
      <c r="ALR54" s="1045"/>
      <c r="ALS54" s="1045"/>
      <c r="ALT54" s="1045"/>
    </row>
    <row r="55" spans="1:1008" s="1615" customFormat="1">
      <c r="A55" s="1045"/>
      <c r="B55" s="1615" t="s">
        <v>582</v>
      </c>
      <c r="C55" s="1640"/>
      <c r="D55" s="1640"/>
      <c r="E55" s="1640"/>
      <c r="F55" s="1640"/>
      <c r="L55" s="1045"/>
      <c r="M55" s="1045"/>
      <c r="N55" s="1045"/>
      <c r="O55" s="1619"/>
      <c r="AKT55" s="1045"/>
      <c r="AKU55" s="1045"/>
      <c r="AKV55" s="1045"/>
      <c r="AKW55" s="1045"/>
      <c r="AKX55" s="1045"/>
      <c r="AKY55" s="1045"/>
      <c r="AKZ55" s="1045"/>
      <c r="ALA55" s="1045"/>
      <c r="ALB55" s="1045"/>
      <c r="ALC55" s="1045"/>
      <c r="ALD55" s="1045"/>
      <c r="ALE55" s="1045"/>
      <c r="ALF55" s="1045"/>
      <c r="ALG55" s="1045"/>
      <c r="ALH55" s="1045"/>
      <c r="ALI55" s="1045"/>
      <c r="ALJ55" s="1045"/>
      <c r="ALK55" s="1045"/>
      <c r="ALL55" s="1045"/>
      <c r="ALM55" s="1045"/>
      <c r="ALN55" s="1045"/>
      <c r="ALO55" s="1045"/>
      <c r="ALP55" s="1045"/>
      <c r="ALQ55" s="1045"/>
      <c r="ALR55" s="1045"/>
      <c r="ALS55" s="1045"/>
      <c r="ALT55" s="1045"/>
    </row>
    <row r="56" spans="1:1008" s="1615" customFormat="1">
      <c r="A56" s="1045"/>
      <c r="B56" s="1641"/>
      <c r="C56" s="1632">
        <v>2018</v>
      </c>
      <c r="D56" s="1633">
        <v>2019</v>
      </c>
      <c r="E56" s="1632">
        <v>2020</v>
      </c>
      <c r="F56" s="1632">
        <v>2025</v>
      </c>
      <c r="G56" s="1633">
        <v>2030</v>
      </c>
      <c r="H56" s="1632">
        <v>2035</v>
      </c>
      <c r="I56" s="1632">
        <v>2040</v>
      </c>
      <c r="J56" s="1632">
        <v>2045</v>
      </c>
      <c r="K56" s="1633">
        <v>2050</v>
      </c>
      <c r="L56" s="1045"/>
      <c r="M56" s="1045" t="s">
        <v>871</v>
      </c>
      <c r="N56" s="1045"/>
      <c r="O56" s="1619"/>
      <c r="AKU56" s="1045"/>
      <c r="AKV56" s="1045"/>
      <c r="AKW56" s="1045"/>
      <c r="AKX56" s="1045"/>
      <c r="AKY56" s="1045"/>
      <c r="AKZ56" s="1045"/>
      <c r="ALA56" s="1045"/>
      <c r="ALB56" s="1045"/>
      <c r="ALC56" s="1045"/>
      <c r="ALD56" s="1045"/>
      <c r="ALE56" s="1045"/>
      <c r="ALF56" s="1045"/>
      <c r="ALG56" s="1045"/>
      <c r="ALH56" s="1045"/>
      <c r="ALI56" s="1045"/>
      <c r="ALJ56" s="1045"/>
      <c r="ALK56" s="1045"/>
      <c r="ALL56" s="1045"/>
      <c r="ALM56" s="1045"/>
      <c r="ALN56" s="1045"/>
      <c r="ALO56" s="1045"/>
      <c r="ALP56" s="1045"/>
      <c r="ALQ56" s="1045"/>
      <c r="ALR56" s="1045"/>
      <c r="ALS56" s="1045"/>
      <c r="ALT56" s="1045"/>
    </row>
    <row r="57" spans="1:1008" s="1615" customFormat="1">
      <c r="A57" s="1045"/>
      <c r="B57" s="1641" t="s">
        <v>583</v>
      </c>
      <c r="C57" s="1642"/>
      <c r="D57" s="1642">
        <v>1</v>
      </c>
      <c r="E57" s="1642">
        <v>0.445637820033428</v>
      </c>
      <c r="F57" s="1642">
        <v>1.0015000000000001</v>
      </c>
      <c r="G57" s="1643">
        <v>1.0029999999999999</v>
      </c>
      <c r="H57" s="1642">
        <v>1.0569999999999999</v>
      </c>
      <c r="I57" s="1644">
        <v>1.111</v>
      </c>
      <c r="J57" s="1644">
        <v>1.165</v>
      </c>
      <c r="K57" s="1645">
        <v>1.2190000000000001</v>
      </c>
      <c r="L57" s="1635"/>
      <c r="M57" s="1310"/>
      <c r="N57" s="1635"/>
      <c r="O57" s="1619"/>
      <c r="AKU57" s="1045"/>
      <c r="AKV57" s="1045"/>
      <c r="AKW57" s="1045"/>
      <c r="AKX57" s="1045"/>
      <c r="AKY57" s="1045"/>
      <c r="AKZ57" s="1045"/>
      <c r="ALA57" s="1045"/>
      <c r="ALB57" s="1045"/>
      <c r="ALC57" s="1045"/>
      <c r="ALD57" s="1045"/>
      <c r="ALE57" s="1045"/>
      <c r="ALF57" s="1045"/>
      <c r="ALG57" s="1045"/>
      <c r="ALH57" s="1045"/>
      <c r="ALI57" s="1045"/>
      <c r="ALJ57" s="1045"/>
      <c r="ALK57" s="1045"/>
      <c r="ALL57" s="1045"/>
      <c r="ALM57" s="1045"/>
      <c r="ALN57" s="1045"/>
      <c r="ALO57" s="1045"/>
      <c r="ALP57" s="1045"/>
      <c r="ALQ57" s="1045"/>
      <c r="ALR57" s="1045"/>
      <c r="ALS57" s="1045"/>
      <c r="ALT57" s="1045"/>
    </row>
    <row r="58" spans="1:1008" s="1615" customFormat="1">
      <c r="A58" s="1045"/>
      <c r="B58" s="1646" t="s">
        <v>584</v>
      </c>
      <c r="C58" s="1642"/>
      <c r="D58" s="1642">
        <v>1</v>
      </c>
      <c r="E58" s="1642">
        <v>0.53619199286752905</v>
      </c>
      <c r="F58" s="1642">
        <v>1.0015000000000001</v>
      </c>
      <c r="G58" s="1643">
        <v>1.0029999999999999</v>
      </c>
      <c r="H58" s="1642">
        <v>1.0569999999999999</v>
      </c>
      <c r="I58" s="1644">
        <v>1.111</v>
      </c>
      <c r="J58" s="1644">
        <v>1.165</v>
      </c>
      <c r="K58" s="1645">
        <v>1.2190000000000001</v>
      </c>
      <c r="L58" s="1635"/>
      <c r="M58" s="1310"/>
      <c r="N58" s="1635"/>
      <c r="O58" s="1619"/>
      <c r="AKU58" s="1045"/>
      <c r="AKV58" s="1045"/>
      <c r="AKW58" s="1045"/>
      <c r="AKX58" s="1045"/>
      <c r="AKY58" s="1045"/>
      <c r="AKZ58" s="1045"/>
      <c r="ALA58" s="1045"/>
      <c r="ALB58" s="1045"/>
      <c r="ALC58" s="1045"/>
      <c r="ALD58" s="1045"/>
      <c r="ALE58" s="1045"/>
      <c r="ALF58" s="1045"/>
      <c r="ALG58" s="1045"/>
      <c r="ALH58" s="1045"/>
      <c r="ALI58" s="1045"/>
      <c r="ALJ58" s="1045"/>
      <c r="ALK58" s="1045"/>
      <c r="ALL58" s="1045"/>
      <c r="ALM58" s="1045"/>
      <c r="ALN58" s="1045"/>
      <c r="ALO58" s="1045"/>
      <c r="ALP58" s="1045"/>
      <c r="ALQ58" s="1045"/>
      <c r="ALR58" s="1045"/>
      <c r="ALS58" s="1045"/>
      <c r="ALT58" s="1045"/>
    </row>
    <row r="59" spans="1:1008" s="1615" customFormat="1">
      <c r="A59" s="1045"/>
      <c r="B59" s="1646" t="s">
        <v>585</v>
      </c>
      <c r="C59" s="1642"/>
      <c r="D59" s="1642">
        <v>1</v>
      </c>
      <c r="E59" s="1642">
        <v>0.25653954252470201</v>
      </c>
      <c r="F59" s="1642">
        <v>1.0760000000000001</v>
      </c>
      <c r="G59" s="1643">
        <v>1.1519999999999999</v>
      </c>
      <c r="H59" s="1642">
        <v>1.2184999999999999</v>
      </c>
      <c r="I59" s="1644">
        <v>1.2849999999999999</v>
      </c>
      <c r="J59" s="1644">
        <v>1.3514999999999999</v>
      </c>
      <c r="K59" s="1645">
        <v>1.4179999999999999</v>
      </c>
      <c r="L59" s="1635"/>
      <c r="M59" s="1310"/>
      <c r="N59" s="1635"/>
      <c r="O59" s="1619"/>
      <c r="AKU59" s="1045"/>
      <c r="AKV59" s="1045"/>
      <c r="AKW59" s="1045"/>
      <c r="AKX59" s="1045"/>
      <c r="AKY59" s="1045"/>
      <c r="AKZ59" s="1045"/>
      <c r="ALA59" s="1045"/>
      <c r="ALB59" s="1045"/>
      <c r="ALC59" s="1045"/>
      <c r="ALD59" s="1045"/>
      <c r="ALE59" s="1045"/>
      <c r="ALF59" s="1045"/>
      <c r="ALG59" s="1045"/>
      <c r="ALH59" s="1045"/>
      <c r="ALI59" s="1045"/>
      <c r="ALJ59" s="1045"/>
      <c r="ALK59" s="1045"/>
      <c r="ALL59" s="1045"/>
      <c r="ALM59" s="1045"/>
      <c r="ALN59" s="1045"/>
      <c r="ALO59" s="1045"/>
      <c r="ALP59" s="1045"/>
      <c r="ALQ59" s="1045"/>
      <c r="ALR59" s="1045"/>
      <c r="ALS59" s="1045"/>
      <c r="ALT59" s="1045"/>
    </row>
    <row r="60" spans="1:1008" s="1615" customFormat="1">
      <c r="A60" s="1045"/>
      <c r="B60" s="1045"/>
      <c r="C60" s="1045"/>
      <c r="D60" s="1045"/>
      <c r="E60" s="1045"/>
      <c r="F60" s="1045"/>
      <c r="G60" s="1045"/>
      <c r="H60" s="1045"/>
      <c r="I60" s="1045"/>
      <c r="J60" s="1045"/>
      <c r="K60" s="1045"/>
      <c r="L60" s="1045"/>
      <c r="M60" s="1045"/>
      <c r="N60" s="1045"/>
      <c r="O60" s="1619"/>
      <c r="AKT60" s="1045"/>
      <c r="AKU60" s="1045"/>
      <c r="AKV60" s="1045"/>
      <c r="AKW60" s="1045"/>
      <c r="AKX60" s="1045"/>
      <c r="AKY60" s="1045"/>
      <c r="AKZ60" s="1045"/>
      <c r="ALA60" s="1045"/>
      <c r="ALB60" s="1045"/>
      <c r="ALC60" s="1045"/>
      <c r="ALD60" s="1045"/>
      <c r="ALE60" s="1045"/>
      <c r="ALF60" s="1045"/>
      <c r="ALG60" s="1045"/>
      <c r="ALH60" s="1045"/>
      <c r="ALI60" s="1045"/>
      <c r="ALJ60" s="1045"/>
      <c r="ALK60" s="1045"/>
      <c r="ALL60" s="1045"/>
      <c r="ALM60" s="1045"/>
      <c r="ALN60" s="1045"/>
      <c r="ALO60" s="1045"/>
      <c r="ALP60" s="1045"/>
      <c r="ALQ60" s="1045"/>
      <c r="ALR60" s="1045"/>
      <c r="ALS60" s="1045"/>
      <c r="ALT60" s="1045"/>
    </row>
    <row r="61" spans="1:1008" s="1615" customFormat="1">
      <c r="A61" s="1045"/>
      <c r="B61" s="1045"/>
      <c r="C61" s="1045"/>
      <c r="D61" s="1045"/>
      <c r="E61" s="1045"/>
      <c r="F61" s="1045"/>
      <c r="G61" s="1045"/>
      <c r="H61" s="1045"/>
      <c r="I61" s="1045"/>
      <c r="J61" s="1045"/>
      <c r="K61" s="1045"/>
      <c r="L61" s="1045"/>
      <c r="M61" s="1045"/>
      <c r="N61" s="1045"/>
      <c r="O61" s="1619"/>
      <c r="AKU61" s="1045"/>
      <c r="AKV61" s="1045"/>
      <c r="AKW61" s="1045"/>
      <c r="AKX61" s="1045"/>
      <c r="AKY61" s="1045"/>
      <c r="AKZ61" s="1045"/>
      <c r="ALA61" s="1045"/>
      <c r="ALB61" s="1045"/>
      <c r="ALC61" s="1045"/>
      <c r="ALD61" s="1045"/>
      <c r="ALE61" s="1045"/>
      <c r="ALF61" s="1045"/>
      <c r="ALG61" s="1045"/>
      <c r="ALH61" s="1045"/>
      <c r="ALI61" s="1045"/>
      <c r="ALJ61" s="1045"/>
      <c r="ALK61" s="1045"/>
      <c r="ALL61" s="1045"/>
      <c r="ALM61" s="1045"/>
      <c r="ALN61" s="1045"/>
      <c r="ALO61" s="1045"/>
      <c r="ALP61" s="1045"/>
      <c r="ALQ61" s="1045"/>
      <c r="ALR61" s="1045"/>
      <c r="ALS61" s="1045"/>
      <c r="ALT61" s="1045"/>
    </row>
    <row r="62" spans="1:1008" s="1615" customFormat="1">
      <c r="A62" s="1045"/>
      <c r="B62" s="1615" t="s">
        <v>586</v>
      </c>
      <c r="O62" s="1619"/>
      <c r="AKU62" s="1045"/>
      <c r="AKV62" s="1045"/>
      <c r="AKW62" s="1045"/>
      <c r="AKX62" s="1045"/>
      <c r="AKY62" s="1045"/>
      <c r="AKZ62" s="1045"/>
      <c r="ALA62" s="1045"/>
      <c r="ALB62" s="1045"/>
      <c r="ALC62" s="1045"/>
      <c r="ALD62" s="1045"/>
      <c r="ALE62" s="1045"/>
      <c r="ALF62" s="1045"/>
      <c r="ALG62" s="1045"/>
      <c r="ALH62" s="1045"/>
      <c r="ALI62" s="1045"/>
      <c r="ALJ62" s="1045"/>
      <c r="ALK62" s="1045"/>
      <c r="ALL62" s="1045"/>
      <c r="ALM62" s="1045"/>
      <c r="ALN62" s="1045"/>
      <c r="ALO62" s="1045"/>
      <c r="ALP62" s="1045"/>
      <c r="ALQ62" s="1045"/>
      <c r="ALR62" s="1045"/>
      <c r="ALS62" s="1045"/>
      <c r="ALT62" s="1045"/>
    </row>
    <row r="63" spans="1:1008" s="1615" customFormat="1" ht="30">
      <c r="A63" s="1045"/>
      <c r="B63" s="1641"/>
      <c r="C63" s="1647" t="s">
        <v>587</v>
      </c>
      <c r="O63" s="1619"/>
      <c r="AKU63" s="1045"/>
      <c r="AKV63" s="1045"/>
      <c r="AKW63" s="1045"/>
      <c r="AKX63" s="1045"/>
      <c r="AKY63" s="1045"/>
      <c r="AKZ63" s="1045"/>
      <c r="ALA63" s="1045"/>
      <c r="ALB63" s="1045"/>
      <c r="ALC63" s="1045"/>
      <c r="ALD63" s="1045"/>
      <c r="ALE63" s="1045"/>
      <c r="ALF63" s="1045"/>
      <c r="ALG63" s="1045"/>
      <c r="ALH63" s="1045"/>
      <c r="ALI63" s="1045"/>
      <c r="ALJ63" s="1045"/>
      <c r="ALK63" s="1045"/>
      <c r="ALL63" s="1045"/>
      <c r="ALM63" s="1045"/>
      <c r="ALN63" s="1045"/>
      <c r="ALO63" s="1045"/>
      <c r="ALP63" s="1045"/>
      <c r="ALQ63" s="1045"/>
      <c r="ALR63" s="1045"/>
      <c r="ALS63" s="1045"/>
      <c r="ALT63" s="1045"/>
    </row>
    <row r="64" spans="1:1008" s="1615" customFormat="1">
      <c r="A64" s="1045"/>
      <c r="B64" s="1646" t="s">
        <v>588</v>
      </c>
      <c r="C64" s="1648"/>
      <c r="O64" s="1619"/>
      <c r="AKU64" s="1045"/>
      <c r="AKV64" s="1045"/>
      <c r="AKW64" s="1045"/>
      <c r="AKX64" s="1045"/>
      <c r="AKY64" s="1045"/>
      <c r="AKZ64" s="1045"/>
      <c r="ALA64" s="1045"/>
      <c r="ALB64" s="1045"/>
      <c r="ALC64" s="1045"/>
      <c r="ALD64" s="1045"/>
      <c r="ALE64" s="1045"/>
      <c r="ALF64" s="1045"/>
      <c r="ALG64" s="1045"/>
      <c r="ALH64" s="1045"/>
      <c r="ALI64" s="1045"/>
      <c r="ALJ64" s="1045"/>
      <c r="ALK64" s="1045"/>
      <c r="ALL64" s="1045"/>
      <c r="ALM64" s="1045"/>
      <c r="ALN64" s="1045"/>
      <c r="ALO64" s="1045"/>
      <c r="ALP64" s="1045"/>
      <c r="ALQ64" s="1045"/>
      <c r="ALR64" s="1045"/>
      <c r="ALS64" s="1045"/>
      <c r="ALT64" s="1045"/>
    </row>
    <row r="65" spans="1:1008" s="1615" customFormat="1">
      <c r="A65" s="1045"/>
      <c r="O65" s="1619"/>
      <c r="AKU65" s="1045"/>
      <c r="AKV65" s="1045"/>
      <c r="AKW65" s="1045"/>
      <c r="AKX65" s="1045"/>
      <c r="AKY65" s="1045"/>
      <c r="AKZ65" s="1045"/>
      <c r="ALA65" s="1045"/>
      <c r="ALB65" s="1045"/>
      <c r="ALC65" s="1045"/>
      <c r="ALD65" s="1045"/>
      <c r="ALE65" s="1045"/>
      <c r="ALF65" s="1045"/>
      <c r="ALG65" s="1045"/>
      <c r="ALH65" s="1045"/>
      <c r="ALI65" s="1045"/>
      <c r="ALJ65" s="1045"/>
      <c r="ALK65" s="1045"/>
      <c r="ALL65" s="1045"/>
      <c r="ALM65" s="1045"/>
      <c r="ALN65" s="1045"/>
      <c r="ALO65" s="1045"/>
      <c r="ALP65" s="1045"/>
      <c r="ALQ65" s="1045"/>
      <c r="ALR65" s="1045"/>
      <c r="ALS65" s="1045"/>
      <c r="ALT65" s="1045"/>
    </row>
    <row r="66" spans="1:1008" s="1615" customFormat="1">
      <c r="A66" s="1045"/>
      <c r="B66" s="1615" t="s">
        <v>589</v>
      </c>
      <c r="C66" s="1640"/>
      <c r="D66" s="1640"/>
      <c r="E66" s="1640"/>
      <c r="F66" s="1640"/>
      <c r="G66" s="1640"/>
      <c r="H66" s="1640"/>
      <c r="O66" s="1619"/>
      <c r="AKU66" s="1045"/>
      <c r="AKV66" s="1045"/>
      <c r="AKW66" s="1045"/>
      <c r="AKX66" s="1045"/>
      <c r="AKY66" s="1045"/>
      <c r="AKZ66" s="1045"/>
      <c r="ALA66" s="1045"/>
      <c r="ALB66" s="1045"/>
      <c r="ALC66" s="1045"/>
      <c r="ALD66" s="1045"/>
      <c r="ALE66" s="1045"/>
      <c r="ALF66" s="1045"/>
      <c r="ALG66" s="1045"/>
      <c r="ALH66" s="1045"/>
      <c r="ALI66" s="1045"/>
      <c r="ALJ66" s="1045"/>
      <c r="ALK66" s="1045"/>
      <c r="ALL66" s="1045"/>
      <c r="ALM66" s="1045"/>
      <c r="ALN66" s="1045"/>
      <c r="ALO66" s="1045"/>
      <c r="ALP66" s="1045"/>
      <c r="ALQ66" s="1045"/>
      <c r="ALR66" s="1045"/>
      <c r="ALS66" s="1045"/>
      <c r="ALT66" s="1045"/>
    </row>
    <row r="67" spans="1:1008" s="1615" customFormat="1">
      <c r="A67" s="1045"/>
      <c r="B67" s="1649" t="s">
        <v>403</v>
      </c>
      <c r="C67" s="1647">
        <v>2018</v>
      </c>
      <c r="D67" s="1647">
        <v>2019</v>
      </c>
      <c r="E67" s="1647">
        <v>2020</v>
      </c>
      <c r="F67" s="1647">
        <v>2025</v>
      </c>
      <c r="G67" s="1647">
        <v>2030</v>
      </c>
      <c r="H67" s="1647">
        <v>2035</v>
      </c>
      <c r="I67" s="1647">
        <v>2040</v>
      </c>
      <c r="J67" s="1650">
        <v>2045</v>
      </c>
      <c r="K67" s="1647">
        <v>2050</v>
      </c>
      <c r="O67" s="1619"/>
      <c r="AKT67" s="1045"/>
      <c r="AKU67" s="1045"/>
      <c r="AKV67" s="1045"/>
      <c r="AKW67" s="1045"/>
      <c r="AKX67" s="1045"/>
      <c r="AKY67" s="1045"/>
      <c r="AKZ67" s="1045"/>
      <c r="ALA67" s="1045"/>
      <c r="ALB67" s="1045"/>
      <c r="ALC67" s="1045"/>
      <c r="ALD67" s="1045"/>
      <c r="ALE67" s="1045"/>
      <c r="ALF67" s="1045"/>
      <c r="ALG67" s="1045"/>
      <c r="ALH67" s="1045"/>
      <c r="ALI67" s="1045"/>
      <c r="ALJ67" s="1045"/>
      <c r="ALK67" s="1045"/>
      <c r="ALL67" s="1045"/>
      <c r="ALM67" s="1045"/>
      <c r="ALN67" s="1045"/>
      <c r="ALO67" s="1045"/>
      <c r="ALP67" s="1045"/>
      <c r="ALQ67" s="1045"/>
      <c r="ALR67" s="1045"/>
      <c r="ALS67" s="1045"/>
      <c r="ALT67" s="1045"/>
    </row>
    <row r="68" spans="1:1008" s="1615" customFormat="1">
      <c r="A68" s="1045"/>
      <c r="B68" s="1646" t="s">
        <v>872</v>
      </c>
      <c r="C68" s="1651"/>
      <c r="D68" s="1651">
        <v>1</v>
      </c>
      <c r="E68" s="1651">
        <v>1</v>
      </c>
      <c r="F68" s="1651">
        <v>0.96500000000000008</v>
      </c>
      <c r="G68" s="1651">
        <v>0.93</v>
      </c>
      <c r="H68" s="1642">
        <v>0.84</v>
      </c>
      <c r="I68" s="1642">
        <v>0.75</v>
      </c>
      <c r="J68" s="1642">
        <v>0.66</v>
      </c>
      <c r="K68" s="1651">
        <v>0.56999999999999995</v>
      </c>
      <c r="O68" s="1619"/>
      <c r="AKT68" s="1045"/>
      <c r="AKU68" s="1045"/>
      <c r="AKV68" s="1045"/>
      <c r="AKW68" s="1045"/>
      <c r="AKX68" s="1045"/>
      <c r="AKY68" s="1045"/>
      <c r="AKZ68" s="1045"/>
      <c r="ALA68" s="1045"/>
      <c r="ALB68" s="1045"/>
      <c r="ALC68" s="1045"/>
      <c r="ALD68" s="1045"/>
      <c r="ALE68" s="1045"/>
      <c r="ALF68" s="1045"/>
      <c r="ALG68" s="1045"/>
      <c r="ALH68" s="1045"/>
      <c r="ALI68" s="1045"/>
      <c r="ALJ68" s="1045"/>
      <c r="ALK68" s="1045"/>
      <c r="ALL68" s="1045"/>
      <c r="ALM68" s="1045"/>
      <c r="ALN68" s="1045"/>
      <c r="ALO68" s="1045"/>
      <c r="ALP68" s="1045"/>
      <c r="ALQ68" s="1045"/>
      <c r="ALR68" s="1045"/>
      <c r="ALS68" s="1045"/>
      <c r="ALT68" s="1045"/>
    </row>
    <row r="69" spans="1:1008" s="1615" customFormat="1">
      <c r="A69" s="1045"/>
      <c r="B69" s="1646" t="s">
        <v>873</v>
      </c>
      <c r="C69" s="1651"/>
      <c r="D69" s="1651">
        <v>1</v>
      </c>
      <c r="E69" s="1651">
        <v>1</v>
      </c>
      <c r="F69" s="1651">
        <v>0.93500000000000005</v>
      </c>
      <c r="G69" s="1651">
        <v>0.87</v>
      </c>
      <c r="H69" s="1642">
        <v>0.79999999999999993</v>
      </c>
      <c r="I69" s="1642">
        <v>0.73</v>
      </c>
      <c r="J69" s="1642">
        <v>0.66</v>
      </c>
      <c r="K69" s="1651">
        <v>0.59</v>
      </c>
      <c r="O69" s="1619"/>
      <c r="AKT69" s="1045"/>
      <c r="AKU69" s="1045"/>
      <c r="AKV69" s="1045"/>
      <c r="AKW69" s="1045"/>
      <c r="AKX69" s="1045"/>
      <c r="AKY69" s="1045"/>
      <c r="AKZ69" s="1045"/>
      <c r="ALA69" s="1045"/>
      <c r="ALB69" s="1045"/>
      <c r="ALC69" s="1045"/>
      <c r="ALD69" s="1045"/>
      <c r="ALE69" s="1045"/>
      <c r="ALF69" s="1045"/>
      <c r="ALG69" s="1045"/>
      <c r="ALH69" s="1045"/>
      <c r="ALI69" s="1045"/>
      <c r="ALJ69" s="1045"/>
      <c r="ALK69" s="1045"/>
      <c r="ALL69" s="1045"/>
      <c r="ALM69" s="1045"/>
      <c r="ALN69" s="1045"/>
      <c r="ALO69" s="1045"/>
      <c r="ALP69" s="1045"/>
      <c r="ALQ69" s="1045"/>
      <c r="ALR69" s="1045"/>
      <c r="ALS69" s="1045"/>
      <c r="ALT69" s="1045"/>
    </row>
    <row r="70" spans="1:1008" s="1615" customFormat="1">
      <c r="A70" s="1045"/>
      <c r="O70" s="1619"/>
      <c r="AKT70" s="1045"/>
      <c r="AKU70" s="1045"/>
      <c r="AKV70" s="1045"/>
      <c r="AKW70" s="1045"/>
      <c r="AKX70" s="1045"/>
      <c r="AKY70" s="1045"/>
      <c r="AKZ70" s="1045"/>
      <c r="ALA70" s="1045"/>
      <c r="ALB70" s="1045"/>
      <c r="ALC70" s="1045"/>
      <c r="ALD70" s="1045"/>
      <c r="ALE70" s="1045"/>
      <c r="ALF70" s="1045"/>
      <c r="ALG70" s="1045"/>
      <c r="ALH70" s="1045"/>
      <c r="ALI70" s="1045"/>
      <c r="ALJ70" s="1045"/>
      <c r="ALK70" s="1045"/>
      <c r="ALL70" s="1045"/>
      <c r="ALM70" s="1045"/>
      <c r="ALN70" s="1045"/>
      <c r="ALO70" s="1045"/>
      <c r="ALP70" s="1045"/>
      <c r="ALQ70" s="1045"/>
      <c r="ALR70" s="1045"/>
      <c r="ALS70" s="1045"/>
      <c r="ALT70" s="1045"/>
    </row>
    <row r="71" spans="1:1008" s="1615" customFormat="1">
      <c r="A71" s="1045"/>
      <c r="B71" s="1615" t="s">
        <v>590</v>
      </c>
      <c r="C71" s="1640"/>
      <c r="D71" s="1640"/>
      <c r="E71" s="1640"/>
      <c r="F71" s="1640"/>
      <c r="G71" s="1640"/>
      <c r="H71" s="1640"/>
      <c r="O71" s="1619"/>
      <c r="AKT71" s="1045"/>
      <c r="AKU71" s="1045"/>
      <c r="AKV71" s="1045"/>
      <c r="AKW71" s="1045"/>
      <c r="AKX71" s="1045"/>
      <c r="AKY71" s="1045"/>
      <c r="AKZ71" s="1045"/>
      <c r="ALA71" s="1045"/>
      <c r="ALB71" s="1045"/>
      <c r="ALC71" s="1045"/>
      <c r="ALD71" s="1045"/>
      <c r="ALE71" s="1045"/>
      <c r="ALF71" s="1045"/>
      <c r="ALG71" s="1045"/>
      <c r="ALH71" s="1045"/>
      <c r="ALI71" s="1045"/>
      <c r="ALJ71" s="1045"/>
      <c r="ALK71" s="1045"/>
      <c r="ALL71" s="1045"/>
      <c r="ALM71" s="1045"/>
      <c r="ALN71" s="1045"/>
      <c r="ALO71" s="1045"/>
      <c r="ALP71" s="1045"/>
      <c r="ALQ71" s="1045"/>
      <c r="ALR71" s="1045"/>
      <c r="ALS71" s="1045"/>
      <c r="ALT71" s="1045"/>
    </row>
    <row r="72" spans="1:1008" s="1615" customFormat="1">
      <c r="A72" s="1045"/>
      <c r="B72" s="1652"/>
      <c r="C72" s="1570">
        <v>2018</v>
      </c>
      <c r="D72" s="1570">
        <v>2019</v>
      </c>
      <c r="E72" s="1570">
        <v>2020</v>
      </c>
      <c r="F72" s="1570">
        <v>2025</v>
      </c>
      <c r="G72" s="1570">
        <v>2030</v>
      </c>
      <c r="H72" s="1570">
        <v>2035</v>
      </c>
      <c r="I72" s="1570">
        <v>2040</v>
      </c>
      <c r="J72" s="1570">
        <v>2045</v>
      </c>
      <c r="K72" s="1570">
        <v>2050</v>
      </c>
      <c r="M72" s="1615" t="s">
        <v>874</v>
      </c>
      <c r="N72" s="1615" t="s">
        <v>591</v>
      </c>
      <c r="O72" s="1619"/>
      <c r="AKT72" s="1045"/>
      <c r="AKU72" s="1045"/>
      <c r="AKV72" s="1045"/>
      <c r="AKW72" s="1045"/>
      <c r="AKX72" s="1045"/>
      <c r="AKY72" s="1045"/>
      <c r="AKZ72" s="1045"/>
      <c r="ALA72" s="1045"/>
      <c r="ALB72" s="1045"/>
      <c r="ALC72" s="1045"/>
      <c r="ALD72" s="1045"/>
      <c r="ALE72" s="1045"/>
      <c r="ALF72" s="1045"/>
      <c r="ALG72" s="1045"/>
      <c r="ALH72" s="1045"/>
      <c r="ALI72" s="1045"/>
      <c r="ALJ72" s="1045"/>
      <c r="ALK72" s="1045"/>
      <c r="ALL72" s="1045"/>
      <c r="ALM72" s="1045"/>
      <c r="ALN72" s="1045"/>
      <c r="ALO72" s="1045"/>
      <c r="ALP72" s="1045"/>
      <c r="ALQ72" s="1045"/>
      <c r="ALR72" s="1045"/>
      <c r="ALS72" s="1045"/>
      <c r="ALT72" s="1045"/>
    </row>
    <row r="73" spans="1:1008" s="1615" customFormat="1">
      <c r="A73" s="1045"/>
      <c r="B73" s="1641" t="s">
        <v>593</v>
      </c>
      <c r="C73" s="1653"/>
      <c r="D73" s="1654">
        <v>1</v>
      </c>
      <c r="E73" s="1654">
        <v>0.445637820033428</v>
      </c>
      <c r="F73" s="1654">
        <v>0.96644750000000013</v>
      </c>
      <c r="G73" s="1655">
        <v>0.9327899999999999</v>
      </c>
      <c r="H73" s="1655">
        <v>0.88787999999999989</v>
      </c>
      <c r="I73" s="1655">
        <v>0.83325000000000005</v>
      </c>
      <c r="J73" s="1655">
        <v>0.76890000000000003</v>
      </c>
      <c r="K73" s="1655">
        <v>0.69482999999999995</v>
      </c>
      <c r="M73" s="1656">
        <v>0.9327899999999999</v>
      </c>
      <c r="N73" s="1656">
        <v>0.69482999999999995</v>
      </c>
      <c r="O73" s="1619"/>
      <c r="AKT73" s="1045"/>
      <c r="AKU73" s="1045"/>
      <c r="AKV73" s="1045"/>
      <c r="AKW73" s="1045"/>
      <c r="AKX73" s="1045"/>
      <c r="AKY73" s="1045"/>
      <c r="AKZ73" s="1045"/>
      <c r="ALA73" s="1045"/>
      <c r="ALB73" s="1045"/>
      <c r="ALC73" s="1045"/>
      <c r="ALD73" s="1045"/>
      <c r="ALE73" s="1045"/>
      <c r="ALF73" s="1045"/>
      <c r="ALG73" s="1045"/>
      <c r="ALH73" s="1045"/>
      <c r="ALI73" s="1045"/>
      <c r="ALJ73" s="1045"/>
      <c r="ALK73" s="1045"/>
      <c r="ALL73" s="1045"/>
      <c r="ALM73" s="1045"/>
      <c r="ALN73" s="1045"/>
      <c r="ALO73" s="1045"/>
      <c r="ALP73" s="1045"/>
      <c r="ALQ73" s="1045"/>
      <c r="ALR73" s="1045"/>
      <c r="ALS73" s="1045"/>
      <c r="ALT73" s="1045"/>
    </row>
    <row r="74" spans="1:1008" s="1615" customFormat="1">
      <c r="A74" s="1045"/>
      <c r="B74" s="1646" t="s">
        <v>594</v>
      </c>
      <c r="C74" s="1653"/>
      <c r="D74" s="1654">
        <v>1</v>
      </c>
      <c r="E74" s="1654">
        <v>0.53619199286752905</v>
      </c>
      <c r="F74" s="1654">
        <v>0.96644750000000013</v>
      </c>
      <c r="G74" s="1655">
        <v>0.9327899999999999</v>
      </c>
      <c r="H74" s="1655">
        <v>0.88787999999999989</v>
      </c>
      <c r="I74" s="1655">
        <v>0.83325000000000005</v>
      </c>
      <c r="J74" s="1655">
        <v>0.76890000000000003</v>
      </c>
      <c r="K74" s="1655">
        <v>0.69482999999999995</v>
      </c>
      <c r="M74" s="1656">
        <v>0.9327899999999999</v>
      </c>
      <c r="N74" s="1656">
        <v>0.69482999999999995</v>
      </c>
      <c r="O74" s="1619"/>
      <c r="AKT74" s="1045"/>
      <c r="AKU74" s="1045"/>
      <c r="AKV74" s="1045"/>
      <c r="AKW74" s="1045"/>
      <c r="AKX74" s="1045"/>
      <c r="AKY74" s="1045"/>
      <c r="AKZ74" s="1045"/>
      <c r="ALA74" s="1045"/>
      <c r="ALB74" s="1045"/>
      <c r="ALC74" s="1045"/>
      <c r="ALD74" s="1045"/>
      <c r="ALE74" s="1045"/>
      <c r="ALF74" s="1045"/>
      <c r="ALG74" s="1045"/>
      <c r="ALH74" s="1045"/>
      <c r="ALI74" s="1045"/>
      <c r="ALJ74" s="1045"/>
      <c r="ALK74" s="1045"/>
      <c r="ALL74" s="1045"/>
      <c r="ALM74" s="1045"/>
      <c r="ALN74" s="1045"/>
      <c r="ALO74" s="1045"/>
      <c r="ALP74" s="1045"/>
      <c r="ALQ74" s="1045"/>
      <c r="ALR74" s="1045"/>
      <c r="ALS74" s="1045"/>
      <c r="ALT74" s="1045"/>
    </row>
    <row r="75" spans="1:1008" s="1615" customFormat="1">
      <c r="A75" s="1045"/>
      <c r="B75" s="1646" t="s">
        <v>575</v>
      </c>
      <c r="C75" s="1653"/>
      <c r="D75" s="1654">
        <v>1</v>
      </c>
      <c r="E75" s="1654">
        <v>0.25653954252470201</v>
      </c>
      <c r="F75" s="1654">
        <v>1.0060600000000002</v>
      </c>
      <c r="G75" s="1655">
        <v>1.00224</v>
      </c>
      <c r="H75" s="1655">
        <v>0.97479999999999989</v>
      </c>
      <c r="I75" s="1655">
        <v>0.93804999999999994</v>
      </c>
      <c r="J75" s="1655">
        <v>0.89198999999999995</v>
      </c>
      <c r="K75" s="1655">
        <v>0.83661999999999992</v>
      </c>
      <c r="M75" s="1656">
        <v>1.00224</v>
      </c>
      <c r="N75" s="1656">
        <v>0.83661999999999992</v>
      </c>
      <c r="O75" s="1619"/>
      <c r="AKT75" s="1045"/>
      <c r="AKU75" s="1045"/>
      <c r="AKV75" s="1045"/>
      <c r="AKW75" s="1045"/>
      <c r="AKX75" s="1045"/>
      <c r="AKY75" s="1045"/>
      <c r="AKZ75" s="1045"/>
      <c r="ALA75" s="1045"/>
      <c r="ALB75" s="1045"/>
      <c r="ALC75" s="1045"/>
      <c r="ALD75" s="1045"/>
      <c r="ALE75" s="1045"/>
      <c r="ALF75" s="1045"/>
      <c r="ALG75" s="1045"/>
      <c r="ALH75" s="1045"/>
      <c r="ALI75" s="1045"/>
      <c r="ALJ75" s="1045"/>
      <c r="ALK75" s="1045"/>
      <c r="ALL75" s="1045"/>
      <c r="ALM75" s="1045"/>
      <c r="ALN75" s="1045"/>
      <c r="ALO75" s="1045"/>
      <c r="ALP75" s="1045"/>
      <c r="ALQ75" s="1045"/>
      <c r="ALR75" s="1045"/>
      <c r="ALS75" s="1045"/>
      <c r="ALT75" s="1045"/>
    </row>
    <row r="76" spans="1:1008" s="1615" customFormat="1">
      <c r="A76" s="1045"/>
      <c r="M76" s="1657"/>
      <c r="N76" s="1657"/>
      <c r="O76" s="1619"/>
      <c r="AKT76" s="1045"/>
      <c r="AKU76" s="1045"/>
      <c r="AKV76" s="1045"/>
      <c r="AKW76" s="1045"/>
      <c r="AKX76" s="1045"/>
      <c r="AKY76" s="1045"/>
      <c r="AKZ76" s="1045"/>
      <c r="ALA76" s="1045"/>
      <c r="ALB76" s="1045"/>
      <c r="ALC76" s="1045"/>
      <c r="ALD76" s="1045"/>
      <c r="ALE76" s="1045"/>
      <c r="ALF76" s="1045"/>
      <c r="ALG76" s="1045"/>
      <c r="ALH76" s="1045"/>
      <c r="ALI76" s="1045"/>
      <c r="ALJ76" s="1045"/>
      <c r="ALK76" s="1045"/>
      <c r="ALL76" s="1045"/>
      <c r="ALM76" s="1045"/>
      <c r="ALN76" s="1045"/>
      <c r="ALO76" s="1045"/>
      <c r="ALP76" s="1045"/>
      <c r="ALQ76" s="1045"/>
      <c r="ALR76" s="1045"/>
      <c r="ALS76" s="1045"/>
      <c r="ALT76" s="1045"/>
    </row>
    <row r="77" spans="1:1008" s="1615" customFormat="1">
      <c r="A77" s="1045"/>
      <c r="B77" s="1615" t="s">
        <v>590</v>
      </c>
      <c r="C77" s="1640"/>
      <c r="D77" s="1640"/>
      <c r="E77" s="1640"/>
      <c r="F77" s="1640"/>
      <c r="G77" s="1640"/>
      <c r="H77" s="1640"/>
      <c r="M77" s="1657"/>
      <c r="N77" s="1657"/>
      <c r="O77" s="1619"/>
      <c r="AKT77" s="1045"/>
      <c r="AKU77" s="1045"/>
      <c r="AKV77" s="1045"/>
      <c r="AKW77" s="1045"/>
      <c r="AKX77" s="1045"/>
      <c r="AKY77" s="1045"/>
      <c r="AKZ77" s="1045"/>
      <c r="ALA77" s="1045"/>
      <c r="ALB77" s="1045"/>
      <c r="ALC77" s="1045"/>
      <c r="ALD77" s="1045"/>
      <c r="ALE77" s="1045"/>
      <c r="ALF77" s="1045"/>
      <c r="ALG77" s="1045"/>
      <c r="ALH77" s="1045"/>
      <c r="ALI77" s="1045"/>
      <c r="ALJ77" s="1045"/>
      <c r="ALK77" s="1045"/>
      <c r="ALL77" s="1045"/>
      <c r="ALM77" s="1045"/>
      <c r="ALN77" s="1045"/>
      <c r="ALO77" s="1045"/>
      <c r="ALP77" s="1045"/>
      <c r="ALQ77" s="1045"/>
      <c r="ALR77" s="1045"/>
      <c r="ALS77" s="1045"/>
      <c r="ALT77" s="1045"/>
    </row>
    <row r="78" spans="1:1008" s="1615" customFormat="1">
      <c r="A78" s="1045"/>
      <c r="B78" s="1652"/>
      <c r="C78" s="1570">
        <v>2018</v>
      </c>
      <c r="D78" s="1570">
        <v>2019</v>
      </c>
      <c r="E78" s="1570">
        <v>2020</v>
      </c>
      <c r="F78" s="1570">
        <v>2025</v>
      </c>
      <c r="G78" s="1570">
        <v>2030</v>
      </c>
      <c r="H78" s="1570">
        <v>2035</v>
      </c>
      <c r="I78" s="1570">
        <v>2040</v>
      </c>
      <c r="J78" s="1570">
        <v>2045</v>
      </c>
      <c r="K78" s="1570">
        <v>2050</v>
      </c>
      <c r="M78" s="1657" t="s">
        <v>874</v>
      </c>
      <c r="N78" s="1657" t="s">
        <v>591</v>
      </c>
      <c r="O78" s="1619"/>
      <c r="AKT78" s="1045"/>
      <c r="AKU78" s="1045"/>
      <c r="AKV78" s="1045"/>
      <c r="AKW78" s="1045"/>
      <c r="AKX78" s="1045"/>
      <c r="AKY78" s="1045"/>
      <c r="AKZ78" s="1045"/>
      <c r="ALA78" s="1045"/>
      <c r="ALB78" s="1045"/>
      <c r="ALC78" s="1045"/>
      <c r="ALD78" s="1045"/>
      <c r="ALE78" s="1045"/>
      <c r="ALF78" s="1045"/>
      <c r="ALG78" s="1045"/>
      <c r="ALH78" s="1045"/>
      <c r="ALI78" s="1045"/>
      <c r="ALJ78" s="1045"/>
      <c r="ALK78" s="1045"/>
      <c r="ALL78" s="1045"/>
      <c r="ALM78" s="1045"/>
      <c r="ALN78" s="1045"/>
      <c r="ALO78" s="1045"/>
      <c r="ALP78" s="1045"/>
      <c r="ALQ78" s="1045"/>
      <c r="ALR78" s="1045"/>
      <c r="ALS78" s="1045"/>
      <c r="ALT78" s="1045"/>
    </row>
    <row r="79" spans="1:1008" s="1615" customFormat="1">
      <c r="A79" s="1045"/>
      <c r="B79" s="1641" t="s">
        <v>593</v>
      </c>
      <c r="C79" s="1653">
        <v>0.71978730573100003</v>
      </c>
      <c r="D79" s="1653">
        <v>0.72800059470299905</v>
      </c>
      <c r="E79" s="1653">
        <v>0.32442459800648366</v>
      </c>
      <c r="F79" s="1653">
        <v>0.7035743547492268</v>
      </c>
      <c r="G79" s="1654">
        <v>0.67907167473301044</v>
      </c>
      <c r="H79" s="1653">
        <v>0.64637716802489875</v>
      </c>
      <c r="I79" s="1653">
        <v>0.60660649553627399</v>
      </c>
      <c r="J79" s="1653">
        <v>0.55975965726713595</v>
      </c>
      <c r="K79" s="1654">
        <v>0.50583665321748483</v>
      </c>
      <c r="M79" s="1656">
        <v>0.9327899999999999</v>
      </c>
      <c r="N79" s="1656">
        <v>0.69483000000000006</v>
      </c>
      <c r="O79" s="1619"/>
      <c r="ALA79" s="1045"/>
      <c r="ALB79" s="1045"/>
      <c r="ALC79" s="1045"/>
      <c r="ALD79" s="1045"/>
      <c r="ALE79" s="1045"/>
      <c r="ALF79" s="1045"/>
      <c r="ALG79" s="1045"/>
      <c r="ALH79" s="1045"/>
      <c r="ALI79" s="1045"/>
      <c r="ALJ79" s="1045"/>
      <c r="ALK79" s="1045"/>
      <c r="ALL79" s="1045"/>
      <c r="ALM79" s="1045"/>
      <c r="ALN79" s="1045"/>
      <c r="ALO79" s="1045"/>
      <c r="ALP79" s="1045"/>
      <c r="ALQ79" s="1045"/>
      <c r="ALR79" s="1045"/>
      <c r="ALS79" s="1045"/>
      <c r="ALT79" s="1045"/>
    </row>
    <row r="80" spans="1:1008" s="1615" customFormat="1">
      <c r="A80" s="1045"/>
      <c r="B80" s="1646" t="s">
        <v>594</v>
      </c>
      <c r="C80" s="1653">
        <v>0.85454475589699996</v>
      </c>
      <c r="D80" s="1653">
        <v>0.87386362250899996</v>
      </c>
      <c r="E80" s="1653">
        <v>0.4685586772475388</v>
      </c>
      <c r="F80" s="1653">
        <v>0.84454331331476684</v>
      </c>
      <c r="G80" s="1654">
        <v>0.81513124844016993</v>
      </c>
      <c r="H80" s="1653">
        <v>0.77588603315329074</v>
      </c>
      <c r="I80" s="1653">
        <v>0.72814686345562429</v>
      </c>
      <c r="J80" s="1653">
        <v>0.67191373934717014</v>
      </c>
      <c r="K80" s="1654">
        <v>0.60718666082792838</v>
      </c>
      <c r="M80" s="1656">
        <v>0.93278999999999979</v>
      </c>
      <c r="N80" s="1656">
        <v>0.69482999999999995</v>
      </c>
      <c r="O80" s="1619"/>
      <c r="ALC80" s="1045"/>
      <c r="ALD80" s="1045"/>
      <c r="ALE80" s="1045"/>
      <c r="ALF80" s="1045"/>
      <c r="ALG80" s="1045"/>
      <c r="ALH80" s="1045"/>
      <c r="ALI80" s="1045"/>
      <c r="ALJ80" s="1045"/>
      <c r="ALK80" s="1045"/>
      <c r="ALL80" s="1045"/>
      <c r="ALM80" s="1045"/>
      <c r="ALN80" s="1045"/>
      <c r="ALO80" s="1045"/>
      <c r="ALP80" s="1045"/>
      <c r="ALQ80" s="1045"/>
      <c r="ALR80" s="1045"/>
      <c r="ALS80" s="1045"/>
      <c r="ALT80" s="1045"/>
    </row>
    <row r="81" spans="1:1008" s="1615" customFormat="1">
      <c r="A81" s="1045"/>
      <c r="B81" s="1646" t="s">
        <v>575</v>
      </c>
      <c r="C81" s="1653">
        <v>5.9037976366929996</v>
      </c>
      <c r="D81" s="1653">
        <v>6.0765395623850003</v>
      </c>
      <c r="E81" s="1653">
        <v>1.558872679467501</v>
      </c>
      <c r="F81" s="1653">
        <v>6.1133633921330546</v>
      </c>
      <c r="G81" s="1653">
        <v>6.0901510110047425</v>
      </c>
      <c r="H81" s="1653">
        <v>5.923410765412898</v>
      </c>
      <c r="I81" s="1653">
        <v>5.7000979364952489</v>
      </c>
      <c r="J81" s="1653">
        <v>5.420212524251796</v>
      </c>
      <c r="K81" s="1653">
        <v>5.0837545286825385</v>
      </c>
      <c r="M81" s="1656">
        <v>1.00224</v>
      </c>
      <c r="N81" s="1656">
        <v>0.83661999999999992</v>
      </c>
      <c r="O81" s="1619"/>
      <c r="ALC81" s="1045"/>
      <c r="ALD81" s="1045"/>
      <c r="ALE81" s="1045"/>
      <c r="ALF81" s="1045"/>
      <c r="ALG81" s="1045"/>
      <c r="ALH81" s="1045"/>
      <c r="ALI81" s="1045"/>
      <c r="ALJ81" s="1045"/>
      <c r="ALK81" s="1045"/>
      <c r="ALL81" s="1045"/>
      <c r="ALM81" s="1045"/>
      <c r="ALN81" s="1045"/>
      <c r="ALO81" s="1045"/>
      <c r="ALP81" s="1045"/>
      <c r="ALQ81" s="1045"/>
      <c r="ALR81" s="1045"/>
      <c r="ALS81" s="1045"/>
      <c r="ALT81" s="1045"/>
    </row>
    <row r="82" spans="1:1008" s="1615" customFormat="1">
      <c r="A82" s="1045"/>
      <c r="B82" s="1646" t="s">
        <v>595</v>
      </c>
      <c r="C82" s="1653">
        <v>7.4781296983210002</v>
      </c>
      <c r="D82" s="1653">
        <v>7.6784037795969899</v>
      </c>
      <c r="E82" s="1653">
        <v>2.3518559547215236</v>
      </c>
      <c r="F82" s="1653">
        <v>7.6614810601970484</v>
      </c>
      <c r="G82" s="1653">
        <v>7.5843539341779227</v>
      </c>
      <c r="H82" s="1653">
        <v>7.3456739665910877</v>
      </c>
      <c r="I82" s="1653">
        <v>7.0348512954871474</v>
      </c>
      <c r="J82" s="1653">
        <v>6.6518859208661016</v>
      </c>
      <c r="K82" s="1653">
        <v>6.1967778427279523</v>
      </c>
      <c r="M82" s="1656">
        <v>0.98775138060999401</v>
      </c>
      <c r="N82" s="1656">
        <v>0.80703985106826426</v>
      </c>
      <c r="O82" s="1619"/>
      <c r="ALC82" s="1045"/>
      <c r="ALD82" s="1045"/>
      <c r="ALE82" s="1045"/>
      <c r="ALF82" s="1045"/>
      <c r="ALG82" s="1045"/>
      <c r="ALH82" s="1045"/>
      <c r="ALI82" s="1045"/>
      <c r="ALJ82" s="1045"/>
      <c r="ALK82" s="1045"/>
      <c r="ALL82" s="1045"/>
      <c r="ALM82" s="1045"/>
      <c r="ALN82" s="1045"/>
      <c r="ALO82" s="1045"/>
      <c r="ALP82" s="1045"/>
      <c r="ALQ82" s="1045"/>
      <c r="ALR82" s="1045"/>
      <c r="ALS82" s="1045"/>
      <c r="ALT82" s="1045"/>
    </row>
    <row r="83" spans="1:1008" s="1615" customFormat="1">
      <c r="A83" s="1045"/>
      <c r="B83" s="1658" t="s">
        <v>596</v>
      </c>
      <c r="C83" s="1659">
        <v>1.5743320616280001</v>
      </c>
      <c r="D83" s="1659">
        <v>1.6018642172119999</v>
      </c>
      <c r="E83" s="1659">
        <v>0.79298327525402246</v>
      </c>
      <c r="F83" s="1659">
        <v>1.5481176680639936</v>
      </c>
      <c r="G83" s="1659">
        <v>1.4942029231731804</v>
      </c>
      <c r="H83" s="1659">
        <v>1.4222632011781895</v>
      </c>
      <c r="I83" s="1659">
        <v>1.3347533589918983</v>
      </c>
      <c r="J83" s="1659">
        <v>1.2316733966143061</v>
      </c>
      <c r="K83" s="1659">
        <v>1.1130233140454133</v>
      </c>
      <c r="L83" s="1658"/>
      <c r="M83" s="1656">
        <v>0.93278999999999934</v>
      </c>
      <c r="N83" s="1656">
        <v>0.69482999999999961</v>
      </c>
      <c r="O83" s="1619"/>
      <c r="ALC83" s="1045"/>
      <c r="ALD83" s="1045"/>
      <c r="ALE83" s="1045"/>
      <c r="ALF83" s="1045"/>
      <c r="ALG83" s="1045"/>
      <c r="ALH83" s="1045"/>
      <c r="ALI83" s="1045"/>
      <c r="ALJ83" s="1045"/>
      <c r="ALK83" s="1045"/>
      <c r="ALL83" s="1045"/>
      <c r="ALM83" s="1045"/>
      <c r="ALN83" s="1045"/>
      <c r="ALO83" s="1045"/>
      <c r="ALP83" s="1045"/>
      <c r="ALQ83" s="1045"/>
      <c r="ALR83" s="1045"/>
      <c r="ALS83" s="1045"/>
      <c r="ALT83" s="1045"/>
    </row>
    <row r="84" spans="1:1008" s="1615" customFormat="1">
      <c r="A84" s="1045"/>
      <c r="B84" s="1658" t="s">
        <v>597</v>
      </c>
      <c r="C84" s="1659">
        <v>5.9037976366929996</v>
      </c>
      <c r="D84" s="1659">
        <v>6.0765395623850003</v>
      </c>
      <c r="E84" s="1659">
        <v>1.558872679467501</v>
      </c>
      <c r="F84" s="1659">
        <v>6.1133633921330546</v>
      </c>
      <c r="G84" s="1659">
        <v>6.0901510110047425</v>
      </c>
      <c r="H84" s="1659">
        <v>5.923410765412898</v>
      </c>
      <c r="I84" s="1659">
        <v>5.7000979364952489</v>
      </c>
      <c r="J84" s="1659">
        <v>5.420212524251796</v>
      </c>
      <c r="K84" s="1659">
        <v>5.0837545286825385</v>
      </c>
      <c r="L84" s="1658"/>
      <c r="M84" s="1656">
        <v>1.00224</v>
      </c>
      <c r="N84" s="1656">
        <v>0.83661999999999992</v>
      </c>
      <c r="O84" s="1619"/>
      <c r="AKZ84" s="1045"/>
      <c r="ALA84" s="1045"/>
      <c r="ALB84" s="1045"/>
      <c r="ALC84" s="1045"/>
      <c r="ALD84" s="1045"/>
      <c r="ALE84" s="1045"/>
      <c r="ALF84" s="1045"/>
      <c r="ALG84" s="1045"/>
      <c r="ALH84" s="1045"/>
      <c r="ALI84" s="1045"/>
      <c r="ALJ84" s="1045"/>
      <c r="ALK84" s="1045"/>
      <c r="ALL84" s="1045"/>
      <c r="ALM84" s="1045"/>
      <c r="ALN84" s="1045"/>
      <c r="ALO84" s="1045"/>
      <c r="ALP84" s="1045"/>
      <c r="ALQ84" s="1045"/>
      <c r="ALR84" s="1045"/>
      <c r="ALS84" s="1045"/>
      <c r="ALT84" s="1045"/>
    </row>
    <row r="85" spans="1:1008" s="1615" customFormat="1">
      <c r="A85" s="1045"/>
      <c r="B85" s="1658" t="s">
        <v>598</v>
      </c>
      <c r="C85" s="1659">
        <v>7.4781296983210002</v>
      </c>
      <c r="D85" s="1659">
        <v>7.6784037795969899</v>
      </c>
      <c r="E85" s="1659">
        <v>2.3518559547215236</v>
      </c>
      <c r="F85" s="1659">
        <v>7.6614810601970484</v>
      </c>
      <c r="G85" s="1659">
        <v>7.5843539341779227</v>
      </c>
      <c r="H85" s="1659">
        <v>7.3456739665910877</v>
      </c>
      <c r="I85" s="1659">
        <v>7.0348512954871474</v>
      </c>
      <c r="J85" s="1659">
        <v>6.6518859208661016</v>
      </c>
      <c r="K85" s="1659">
        <v>6.1967778427279523</v>
      </c>
      <c r="M85" s="1656">
        <v>0.98775138060999401</v>
      </c>
      <c r="N85" s="1656">
        <v>0.80703985106826426</v>
      </c>
      <c r="O85" s="1619"/>
      <c r="AKY85" s="1045"/>
      <c r="AKZ85" s="1045"/>
      <c r="ALA85" s="1045"/>
      <c r="ALB85" s="1045"/>
      <c r="ALC85" s="1045"/>
      <c r="ALD85" s="1045"/>
      <c r="ALE85" s="1045"/>
      <c r="ALF85" s="1045"/>
      <c r="ALG85" s="1045"/>
      <c r="ALH85" s="1045"/>
      <c r="ALI85" s="1045"/>
      <c r="ALJ85" s="1045"/>
      <c r="ALK85" s="1045"/>
      <c r="ALL85" s="1045"/>
      <c r="ALM85" s="1045"/>
      <c r="ALN85" s="1045"/>
      <c r="ALO85" s="1045"/>
      <c r="ALP85" s="1045"/>
      <c r="ALQ85" s="1045"/>
      <c r="ALR85" s="1045"/>
      <c r="ALS85" s="1045"/>
      <c r="ALT85" s="1045"/>
    </row>
    <row r="86" spans="1:1008" s="1615" customFormat="1" ht="12.75" customHeight="1">
      <c r="A86" s="1045"/>
      <c r="B86" s="1658"/>
      <c r="C86" s="1660"/>
      <c r="D86" s="1660"/>
      <c r="E86" s="1660"/>
      <c r="F86" s="1660"/>
      <c r="G86" s="1660"/>
      <c r="H86" s="1660"/>
      <c r="I86" s="1045"/>
      <c r="J86" s="1045"/>
      <c r="K86" s="1242"/>
      <c r="L86" s="1242"/>
      <c r="M86" s="1242"/>
      <c r="N86" s="1242"/>
      <c r="O86" s="1619"/>
      <c r="AKY86" s="1045"/>
      <c r="AKZ86" s="1045"/>
      <c r="ALA86" s="1045"/>
      <c r="ALB86" s="1045"/>
      <c r="ALC86" s="1045"/>
      <c r="ALD86" s="1045"/>
      <c r="ALE86" s="1045"/>
      <c r="ALF86" s="1045"/>
      <c r="ALG86" s="1045"/>
      <c r="ALH86" s="1045"/>
      <c r="ALI86" s="1045"/>
      <c r="ALJ86" s="1045"/>
      <c r="ALK86" s="1045"/>
      <c r="ALL86" s="1045"/>
      <c r="ALM86" s="1045"/>
      <c r="ALN86" s="1045"/>
      <c r="ALO86" s="1045"/>
      <c r="ALP86" s="1045"/>
      <c r="ALQ86" s="1045"/>
      <c r="ALR86" s="1045"/>
      <c r="ALS86" s="1045"/>
      <c r="ALT86" s="1045"/>
    </row>
    <row r="87" spans="1:1008" s="1615" customFormat="1">
      <c r="A87" s="1045"/>
      <c r="B87" s="1661" t="s">
        <v>573</v>
      </c>
      <c r="C87" s="1242">
        <v>2018</v>
      </c>
      <c r="D87" s="1242">
        <v>2019</v>
      </c>
      <c r="E87" s="1242">
        <v>2020</v>
      </c>
      <c r="F87" s="1242">
        <v>2025</v>
      </c>
      <c r="G87" s="1242">
        <v>2030</v>
      </c>
      <c r="H87" s="1242">
        <v>2035</v>
      </c>
      <c r="I87" s="1242">
        <v>2040</v>
      </c>
      <c r="J87" s="1242">
        <v>2045</v>
      </c>
      <c r="K87" s="1242">
        <v>2050</v>
      </c>
      <c r="L87" s="1242"/>
      <c r="M87" s="1242"/>
      <c r="N87" s="1242"/>
      <c r="O87" s="1619"/>
      <c r="AKY87" s="1045"/>
      <c r="AKZ87" s="1045"/>
      <c r="ALA87" s="1045"/>
      <c r="ALB87" s="1045"/>
      <c r="ALC87" s="1045"/>
      <c r="ALD87" s="1045"/>
      <c r="ALE87" s="1045"/>
      <c r="ALF87" s="1045"/>
      <c r="ALG87" s="1045"/>
      <c r="ALH87" s="1045"/>
      <c r="ALI87" s="1045"/>
      <c r="ALJ87" s="1045"/>
      <c r="ALK87" s="1045"/>
      <c r="ALL87" s="1045"/>
      <c r="ALM87" s="1045"/>
      <c r="ALN87" s="1045"/>
      <c r="ALO87" s="1045"/>
      <c r="ALP87" s="1045"/>
      <c r="ALQ87" s="1045"/>
      <c r="ALR87" s="1045"/>
      <c r="ALS87" s="1045"/>
      <c r="ALT87" s="1045"/>
    </row>
    <row r="88" spans="1:1008" s="1615" customFormat="1">
      <c r="A88" s="1045"/>
      <c r="B88" s="1069" t="s">
        <v>599</v>
      </c>
      <c r="C88" s="1370">
        <v>0</v>
      </c>
      <c r="D88" s="1370">
        <v>0</v>
      </c>
      <c r="E88" s="1370">
        <v>0</v>
      </c>
      <c r="F88" s="1370">
        <v>13.790057353084846</v>
      </c>
      <c r="G88" s="1370">
        <v>54.325733978640834</v>
      </c>
      <c r="H88" s="1370">
        <v>96.956575203734815</v>
      </c>
      <c r="I88" s="1370">
        <v>145.58555892870575</v>
      </c>
      <c r="J88" s="1370">
        <v>151.13510746212671</v>
      </c>
      <c r="K88" s="1370">
        <v>177.04282862611967</v>
      </c>
      <c r="L88" s="1242"/>
      <c r="M88" s="1242"/>
      <c r="N88" s="1242"/>
      <c r="O88" s="1619"/>
      <c r="AKY88" s="1045"/>
      <c r="AKZ88" s="1045"/>
      <c r="ALA88" s="1045"/>
      <c r="ALB88" s="1045"/>
      <c r="ALC88" s="1045"/>
      <c r="ALD88" s="1045"/>
      <c r="ALE88" s="1045"/>
      <c r="ALF88" s="1045"/>
      <c r="ALG88" s="1045"/>
      <c r="ALH88" s="1045"/>
      <c r="ALI88" s="1045"/>
      <c r="ALJ88" s="1045"/>
      <c r="ALK88" s="1045"/>
      <c r="ALL88" s="1045"/>
      <c r="ALM88" s="1045"/>
      <c r="ALN88" s="1045"/>
      <c r="ALO88" s="1045"/>
      <c r="ALP88" s="1045"/>
      <c r="ALQ88" s="1045"/>
      <c r="ALR88" s="1045"/>
      <c r="ALS88" s="1045"/>
      <c r="ALT88" s="1045"/>
    </row>
    <row r="89" spans="1:1008" s="1615" customFormat="1">
      <c r="A89" s="1045"/>
      <c r="B89" s="1069" t="s">
        <v>600</v>
      </c>
      <c r="C89" s="1370">
        <v>0</v>
      </c>
      <c r="D89" s="1370">
        <v>0</v>
      </c>
      <c r="E89" s="1370">
        <v>0</v>
      </c>
      <c r="F89" s="1370">
        <v>2.8142974189969072</v>
      </c>
      <c r="G89" s="1370">
        <v>13.581433494660208</v>
      </c>
      <c r="H89" s="1370">
        <v>32.318858401244938</v>
      </c>
      <c r="I89" s="1370">
        <v>78.858844419715624</v>
      </c>
      <c r="J89" s="1370">
        <v>151.13510746212671</v>
      </c>
      <c r="K89" s="1370">
        <v>252.9183266087424</v>
      </c>
      <c r="L89" s="1242"/>
      <c r="M89" s="1242"/>
      <c r="N89" s="1242"/>
      <c r="O89" s="1619"/>
      <c r="AKX89" s="1045"/>
      <c r="AKY89" s="1045"/>
      <c r="AKZ89" s="1045"/>
      <c r="ALA89" s="1045"/>
      <c r="ALB89" s="1045"/>
      <c r="ALC89" s="1045"/>
      <c r="ALD89" s="1045"/>
      <c r="ALE89" s="1045"/>
      <c r="ALF89" s="1045"/>
      <c r="ALG89" s="1045"/>
      <c r="ALH89" s="1045"/>
      <c r="ALI89" s="1045"/>
      <c r="ALJ89" s="1045"/>
      <c r="ALK89" s="1045"/>
      <c r="ALL89" s="1045"/>
      <c r="ALM89" s="1045"/>
      <c r="ALN89" s="1045"/>
      <c r="ALO89" s="1045"/>
      <c r="ALP89" s="1045"/>
      <c r="ALQ89" s="1045"/>
      <c r="ALR89" s="1045"/>
      <c r="ALS89" s="1045"/>
      <c r="ALT89" s="1045"/>
    </row>
    <row r="90" spans="1:1008" s="1615" customFormat="1">
      <c r="A90" s="1045"/>
      <c r="B90" s="1069" t="s">
        <v>601</v>
      </c>
      <c r="C90" s="1370">
        <v>0</v>
      </c>
      <c r="D90" s="1370">
        <v>0</v>
      </c>
      <c r="E90" s="1370">
        <v>0</v>
      </c>
      <c r="F90" s="1370">
        <v>0</v>
      </c>
      <c r="G90" s="1370">
        <v>0</v>
      </c>
      <c r="H90" s="1370">
        <v>0</v>
      </c>
      <c r="I90" s="1370">
        <v>0</v>
      </c>
      <c r="J90" s="1370">
        <v>0</v>
      </c>
      <c r="K90" s="1370">
        <v>0</v>
      </c>
      <c r="L90" s="1242"/>
      <c r="M90" s="1242"/>
      <c r="N90" s="1242"/>
      <c r="O90" s="1619"/>
      <c r="AKX90" s="1045"/>
      <c r="AKY90" s="1045"/>
      <c r="AKZ90" s="1045"/>
      <c r="ALA90" s="1045"/>
      <c r="ALB90" s="1045"/>
      <c r="ALC90" s="1045"/>
      <c r="ALD90" s="1045"/>
      <c r="ALE90" s="1045"/>
      <c r="ALF90" s="1045"/>
      <c r="ALG90" s="1045"/>
      <c r="ALH90" s="1045"/>
      <c r="ALI90" s="1045"/>
      <c r="ALJ90" s="1045"/>
      <c r="ALK90" s="1045"/>
      <c r="ALL90" s="1045"/>
      <c r="ALM90" s="1045"/>
      <c r="ALN90" s="1045"/>
      <c r="ALO90" s="1045"/>
      <c r="ALP90" s="1045"/>
      <c r="ALQ90" s="1045"/>
      <c r="ALR90" s="1045"/>
      <c r="ALS90" s="1045"/>
      <c r="ALT90" s="1045"/>
    </row>
    <row r="91" spans="1:1008" s="1615" customFormat="1">
      <c r="A91" s="1045"/>
      <c r="B91" s="1069" t="s">
        <v>602</v>
      </c>
      <c r="C91" s="1370">
        <v>719.78730573100006</v>
      </c>
      <c r="D91" s="1370">
        <v>728.00059470299902</v>
      </c>
      <c r="E91" s="1370">
        <v>324.42459800648368</v>
      </c>
      <c r="F91" s="1370">
        <v>686.96999997714499</v>
      </c>
      <c r="G91" s="1370">
        <v>611.16450725970935</v>
      </c>
      <c r="H91" s="1370">
        <v>517.1017344199189</v>
      </c>
      <c r="I91" s="1370">
        <v>382.16209218785264</v>
      </c>
      <c r="J91" s="1370">
        <v>257.48944234288251</v>
      </c>
      <c r="K91" s="1370">
        <v>75.875497982622733</v>
      </c>
      <c r="L91" s="1242"/>
      <c r="M91" s="1242"/>
      <c r="N91" s="1242"/>
      <c r="O91" s="1619"/>
      <c r="AKX91" s="1045"/>
      <c r="AKY91" s="1045"/>
      <c r="AKZ91" s="1045"/>
      <c r="ALA91" s="1045"/>
      <c r="ALB91" s="1045"/>
      <c r="ALC91" s="1045"/>
      <c r="ALD91" s="1045"/>
      <c r="ALE91" s="1045"/>
      <c r="ALF91" s="1045"/>
      <c r="ALG91" s="1045"/>
      <c r="ALH91" s="1045"/>
      <c r="ALI91" s="1045"/>
      <c r="ALJ91" s="1045"/>
      <c r="ALK91" s="1045"/>
      <c r="ALL91" s="1045"/>
      <c r="ALM91" s="1045"/>
      <c r="ALN91" s="1045"/>
      <c r="ALO91" s="1045"/>
      <c r="ALP91" s="1045"/>
      <c r="ALQ91" s="1045"/>
      <c r="ALR91" s="1045"/>
      <c r="ALS91" s="1045"/>
      <c r="ALT91" s="1045"/>
    </row>
    <row r="92" spans="1:1008" s="1615" customFormat="1">
      <c r="A92" s="1045"/>
      <c r="B92" s="1242" t="s">
        <v>603</v>
      </c>
      <c r="C92" s="1370">
        <v>719.78730573100006</v>
      </c>
      <c r="D92" s="1370">
        <v>728.00059470299902</v>
      </c>
      <c r="E92" s="1370">
        <v>324.42459800648368</v>
      </c>
      <c r="F92" s="1370">
        <v>703.57435474922681</v>
      </c>
      <c r="G92" s="1370">
        <v>679.07167473301047</v>
      </c>
      <c r="H92" s="1370">
        <v>646.37716802489876</v>
      </c>
      <c r="I92" s="1370">
        <v>606.606495536274</v>
      </c>
      <c r="J92" s="1370">
        <v>559.75965726713594</v>
      </c>
      <c r="K92" s="1370">
        <v>505.83665321748481</v>
      </c>
      <c r="L92" s="1242"/>
      <c r="M92" s="1242"/>
      <c r="N92" s="1242"/>
      <c r="O92" s="1619"/>
      <c r="AKX92" s="1045"/>
      <c r="AKY92" s="1045"/>
      <c r="AKZ92" s="1045"/>
      <c r="ALA92" s="1045"/>
      <c r="ALB92" s="1045"/>
      <c r="ALC92" s="1045"/>
      <c r="ALD92" s="1045"/>
      <c r="ALE92" s="1045"/>
      <c r="ALF92" s="1045"/>
      <c r="ALG92" s="1045"/>
      <c r="ALH92" s="1045"/>
      <c r="ALI92" s="1045"/>
      <c r="ALJ92" s="1045"/>
      <c r="ALK92" s="1045"/>
      <c r="ALL92" s="1045"/>
      <c r="ALM92" s="1045"/>
      <c r="ALN92" s="1045"/>
      <c r="ALO92" s="1045"/>
      <c r="ALP92" s="1045"/>
      <c r="ALQ92" s="1045"/>
      <c r="ALR92" s="1045"/>
      <c r="ALS92" s="1045"/>
      <c r="ALT92" s="1045"/>
    </row>
    <row r="93" spans="1:1008" s="1615" customFormat="1">
      <c r="A93" s="1045"/>
      <c r="B93" s="1242"/>
      <c r="C93" s="1370"/>
      <c r="D93" s="1370"/>
      <c r="E93" s="1370"/>
      <c r="F93" s="1370"/>
      <c r="G93" s="1370"/>
      <c r="H93" s="1370"/>
      <c r="I93" s="1370"/>
      <c r="J93" s="1370"/>
      <c r="K93" s="1370"/>
      <c r="L93" s="1242"/>
      <c r="M93" s="1242"/>
      <c r="N93" s="1242"/>
      <c r="O93" s="1619"/>
      <c r="AKX93" s="1045"/>
      <c r="AKY93" s="1045"/>
      <c r="AKZ93" s="1045"/>
      <c r="ALA93" s="1045"/>
      <c r="ALB93" s="1045"/>
      <c r="ALC93" s="1045"/>
      <c r="ALD93" s="1045"/>
      <c r="ALE93" s="1045"/>
      <c r="ALF93" s="1045"/>
      <c r="ALG93" s="1045"/>
      <c r="ALH93" s="1045"/>
      <c r="ALI93" s="1045"/>
      <c r="ALJ93" s="1045"/>
      <c r="ALK93" s="1045"/>
      <c r="ALL93" s="1045"/>
      <c r="ALM93" s="1045"/>
      <c r="ALN93" s="1045"/>
      <c r="ALO93" s="1045"/>
      <c r="ALP93" s="1045"/>
      <c r="ALQ93" s="1045"/>
      <c r="ALR93" s="1045"/>
      <c r="ALS93" s="1045"/>
      <c r="ALT93" s="1045"/>
    </row>
    <row r="94" spans="1:1008" s="1615" customFormat="1">
      <c r="A94" s="1045"/>
      <c r="B94" s="1661" t="s">
        <v>578</v>
      </c>
      <c r="C94" s="1370">
        <v>2018</v>
      </c>
      <c r="D94" s="1370">
        <v>2019</v>
      </c>
      <c r="E94" s="1370">
        <v>2020</v>
      </c>
      <c r="F94" s="1370">
        <v>2025</v>
      </c>
      <c r="G94" s="1370">
        <v>2030</v>
      </c>
      <c r="H94" s="1370">
        <v>2035</v>
      </c>
      <c r="I94" s="1370">
        <v>2040</v>
      </c>
      <c r="J94" s="1370">
        <v>2045</v>
      </c>
      <c r="K94" s="1370">
        <v>2050</v>
      </c>
      <c r="L94" s="1242"/>
      <c r="M94" s="1242"/>
      <c r="N94" s="1242"/>
      <c r="O94" s="1619"/>
      <c r="AKX94" s="1045"/>
      <c r="AKY94" s="1045"/>
      <c r="AKZ94" s="1045"/>
      <c r="ALA94" s="1045"/>
      <c r="ALB94" s="1045"/>
      <c r="ALC94" s="1045"/>
      <c r="ALD94" s="1045"/>
      <c r="ALE94" s="1045"/>
      <c r="ALF94" s="1045"/>
      <c r="ALG94" s="1045"/>
      <c r="ALH94" s="1045"/>
      <c r="ALI94" s="1045"/>
      <c r="ALJ94" s="1045"/>
      <c r="ALK94" s="1045"/>
      <c r="ALL94" s="1045"/>
      <c r="ALM94" s="1045"/>
      <c r="ALN94" s="1045"/>
      <c r="ALO94" s="1045"/>
      <c r="ALP94" s="1045"/>
      <c r="ALQ94" s="1045"/>
      <c r="ALR94" s="1045"/>
      <c r="ALS94" s="1045"/>
      <c r="ALT94" s="1045"/>
    </row>
    <row r="95" spans="1:1008" s="1615" customFormat="1">
      <c r="A95" s="1045"/>
      <c r="B95" s="1069" t="s">
        <v>599</v>
      </c>
      <c r="C95" s="1370">
        <v>0</v>
      </c>
      <c r="D95" s="1370">
        <v>0</v>
      </c>
      <c r="E95" s="1370">
        <v>0</v>
      </c>
      <c r="F95" s="1370">
        <v>16.553048940969429</v>
      </c>
      <c r="G95" s="1370">
        <v>65.2104998752136</v>
      </c>
      <c r="H95" s="1370">
        <v>116.38290497299361</v>
      </c>
      <c r="I95" s="1370">
        <v>174.75524722934981</v>
      </c>
      <c r="J95" s="1370">
        <v>181.41670962373595</v>
      </c>
      <c r="K95" s="1370">
        <v>212.51533128977493</v>
      </c>
      <c r="L95" s="1242"/>
      <c r="M95" s="1242"/>
      <c r="N95" s="1242"/>
      <c r="O95" s="1619"/>
      <c r="AKX95" s="1045"/>
      <c r="AKY95" s="1045"/>
      <c r="AKZ95" s="1045"/>
      <c r="ALA95" s="1045"/>
      <c r="ALB95" s="1045"/>
      <c r="ALC95" s="1045"/>
      <c r="ALD95" s="1045"/>
      <c r="ALE95" s="1045"/>
      <c r="ALF95" s="1045"/>
      <c r="ALG95" s="1045"/>
      <c r="ALH95" s="1045"/>
      <c r="ALI95" s="1045"/>
      <c r="ALJ95" s="1045"/>
      <c r="ALK95" s="1045"/>
      <c r="ALL95" s="1045"/>
      <c r="ALM95" s="1045"/>
      <c r="ALN95" s="1045"/>
      <c r="ALO95" s="1045"/>
      <c r="ALP95" s="1045"/>
      <c r="ALQ95" s="1045"/>
      <c r="ALR95" s="1045"/>
      <c r="ALS95" s="1045"/>
      <c r="ALT95" s="1045"/>
    </row>
    <row r="96" spans="1:1008" s="1615" customFormat="1">
      <c r="A96" s="1045"/>
      <c r="B96" s="1069" t="s">
        <v>600</v>
      </c>
      <c r="C96" s="1370">
        <v>0</v>
      </c>
      <c r="D96" s="1370">
        <v>0</v>
      </c>
      <c r="E96" s="1370">
        <v>0</v>
      </c>
      <c r="F96" s="1370">
        <v>3.3781732532590674</v>
      </c>
      <c r="G96" s="1370">
        <v>16.3026249688034</v>
      </c>
      <c r="H96" s="1370">
        <v>38.794301657664541</v>
      </c>
      <c r="I96" s="1370">
        <v>94.659092249231165</v>
      </c>
      <c r="J96" s="1370">
        <v>181.41670962373595</v>
      </c>
      <c r="K96" s="1370">
        <v>303.59333041396417</v>
      </c>
      <c r="L96" s="1242"/>
      <c r="M96" s="1242"/>
      <c r="N96" s="1242"/>
      <c r="O96" s="1619"/>
      <c r="AKX96" s="1045"/>
      <c r="AKY96" s="1045"/>
      <c r="AKZ96" s="1045"/>
      <c r="ALA96" s="1045"/>
      <c r="ALB96" s="1045"/>
      <c r="ALC96" s="1045"/>
      <c r="ALD96" s="1045"/>
      <c r="ALE96" s="1045"/>
      <c r="ALF96" s="1045"/>
      <c r="ALG96" s="1045"/>
      <c r="ALH96" s="1045"/>
      <c r="ALI96" s="1045"/>
      <c r="ALJ96" s="1045"/>
      <c r="ALK96" s="1045"/>
      <c r="ALL96" s="1045"/>
      <c r="ALM96" s="1045"/>
      <c r="ALN96" s="1045"/>
      <c r="ALO96" s="1045"/>
      <c r="ALP96" s="1045"/>
      <c r="ALQ96" s="1045"/>
      <c r="ALR96" s="1045"/>
      <c r="ALS96" s="1045"/>
      <c r="ALT96" s="1045"/>
    </row>
    <row r="97" spans="1:1008" s="1615" customFormat="1">
      <c r="A97" s="1045"/>
      <c r="B97" s="1069" t="s">
        <v>601</v>
      </c>
      <c r="C97" s="1370">
        <v>0</v>
      </c>
      <c r="D97" s="1370">
        <v>0</v>
      </c>
      <c r="E97" s="1370">
        <v>0</v>
      </c>
      <c r="F97" s="1370">
        <v>0</v>
      </c>
      <c r="G97" s="1370">
        <v>0</v>
      </c>
      <c r="H97" s="1370">
        <v>0</v>
      </c>
      <c r="I97" s="1370">
        <v>0</v>
      </c>
      <c r="J97" s="1370">
        <v>0</v>
      </c>
      <c r="K97" s="1370">
        <v>0</v>
      </c>
      <c r="L97" s="1242"/>
      <c r="M97" s="1242"/>
      <c r="N97" s="1242"/>
      <c r="O97" s="1619"/>
      <c r="AKX97" s="1045"/>
      <c r="AKY97" s="1045"/>
      <c r="AKZ97" s="1045"/>
      <c r="ALA97" s="1045"/>
      <c r="ALB97" s="1045"/>
      <c r="ALC97" s="1045"/>
      <c r="ALD97" s="1045"/>
      <c r="ALE97" s="1045"/>
      <c r="ALF97" s="1045"/>
      <c r="ALG97" s="1045"/>
      <c r="ALH97" s="1045"/>
      <c r="ALI97" s="1045"/>
      <c r="ALJ97" s="1045"/>
      <c r="ALK97" s="1045"/>
      <c r="ALL97" s="1045"/>
      <c r="ALM97" s="1045"/>
      <c r="ALN97" s="1045"/>
      <c r="ALO97" s="1045"/>
      <c r="ALP97" s="1045"/>
      <c r="ALQ97" s="1045"/>
      <c r="ALR97" s="1045"/>
      <c r="ALS97" s="1045"/>
      <c r="ALT97" s="1045"/>
    </row>
    <row r="98" spans="1:1008" s="1615" customFormat="1">
      <c r="A98" s="1045"/>
      <c r="B98" s="1069" t="s">
        <v>602</v>
      </c>
      <c r="C98" s="1370">
        <v>854.54475589699996</v>
      </c>
      <c r="D98" s="1370">
        <v>873.86362250899992</v>
      </c>
      <c r="E98" s="1370">
        <v>468.55867724753881</v>
      </c>
      <c r="F98" s="1370">
        <v>824.61209112053837</v>
      </c>
      <c r="G98" s="1370">
        <v>733.61812359615294</v>
      </c>
      <c r="H98" s="1370">
        <v>620.70882652263265</v>
      </c>
      <c r="I98" s="1370">
        <v>458.73252397704329</v>
      </c>
      <c r="J98" s="1370">
        <v>309.08032009969821</v>
      </c>
      <c r="K98" s="1370">
        <v>91.077999124189276</v>
      </c>
      <c r="L98" s="1242"/>
      <c r="M98" s="1242"/>
      <c r="N98" s="1242"/>
      <c r="O98" s="1619"/>
      <c r="AKX98" s="1045"/>
      <c r="AKY98" s="1045"/>
      <c r="AKZ98" s="1045"/>
      <c r="ALA98" s="1045"/>
      <c r="ALB98" s="1045"/>
      <c r="ALC98" s="1045"/>
      <c r="ALD98" s="1045"/>
      <c r="ALE98" s="1045"/>
      <c r="ALF98" s="1045"/>
      <c r="ALG98" s="1045"/>
      <c r="ALH98" s="1045"/>
      <c r="ALI98" s="1045"/>
      <c r="ALJ98" s="1045"/>
      <c r="ALK98" s="1045"/>
      <c r="ALL98" s="1045"/>
      <c r="ALM98" s="1045"/>
      <c r="ALN98" s="1045"/>
      <c r="ALO98" s="1045"/>
      <c r="ALP98" s="1045"/>
      <c r="ALQ98" s="1045"/>
      <c r="ALR98" s="1045"/>
      <c r="ALS98" s="1045"/>
      <c r="ALT98" s="1045"/>
    </row>
    <row r="99" spans="1:1008" s="1615" customFormat="1">
      <c r="A99" s="1045"/>
      <c r="B99" s="1242" t="s">
        <v>603</v>
      </c>
      <c r="C99" s="1370">
        <v>854.54475589699996</v>
      </c>
      <c r="D99" s="1370">
        <v>873.86362250899992</v>
      </c>
      <c r="E99" s="1370">
        <v>468.55867724753881</v>
      </c>
      <c r="F99" s="1370">
        <v>844.54331331476681</v>
      </c>
      <c r="G99" s="1370">
        <v>815.13124844016988</v>
      </c>
      <c r="H99" s="1370">
        <v>775.88603315329078</v>
      </c>
      <c r="I99" s="1370">
        <v>728.14686345562427</v>
      </c>
      <c r="J99" s="1370">
        <v>671.91373934717012</v>
      </c>
      <c r="K99" s="1370">
        <v>607.18666082792834</v>
      </c>
      <c r="L99" s="1242"/>
      <c r="M99" s="1242"/>
      <c r="N99" s="1242"/>
      <c r="O99" s="1619"/>
      <c r="AKX99" s="1045"/>
      <c r="AKY99" s="1045"/>
      <c r="AKZ99" s="1045"/>
      <c r="ALA99" s="1045"/>
      <c r="ALB99" s="1045"/>
      <c r="ALC99" s="1045"/>
      <c r="ALD99" s="1045"/>
      <c r="ALE99" s="1045"/>
      <c r="ALF99" s="1045"/>
      <c r="ALG99" s="1045"/>
      <c r="ALH99" s="1045"/>
      <c r="ALI99" s="1045"/>
      <c r="ALJ99" s="1045"/>
      <c r="ALK99" s="1045"/>
      <c r="ALL99" s="1045"/>
      <c r="ALM99" s="1045"/>
      <c r="ALN99" s="1045"/>
      <c r="ALO99" s="1045"/>
      <c r="ALP99" s="1045"/>
      <c r="ALQ99" s="1045"/>
      <c r="ALR99" s="1045"/>
      <c r="ALS99" s="1045"/>
      <c r="ALT99" s="1045"/>
    </row>
    <row r="100" spans="1:1008" s="1615" customFormat="1">
      <c r="A100" s="1045"/>
      <c r="B100" s="1069"/>
      <c r="C100" s="1370"/>
      <c r="D100" s="1370"/>
      <c r="E100" s="1370"/>
      <c r="F100" s="1370"/>
      <c r="G100" s="1370"/>
      <c r="H100" s="1370"/>
      <c r="I100" s="1370"/>
      <c r="J100" s="1370"/>
      <c r="K100" s="1370"/>
      <c r="L100" s="1242"/>
      <c r="M100" s="1242"/>
      <c r="N100" s="1242"/>
      <c r="O100" s="1619"/>
      <c r="AKX100" s="1045"/>
      <c r="AKY100" s="1045"/>
      <c r="AKZ100" s="1045"/>
      <c r="ALA100" s="1045"/>
      <c r="ALB100" s="1045"/>
      <c r="ALC100" s="1045"/>
      <c r="ALD100" s="1045"/>
      <c r="ALE100" s="1045"/>
      <c r="ALF100" s="1045"/>
      <c r="ALG100" s="1045"/>
      <c r="ALH100" s="1045"/>
      <c r="ALI100" s="1045"/>
      <c r="ALJ100" s="1045"/>
      <c r="ALK100" s="1045"/>
      <c r="ALL100" s="1045"/>
      <c r="ALM100" s="1045"/>
      <c r="ALN100" s="1045"/>
      <c r="ALO100" s="1045"/>
      <c r="ALP100" s="1045"/>
      <c r="ALQ100" s="1045"/>
      <c r="ALR100" s="1045"/>
      <c r="ALS100" s="1045"/>
      <c r="ALT100" s="1045"/>
    </row>
    <row r="101" spans="1:1008" s="1615" customFormat="1">
      <c r="A101" s="1045"/>
      <c r="B101" s="1661" t="s">
        <v>604</v>
      </c>
      <c r="C101" s="1370">
        <v>2018</v>
      </c>
      <c r="D101" s="1370">
        <v>2019</v>
      </c>
      <c r="E101" s="1370">
        <v>2020</v>
      </c>
      <c r="F101" s="1370">
        <v>2025</v>
      </c>
      <c r="G101" s="1370">
        <v>2030</v>
      </c>
      <c r="H101" s="1370">
        <v>2035</v>
      </c>
      <c r="I101" s="1370">
        <v>2040</v>
      </c>
      <c r="J101" s="1370">
        <v>2045</v>
      </c>
      <c r="K101" s="1370">
        <v>2050</v>
      </c>
      <c r="L101" s="1242"/>
      <c r="M101" s="1242"/>
      <c r="N101" s="1242"/>
      <c r="O101" s="1619"/>
      <c r="AKX101" s="1045"/>
      <c r="AKY101" s="1045"/>
      <c r="AKZ101" s="1045"/>
      <c r="ALA101" s="1045"/>
      <c r="ALB101" s="1045"/>
      <c r="ALC101" s="1045"/>
      <c r="ALD101" s="1045"/>
      <c r="ALE101" s="1045"/>
      <c r="ALF101" s="1045"/>
      <c r="ALG101" s="1045"/>
      <c r="ALH101" s="1045"/>
      <c r="ALI101" s="1045"/>
      <c r="ALJ101" s="1045"/>
      <c r="ALK101" s="1045"/>
      <c r="ALL101" s="1045"/>
      <c r="ALM101" s="1045"/>
      <c r="ALN101" s="1045"/>
      <c r="ALO101" s="1045"/>
      <c r="ALP101" s="1045"/>
      <c r="ALQ101" s="1045"/>
      <c r="ALR101" s="1045"/>
      <c r="ALS101" s="1045"/>
      <c r="ALT101" s="1045"/>
    </row>
    <row r="102" spans="1:1008" s="1615" customFormat="1">
      <c r="A102" s="1045"/>
      <c r="B102" s="1069" t="s">
        <v>599</v>
      </c>
      <c r="C102" s="1370">
        <v>0</v>
      </c>
      <c r="D102" s="1370">
        <v>0</v>
      </c>
      <c r="E102" s="1370">
        <v>0</v>
      </c>
      <c r="F102" s="1370">
        <v>119.82192248580786</v>
      </c>
      <c r="G102" s="1370">
        <v>487.2120808803794</v>
      </c>
      <c r="H102" s="1370">
        <v>888.51161481193469</v>
      </c>
      <c r="I102" s="1370">
        <v>1368.0235047588596</v>
      </c>
      <c r="J102" s="1370">
        <v>1463.4573815479851</v>
      </c>
      <c r="K102" s="1370">
        <v>1779.3140850388884</v>
      </c>
      <c r="L102" s="1242"/>
      <c r="M102" s="1242"/>
      <c r="N102" s="1242"/>
      <c r="O102" s="1619"/>
      <c r="AKX102" s="1045"/>
      <c r="AKY102" s="1045"/>
      <c r="AKZ102" s="1045"/>
      <c r="ALA102" s="1045"/>
      <c r="ALB102" s="1045"/>
      <c r="ALC102" s="1045"/>
      <c r="ALD102" s="1045"/>
      <c r="ALE102" s="1045"/>
      <c r="ALF102" s="1045"/>
      <c r="ALG102" s="1045"/>
      <c r="ALH102" s="1045"/>
      <c r="ALI102" s="1045"/>
      <c r="ALJ102" s="1045"/>
      <c r="ALK102" s="1045"/>
      <c r="ALL102" s="1045"/>
      <c r="ALM102" s="1045"/>
      <c r="ALN102" s="1045"/>
      <c r="ALO102" s="1045"/>
      <c r="ALP102" s="1045"/>
      <c r="ALQ102" s="1045"/>
      <c r="ALR102" s="1045"/>
      <c r="ALS102" s="1045"/>
      <c r="ALT102" s="1045"/>
    </row>
    <row r="103" spans="1:1008" s="1615" customFormat="1">
      <c r="A103" s="1045"/>
      <c r="B103" s="1069" t="s">
        <v>600</v>
      </c>
      <c r="C103" s="1370">
        <v>0</v>
      </c>
      <c r="D103" s="1370">
        <v>0</v>
      </c>
      <c r="E103" s="1370">
        <v>0</v>
      </c>
      <c r="F103" s="1370">
        <v>24.453453568532218</v>
      </c>
      <c r="G103" s="1370">
        <v>121.80302022009485</v>
      </c>
      <c r="H103" s="1370">
        <v>296.17053827064495</v>
      </c>
      <c r="I103" s="1370">
        <v>741.01273174438245</v>
      </c>
      <c r="J103" s="1370">
        <v>1463.4573815479851</v>
      </c>
      <c r="K103" s="1370">
        <v>2541.8772643412694</v>
      </c>
      <c r="L103" s="1242"/>
      <c r="M103" s="1242"/>
      <c r="N103" s="1242"/>
      <c r="O103" s="1619"/>
      <c r="AKX103" s="1045"/>
      <c r="AKY103" s="1045"/>
      <c r="AKZ103" s="1045"/>
      <c r="ALA103" s="1045"/>
      <c r="ALB103" s="1045"/>
      <c r="ALC103" s="1045"/>
      <c r="ALD103" s="1045"/>
      <c r="ALE103" s="1045"/>
      <c r="ALF103" s="1045"/>
      <c r="ALG103" s="1045"/>
      <c r="ALH103" s="1045"/>
      <c r="ALI103" s="1045"/>
      <c r="ALJ103" s="1045"/>
      <c r="ALK103" s="1045"/>
      <c r="ALL103" s="1045"/>
      <c r="ALM103" s="1045"/>
      <c r="ALN103" s="1045"/>
      <c r="ALO103" s="1045"/>
      <c r="ALP103" s="1045"/>
      <c r="ALQ103" s="1045"/>
      <c r="ALR103" s="1045"/>
      <c r="ALS103" s="1045"/>
      <c r="ALT103" s="1045"/>
    </row>
    <row r="104" spans="1:1008" s="1615" customFormat="1">
      <c r="A104" s="1045"/>
      <c r="B104" s="1069" t="s">
        <v>601</v>
      </c>
      <c r="C104" s="1370">
        <v>0</v>
      </c>
      <c r="D104" s="1370">
        <v>0</v>
      </c>
      <c r="E104" s="1370">
        <v>0</v>
      </c>
      <c r="F104" s="1370">
        <v>0</v>
      </c>
      <c r="G104" s="1370">
        <v>0</v>
      </c>
      <c r="H104" s="1370">
        <v>0</v>
      </c>
      <c r="I104" s="1370">
        <v>0</v>
      </c>
      <c r="J104" s="1370">
        <v>0</v>
      </c>
      <c r="K104" s="1370">
        <v>0</v>
      </c>
      <c r="L104" s="1242"/>
      <c r="M104" s="1242"/>
      <c r="N104" s="1242"/>
      <c r="O104" s="1619"/>
      <c r="AKX104" s="1045"/>
      <c r="AKY104" s="1045"/>
      <c r="AKZ104" s="1045"/>
      <c r="ALA104" s="1045"/>
      <c r="ALB104" s="1045"/>
      <c r="ALC104" s="1045"/>
      <c r="ALD104" s="1045"/>
      <c r="ALE104" s="1045"/>
      <c r="ALF104" s="1045"/>
      <c r="ALG104" s="1045"/>
      <c r="ALH104" s="1045"/>
      <c r="ALI104" s="1045"/>
      <c r="ALJ104" s="1045"/>
      <c r="ALK104" s="1045"/>
      <c r="ALL104" s="1045"/>
      <c r="ALM104" s="1045"/>
      <c r="ALN104" s="1045"/>
      <c r="ALO104" s="1045"/>
      <c r="ALP104" s="1045"/>
      <c r="ALQ104" s="1045"/>
      <c r="ALR104" s="1045"/>
      <c r="ALS104" s="1045"/>
      <c r="ALT104" s="1045"/>
    </row>
    <row r="105" spans="1:1008" s="1658" customFormat="1">
      <c r="A105" s="1045"/>
      <c r="B105" s="1069" t="s">
        <v>602</v>
      </c>
      <c r="C105" s="1370">
        <v>5903.7976366929997</v>
      </c>
      <c r="D105" s="1370">
        <v>6076.539562385</v>
      </c>
      <c r="E105" s="1370">
        <v>1558.872679467501</v>
      </c>
      <c r="F105" s="1370">
        <v>5969.0880160787146</v>
      </c>
      <c r="G105" s="1370">
        <v>5481.1359099042684</v>
      </c>
      <c r="H105" s="1370">
        <v>4738.7286123303184</v>
      </c>
      <c r="I105" s="1370">
        <v>3591.0616999920067</v>
      </c>
      <c r="J105" s="1370">
        <v>2493.2977611558258</v>
      </c>
      <c r="K105" s="1370">
        <v>762.56317930238095</v>
      </c>
      <c r="L105" s="1242"/>
      <c r="M105" s="1242"/>
      <c r="N105" s="1242"/>
      <c r="O105" s="1619"/>
      <c r="AKX105" s="1045"/>
      <c r="AKY105" s="1045"/>
      <c r="AKZ105" s="1045"/>
      <c r="ALA105" s="1045"/>
      <c r="ALB105" s="1045"/>
      <c r="ALC105" s="1045"/>
      <c r="ALD105" s="1045"/>
      <c r="ALE105" s="1045"/>
      <c r="ALF105" s="1045"/>
      <c r="ALG105" s="1045"/>
      <c r="ALH105" s="1045"/>
      <c r="ALI105" s="1045"/>
      <c r="ALJ105" s="1045"/>
      <c r="ALK105" s="1045"/>
      <c r="ALL105" s="1045"/>
      <c r="ALM105" s="1045"/>
      <c r="ALN105" s="1045"/>
      <c r="ALO105" s="1045"/>
      <c r="ALP105" s="1045"/>
      <c r="ALQ105" s="1045"/>
      <c r="ALR105" s="1045"/>
      <c r="ALS105" s="1045"/>
      <c r="ALT105" s="1045"/>
    </row>
    <row r="106" spans="1:1008" s="1658" customFormat="1">
      <c r="A106" s="1045"/>
      <c r="B106" s="1242" t="s">
        <v>603</v>
      </c>
      <c r="C106" s="1370">
        <v>5903.7976366929997</v>
      </c>
      <c r="D106" s="1370">
        <v>6076.539562385</v>
      </c>
      <c r="E106" s="1370">
        <v>1558.872679467501</v>
      </c>
      <c r="F106" s="1370">
        <v>6113.3633921330547</v>
      </c>
      <c r="G106" s="1370">
        <v>6090.1510110047429</v>
      </c>
      <c r="H106" s="1370">
        <v>5923.4107654128984</v>
      </c>
      <c r="I106" s="1370">
        <v>5700.0979364952491</v>
      </c>
      <c r="J106" s="1370">
        <v>5420.2125242517959</v>
      </c>
      <c r="K106" s="1370">
        <v>5083.7545286825389</v>
      </c>
      <c r="L106" s="1242"/>
      <c r="M106" s="1242"/>
      <c r="N106" s="1242"/>
      <c r="O106" s="1619"/>
      <c r="AKX106" s="1045"/>
      <c r="AKY106" s="1045"/>
      <c r="AKZ106" s="1045"/>
      <c r="ALA106" s="1045"/>
      <c r="ALB106" s="1045"/>
      <c r="ALC106" s="1045"/>
      <c r="ALD106" s="1045"/>
      <c r="ALE106" s="1045"/>
      <c r="ALF106" s="1045"/>
      <c r="ALG106" s="1045"/>
      <c r="ALH106" s="1045"/>
      <c r="ALI106" s="1045"/>
      <c r="ALJ106" s="1045"/>
      <c r="ALK106" s="1045"/>
      <c r="ALL106" s="1045"/>
      <c r="ALM106" s="1045"/>
      <c r="ALN106" s="1045"/>
      <c r="ALO106" s="1045"/>
      <c r="ALP106" s="1045"/>
      <c r="ALQ106" s="1045"/>
      <c r="ALR106" s="1045"/>
      <c r="ALS106" s="1045"/>
      <c r="ALT106" s="1045"/>
    </row>
    <row r="107" spans="1:1008" s="1615" customFormat="1">
      <c r="A107" s="1045"/>
      <c r="B107" s="1069"/>
      <c r="C107" s="1370"/>
      <c r="D107" s="1370"/>
      <c r="E107" s="1370"/>
      <c r="F107" s="1370"/>
      <c r="G107" s="1370"/>
      <c r="H107" s="1370"/>
      <c r="I107" s="1370"/>
      <c r="J107" s="1370"/>
      <c r="K107" s="1370"/>
      <c r="L107" s="1242"/>
      <c r="M107" s="1242"/>
      <c r="N107" s="1242"/>
      <c r="O107" s="1619"/>
      <c r="AKW107" s="1045"/>
      <c r="AKX107" s="1045"/>
      <c r="AKY107" s="1045"/>
      <c r="AKZ107" s="1045"/>
      <c r="ALA107" s="1045"/>
      <c r="ALB107" s="1045"/>
      <c r="ALC107" s="1045"/>
      <c r="ALD107" s="1045"/>
      <c r="ALE107" s="1045"/>
      <c r="ALF107" s="1045"/>
      <c r="ALG107" s="1045"/>
      <c r="ALH107" s="1045"/>
      <c r="ALI107" s="1045"/>
      <c r="ALJ107" s="1045"/>
      <c r="ALK107" s="1045"/>
      <c r="ALL107" s="1045"/>
      <c r="ALM107" s="1045"/>
      <c r="ALN107" s="1045"/>
      <c r="ALO107" s="1045"/>
      <c r="ALP107" s="1045"/>
      <c r="ALQ107" s="1045"/>
      <c r="ALR107" s="1045"/>
      <c r="ALS107" s="1045"/>
      <c r="ALT107" s="1045"/>
    </row>
    <row r="108" spans="1:1008">
      <c r="B108" s="1661" t="s">
        <v>266</v>
      </c>
      <c r="C108" s="1370">
        <v>2018</v>
      </c>
      <c r="D108" s="1370">
        <v>2019</v>
      </c>
      <c r="E108" s="1370">
        <v>2020</v>
      </c>
      <c r="F108" s="1370">
        <v>2025</v>
      </c>
      <c r="G108" s="1370">
        <v>2030</v>
      </c>
      <c r="H108" s="1370">
        <v>2035</v>
      </c>
      <c r="I108" s="1370">
        <v>2040</v>
      </c>
      <c r="J108" s="1370">
        <v>2045</v>
      </c>
      <c r="K108" s="1370">
        <v>2050</v>
      </c>
      <c r="O108" s="1619"/>
    </row>
    <row r="109" spans="1:1008">
      <c r="B109" s="1069" t="s">
        <v>599</v>
      </c>
      <c r="C109" s="1370">
        <v>0</v>
      </c>
      <c r="D109" s="1370">
        <v>0</v>
      </c>
      <c r="E109" s="1370">
        <v>0</v>
      </c>
      <c r="F109" s="1370">
        <v>150.16502877986213</v>
      </c>
      <c r="G109" s="1370">
        <v>606.74831473423387</v>
      </c>
      <c r="H109" s="1370">
        <v>1101.8510949886631</v>
      </c>
      <c r="I109" s="1370">
        <v>1688.3643109169152</v>
      </c>
      <c r="J109" s="1370">
        <v>1796.0091986338477</v>
      </c>
      <c r="K109" s="1370">
        <v>2168.8722449547831</v>
      </c>
      <c r="O109" s="1619"/>
    </row>
    <row r="110" spans="1:1008">
      <c r="B110" s="1069" t="s">
        <v>600</v>
      </c>
      <c r="C110" s="1370">
        <v>0</v>
      </c>
      <c r="D110" s="1370">
        <v>0</v>
      </c>
      <c r="E110" s="1370">
        <v>0</v>
      </c>
      <c r="F110" s="1370">
        <v>30.645924240788194</v>
      </c>
      <c r="G110" s="1370">
        <v>151.68707868355847</v>
      </c>
      <c r="H110" s="1370">
        <v>367.28369832955445</v>
      </c>
      <c r="I110" s="1370">
        <v>914.53066841332929</v>
      </c>
      <c r="J110" s="1370">
        <v>1796.0091986338477</v>
      </c>
      <c r="K110" s="1370">
        <v>3098.3889213639759</v>
      </c>
      <c r="O110" s="1619"/>
    </row>
    <row r="111" spans="1:1008">
      <c r="B111" s="1069" t="s">
        <v>601</v>
      </c>
      <c r="C111" s="1370">
        <v>0</v>
      </c>
      <c r="D111" s="1370">
        <v>0</v>
      </c>
      <c r="E111" s="1370">
        <v>0</v>
      </c>
      <c r="F111" s="1370">
        <v>0</v>
      </c>
      <c r="G111" s="1370">
        <v>0</v>
      </c>
      <c r="H111" s="1370">
        <v>0</v>
      </c>
      <c r="I111" s="1370">
        <v>0</v>
      </c>
      <c r="J111" s="1370">
        <v>0</v>
      </c>
      <c r="K111" s="1370">
        <v>0</v>
      </c>
      <c r="O111" s="1619"/>
    </row>
    <row r="112" spans="1:1008">
      <c r="B112" s="1069" t="s">
        <v>602</v>
      </c>
      <c r="C112" s="1370">
        <v>7478.1296983209995</v>
      </c>
      <c r="D112" s="1370">
        <v>7678.4037795969989</v>
      </c>
      <c r="E112" s="1370">
        <v>2351.8559547215236</v>
      </c>
      <c r="F112" s="1370">
        <v>7480.6701071763982</v>
      </c>
      <c r="G112" s="1370">
        <v>6825.9185407601308</v>
      </c>
      <c r="H112" s="1370">
        <v>5876.5391732728694</v>
      </c>
      <c r="I112" s="1370">
        <v>4431.9563161569022</v>
      </c>
      <c r="J112" s="1370">
        <v>3059.8675235984065</v>
      </c>
      <c r="K112" s="1370">
        <v>929.516676409193</v>
      </c>
      <c r="O112" s="1619"/>
    </row>
    <row r="113" spans="2:15">
      <c r="B113" s="1242" t="s">
        <v>603</v>
      </c>
      <c r="C113" s="1370">
        <v>7478.1296983209995</v>
      </c>
      <c r="D113" s="1370">
        <v>7678.4037795969989</v>
      </c>
      <c r="E113" s="1370">
        <v>2351.8559547215236</v>
      </c>
      <c r="F113" s="1370">
        <v>7661.4810601970485</v>
      </c>
      <c r="G113" s="1370">
        <v>7584.3539341779233</v>
      </c>
      <c r="H113" s="1370">
        <v>7345.6739665910882</v>
      </c>
      <c r="I113" s="1370">
        <v>7034.8512954871476</v>
      </c>
      <c r="J113" s="1370">
        <v>6651.8859208661015</v>
      </c>
      <c r="K113" s="1370">
        <v>6196.7778427279518</v>
      </c>
      <c r="O113" s="1619"/>
    </row>
    <row r="114" spans="2:15">
      <c r="O114" s="1619"/>
    </row>
    <row r="115" spans="2:15">
      <c r="B115" s="1069" t="s">
        <v>599</v>
      </c>
      <c r="C115" s="1108">
        <v>0</v>
      </c>
      <c r="D115" s="1108">
        <v>0</v>
      </c>
      <c r="E115" s="1108">
        <v>0</v>
      </c>
      <c r="F115" s="1108">
        <v>1.9599999999999996E-2</v>
      </c>
      <c r="G115" s="1108">
        <v>0.08</v>
      </c>
      <c r="H115" s="1108">
        <v>0.15</v>
      </c>
      <c r="I115" s="1108">
        <v>0.23999999999999996</v>
      </c>
      <c r="J115" s="1108">
        <v>0.27000000000000007</v>
      </c>
      <c r="K115" s="1108">
        <v>0.35</v>
      </c>
      <c r="O115" s="1619"/>
    </row>
    <row r="116" spans="2:15">
      <c r="B116" s="1069" t="s">
        <v>600</v>
      </c>
      <c r="C116" s="1108">
        <v>0</v>
      </c>
      <c r="D116" s="1108">
        <v>0</v>
      </c>
      <c r="E116" s="1108">
        <v>0</v>
      </c>
      <c r="F116" s="1108">
        <v>4.0000000000000001E-3</v>
      </c>
      <c r="G116" s="1108">
        <v>0.02</v>
      </c>
      <c r="H116" s="1108">
        <v>0.05</v>
      </c>
      <c r="I116" s="1108">
        <v>0.13</v>
      </c>
      <c r="J116" s="1108">
        <v>0.27000000000000007</v>
      </c>
      <c r="K116" s="1108">
        <v>0.5</v>
      </c>
    </row>
    <row r="117" spans="2:15">
      <c r="B117" s="1069" t="s">
        <v>601</v>
      </c>
      <c r="C117" s="1108">
        <v>0</v>
      </c>
      <c r="D117" s="1108">
        <v>0</v>
      </c>
      <c r="E117" s="1108">
        <v>0</v>
      </c>
      <c r="F117" s="1108">
        <v>0</v>
      </c>
      <c r="G117" s="1108">
        <v>0</v>
      </c>
      <c r="H117" s="1108">
        <v>0</v>
      </c>
      <c r="I117" s="1108">
        <v>0</v>
      </c>
      <c r="J117" s="1108">
        <v>0</v>
      </c>
      <c r="K117" s="1108">
        <v>0</v>
      </c>
    </row>
    <row r="118" spans="2:15">
      <c r="B118" s="1069" t="s">
        <v>602</v>
      </c>
      <c r="C118" s="1108">
        <v>1</v>
      </c>
      <c r="D118" s="1108">
        <v>1</v>
      </c>
      <c r="E118" s="1108">
        <v>1</v>
      </c>
      <c r="F118" s="1108">
        <v>0.97640000000000005</v>
      </c>
      <c r="G118" s="1108">
        <v>0.9</v>
      </c>
      <c r="H118" s="1108">
        <v>0.79999999999999982</v>
      </c>
      <c r="I118" s="1108">
        <v>0.62999999999999989</v>
      </c>
      <c r="J118" s="1108">
        <v>0.45999999999999996</v>
      </c>
      <c r="K118" s="1108">
        <v>0.15000000000000005</v>
      </c>
    </row>
    <row r="119" spans="2:15">
      <c r="B119" s="1242" t="s">
        <v>603</v>
      </c>
      <c r="C119" s="1108">
        <v>1</v>
      </c>
      <c r="D119" s="1108">
        <v>1</v>
      </c>
      <c r="E119" s="1108">
        <v>1</v>
      </c>
      <c r="F119" s="1108">
        <v>1</v>
      </c>
      <c r="G119" s="1108">
        <v>1</v>
      </c>
      <c r="H119" s="1108">
        <v>0.99999999999999978</v>
      </c>
      <c r="I119" s="1108">
        <v>0.99999999999999989</v>
      </c>
      <c r="J119" s="1108">
        <v>1</v>
      </c>
      <c r="K119" s="1108">
        <v>1</v>
      </c>
    </row>
    <row r="121" spans="2:15">
      <c r="C121" s="1107">
        <v>0</v>
      </c>
      <c r="D121" s="1107">
        <v>0</v>
      </c>
      <c r="E121" s="1107">
        <v>0</v>
      </c>
      <c r="F121" s="1107">
        <v>0</v>
      </c>
      <c r="G121" s="1107">
        <v>0</v>
      </c>
      <c r="H121" s="1107">
        <v>0</v>
      </c>
      <c r="I121" s="1107">
        <v>0</v>
      </c>
      <c r="J121" s="1107">
        <v>0</v>
      </c>
      <c r="K121" s="1107">
        <v>0</v>
      </c>
    </row>
  </sheetData>
  <pageMargins left="0" right="0" top="0.39374999999999999" bottom="0.39374999999999999" header="0" footer="0"/>
  <pageSetup paperSize="9" firstPageNumber="0" orientation="portrait" horizontalDpi="300" verticalDpi="300"/>
  <headerFooter>
    <oddHeader>&amp;C&amp;A</oddHeader>
    <oddFooter>&amp;CPage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519FA-9A5E-404A-ABB0-659AD23C079F}">
  <dimension ref="A1:AMJ111"/>
  <sheetViews>
    <sheetView workbookViewId="0">
      <selection activeCell="X38" sqref="X38"/>
    </sheetView>
  </sheetViews>
  <sheetFormatPr baseColWidth="10" defaultColWidth="9" defaultRowHeight="15"/>
  <cols>
    <col min="1" max="1" width="4.7109375" style="1045" customWidth="1"/>
    <col min="2" max="2" width="32.7109375" style="1045" customWidth="1"/>
    <col min="3" max="8" width="7.28515625" style="1045" customWidth="1"/>
    <col min="9" max="9" width="9.7109375" style="1045" customWidth="1"/>
    <col min="10" max="14" width="7.28515625" style="1045" customWidth="1"/>
    <col min="15" max="15" width="4.28515625" style="1045" customWidth="1"/>
    <col min="16" max="17" width="8" style="1045" customWidth="1"/>
    <col min="18" max="18" width="2.5703125" style="1045" customWidth="1"/>
    <col min="19" max="19" width="2.7109375" style="1045" customWidth="1"/>
    <col min="20" max="20" width="2.42578125" style="1045" customWidth="1"/>
    <col min="21" max="21" width="10.85546875" style="1045" customWidth="1"/>
    <col min="22" max="31" width="7" style="1045" customWidth="1"/>
    <col min="32" max="32" width="7.42578125" style="1045" customWidth="1"/>
    <col min="33" max="34" width="7.28515625" style="1045" customWidth="1"/>
    <col min="35" max="35" width="3.28515625" style="1045" customWidth="1"/>
    <col min="36" max="37" width="7.28515625" style="1045" customWidth="1"/>
    <col min="38" max="1024" width="9" style="1045"/>
    <col min="1025" max="16384" width="9" style="1242"/>
  </cols>
  <sheetData>
    <row r="1" spans="2:22">
      <c r="U1" s="1900" t="s">
        <v>968</v>
      </c>
    </row>
    <row r="2" spans="2:22" s="1664" customFormat="1" ht="21" customHeight="1">
      <c r="B2" s="1662" t="s">
        <v>583</v>
      </c>
      <c r="C2" s="1663"/>
      <c r="D2" s="1663"/>
      <c r="E2" s="1663"/>
      <c r="F2" s="1663"/>
      <c r="G2" s="1663"/>
      <c r="H2" s="1663"/>
      <c r="I2" s="1663"/>
      <c r="J2" s="1663"/>
      <c r="K2" s="1663"/>
      <c r="L2" s="1663"/>
      <c r="M2" s="1663"/>
      <c r="N2" s="1663"/>
      <c r="S2" s="1045"/>
      <c r="T2" s="1045"/>
      <c r="U2" s="1045"/>
      <c r="V2" s="1045"/>
    </row>
    <row r="3" spans="2:22" s="1664" customFormat="1" ht="15" customHeight="1">
      <c r="B3" s="1042" t="s">
        <v>605</v>
      </c>
      <c r="S3" s="1045"/>
      <c r="T3" s="1045"/>
      <c r="U3" s="1045"/>
      <c r="V3" s="1045"/>
    </row>
    <row r="4" spans="2:22" s="1664" customFormat="1" ht="15" customHeight="1" thickBot="1">
      <c r="B4" s="1042"/>
      <c r="C4" s="1042"/>
      <c r="D4" s="1042"/>
      <c r="E4" s="1042"/>
      <c r="S4" s="1045"/>
      <c r="T4" s="1045"/>
      <c r="U4" s="1045"/>
      <c r="V4" s="1045"/>
    </row>
    <row r="5" spans="2:22" ht="15" customHeight="1">
      <c r="B5" s="1665" t="s">
        <v>606</v>
      </c>
      <c r="C5" s="1666"/>
      <c r="D5" s="1666"/>
      <c r="E5" s="1666"/>
      <c r="F5" s="1666"/>
      <c r="G5" s="1666"/>
      <c r="H5" s="1666"/>
      <c r="I5" s="1666"/>
      <c r="J5" s="1666"/>
      <c r="K5" s="1666"/>
      <c r="L5" s="1666"/>
      <c r="M5" s="1666"/>
      <c r="N5" s="1667"/>
    </row>
    <row r="6" spans="2:22" ht="15" customHeight="1">
      <c r="B6" s="1668" t="s">
        <v>607</v>
      </c>
      <c r="C6" s="1669"/>
      <c r="D6" s="1669"/>
      <c r="E6" s="1669"/>
      <c r="F6" s="1670">
        <v>2018</v>
      </c>
      <c r="G6" s="1670">
        <v>2019</v>
      </c>
      <c r="H6" s="1670">
        <v>2020</v>
      </c>
      <c r="I6" s="1670">
        <v>2025</v>
      </c>
      <c r="J6" s="1670">
        <v>2030</v>
      </c>
      <c r="K6" s="1670">
        <v>2035</v>
      </c>
      <c r="L6" s="1670">
        <v>2040</v>
      </c>
      <c r="M6" s="1670">
        <v>2045</v>
      </c>
      <c r="N6" s="1671">
        <v>2050</v>
      </c>
    </row>
    <row r="7" spans="2:22" ht="15" customHeight="1">
      <c r="B7" s="1668" t="s">
        <v>608</v>
      </c>
      <c r="C7" s="1669"/>
      <c r="D7" s="1669"/>
      <c r="E7" s="1669"/>
      <c r="F7" s="1672">
        <v>66.992000000000004</v>
      </c>
      <c r="G7" s="1672">
        <v>67.146000000000001</v>
      </c>
      <c r="H7" s="1672">
        <v>67.3</v>
      </c>
      <c r="I7" s="1672">
        <v>68</v>
      </c>
      <c r="J7" s="1672">
        <v>68.599999999999994</v>
      </c>
      <c r="K7" s="1672">
        <v>69</v>
      </c>
      <c r="L7" s="1672">
        <v>69.2</v>
      </c>
      <c r="M7" s="1672">
        <v>69.3</v>
      </c>
      <c r="N7" s="1673">
        <v>69.2</v>
      </c>
      <c r="P7" s="1635">
        <v>2.4002866013852264E-2</v>
      </c>
      <c r="Q7" s="1635">
        <v>3.2959159302603291E-2</v>
      </c>
    </row>
    <row r="8" spans="2:22" ht="15" customHeight="1">
      <c r="B8" s="1674" t="s">
        <v>593</v>
      </c>
      <c r="C8" s="1675"/>
      <c r="D8" s="1675"/>
      <c r="E8" s="1675"/>
      <c r="F8" s="1672">
        <v>64.880941050502699</v>
      </c>
      <c r="G8" s="1672">
        <v>65.03187244824305</v>
      </c>
      <c r="H8" s="1672">
        <v>65.1828038459834</v>
      </c>
      <c r="I8" s="1672">
        <v>65.867326732673305</v>
      </c>
      <c r="J8" s="1672">
        <v>66.451350457818904</v>
      </c>
      <c r="K8" s="1672">
        <v>66.835909090909098</v>
      </c>
      <c r="L8" s="1672">
        <v>67.022387828850199</v>
      </c>
      <c r="M8" s="1672">
        <v>67.109410500460498</v>
      </c>
      <c r="N8" s="1673">
        <v>66.999160784749606</v>
      </c>
      <c r="P8" s="1635">
        <v>2.4204479495662845E-2</v>
      </c>
      <c r="Q8" s="1635">
        <v>3.2647796100831794E-2</v>
      </c>
    </row>
    <row r="9" spans="2:22" ht="15" customHeight="1">
      <c r="B9" s="1045" t="s">
        <v>609</v>
      </c>
      <c r="F9" s="1676">
        <v>1</v>
      </c>
      <c r="G9" s="1676">
        <v>1.0023262824998618</v>
      </c>
      <c r="H9" s="1676">
        <v>1.0046525649997236</v>
      </c>
      <c r="I9" s="1676">
        <v>1.0152030113342965</v>
      </c>
      <c r="J9" s="1677">
        <v>1.0242044794956628</v>
      </c>
      <c r="K9" s="1676">
        <v>1.0301316227655311</v>
      </c>
      <c r="L9" s="1676">
        <v>1.033005790971506</v>
      </c>
      <c r="M9" s="1676">
        <v>1.0343470580709238</v>
      </c>
      <c r="N9" s="1677">
        <v>1.0326477961008318</v>
      </c>
      <c r="P9" s="1635"/>
      <c r="Q9" s="1635"/>
    </row>
    <row r="10" spans="2:22" ht="15" customHeight="1">
      <c r="B10" s="1045" t="s">
        <v>875</v>
      </c>
      <c r="F10" s="1676"/>
      <c r="G10" s="1676">
        <v>1</v>
      </c>
      <c r="H10" s="1676">
        <v>1.002320883469263</v>
      </c>
      <c r="I10" s="1676">
        <v>1.0128468434473448</v>
      </c>
      <c r="J10" s="1676">
        <v>1.0218274202500561</v>
      </c>
      <c r="K10" s="1676">
        <v>1.0277408073110894</v>
      </c>
      <c r="L10" s="1676">
        <v>1.0306083049075874</v>
      </c>
      <c r="M10" s="1676">
        <v>1.0319464590823662</v>
      </c>
      <c r="N10" s="1676">
        <v>1.0302511409012904</v>
      </c>
      <c r="P10" s="1635"/>
      <c r="Q10" s="1635"/>
    </row>
    <row r="11" spans="2:22" ht="15" customHeight="1" thickBot="1"/>
    <row r="12" spans="2:22" ht="15" customHeight="1">
      <c r="B12" s="1665" t="s">
        <v>143</v>
      </c>
      <c r="C12" s="1678"/>
      <c r="D12" s="1678"/>
      <c r="E12" s="1678"/>
      <c r="F12" s="1678"/>
      <c r="G12" s="1679"/>
      <c r="H12" s="1679"/>
      <c r="I12" s="1679"/>
      <c r="J12" s="1679"/>
      <c r="K12" s="1679"/>
      <c r="L12" s="1679"/>
      <c r="M12" s="1679"/>
      <c r="N12" s="1679"/>
    </row>
    <row r="13" spans="2:22" ht="15" customHeight="1">
      <c r="B13" s="1668" t="s">
        <v>307</v>
      </c>
      <c r="C13" s="1669"/>
      <c r="D13" s="1669"/>
      <c r="E13" s="1669"/>
      <c r="F13" s="1669">
        <v>2018</v>
      </c>
      <c r="G13" s="1670">
        <v>2019</v>
      </c>
      <c r="H13" s="1670">
        <v>2020</v>
      </c>
      <c r="I13" s="1670">
        <v>2025</v>
      </c>
      <c r="J13" s="1670">
        <v>2030</v>
      </c>
      <c r="K13" s="1670">
        <v>2035</v>
      </c>
      <c r="L13" s="1670">
        <v>2040</v>
      </c>
      <c r="M13" s="1670">
        <v>2045</v>
      </c>
      <c r="N13" s="1671">
        <v>2050</v>
      </c>
    </row>
    <row r="14" spans="2:22" ht="15" customHeight="1" thickBot="1">
      <c r="B14" s="1680" t="s">
        <v>876</v>
      </c>
      <c r="C14" s="1681"/>
      <c r="D14" s="1681"/>
      <c r="E14" s="1681"/>
      <c r="F14" s="1682">
        <v>1</v>
      </c>
      <c r="G14" s="1683">
        <v>1.018</v>
      </c>
      <c r="H14" s="1683">
        <v>0.93655999999999995</v>
      </c>
      <c r="I14" s="1683">
        <v>1.0518790679444801</v>
      </c>
      <c r="J14" s="1684">
        <v>1.08951403101143</v>
      </c>
      <c r="K14" s="1683">
        <v>1.1416520397883501</v>
      </c>
      <c r="L14" s="1683">
        <v>1.2164638330530799</v>
      </c>
      <c r="M14" s="1683">
        <v>1.30904350206522</v>
      </c>
      <c r="N14" s="1685">
        <v>1.4129357674483201</v>
      </c>
    </row>
    <row r="15" spans="2:22" ht="14.25" customHeight="1">
      <c r="B15" s="1042" t="s">
        <v>877</v>
      </c>
      <c r="C15" s="1042"/>
      <c r="D15" s="1042"/>
      <c r="E15" s="1042"/>
      <c r="F15" s="1042"/>
      <c r="G15" s="1686">
        <v>1</v>
      </c>
      <c r="H15" s="1686">
        <v>0.91999999999999993</v>
      </c>
      <c r="I15" s="1686">
        <v>1.0332800274503733</v>
      </c>
      <c r="J15" s="1686">
        <v>1.0702495393039586</v>
      </c>
      <c r="K15" s="1686">
        <v>1.1214656579453339</v>
      </c>
      <c r="L15" s="1686">
        <v>1.1949546493645187</v>
      </c>
      <c r="M15" s="1686">
        <v>1.2858973497693713</v>
      </c>
      <c r="N15" s="1686">
        <v>1.387952620283222</v>
      </c>
    </row>
    <row r="16" spans="2:22" ht="14.25" customHeight="1">
      <c r="B16" s="1042"/>
      <c r="C16" s="1042"/>
      <c r="D16" s="1042"/>
      <c r="E16" s="1042"/>
      <c r="F16" s="1042"/>
      <c r="G16" s="1042"/>
      <c r="H16" s="1042"/>
      <c r="I16" s="1042"/>
      <c r="J16" s="1042"/>
      <c r="K16" s="1042"/>
      <c r="L16" s="1042"/>
      <c r="M16" s="1042"/>
      <c r="N16" s="1042"/>
    </row>
    <row r="17" spans="2:23" ht="14.25" customHeight="1">
      <c r="B17" s="1045" t="s">
        <v>611</v>
      </c>
      <c r="C17" s="1042"/>
      <c r="D17" s="1042"/>
      <c r="E17" s="1042"/>
      <c r="F17" s="1686"/>
      <c r="G17" s="1686">
        <v>1</v>
      </c>
      <c r="H17" s="1686">
        <v>0.91786973131365723</v>
      </c>
      <c r="I17" s="1686">
        <v>1.0201740116338633</v>
      </c>
      <c r="J17" s="1686">
        <v>1.0473877663627904</v>
      </c>
      <c r="K17" s="1686">
        <v>1.09119502696352</v>
      </c>
      <c r="L17" s="1686">
        <v>1.1594653794990211</v>
      </c>
      <c r="M17" s="1686">
        <v>1.2460892117531224</v>
      </c>
      <c r="N17" s="1686">
        <v>1.3471983336694051</v>
      </c>
    </row>
    <row r="18" spans="2:23" ht="14.25" customHeight="1">
      <c r="B18" s="1042"/>
      <c r="C18" s="1042"/>
      <c r="D18" s="1042"/>
      <c r="E18" s="1042"/>
      <c r="F18" s="1042"/>
      <c r="G18" s="1042"/>
      <c r="H18" s="1042"/>
      <c r="I18" s="1042"/>
      <c r="J18" s="1042"/>
      <c r="K18" s="1042"/>
      <c r="L18" s="1042"/>
      <c r="M18" s="1042"/>
      <c r="N18" s="1042"/>
    </row>
    <row r="19" spans="2:23" ht="14.25" customHeight="1">
      <c r="B19" s="1042" t="s">
        <v>613</v>
      </c>
      <c r="R19" s="1664"/>
      <c r="S19" s="1664"/>
      <c r="T19" s="1664"/>
      <c r="U19" s="1664"/>
    </row>
    <row r="20" spans="2:23" ht="14.25" customHeight="1">
      <c r="I20" s="1243"/>
      <c r="J20" s="1243" t="s">
        <v>614</v>
      </c>
      <c r="K20" s="1243"/>
      <c r="L20" s="1243"/>
      <c r="M20" s="1243"/>
      <c r="N20" s="1243" t="s">
        <v>614</v>
      </c>
      <c r="R20" s="1664"/>
    </row>
    <row r="21" spans="2:23" ht="14.25" customHeight="1">
      <c r="B21" s="1687" t="s">
        <v>615</v>
      </c>
      <c r="C21" s="1687" t="s">
        <v>245</v>
      </c>
      <c r="D21" s="1687" t="s">
        <v>245</v>
      </c>
      <c r="E21" s="1687" t="s">
        <v>245</v>
      </c>
      <c r="F21" s="1687" t="s">
        <v>245</v>
      </c>
      <c r="G21" s="1687" t="s">
        <v>245</v>
      </c>
      <c r="H21" s="1687" t="s">
        <v>245</v>
      </c>
      <c r="I21" s="1045" t="s">
        <v>616</v>
      </c>
      <c r="J21" s="1045" t="s">
        <v>616</v>
      </c>
      <c r="K21" s="1045" t="s">
        <v>616</v>
      </c>
      <c r="L21" s="1045" t="s">
        <v>616</v>
      </c>
      <c r="M21" s="1045" t="s">
        <v>616</v>
      </c>
      <c r="N21" s="1045" t="s">
        <v>616</v>
      </c>
      <c r="R21" s="1664"/>
      <c r="U21" s="1900" t="s">
        <v>967</v>
      </c>
      <c r="V21" s="1900"/>
    </row>
    <row r="22" spans="2:23" ht="14.25" customHeight="1">
      <c r="B22" s="1524"/>
      <c r="C22" s="1524">
        <v>2015</v>
      </c>
      <c r="D22" s="1524">
        <v>2016</v>
      </c>
      <c r="E22" s="1524">
        <v>2017</v>
      </c>
      <c r="F22" s="1524">
        <v>2018</v>
      </c>
      <c r="G22" s="1524">
        <v>2019</v>
      </c>
      <c r="H22" s="1524">
        <v>2020</v>
      </c>
      <c r="I22" s="1524">
        <v>2025</v>
      </c>
      <c r="J22" s="1524">
        <v>2030</v>
      </c>
      <c r="K22" s="1524">
        <v>2035</v>
      </c>
      <c r="L22" s="1524">
        <v>2040</v>
      </c>
      <c r="M22" s="1524">
        <v>2045</v>
      </c>
      <c r="N22" s="1524">
        <v>2050</v>
      </c>
      <c r="P22" s="1045" t="s">
        <v>617</v>
      </c>
      <c r="Q22" s="1045" t="s">
        <v>618</v>
      </c>
      <c r="R22" s="1664"/>
      <c r="U22" s="1900">
        <v>2030</v>
      </c>
      <c r="V22" s="1900">
        <v>2050</v>
      </c>
    </row>
    <row r="23" spans="2:23" ht="14.25" customHeight="1">
      <c r="B23" s="1688" t="s">
        <v>233</v>
      </c>
      <c r="C23" s="1689">
        <v>772.72869803123001</v>
      </c>
      <c r="D23" s="1689">
        <v>783.08510677290303</v>
      </c>
      <c r="E23" s="1689">
        <v>789.37177359783595</v>
      </c>
      <c r="F23" s="1689">
        <v>786.79327643434704</v>
      </c>
      <c r="G23" s="1689">
        <v>779.80962598452004</v>
      </c>
      <c r="H23" s="1689">
        <v>629.84570702567703</v>
      </c>
      <c r="I23" s="1265">
        <v>763.48205597471315</v>
      </c>
      <c r="J23" s="1265">
        <v>742.72411474848468</v>
      </c>
      <c r="K23" s="1265">
        <v>736.1425903204871</v>
      </c>
      <c r="L23" s="1265">
        <v>720.41999516511839</v>
      </c>
      <c r="M23" s="1265">
        <v>702.46820074799632</v>
      </c>
      <c r="N23" s="1265">
        <v>681.03362077483746</v>
      </c>
      <c r="P23" s="1308">
        <v>-4.7557134459855432E-2</v>
      </c>
      <c r="Q23" s="1308">
        <v>-0.12666681959071302</v>
      </c>
      <c r="R23" s="1664"/>
      <c r="U23" s="1901">
        <f>J23/$J$30</f>
        <v>0.73763431645905553</v>
      </c>
      <c r="V23" s="1901">
        <f>N23/$N$30</f>
        <v>0.67083635252153673</v>
      </c>
    </row>
    <row r="24" spans="2:23" ht="14.25" customHeight="1">
      <c r="B24" s="1688" t="s">
        <v>621</v>
      </c>
      <c r="C24" s="1689">
        <v>163.22341822605301</v>
      </c>
      <c r="D24" s="1690">
        <v>163.85341962883601</v>
      </c>
      <c r="E24" s="1689">
        <v>170.71821832998199</v>
      </c>
      <c r="F24" s="1689">
        <v>168.673637826538</v>
      </c>
      <c r="G24" s="1690">
        <v>172.542306204048</v>
      </c>
      <c r="H24" s="1689">
        <v>102.801274301793</v>
      </c>
      <c r="I24" s="1691">
        <v>197</v>
      </c>
      <c r="J24" s="1692">
        <v>216.11286791191799</v>
      </c>
      <c r="K24" s="1691">
        <v>232.05676965832799</v>
      </c>
      <c r="L24" s="1691">
        <v>248.636550698771</v>
      </c>
      <c r="M24" s="1691">
        <v>266</v>
      </c>
      <c r="N24" s="1691">
        <v>284</v>
      </c>
      <c r="P24" s="1693">
        <v>0.25252103479098964</v>
      </c>
      <c r="Q24" s="1694">
        <v>0.64597313115858368</v>
      </c>
      <c r="R24" s="1664"/>
      <c r="U24" s="1901">
        <f t="shared" ref="U24:U29" si="0">J24/$J$30</f>
        <v>0.21463187263577269</v>
      </c>
      <c r="V24" s="1901">
        <f t="shared" ref="V24:V28" si="1">N24/$N$30</f>
        <v>0.27974760467678161</v>
      </c>
    </row>
    <row r="25" spans="2:23" ht="14.25" customHeight="1">
      <c r="B25" s="1695" t="s">
        <v>622</v>
      </c>
      <c r="C25" s="1689">
        <v>104.848984661716</v>
      </c>
      <c r="D25" s="1690">
        <v>104.207277668976</v>
      </c>
      <c r="E25" s="1689">
        <v>110.567763484713</v>
      </c>
      <c r="F25" s="1689">
        <v>107.935385028968</v>
      </c>
      <c r="G25" s="1690">
        <v>112.47835138440099</v>
      </c>
      <c r="H25" s="1689">
        <v>64.888834107401294</v>
      </c>
      <c r="I25" s="1696">
        <v>129</v>
      </c>
      <c r="J25" s="1697">
        <v>141.11286791191901</v>
      </c>
      <c r="K25" s="1265">
        <v>152.05676965832799</v>
      </c>
      <c r="L25" s="1265">
        <v>162.636550698771</v>
      </c>
      <c r="M25" s="1696">
        <v>175</v>
      </c>
      <c r="N25" s="1696">
        <v>187</v>
      </c>
      <c r="P25" s="1693">
        <v>0.25457802479392644</v>
      </c>
      <c r="Q25" s="1694">
        <v>0.66254214876351747</v>
      </c>
      <c r="R25" s="1664"/>
      <c r="U25" s="1901">
        <f t="shared" si="0"/>
        <v>0.14014583854064602</v>
      </c>
      <c r="V25" s="1901">
        <f t="shared" si="1"/>
        <v>0.18420000730478225</v>
      </c>
    </row>
    <row r="26" spans="2:23" ht="14.25" customHeight="1">
      <c r="B26" s="1695" t="s">
        <v>623</v>
      </c>
      <c r="C26" s="1689">
        <v>58.374433564337103</v>
      </c>
      <c r="D26" s="1690">
        <v>59.646141959860003</v>
      </c>
      <c r="E26" s="1689">
        <v>60.150454845268698</v>
      </c>
      <c r="F26" s="1689">
        <v>60.7382527975697</v>
      </c>
      <c r="G26" s="1690">
        <v>60.063954819646298</v>
      </c>
      <c r="H26" s="1689">
        <v>37.912440194392197</v>
      </c>
      <c r="I26" s="1696">
        <v>68</v>
      </c>
      <c r="J26" s="1698">
        <v>75</v>
      </c>
      <c r="K26" s="1696">
        <v>80</v>
      </c>
      <c r="L26" s="1696">
        <v>86</v>
      </c>
      <c r="M26" s="1696">
        <v>91</v>
      </c>
      <c r="N26" s="1696">
        <v>97</v>
      </c>
      <c r="P26" s="1693">
        <v>0.24866902662673618</v>
      </c>
      <c r="Q26" s="1694">
        <v>0.61494527443724545</v>
      </c>
      <c r="R26" s="1664"/>
      <c r="U26" s="1901">
        <f t="shared" si="0"/>
        <v>7.4486034095127704E-2</v>
      </c>
      <c r="V26" s="1901">
        <f t="shared" si="1"/>
        <v>9.5547597371999346E-2</v>
      </c>
    </row>
    <row r="27" spans="2:23" ht="14.25" customHeight="1">
      <c r="B27" s="1688" t="s">
        <v>240</v>
      </c>
      <c r="C27" s="1689">
        <v>14.281834</v>
      </c>
      <c r="D27" s="1689">
        <v>14.821864</v>
      </c>
      <c r="E27" s="1689">
        <v>15.409817</v>
      </c>
      <c r="F27" s="1689">
        <v>15.883513000000001</v>
      </c>
      <c r="G27" s="1689">
        <v>16.199438000000001</v>
      </c>
      <c r="H27" s="1689">
        <v>7.22</v>
      </c>
      <c r="I27" s="1265">
        <v>14.941484398418329</v>
      </c>
      <c r="J27" s="1265">
        <v>13.995212884913165</v>
      </c>
      <c r="K27" s="1265">
        <v>13.088971040518219</v>
      </c>
      <c r="L27" s="1265">
        <v>12.13550295109663</v>
      </c>
      <c r="M27" s="1265">
        <v>11.159986820134995</v>
      </c>
      <c r="N27" s="1265">
        <v>10.152008283614496</v>
      </c>
      <c r="O27" s="1687"/>
      <c r="P27" s="1308">
        <v>-0.13606799909273615</v>
      </c>
      <c r="Q27" s="1308">
        <v>-0.37331108130945678</v>
      </c>
      <c r="R27" s="1664"/>
      <c r="U27" s="1901">
        <f t="shared" si="0"/>
        <v>1.38993053881895E-2</v>
      </c>
      <c r="V27" s="1901">
        <f t="shared" si="1"/>
        <v>0.01</v>
      </c>
    </row>
    <row r="28" spans="2:23" ht="14.25" customHeight="1">
      <c r="B28" s="1688" t="s">
        <v>235</v>
      </c>
      <c r="C28" s="1689">
        <v>11.1337465085714</v>
      </c>
      <c r="D28" s="1689">
        <v>11.2105802502473</v>
      </c>
      <c r="E28" s="1689">
        <v>11.2732644941883</v>
      </c>
      <c r="F28" s="1689">
        <v>11.340237796767999</v>
      </c>
      <c r="G28" s="1689">
        <v>11.340237796767999</v>
      </c>
      <c r="H28" s="1689">
        <v>9.5825009382689199</v>
      </c>
      <c r="I28" s="1265">
        <v>11.485924056398655</v>
      </c>
      <c r="J28" s="1265">
        <v>11.587765932893539</v>
      </c>
      <c r="K28" s="1265">
        <v>11.654825148349987</v>
      </c>
      <c r="L28" s="1265">
        <v>11.687343252975934</v>
      </c>
      <c r="M28" s="1265">
        <v>11.702518239526665</v>
      </c>
      <c r="N28" s="1265">
        <v>11.683292928212081</v>
      </c>
      <c r="O28" s="1687"/>
      <c r="P28" s="1308">
        <v>2.1827420250048579E-2</v>
      </c>
      <c r="Q28" s="1308">
        <v>3.0251140901282891E-2</v>
      </c>
      <c r="U28" s="1901">
        <f t="shared" si="0"/>
        <v>1.1508356378184899E-2</v>
      </c>
      <c r="V28" s="1901">
        <f t="shared" si="1"/>
        <v>1.1508356378184899E-2</v>
      </c>
    </row>
    <row r="29" spans="2:23" ht="14.25" customHeight="1">
      <c r="B29" s="1688" t="s">
        <v>624</v>
      </c>
      <c r="C29" s="1699">
        <v>5.5</v>
      </c>
      <c r="D29" s="1699">
        <v>5.5</v>
      </c>
      <c r="E29" s="1699">
        <v>5.5</v>
      </c>
      <c r="F29" s="1699">
        <v>5.5</v>
      </c>
      <c r="G29" s="1699">
        <v>5.5</v>
      </c>
      <c r="H29" s="1699">
        <v>5.5</v>
      </c>
      <c r="I29" s="1265">
        <v>11.141315277920791</v>
      </c>
      <c r="J29" s="1265">
        <v>22.48020324550123</v>
      </c>
      <c r="K29" s="1265">
        <v>19.784010540738468</v>
      </c>
      <c r="L29" s="1265">
        <v>22.673382707966915</v>
      </c>
      <c r="M29" s="1265">
        <v>25.540674862288558</v>
      </c>
      <c r="N29" s="1265">
        <v>28.331906374785483</v>
      </c>
      <c r="O29" s="1687"/>
      <c r="P29" s="1308">
        <v>3.0873096810002236</v>
      </c>
      <c r="Q29" s="1308">
        <v>4.1512557045064513</v>
      </c>
      <c r="U29" s="1901">
        <f t="shared" si="0"/>
        <v>2.2326149138797401E-2</v>
      </c>
      <c r="V29" s="1901">
        <f>N29/$N$30</f>
        <v>2.7907686423496753E-2</v>
      </c>
      <c r="W29" s="1700"/>
    </row>
    <row r="30" spans="2:23" ht="14.25" customHeight="1">
      <c r="B30" s="1688" t="s">
        <v>41</v>
      </c>
      <c r="C30" s="1699">
        <v>966.86769676585402</v>
      </c>
      <c r="D30" s="1699">
        <v>978.470970651985</v>
      </c>
      <c r="E30" s="1699">
        <v>992.27307342200595</v>
      </c>
      <c r="F30" s="1699">
        <v>988.19066505765295</v>
      </c>
      <c r="G30" s="1699">
        <v>985.39160798533601</v>
      </c>
      <c r="H30" s="1699">
        <v>754.94948226574002</v>
      </c>
      <c r="I30" s="1701">
        <v>998.05077970745094</v>
      </c>
      <c r="J30" s="1702">
        <v>1006.9001647237105</v>
      </c>
      <c r="K30" s="1701">
        <v>1012.7271667084218</v>
      </c>
      <c r="L30" s="1701">
        <v>1015.5527747759289</v>
      </c>
      <c r="M30" s="1701">
        <v>1016.8713806699466</v>
      </c>
      <c r="N30" s="1701">
        <v>1015.2008283614496</v>
      </c>
      <c r="O30" s="1687"/>
      <c r="P30" s="1703">
        <v>2.1827420250056129E-2</v>
      </c>
      <c r="Q30" s="1703">
        <v>3.0251140901290441E-2</v>
      </c>
    </row>
    <row r="31" spans="2:23" ht="14.25" customHeight="1">
      <c r="B31" s="1695" t="s">
        <v>625</v>
      </c>
      <c r="C31" s="1704">
        <v>961.36769676585402</v>
      </c>
      <c r="D31" s="1704">
        <v>972.970970651985</v>
      </c>
      <c r="E31" s="1704">
        <v>986.77307342200595</v>
      </c>
      <c r="F31" s="1704">
        <v>982.69066505765295</v>
      </c>
      <c r="G31" s="1704">
        <v>979.89160798533601</v>
      </c>
      <c r="H31" s="1704">
        <v>749.44948226573899</v>
      </c>
      <c r="I31" s="1704">
        <v>986.9094644295302</v>
      </c>
      <c r="J31" s="1704">
        <v>984.4199614782093</v>
      </c>
      <c r="K31" s="1704">
        <v>992.94315616768336</v>
      </c>
      <c r="L31" s="1704">
        <v>992.87939206796204</v>
      </c>
      <c r="M31" s="1704">
        <v>991.33070580765798</v>
      </c>
      <c r="N31" s="1704">
        <v>986.86892198666408</v>
      </c>
      <c r="O31" s="1687"/>
      <c r="P31" s="1308">
        <v>4.6212800027787271E-3</v>
      </c>
      <c r="Q31" s="1308">
        <v>7.120495720617015E-3</v>
      </c>
    </row>
    <row r="32" spans="2:23" ht="14.25" customHeight="1">
      <c r="B32" s="1045" t="s">
        <v>626</v>
      </c>
      <c r="C32" s="1705">
        <v>0</v>
      </c>
      <c r="D32" s="1705">
        <v>1.3642420526593924E-12</v>
      </c>
      <c r="E32" s="1705">
        <v>0</v>
      </c>
      <c r="F32" s="1705">
        <v>0</v>
      </c>
      <c r="G32" s="1705">
        <v>0</v>
      </c>
      <c r="H32" s="1705">
        <v>-1.0231815394945443E-12</v>
      </c>
      <c r="I32" s="1705">
        <v>0</v>
      </c>
      <c r="J32" s="1705">
        <v>0</v>
      </c>
      <c r="K32" s="1705">
        <v>0</v>
      </c>
      <c r="L32" s="1705">
        <v>0</v>
      </c>
      <c r="M32" s="1705">
        <v>0</v>
      </c>
      <c r="N32" s="1705">
        <v>0</v>
      </c>
      <c r="O32" s="1687"/>
    </row>
    <row r="34" spans="2:22" ht="14.25" customHeight="1">
      <c r="B34" s="1045" t="s">
        <v>878</v>
      </c>
      <c r="C34" s="1686">
        <v>0</v>
      </c>
      <c r="D34" s="1700"/>
      <c r="E34" s="1700"/>
      <c r="F34" s="1700"/>
      <c r="G34" s="1326">
        <v>2019</v>
      </c>
      <c r="H34" s="1326">
        <v>2020</v>
      </c>
      <c r="I34" s="1326">
        <v>2025</v>
      </c>
      <c r="J34" s="1326">
        <v>2030</v>
      </c>
      <c r="K34" s="1326">
        <v>2035</v>
      </c>
      <c r="L34" s="1326">
        <v>2040</v>
      </c>
      <c r="M34" s="1326">
        <v>2045</v>
      </c>
      <c r="N34" s="1326">
        <v>2050</v>
      </c>
      <c r="O34" s="1687"/>
    </row>
    <row r="35" spans="2:22" ht="14.25" customHeight="1">
      <c r="B35" s="1045" t="s">
        <v>879</v>
      </c>
      <c r="G35" s="1686">
        <v>1</v>
      </c>
      <c r="H35" s="1686">
        <v>1</v>
      </c>
      <c r="I35" s="1686">
        <v>1</v>
      </c>
      <c r="J35" s="1686">
        <v>1</v>
      </c>
      <c r="K35" s="1686">
        <v>1</v>
      </c>
      <c r="L35" s="1686">
        <v>1</v>
      </c>
      <c r="M35" s="1686">
        <v>1</v>
      </c>
      <c r="N35" s="1686">
        <v>1</v>
      </c>
      <c r="O35" s="1687"/>
    </row>
    <row r="36" spans="2:22" ht="14.25" customHeight="1">
      <c r="B36" s="1524"/>
      <c r="C36" s="1524">
        <v>2015</v>
      </c>
      <c r="D36" s="1524">
        <v>2016</v>
      </c>
      <c r="E36" s="1524">
        <v>2017</v>
      </c>
      <c r="F36" s="1524">
        <v>2018</v>
      </c>
      <c r="G36" s="1524">
        <v>2019</v>
      </c>
      <c r="H36" s="1524">
        <v>2020</v>
      </c>
      <c r="I36" s="1524">
        <v>2025</v>
      </c>
      <c r="J36" s="1524">
        <v>2030</v>
      </c>
      <c r="K36" s="1524">
        <v>2035</v>
      </c>
      <c r="L36" s="1524">
        <v>2040</v>
      </c>
      <c r="M36" s="1524">
        <v>2045</v>
      </c>
      <c r="N36" s="1524">
        <v>2050</v>
      </c>
    </row>
    <row r="37" spans="2:22" ht="14.25" customHeight="1">
      <c r="B37" s="1340" t="s">
        <v>628</v>
      </c>
      <c r="C37" s="1706">
        <v>0.98120147252181833</v>
      </c>
      <c r="D37" s="1706">
        <v>0.99297676448909433</v>
      </c>
      <c r="E37" s="1706">
        <v>1.0069834828923896</v>
      </c>
      <c r="F37" s="1706">
        <v>1.0028405529838433</v>
      </c>
      <c r="G37" s="1706">
        <v>1</v>
      </c>
      <c r="H37" s="1706">
        <v>0.76614157878739997</v>
      </c>
      <c r="I37" s="1707">
        <v>1.0128468434473448</v>
      </c>
      <c r="J37" s="1707">
        <v>1.0218274202500561</v>
      </c>
      <c r="K37" s="1707">
        <v>1.0277408073110894</v>
      </c>
      <c r="L37" s="1707">
        <v>1.0306083049075874</v>
      </c>
      <c r="M37" s="1707">
        <v>1.0319464590823662</v>
      </c>
      <c r="N37" s="1707">
        <v>1.0302511409012904</v>
      </c>
      <c r="P37" s="1703">
        <v>2.1827420250056129E-2</v>
      </c>
      <c r="Q37" s="1703">
        <v>3.0251140901290441E-2</v>
      </c>
    </row>
    <row r="40" spans="2:22" ht="14.25" customHeight="1">
      <c r="B40" s="1708" t="s">
        <v>627</v>
      </c>
    </row>
    <row r="41" spans="2:22" ht="14.25" customHeight="1">
      <c r="B41" s="1687" t="s">
        <v>630</v>
      </c>
      <c r="C41" s="1687" t="s">
        <v>245</v>
      </c>
      <c r="D41" s="1687" t="s">
        <v>245</v>
      </c>
      <c r="E41" s="1687" t="s">
        <v>245</v>
      </c>
      <c r="F41" s="1687" t="s">
        <v>245</v>
      </c>
      <c r="G41" s="1687" t="s">
        <v>245</v>
      </c>
      <c r="H41" s="1045" t="s">
        <v>616</v>
      </c>
      <c r="I41" s="1045" t="s">
        <v>616</v>
      </c>
      <c r="J41" s="1045" t="s">
        <v>616</v>
      </c>
      <c r="K41" s="1045" t="s">
        <v>616</v>
      </c>
      <c r="L41" s="1045" t="s">
        <v>616</v>
      </c>
      <c r="M41" s="1045" t="s">
        <v>616</v>
      </c>
      <c r="N41" s="1045" t="s">
        <v>616</v>
      </c>
      <c r="O41" s="1687"/>
      <c r="P41" s="1045" t="s">
        <v>631</v>
      </c>
    </row>
    <row r="42" spans="2:22" ht="14.25" customHeight="1">
      <c r="B42" s="1524"/>
      <c r="C42" s="1524">
        <v>2015</v>
      </c>
      <c r="D42" s="1524">
        <v>2016</v>
      </c>
      <c r="E42" s="1524">
        <v>2017</v>
      </c>
      <c r="F42" s="1524">
        <v>2018</v>
      </c>
      <c r="G42" s="1524">
        <v>2019</v>
      </c>
      <c r="H42" s="1524">
        <v>2020</v>
      </c>
      <c r="I42" s="1524">
        <v>2025</v>
      </c>
      <c r="J42" s="1524">
        <v>2030</v>
      </c>
      <c r="K42" s="1524">
        <v>2035</v>
      </c>
      <c r="L42" s="1524">
        <v>2040</v>
      </c>
      <c r="M42" s="1524">
        <v>2045</v>
      </c>
      <c r="N42" s="1524">
        <v>2050</v>
      </c>
      <c r="O42" s="1687"/>
      <c r="P42" s="1243">
        <v>2030</v>
      </c>
      <c r="Q42" s="1243">
        <v>2050</v>
      </c>
    </row>
    <row r="43" spans="2:22" ht="14.25" customHeight="1">
      <c r="B43" s="1688" t="s">
        <v>233</v>
      </c>
      <c r="C43" s="1709">
        <v>0.79920831010901106</v>
      </c>
      <c r="D43" s="1709">
        <v>0.80031511435756597</v>
      </c>
      <c r="E43" s="1709">
        <v>0.79551868809214599</v>
      </c>
      <c r="F43" s="1710">
        <v>0.79619581954707497</v>
      </c>
      <c r="G43" s="1710">
        <v>0.79137027316364705</v>
      </c>
      <c r="H43" s="1709">
        <v>0.83428854754015702</v>
      </c>
      <c r="I43" s="1711">
        <v>0.76497315717593584</v>
      </c>
      <c r="J43" s="1711">
        <v>0.73763431645905553</v>
      </c>
      <c r="K43" s="1711">
        <v>0.72689132327032036</v>
      </c>
      <c r="L43" s="1711">
        <v>0.70938705802273205</v>
      </c>
      <c r="M43" s="1711">
        <v>0.69081322780978294</v>
      </c>
      <c r="N43" s="1711">
        <v>0.67083635252153673</v>
      </c>
      <c r="O43" s="1687"/>
      <c r="P43" s="1312">
        <v>-5.3735956704591525E-2</v>
      </c>
      <c r="Q43" s="1312">
        <v>-0.12053392064211033</v>
      </c>
    </row>
    <row r="44" spans="2:22" ht="14.25" customHeight="1">
      <c r="B44" s="1688" t="s">
        <v>621</v>
      </c>
      <c r="C44" s="1709">
        <v>0.16881670446952701</v>
      </c>
      <c r="D44" s="1709">
        <v>0.16745864163926599</v>
      </c>
      <c r="E44" s="1709">
        <v>0.17204761763939999</v>
      </c>
      <c r="F44" s="1710">
        <v>0.17068936571739099</v>
      </c>
      <c r="G44" s="1710">
        <v>0.17510023913925499</v>
      </c>
      <c r="H44" s="1709">
        <v>0.13616973945497399</v>
      </c>
      <c r="I44" s="1712">
        <v>0.19738474635303097</v>
      </c>
      <c r="J44" s="1713">
        <v>0.21463187263577269</v>
      </c>
      <c r="K44" s="1712">
        <v>0.22914046081390482</v>
      </c>
      <c r="L44" s="1712">
        <v>0.24482878376619083</v>
      </c>
      <c r="M44" s="1712">
        <v>0.26158667168383765</v>
      </c>
      <c r="N44" s="1713">
        <v>0.27974760467678161</v>
      </c>
      <c r="O44" s="1687"/>
      <c r="P44" s="1312">
        <v>3.9531633496517699E-2</v>
      </c>
      <c r="Q44" s="1312">
        <v>0.10464736553752663</v>
      </c>
      <c r="V44" s="1312"/>
    </row>
    <row r="45" spans="2:22" ht="14.25" customHeight="1">
      <c r="B45" s="1695" t="s">
        <v>622</v>
      </c>
      <c r="C45" s="1709">
        <v>0.108441915075282</v>
      </c>
      <c r="D45" s="1709">
        <v>0.10650012191934401</v>
      </c>
      <c r="E45" s="1709">
        <v>0.11142876537342999</v>
      </c>
      <c r="F45" s="1710">
        <v>0.109225262740841</v>
      </c>
      <c r="G45" s="1710">
        <v>0.114145838540646</v>
      </c>
      <c r="H45" s="1709">
        <v>8.5951226713419496E-2</v>
      </c>
      <c r="I45" s="1712">
        <v>0.12925194050528424</v>
      </c>
      <c r="J45" s="1713">
        <v>0.14014583854064602</v>
      </c>
      <c r="K45" s="1712">
        <v>0.15014583854064542</v>
      </c>
      <c r="L45" s="1712">
        <v>0.16014583854064607</v>
      </c>
      <c r="M45" s="1712">
        <v>0.17209649452884054</v>
      </c>
      <c r="N45" s="1713">
        <v>0.18420000730478225</v>
      </c>
      <c r="O45" s="1687"/>
      <c r="P45" s="1312">
        <v>2.6000000000000023E-2</v>
      </c>
      <c r="Q45" s="1312">
        <v>7.0054168764136254E-2</v>
      </c>
      <c r="V45" s="1312"/>
    </row>
    <row r="46" spans="2:22" ht="14.25" customHeight="1">
      <c r="B46" s="1695" t="s">
        <v>623</v>
      </c>
      <c r="C46" s="1709">
        <v>6.0374789394245003E-2</v>
      </c>
      <c r="D46" s="1709">
        <v>6.0958519719921701E-2</v>
      </c>
      <c r="E46" s="1709">
        <v>6.0618852265970198E-2</v>
      </c>
      <c r="F46" s="1710">
        <v>6.1464102976550701E-2</v>
      </c>
      <c r="G46" s="1710">
        <v>6.0954400598609598E-2</v>
      </c>
      <c r="H46" s="1709">
        <v>5.0218512741554699E-2</v>
      </c>
      <c r="I46" s="1712">
        <v>6.8132805847746739E-2</v>
      </c>
      <c r="J46" s="1713">
        <v>7.4486034095127704E-2</v>
      </c>
      <c r="K46" s="1712">
        <v>7.8994622273259416E-2</v>
      </c>
      <c r="L46" s="1712">
        <v>8.4682945225544773E-2</v>
      </c>
      <c r="M46" s="1712">
        <v>8.9490177154997089E-2</v>
      </c>
      <c r="N46" s="1713">
        <v>9.5547597371999346E-2</v>
      </c>
      <c r="O46" s="1687"/>
      <c r="P46" s="1312">
        <v>1.3531633496518106E-2</v>
      </c>
      <c r="Q46" s="1312">
        <v>3.4593196773389748E-2</v>
      </c>
      <c r="V46" s="1312"/>
    </row>
    <row r="47" spans="2:22" ht="14.25" customHeight="1">
      <c r="B47" s="1688" t="s">
        <v>240</v>
      </c>
      <c r="C47" s="1709">
        <v>1.4771239175507E-2</v>
      </c>
      <c r="D47" s="1709">
        <v>1.51479854227292E-2</v>
      </c>
      <c r="E47" s="1709">
        <v>1.5529814738252301E-2</v>
      </c>
      <c r="F47" s="1710">
        <v>1.60733283177425E-2</v>
      </c>
      <c r="G47" s="1710">
        <v>1.64395940342137E-2</v>
      </c>
      <c r="H47" s="1709">
        <v>9.5635538133379203E-3</v>
      </c>
      <c r="I47" s="1711">
        <v>1.4970665523449601E-2</v>
      </c>
      <c r="J47" s="1710">
        <v>1.38993053881895E-2</v>
      </c>
      <c r="K47" s="1711">
        <v>1.2924479041142099E-2</v>
      </c>
      <c r="L47" s="1711">
        <v>1.1949652694094801E-2</v>
      </c>
      <c r="M47" s="1711">
        <v>1.09748263470474E-2</v>
      </c>
      <c r="N47" s="1710">
        <v>0.01</v>
      </c>
      <c r="O47" s="1687"/>
      <c r="P47" s="1312">
        <v>-2.5402886460241993E-3</v>
      </c>
      <c r="Q47" s="1312">
        <v>-6.4395940342136995E-3</v>
      </c>
    </row>
    <row r="48" spans="2:22" ht="14.25" customHeight="1">
      <c r="B48" s="1688" t="s">
        <v>235</v>
      </c>
      <c r="C48" s="1709">
        <v>1.1515274060570501E-2</v>
      </c>
      <c r="D48" s="1709">
        <v>1.14572435836061E-2</v>
      </c>
      <c r="E48" s="1709">
        <v>1.13610504972292E-2</v>
      </c>
      <c r="F48" s="1710">
        <v>1.14757588770648E-2</v>
      </c>
      <c r="G48" s="1710">
        <v>1.1508356378184899E-2</v>
      </c>
      <c r="H48" s="1709">
        <v>1.26929035165507E-2</v>
      </c>
      <c r="I48" s="1711">
        <v>1.1508356378184899E-2</v>
      </c>
      <c r="J48" s="1710">
        <v>1.1508356378184899E-2</v>
      </c>
      <c r="K48" s="1711">
        <v>1.1508356378184899E-2</v>
      </c>
      <c r="L48" s="1711">
        <v>1.1508356378184899E-2</v>
      </c>
      <c r="M48" s="1711">
        <v>1.1508356378184899E-2</v>
      </c>
      <c r="N48" s="1710">
        <v>1.1508356378184899E-2</v>
      </c>
      <c r="O48" s="1687"/>
      <c r="P48" s="1312">
        <v>0</v>
      </c>
      <c r="Q48" s="1312">
        <v>0</v>
      </c>
    </row>
    <row r="49" spans="2:22" ht="14.25" customHeight="1">
      <c r="B49" s="1688" t="s">
        <v>624</v>
      </c>
      <c r="C49" s="1709">
        <v>5.6884721853851898E-3</v>
      </c>
      <c r="D49" s="1709">
        <v>5.6210149968324401E-3</v>
      </c>
      <c r="E49" s="1709">
        <v>5.5428290329721502E-3</v>
      </c>
      <c r="F49" s="1710">
        <v>5.5657275407262801E-3</v>
      </c>
      <c r="G49" s="1714">
        <v>5.5815372846993502E-3</v>
      </c>
      <c r="H49" s="1709">
        <v>7.2852556749804101E-3</v>
      </c>
      <c r="I49" s="1711">
        <v>1.11630745693987E-2</v>
      </c>
      <c r="J49" s="1710">
        <v>2.2326149138797401E-2</v>
      </c>
      <c r="K49" s="1711">
        <v>1.9535380496447725E-2</v>
      </c>
      <c r="L49" s="1711">
        <v>2.2326149138797401E-2</v>
      </c>
      <c r="M49" s="1711">
        <v>2.5116917781147077E-2</v>
      </c>
      <c r="N49" s="1710">
        <v>2.7907686423496753E-2</v>
      </c>
      <c r="O49" s="1687"/>
      <c r="P49" s="1715">
        <v>1.6744611854098049E-2</v>
      </c>
      <c r="Q49" s="1312">
        <v>2.2326149138797401E-2</v>
      </c>
    </row>
    <row r="50" spans="2:22" ht="14.25" customHeight="1">
      <c r="B50" s="1688" t="s">
        <v>41</v>
      </c>
      <c r="C50" s="1709">
        <v>1</v>
      </c>
      <c r="D50" s="1709">
        <v>1</v>
      </c>
      <c r="E50" s="1709">
        <v>1</v>
      </c>
      <c r="F50" s="1710">
        <v>1</v>
      </c>
      <c r="G50" s="1710">
        <v>1</v>
      </c>
      <c r="H50" s="1709">
        <v>1</v>
      </c>
      <c r="I50" s="1711">
        <v>1</v>
      </c>
      <c r="J50" s="1711">
        <v>1</v>
      </c>
      <c r="K50" s="1711">
        <v>1</v>
      </c>
      <c r="L50" s="1711">
        <v>1</v>
      </c>
      <c r="M50" s="1711">
        <v>1</v>
      </c>
      <c r="N50" s="1711">
        <v>1</v>
      </c>
      <c r="O50" s="1687"/>
      <c r="P50" s="1312">
        <v>0</v>
      </c>
      <c r="Q50" s="1312">
        <v>0</v>
      </c>
    </row>
    <row r="51" spans="2:22" ht="14.25" customHeight="1">
      <c r="B51" s="1695" t="s">
        <v>625</v>
      </c>
      <c r="C51" s="1709">
        <v>0.99431152781461496</v>
      </c>
      <c r="D51" s="1709">
        <v>0.99437898500316801</v>
      </c>
      <c r="E51" s="1709">
        <v>0.99445717096702801</v>
      </c>
      <c r="F51" s="1710">
        <v>0.99443427245927396</v>
      </c>
      <c r="G51" s="1710">
        <v>0.99441846271530099</v>
      </c>
      <c r="H51" s="1709">
        <v>0.99271474432502005</v>
      </c>
      <c r="I51" s="1711">
        <v>0.98883692543060131</v>
      </c>
      <c r="J51" s="1711">
        <v>0.97767385086120262</v>
      </c>
      <c r="K51" s="1711">
        <v>0.98046461950355224</v>
      </c>
      <c r="L51" s="1711">
        <v>0.97767385086120262</v>
      </c>
      <c r="M51" s="1711">
        <v>0.97488308221885289</v>
      </c>
      <c r="N51" s="1711">
        <v>0.97209231357650328</v>
      </c>
      <c r="O51" s="1687"/>
      <c r="P51" s="1312">
        <v>-1.6744611854098368E-2</v>
      </c>
      <c r="Q51" s="1312">
        <v>-2.2326149138797713E-2</v>
      </c>
    </row>
    <row r="52" spans="2:22" ht="14.25" customHeight="1">
      <c r="I52" s="1312">
        <v>0</v>
      </c>
      <c r="J52" s="1312">
        <v>0</v>
      </c>
      <c r="K52" s="1312">
        <v>0</v>
      </c>
      <c r="L52" s="1312">
        <v>0</v>
      </c>
      <c r="M52" s="1312">
        <v>0</v>
      </c>
      <c r="N52" s="1312">
        <v>0</v>
      </c>
    </row>
    <row r="53" spans="2:22" ht="14.25" customHeight="1">
      <c r="B53" s="1687" t="s">
        <v>633</v>
      </c>
      <c r="C53" s="1687"/>
      <c r="D53" s="1687"/>
      <c r="E53" s="1687"/>
      <c r="F53" s="1687"/>
      <c r="G53" s="1687"/>
      <c r="H53" s="1687"/>
      <c r="I53" s="1716">
        <v>0</v>
      </c>
      <c r="J53" s="1716">
        <v>-1.0408340855860843E-15</v>
      </c>
      <c r="K53" s="1716">
        <v>0</v>
      </c>
      <c r="L53" s="1716">
        <v>0</v>
      </c>
      <c r="M53" s="1716">
        <v>0</v>
      </c>
      <c r="N53" s="1716">
        <v>0</v>
      </c>
      <c r="O53" s="1687"/>
    </row>
    <row r="55" spans="2:22" ht="14.25" customHeight="1">
      <c r="B55" s="1042" t="s">
        <v>634</v>
      </c>
    </row>
    <row r="57" spans="2:22" ht="14.25" customHeight="1">
      <c r="B57" s="1045" t="s">
        <v>635</v>
      </c>
      <c r="C57" s="1243"/>
      <c r="D57" s="1243"/>
      <c r="E57" s="1243"/>
      <c r="F57" s="1243"/>
      <c r="G57" s="1243"/>
      <c r="H57" s="1243"/>
      <c r="I57" s="1243"/>
      <c r="J57" s="1243"/>
      <c r="K57" s="1243"/>
    </row>
    <row r="58" spans="2:22" ht="14.25" customHeight="1">
      <c r="C58" s="1687" t="s">
        <v>245</v>
      </c>
      <c r="D58" s="1687" t="s">
        <v>245</v>
      </c>
      <c r="E58" s="1687" t="s">
        <v>245</v>
      </c>
      <c r="F58" s="1687" t="s">
        <v>245</v>
      </c>
      <c r="G58" s="1687" t="s">
        <v>245</v>
      </c>
      <c r="H58" s="1687" t="s">
        <v>616</v>
      </c>
      <c r="I58" s="1687" t="s">
        <v>616</v>
      </c>
      <c r="J58" s="1687" t="s">
        <v>616</v>
      </c>
      <c r="K58" s="1687" t="s">
        <v>616</v>
      </c>
      <c r="L58" s="1687" t="s">
        <v>616</v>
      </c>
      <c r="M58" s="1687" t="s">
        <v>616</v>
      </c>
      <c r="N58" s="1687" t="s">
        <v>616</v>
      </c>
      <c r="U58" s="1900" t="s">
        <v>967</v>
      </c>
      <c r="V58" s="1900"/>
    </row>
    <row r="59" spans="2:22" ht="14.25" customHeight="1">
      <c r="B59" s="1524"/>
      <c r="C59" s="1524">
        <v>2015</v>
      </c>
      <c r="D59" s="1524">
        <v>2016</v>
      </c>
      <c r="E59" s="1524">
        <v>2017</v>
      </c>
      <c r="F59" s="1524">
        <v>2018</v>
      </c>
      <c r="G59" s="1524">
        <v>2019</v>
      </c>
      <c r="H59" s="1524">
        <v>2020</v>
      </c>
      <c r="I59" s="1524">
        <v>2025</v>
      </c>
      <c r="J59" s="1524">
        <v>2030</v>
      </c>
      <c r="K59" s="1524">
        <v>2035</v>
      </c>
      <c r="L59" s="1524">
        <v>2040</v>
      </c>
      <c r="M59" s="1524">
        <v>2045</v>
      </c>
      <c r="N59" s="1524">
        <v>2050</v>
      </c>
      <c r="P59" s="1045" t="s">
        <v>617</v>
      </c>
      <c r="Q59" s="1045" t="s">
        <v>618</v>
      </c>
      <c r="U59" s="1900">
        <v>2030</v>
      </c>
      <c r="V59" s="1900">
        <v>2050</v>
      </c>
    </row>
    <row r="60" spans="2:22" ht="14.25" customHeight="1">
      <c r="B60" s="1340" t="s">
        <v>636</v>
      </c>
      <c r="C60" s="1717">
        <v>260.51334425957401</v>
      </c>
      <c r="D60" s="1717">
        <v>269.57242923064899</v>
      </c>
      <c r="E60" s="1717">
        <v>288.19629973187301</v>
      </c>
      <c r="F60" s="1717">
        <v>288.62005698721498</v>
      </c>
      <c r="G60" s="1717">
        <v>297.669133103658</v>
      </c>
      <c r="H60" s="1717">
        <v>286.50795548743798</v>
      </c>
      <c r="I60" s="1341">
        <v>279.91192348090789</v>
      </c>
      <c r="J60" s="1341">
        <v>266.59208081500367</v>
      </c>
      <c r="K60" s="1341">
        <v>261.34664340975542</v>
      </c>
      <c r="L60" s="1341">
        <v>255.26866184739384</v>
      </c>
      <c r="M60" s="1341">
        <v>248.78410291763223</v>
      </c>
      <c r="N60" s="1341">
        <v>241.57058633577333</v>
      </c>
      <c r="P60" s="1308">
        <v>-0.10440132628004894</v>
      </c>
      <c r="Q60" s="1308">
        <v>-0.18845940182971321</v>
      </c>
      <c r="U60" s="1903">
        <f>J60/$J$63</f>
        <v>0.79000000000000015</v>
      </c>
      <c r="V60" s="1903">
        <f>N60/$N$63</f>
        <v>0.71</v>
      </c>
    </row>
    <row r="61" spans="2:22" ht="14.25" customHeight="1">
      <c r="B61" s="1340" t="s">
        <v>236</v>
      </c>
      <c r="C61" s="1717">
        <v>36.328056893000003</v>
      </c>
      <c r="D61" s="1717">
        <v>34.724299999999999</v>
      </c>
      <c r="E61" s="1717">
        <v>35.654600000000002</v>
      </c>
      <c r="F61" s="1717">
        <v>34.1633</v>
      </c>
      <c r="G61" s="1717">
        <v>33.771799999999999</v>
      </c>
      <c r="H61" s="1717">
        <v>31.120799999999999</v>
      </c>
      <c r="I61" s="1341">
        <v>46.16225518610662</v>
      </c>
      <c r="J61" s="1718">
        <v>60.742499426203359</v>
      </c>
      <c r="K61" s="1341">
        <v>67.033716978476235</v>
      </c>
      <c r="L61" s="1341">
        <v>73.17701639625291</v>
      </c>
      <c r="M61" s="1341">
        <v>79.23603277856094</v>
      </c>
      <c r="N61" s="1341">
        <v>85.060065611187795</v>
      </c>
      <c r="P61" s="1308">
        <v>0.79861598807891077</v>
      </c>
      <c r="Q61" s="1308">
        <v>1.5186713651978216</v>
      </c>
      <c r="U61" s="1903">
        <f t="shared" ref="U61:U62" si="2">J61/$J$63</f>
        <v>0.18</v>
      </c>
      <c r="V61" s="1903">
        <f t="shared" ref="V61:V62" si="3">N61/$N$63</f>
        <v>0.25</v>
      </c>
    </row>
    <row r="62" spans="2:22" ht="14.25" customHeight="1">
      <c r="B62" s="1340" t="s">
        <v>237</v>
      </c>
      <c r="C62" s="1717">
        <v>7.5</v>
      </c>
      <c r="D62" s="1717">
        <v>6.8</v>
      </c>
      <c r="E62" s="1717">
        <v>6.7</v>
      </c>
      <c r="F62" s="1717">
        <v>6.7</v>
      </c>
      <c r="G62" s="1717">
        <v>7.4</v>
      </c>
      <c r="H62" s="1717">
        <v>6.5</v>
      </c>
      <c r="I62" s="1341">
        <v>8.4183175309391984</v>
      </c>
      <c r="J62" s="1341">
        <v>10.123749904367227</v>
      </c>
      <c r="K62" s="1341">
        <v>11.030864819242924</v>
      </c>
      <c r="L62" s="1341">
        <v>11.912537552878382</v>
      </c>
      <c r="M62" s="1341">
        <v>12.780005286864668</v>
      </c>
      <c r="N62" s="1341">
        <v>13.609610497790047</v>
      </c>
      <c r="P62" s="1308">
        <v>0.36807431140097657</v>
      </c>
      <c r="Q62" s="1308">
        <v>0.83913655375541163</v>
      </c>
      <c r="U62" s="1903">
        <f t="shared" si="2"/>
        <v>0.03</v>
      </c>
      <c r="V62" s="1903">
        <f t="shared" si="3"/>
        <v>0.04</v>
      </c>
    </row>
    <row r="63" spans="2:22" ht="14.25" customHeight="1">
      <c r="B63" s="1719" t="s">
        <v>637</v>
      </c>
      <c r="C63" s="1720">
        <v>304.34140115257401</v>
      </c>
      <c r="D63" s="1720">
        <v>311.09672923064898</v>
      </c>
      <c r="E63" s="1720">
        <v>330.55089973187302</v>
      </c>
      <c r="F63" s="1720">
        <v>329.48335698721502</v>
      </c>
      <c r="G63" s="1720">
        <v>338.84093310365802</v>
      </c>
      <c r="H63" s="1720">
        <v>324.12875548743801</v>
      </c>
      <c r="I63" s="1341">
        <v>334.4924961979537</v>
      </c>
      <c r="J63" s="1341">
        <v>337.45833014557422</v>
      </c>
      <c r="K63" s="1341">
        <v>339.41122520747456</v>
      </c>
      <c r="L63" s="1341">
        <v>340.35821579652514</v>
      </c>
      <c r="M63" s="1341">
        <v>340.80014098305782</v>
      </c>
      <c r="N63" s="1341">
        <v>340.24026244475118</v>
      </c>
      <c r="P63" s="1308">
        <v>-4.0803894187743106E-3</v>
      </c>
      <c r="Q63" s="1308">
        <v>4.1297529441788328E-3</v>
      </c>
      <c r="R63" s="1045">
        <v>2.4204479495662845E-2</v>
      </c>
    </row>
    <row r="64" spans="2:22" ht="14.25" customHeight="1">
      <c r="B64" s="1721" t="s">
        <v>638</v>
      </c>
      <c r="C64" s="1722" t="s">
        <v>341</v>
      </c>
      <c r="D64" s="1722" t="s">
        <v>341</v>
      </c>
      <c r="E64" s="1722" t="s">
        <v>341</v>
      </c>
      <c r="F64" s="1722" t="s">
        <v>341</v>
      </c>
      <c r="G64" s="1722" t="s">
        <v>341</v>
      </c>
      <c r="H64" s="1722" t="s">
        <v>341</v>
      </c>
      <c r="I64" s="1722" t="s">
        <v>341</v>
      </c>
      <c r="J64" s="1722" t="s">
        <v>341</v>
      </c>
      <c r="K64" s="1722" t="s">
        <v>341</v>
      </c>
      <c r="L64" s="1722" t="s">
        <v>341</v>
      </c>
      <c r="M64" s="1722" t="s">
        <v>341</v>
      </c>
      <c r="N64" s="1722" t="s">
        <v>341</v>
      </c>
    </row>
    <row r="65" spans="2:17" ht="14.25" customHeight="1">
      <c r="B65" s="1721" t="s">
        <v>639</v>
      </c>
      <c r="C65" s="1722" t="s">
        <v>341</v>
      </c>
      <c r="D65" s="1722" t="s">
        <v>341</v>
      </c>
      <c r="E65" s="1722" t="s">
        <v>341</v>
      </c>
      <c r="F65" s="1722" t="s">
        <v>341</v>
      </c>
      <c r="G65" s="1722" t="s">
        <v>341</v>
      </c>
      <c r="H65" s="1722" t="s">
        <v>341</v>
      </c>
      <c r="I65" s="1722" t="s">
        <v>341</v>
      </c>
      <c r="J65" s="1722" t="s">
        <v>341</v>
      </c>
      <c r="K65" s="1722" t="s">
        <v>341</v>
      </c>
      <c r="L65" s="1722" t="s">
        <v>341</v>
      </c>
      <c r="M65" s="1722" t="s">
        <v>341</v>
      </c>
      <c r="N65" s="1722" t="s">
        <v>341</v>
      </c>
    </row>
    <row r="66" spans="2:17" ht="14.25" customHeight="1">
      <c r="C66" s="1723"/>
      <c r="D66" s="1723"/>
      <c r="E66" s="1723"/>
      <c r="F66" s="1723"/>
      <c r="G66" s="1723"/>
      <c r="H66" s="1243"/>
      <c r="I66" s="1243"/>
      <c r="J66" s="1243"/>
      <c r="K66" s="1243"/>
    </row>
    <row r="67" spans="2:17" ht="14.25" customHeight="1">
      <c r="B67" s="1724" t="s">
        <v>880</v>
      </c>
      <c r="F67" s="1723"/>
      <c r="G67" s="1724"/>
      <c r="H67" s="1725"/>
      <c r="I67" s="1725"/>
      <c r="J67" s="1725"/>
      <c r="K67" s="1725"/>
      <c r="L67" s="1725"/>
      <c r="M67" s="1725"/>
      <c r="N67" s="1725"/>
    </row>
    <row r="68" spans="2:17" ht="14.25" customHeight="1">
      <c r="B68" s="1524"/>
      <c r="C68" s="1524">
        <v>2015</v>
      </c>
      <c r="D68" s="1524">
        <v>2016</v>
      </c>
      <c r="E68" s="1524">
        <v>2017</v>
      </c>
      <c r="F68" s="1524">
        <v>2018</v>
      </c>
      <c r="G68" s="1524">
        <v>2019</v>
      </c>
      <c r="H68" s="1524">
        <v>2020</v>
      </c>
      <c r="I68" s="1524">
        <v>2025</v>
      </c>
      <c r="J68" s="1524">
        <v>2030</v>
      </c>
      <c r="K68" s="1524">
        <v>2035</v>
      </c>
      <c r="L68" s="1524">
        <v>2040</v>
      </c>
      <c r="M68" s="1524">
        <v>2045</v>
      </c>
      <c r="N68" s="1524">
        <v>2050</v>
      </c>
      <c r="P68" s="1045" t="s">
        <v>617</v>
      </c>
      <c r="Q68" s="1045" t="s">
        <v>618</v>
      </c>
    </row>
    <row r="69" spans="2:17" ht="14.25" customHeight="1">
      <c r="B69" s="1340" t="s">
        <v>628</v>
      </c>
      <c r="C69" s="1706">
        <v>0.89818369452863611</v>
      </c>
      <c r="D69" s="1706">
        <v>0.91812027071557634</v>
      </c>
      <c r="E69" s="1706">
        <v>0.97553414430821161</v>
      </c>
      <c r="F69" s="1706">
        <v>0.97238357234254125</v>
      </c>
      <c r="G69" s="1706">
        <v>1</v>
      </c>
      <c r="H69" s="1706">
        <v>0.95658087267833347</v>
      </c>
      <c r="I69" s="1726">
        <v>1.0152030113342965</v>
      </c>
      <c r="J69" s="1726">
        <v>1.0242044794956628</v>
      </c>
      <c r="K69" s="1726">
        <v>1.0301316227655311</v>
      </c>
      <c r="L69" s="1726">
        <v>1.033005790971506</v>
      </c>
      <c r="M69" s="1726">
        <v>1.0343470580709238</v>
      </c>
      <c r="N69" s="1726">
        <v>1.0326477961008318</v>
      </c>
      <c r="P69" s="1703">
        <v>2.4204479495662845E-2</v>
      </c>
      <c r="Q69" s="1703">
        <v>3.2647796100831794E-2</v>
      </c>
    </row>
    <row r="70" spans="2:17" ht="14.25" customHeight="1">
      <c r="C70" s="1723"/>
      <c r="D70" s="1723"/>
      <c r="E70" s="1723"/>
      <c r="F70" s="1723"/>
      <c r="G70" s="1723"/>
      <c r="H70" s="1243"/>
      <c r="I70" s="1243"/>
      <c r="J70" s="1243"/>
      <c r="K70" s="1243"/>
    </row>
    <row r="71" spans="2:17" ht="14.25" customHeight="1">
      <c r="B71" s="1708" t="s">
        <v>640</v>
      </c>
      <c r="C71" s="1723"/>
      <c r="D71" s="1723"/>
      <c r="E71" s="1723"/>
      <c r="F71" s="1723"/>
      <c r="G71" s="1723"/>
      <c r="H71" s="1243"/>
      <c r="I71" s="1243"/>
      <c r="J71" s="1243"/>
      <c r="K71" s="1243"/>
    </row>
    <row r="72" spans="2:17" ht="14.25" customHeight="1">
      <c r="B72" s="1045" t="s">
        <v>642</v>
      </c>
      <c r="C72" s="1243"/>
      <c r="D72" s="1243"/>
      <c r="E72" s="1243"/>
      <c r="F72" s="1243"/>
      <c r="G72" s="1243"/>
      <c r="H72" s="1243"/>
      <c r="I72" s="1243"/>
      <c r="J72" s="1243"/>
      <c r="K72" s="1243"/>
    </row>
    <row r="73" spans="2:17" ht="14.25" customHeight="1">
      <c r="B73" s="1524"/>
      <c r="C73" s="1524">
        <v>2015</v>
      </c>
      <c r="D73" s="1524">
        <v>2016</v>
      </c>
      <c r="E73" s="1524">
        <v>2017</v>
      </c>
      <c r="F73" s="1524">
        <v>2018</v>
      </c>
      <c r="G73" s="1524">
        <v>2019</v>
      </c>
      <c r="H73" s="1524">
        <v>2020</v>
      </c>
      <c r="I73" s="1524">
        <v>2025</v>
      </c>
      <c r="J73" s="1524">
        <v>2030</v>
      </c>
      <c r="K73" s="1524">
        <v>2035</v>
      </c>
      <c r="L73" s="1524">
        <v>2040</v>
      </c>
      <c r="M73" s="1524">
        <v>2045</v>
      </c>
      <c r="N73" s="1524">
        <v>2050</v>
      </c>
      <c r="P73" s="1045" t="s">
        <v>617</v>
      </c>
      <c r="Q73" s="1045" t="s">
        <v>618</v>
      </c>
    </row>
    <row r="74" spans="2:17" ht="14.25" customHeight="1">
      <c r="B74" s="1340" t="s">
        <v>197</v>
      </c>
      <c r="C74" s="1727">
        <v>0.855990487238942</v>
      </c>
      <c r="D74" s="1727">
        <v>0.86652286540366097</v>
      </c>
      <c r="E74" s="1727">
        <v>0.87186663223619698</v>
      </c>
      <c r="F74" s="1727">
        <v>0.87597765066602296</v>
      </c>
      <c r="G74" s="1727">
        <v>0.87849224819775595</v>
      </c>
      <c r="H74" s="1727">
        <v>0.88393254420323097</v>
      </c>
      <c r="I74" s="1627">
        <v>0.83682571855141152</v>
      </c>
      <c r="J74" s="1627">
        <v>0.79</v>
      </c>
      <c r="K74" s="1627">
        <v>0.77</v>
      </c>
      <c r="L74" s="1627">
        <v>0.75</v>
      </c>
      <c r="M74" s="1627">
        <v>0.73000000000000009</v>
      </c>
      <c r="N74" s="1627">
        <v>0.71</v>
      </c>
      <c r="P74" s="1308">
        <v>-8.8492248197755918E-2</v>
      </c>
      <c r="Q74" s="1308">
        <v>-0.16849224819775599</v>
      </c>
    </row>
    <row r="75" spans="2:17" ht="14.25" customHeight="1">
      <c r="B75" s="1340" t="s">
        <v>236</v>
      </c>
      <c r="C75" s="1727">
        <v>0.119366135384216</v>
      </c>
      <c r="D75" s="1727">
        <v>0.11161898129200599</v>
      </c>
      <c r="E75" s="1727">
        <v>0.10786417471234</v>
      </c>
      <c r="F75" s="1727">
        <v>0.10368748307164299</v>
      </c>
      <c r="G75" s="1727">
        <v>9.9668595794087697E-2</v>
      </c>
      <c r="H75" s="1727">
        <v>9.6013696634842605E-2</v>
      </c>
      <c r="I75" s="1627">
        <v>0.1380068483174213</v>
      </c>
      <c r="J75" s="1728">
        <v>0.18</v>
      </c>
      <c r="K75" s="1711">
        <v>0.19750000000000001</v>
      </c>
      <c r="L75" s="1711">
        <v>0.215</v>
      </c>
      <c r="M75" s="1711">
        <v>0.23249999999999998</v>
      </c>
      <c r="N75" s="1728">
        <v>0.25</v>
      </c>
      <c r="P75" s="1308">
        <v>8.0331404205912296E-2</v>
      </c>
      <c r="Q75" s="1308">
        <v>0.15033140420591229</v>
      </c>
    </row>
    <row r="76" spans="2:17" ht="14.25" customHeight="1">
      <c r="B76" s="1340" t="s">
        <v>237</v>
      </c>
      <c r="C76" s="1727">
        <v>2.4643377376842902E-2</v>
      </c>
      <c r="D76" s="1727">
        <v>2.18581533043327E-2</v>
      </c>
      <c r="E76" s="1727">
        <v>2.0269193051462599E-2</v>
      </c>
      <c r="F76" s="1727">
        <v>2.0334866262334401E-2</v>
      </c>
      <c r="G76" s="1727">
        <v>2.18391560081562E-2</v>
      </c>
      <c r="H76" s="1727">
        <v>2.00537591619263E-2</v>
      </c>
      <c r="I76" s="1627">
        <v>2.5167433131167202E-2</v>
      </c>
      <c r="J76" s="1728">
        <v>0.03</v>
      </c>
      <c r="K76" s="1711">
        <v>3.2500000000000001E-2</v>
      </c>
      <c r="L76" s="1711">
        <v>3.5000000000000003E-2</v>
      </c>
      <c r="M76" s="1711">
        <v>3.7499999999999999E-2</v>
      </c>
      <c r="N76" s="1728">
        <v>0.04</v>
      </c>
      <c r="P76" s="1308">
        <v>8.160843991843799E-3</v>
      </c>
      <c r="Q76" s="1308">
        <v>1.8160843991843801E-2</v>
      </c>
    </row>
    <row r="77" spans="2:17" ht="14.25" customHeight="1">
      <c r="B77" s="1719" t="s">
        <v>637</v>
      </c>
      <c r="C77" s="1727">
        <v>1</v>
      </c>
      <c r="D77" s="1727">
        <v>1</v>
      </c>
      <c r="E77" s="1727">
        <v>1</v>
      </c>
      <c r="F77" s="1727">
        <v>1</v>
      </c>
      <c r="G77" s="1727">
        <v>1</v>
      </c>
      <c r="H77" s="1727">
        <v>1</v>
      </c>
      <c r="I77" s="1627">
        <v>1</v>
      </c>
      <c r="J77" s="1728">
        <v>1</v>
      </c>
      <c r="K77" s="1627">
        <v>1</v>
      </c>
      <c r="L77" s="1627">
        <v>1</v>
      </c>
      <c r="M77" s="1627">
        <v>1</v>
      </c>
      <c r="N77" s="1728">
        <v>1</v>
      </c>
      <c r="P77" s="1308">
        <v>0</v>
      </c>
      <c r="Q77" s="1308">
        <v>0</v>
      </c>
    </row>
    <row r="78" spans="2:17" ht="14.25" customHeight="1">
      <c r="I78" s="1312"/>
      <c r="J78" s="1312"/>
      <c r="K78" s="1312"/>
      <c r="L78" s="1312"/>
      <c r="M78" s="1312"/>
      <c r="N78" s="1312"/>
    </row>
    <row r="79" spans="2:17" ht="14.25" customHeight="1">
      <c r="B79" s="1045" t="s">
        <v>643</v>
      </c>
      <c r="C79" s="1045" t="s">
        <v>881</v>
      </c>
      <c r="E79" s="1628">
        <v>0</v>
      </c>
      <c r="G79" s="1045" t="s">
        <v>882</v>
      </c>
    </row>
    <row r="80" spans="2:17" ht="14.25" customHeight="1">
      <c r="B80" s="1524"/>
      <c r="C80" s="1524">
        <v>2015</v>
      </c>
      <c r="D80" s="1524">
        <v>2016</v>
      </c>
      <c r="E80" s="1524">
        <v>2017</v>
      </c>
      <c r="F80" s="1524">
        <v>2018</v>
      </c>
      <c r="G80" s="1524">
        <v>2019</v>
      </c>
      <c r="H80" s="1524">
        <v>2020</v>
      </c>
      <c r="I80" s="1524">
        <v>2025</v>
      </c>
      <c r="J80" s="1524">
        <v>2030</v>
      </c>
      <c r="K80" s="1524">
        <v>2035</v>
      </c>
      <c r="L80" s="1524">
        <v>2040</v>
      </c>
      <c r="M80" s="1524">
        <v>2045</v>
      </c>
      <c r="N80" s="1524">
        <v>2050</v>
      </c>
      <c r="P80" s="1045" t="s">
        <v>617</v>
      </c>
      <c r="Q80" s="1045" t="s">
        <v>618</v>
      </c>
    </row>
    <row r="81" spans="2:17" ht="14.25" customHeight="1">
      <c r="B81" s="1340" t="s">
        <v>643</v>
      </c>
      <c r="C81" s="1706">
        <v>0.96662490642226007</v>
      </c>
      <c r="D81" s="1706">
        <v>0.98180686657782801</v>
      </c>
      <c r="E81" s="1706">
        <v>0.9957383711369665</v>
      </c>
      <c r="F81" s="1706">
        <v>1</v>
      </c>
      <c r="G81" s="1706">
        <v>1</v>
      </c>
      <c r="H81" s="1706">
        <v>1</v>
      </c>
      <c r="I81" s="1729">
        <v>1.0128468434473448</v>
      </c>
      <c r="J81" s="1729">
        <v>1.0218274202500561</v>
      </c>
      <c r="K81" s="1729">
        <v>1.0277408073110894</v>
      </c>
      <c r="L81" s="1729">
        <v>1.0306083049075874</v>
      </c>
      <c r="M81" s="1729">
        <v>1.0319464590823662</v>
      </c>
      <c r="N81" s="1729">
        <v>1.0302511409012904</v>
      </c>
      <c r="P81" s="1703">
        <v>2.1827420250056129E-2</v>
      </c>
      <c r="Q81" s="1703">
        <v>3.0251140901290441E-2</v>
      </c>
    </row>
    <row r="82" spans="2:17" ht="14.25" customHeight="1">
      <c r="C82" s="1310"/>
      <c r="D82" s="1310"/>
      <c r="E82" s="1310"/>
      <c r="F82" s="1310"/>
      <c r="G82" s="1310"/>
      <c r="H82" s="1310"/>
      <c r="I82" s="1310"/>
      <c r="J82" s="1310"/>
      <c r="K82" s="1310"/>
      <c r="L82" s="1310"/>
      <c r="M82" s="1310"/>
      <c r="N82" s="1310"/>
    </row>
    <row r="83" spans="2:17" ht="14.25" customHeight="1">
      <c r="F83" s="1310"/>
      <c r="G83" s="1310"/>
      <c r="H83" s="1310"/>
      <c r="I83" s="1310"/>
      <c r="J83" s="1310"/>
      <c r="K83" s="1310"/>
      <c r="L83" s="1310"/>
      <c r="M83" s="1310"/>
      <c r="N83" s="1310"/>
    </row>
    <row r="85" spans="2:17" ht="14.25" customHeight="1">
      <c r="B85" s="1042" t="s">
        <v>645</v>
      </c>
    </row>
    <row r="86" spans="2:17" ht="14.25" customHeight="1">
      <c r="B86" s="1042"/>
    </row>
    <row r="87" spans="2:17" ht="14.25" customHeight="1">
      <c r="B87" s="1045" t="s">
        <v>646</v>
      </c>
    </row>
    <row r="88" spans="2:17" ht="14.25" customHeight="1">
      <c r="B88" s="1524"/>
      <c r="C88" s="1524">
        <v>2015</v>
      </c>
      <c r="D88" s="1524">
        <v>2016</v>
      </c>
      <c r="E88" s="1524">
        <v>2017</v>
      </c>
      <c r="F88" s="1524">
        <v>2018</v>
      </c>
      <c r="G88" s="1524">
        <v>2019</v>
      </c>
      <c r="H88" s="1524">
        <v>2020</v>
      </c>
      <c r="I88" s="1524">
        <v>2025</v>
      </c>
      <c r="J88" s="1524">
        <v>2030</v>
      </c>
      <c r="K88" s="1524">
        <v>2035</v>
      </c>
      <c r="L88" s="1524">
        <v>2040</v>
      </c>
      <c r="M88" s="1524">
        <v>2045</v>
      </c>
      <c r="N88" s="1524">
        <v>2050</v>
      </c>
      <c r="P88" s="1045" t="s">
        <v>617</v>
      </c>
      <c r="Q88" s="1045" t="s">
        <v>618</v>
      </c>
    </row>
    <row r="89" spans="2:17" ht="14.25" customHeight="1">
      <c r="B89" s="1340" t="s">
        <v>647</v>
      </c>
      <c r="C89" s="1706">
        <v>1.6278064037368101</v>
      </c>
      <c r="D89" s="1706">
        <v>1.62319998283656</v>
      </c>
      <c r="E89" s="1706">
        <v>1.62396978007904</v>
      </c>
      <c r="F89" s="1706">
        <v>1.6234649277061901</v>
      </c>
      <c r="G89" s="1706">
        <v>1.62</v>
      </c>
      <c r="H89" s="1706">
        <v>1.61</v>
      </c>
      <c r="I89" s="1726">
        <v>1.655</v>
      </c>
      <c r="J89" s="1730">
        <v>1.7</v>
      </c>
      <c r="K89" s="1267">
        <v>1.7249999999999999</v>
      </c>
      <c r="L89" s="1267">
        <v>1.75</v>
      </c>
      <c r="M89" s="1267">
        <v>1.7750000000000001</v>
      </c>
      <c r="N89" s="1731">
        <v>1.8</v>
      </c>
      <c r="P89" s="1703">
        <v>4.9382716049382713E-2</v>
      </c>
      <c r="Q89" s="1703">
        <v>0.11111111111111116</v>
      </c>
    </row>
    <row r="90" spans="2:17" ht="14.25" customHeight="1">
      <c r="B90" s="1340" t="s">
        <v>883</v>
      </c>
      <c r="C90" s="1732">
        <v>7.5619871686116307</v>
      </c>
      <c r="D90" s="1732">
        <v>7.6723536333150371</v>
      </c>
      <c r="E90" s="1732">
        <v>7.8930002207039012</v>
      </c>
      <c r="F90" s="1732">
        <v>7.8016202262221093</v>
      </c>
      <c r="G90" s="1732">
        <v>8.1088253749138506</v>
      </c>
      <c r="H90" s="1732">
        <v>8.2610721037768009</v>
      </c>
      <c r="I90" s="1733">
        <v>8.4044126874569258</v>
      </c>
      <c r="J90" s="1734">
        <v>8.6999999999999993</v>
      </c>
      <c r="K90" s="1735">
        <v>9.0374999999999996</v>
      </c>
      <c r="L90" s="1735">
        <v>9.375</v>
      </c>
      <c r="M90" s="1735">
        <v>9.7125000000000004</v>
      </c>
      <c r="N90" s="1736">
        <v>10.050000000000001</v>
      </c>
      <c r="P90" s="1703">
        <v>7.2905087698035276E-2</v>
      </c>
      <c r="Q90" s="1703">
        <v>0.23939035992704105</v>
      </c>
    </row>
    <row r="91" spans="2:17" ht="14.25" customHeight="1">
      <c r="C91" s="1737"/>
      <c r="D91" s="1737"/>
      <c r="E91" s="1737"/>
      <c r="F91" s="1737"/>
      <c r="G91" s="1737"/>
      <c r="H91" s="1738"/>
      <c r="I91" s="1307"/>
      <c r="J91" s="1739">
        <v>7.2905087698035276E-2</v>
      </c>
      <c r="K91" s="1347"/>
      <c r="L91" s="1347"/>
      <c r="M91" s="1347"/>
      <c r="N91" s="1739">
        <v>0.23939035992704105</v>
      </c>
      <c r="P91" s="1703"/>
      <c r="Q91" s="1703"/>
    </row>
    <row r="92" spans="2:17" ht="14.25" customHeight="1">
      <c r="P92" s="1703">
        <v>7.6923076923076872E-2</v>
      </c>
      <c r="Q92" s="1703">
        <v>0.24102564102564106</v>
      </c>
    </row>
    <row r="93" spans="2:17" ht="14.25" customHeight="1">
      <c r="B93" s="1045" t="s">
        <v>649</v>
      </c>
      <c r="P93" s="1703"/>
      <c r="Q93" s="1703"/>
    </row>
    <row r="94" spans="2:17" ht="14.25" customHeight="1">
      <c r="B94" s="1524"/>
      <c r="C94" s="1524">
        <v>2015</v>
      </c>
      <c r="D94" s="1524">
        <v>2016</v>
      </c>
      <c r="E94" s="1524">
        <v>2017</v>
      </c>
      <c r="F94" s="1524">
        <v>2018</v>
      </c>
      <c r="G94" s="1524">
        <v>2019</v>
      </c>
      <c r="H94" s="1524">
        <v>2020</v>
      </c>
      <c r="I94" s="1524">
        <v>2025</v>
      </c>
      <c r="J94" s="1524">
        <v>2030</v>
      </c>
      <c r="K94" s="1524">
        <v>2035</v>
      </c>
      <c r="L94" s="1524">
        <v>2040</v>
      </c>
      <c r="M94" s="1524">
        <v>2045</v>
      </c>
      <c r="N94" s="1524">
        <v>2050</v>
      </c>
      <c r="P94" s="1703"/>
      <c r="Q94" s="1703"/>
    </row>
    <row r="95" spans="2:17" ht="14.25" customHeight="1">
      <c r="B95" s="1740" t="s">
        <v>12</v>
      </c>
      <c r="C95" s="1741">
        <v>1</v>
      </c>
      <c r="D95" s="1741">
        <v>1</v>
      </c>
      <c r="E95" s="1741">
        <v>1</v>
      </c>
      <c r="F95" s="1741">
        <v>1</v>
      </c>
      <c r="G95" s="1733">
        <v>1</v>
      </c>
      <c r="H95" s="1733">
        <v>1</v>
      </c>
      <c r="I95" s="1733">
        <v>1.0150000000000001</v>
      </c>
      <c r="J95" s="1733">
        <v>1.03</v>
      </c>
      <c r="K95" s="1733">
        <v>1.0474999999999999</v>
      </c>
      <c r="L95" s="1733">
        <v>1.0649999999999999</v>
      </c>
      <c r="M95" s="1733">
        <v>1.0825</v>
      </c>
      <c r="N95" s="1733">
        <v>1.1000000000000001</v>
      </c>
      <c r="P95" s="1703">
        <v>3.0000000000000027E-2</v>
      </c>
      <c r="Q95" s="1703">
        <v>0.10000000000000009</v>
      </c>
    </row>
    <row r="96" spans="2:17" ht="14.25" customHeight="1">
      <c r="B96" s="1740" t="s">
        <v>650</v>
      </c>
      <c r="C96" s="1741">
        <v>17.911494487116101</v>
      </c>
      <c r="D96" s="1741">
        <v>18.0322488556568</v>
      </c>
      <c r="E96" s="1741">
        <v>18.342982271525099</v>
      </c>
      <c r="F96" s="1741">
        <v>18.429216486509201</v>
      </c>
      <c r="G96" s="1741">
        <v>18.398125503414299</v>
      </c>
      <c r="H96" s="1741">
        <v>15.871064211584001</v>
      </c>
      <c r="I96" s="1741">
        <v>18.6990627517071</v>
      </c>
      <c r="J96" s="1741">
        <v>19</v>
      </c>
      <c r="K96" s="1741">
        <v>19.5</v>
      </c>
      <c r="L96" s="1741">
        <v>20</v>
      </c>
      <c r="M96" s="1741">
        <v>20.5</v>
      </c>
      <c r="N96" s="1741">
        <v>21</v>
      </c>
      <c r="P96" s="1703">
        <v>3.2713903189431237E-2</v>
      </c>
      <c r="Q96" s="1703">
        <v>0.14142062984095038</v>
      </c>
    </row>
    <row r="97" spans="2:17" ht="14.25" customHeight="1">
      <c r="B97" s="1042"/>
      <c r="D97" s="1635"/>
      <c r="E97" s="1635"/>
      <c r="F97" s="1635"/>
      <c r="G97" s="1635"/>
      <c r="H97" s="1635"/>
      <c r="I97" s="1045">
        <v>1.0163569515947128</v>
      </c>
      <c r="J97" s="1045">
        <v>1.0327139031894312</v>
      </c>
      <c r="K97" s="1045">
        <v>1.059890584852311</v>
      </c>
      <c r="L97" s="1045">
        <v>1.0870672665151908</v>
      </c>
      <c r="M97" s="1045">
        <v>1.1142439481780706</v>
      </c>
      <c r="N97" s="1045">
        <v>1.1414206298409504</v>
      </c>
    </row>
    <row r="98" spans="2:17" ht="14.25" customHeight="1">
      <c r="B98" s="1045" t="s">
        <v>651</v>
      </c>
    </row>
    <row r="99" spans="2:17" ht="14.25" customHeight="1">
      <c r="B99" s="1524"/>
      <c r="C99" s="1524">
        <v>2015</v>
      </c>
      <c r="D99" s="1524">
        <v>2016</v>
      </c>
      <c r="E99" s="1524">
        <v>2017</v>
      </c>
      <c r="F99" s="1524">
        <v>2018</v>
      </c>
      <c r="G99" s="1524">
        <v>2019</v>
      </c>
      <c r="H99" s="1524">
        <v>2020</v>
      </c>
      <c r="I99" s="1524">
        <v>2025</v>
      </c>
      <c r="J99" s="1524">
        <v>2030</v>
      </c>
      <c r="K99" s="1524">
        <v>2035</v>
      </c>
      <c r="L99" s="1524">
        <v>2040</v>
      </c>
      <c r="M99" s="1524">
        <v>2045</v>
      </c>
      <c r="N99" s="1524">
        <v>2050</v>
      </c>
      <c r="P99" s="1045" t="s">
        <v>617</v>
      </c>
      <c r="Q99" s="1045" t="s">
        <v>618</v>
      </c>
    </row>
    <row r="100" spans="2:17" ht="14.25" customHeight="1">
      <c r="B100" s="1340" t="s">
        <v>233</v>
      </c>
      <c r="C100" s="1742">
        <v>474.70552779332098</v>
      </c>
      <c r="D100" s="1742">
        <v>482.43291957436497</v>
      </c>
      <c r="E100" s="1742">
        <v>486.075408102371</v>
      </c>
      <c r="F100" s="1742">
        <v>484.63829615710603</v>
      </c>
      <c r="G100" s="1742">
        <v>480.93660640004401</v>
      </c>
      <c r="H100" s="1742">
        <v>391.44187162292502</v>
      </c>
      <c r="I100" s="1341">
        <v>461.31846282460009</v>
      </c>
      <c r="J100" s="1718">
        <v>436.89653808734391</v>
      </c>
      <c r="K100" s="1341">
        <v>426.74932772202152</v>
      </c>
      <c r="L100" s="1341">
        <v>411.66856866578195</v>
      </c>
      <c r="M100" s="1341">
        <v>395.75673281577252</v>
      </c>
      <c r="N100" s="1718">
        <v>378.35201154157636</v>
      </c>
      <c r="P100" s="1703">
        <v>-9.1571462281387461E-2</v>
      </c>
      <c r="Q100" s="1703">
        <v>-0.21330169817253952</v>
      </c>
    </row>
    <row r="101" spans="2:17" ht="14.25" customHeight="1">
      <c r="B101" s="1340" t="s">
        <v>11</v>
      </c>
      <c r="C101" s="1742">
        <v>34.450381685506599</v>
      </c>
      <c r="D101" s="1742">
        <v>35.135558410668999</v>
      </c>
      <c r="E101" s="1742">
        <v>36.512896449174498</v>
      </c>
      <c r="F101" s="1742">
        <v>36.994886782252102</v>
      </c>
      <c r="G101" s="1742">
        <v>36.709279006618203</v>
      </c>
      <c r="H101" s="1742">
        <v>34.6816916603902</v>
      </c>
      <c r="I101" s="1341">
        <v>33.305352068046275</v>
      </c>
      <c r="J101" s="1718">
        <v>30.642767909770541</v>
      </c>
      <c r="K101" s="1341">
        <v>28.918024167054543</v>
      </c>
      <c r="L101" s="1341">
        <v>27.22865726372201</v>
      </c>
      <c r="M101" s="1341">
        <v>25.614836851236266</v>
      </c>
      <c r="N101" s="1718">
        <v>24.036874262266</v>
      </c>
      <c r="P101" s="1703">
        <v>-0.16525824698855973</v>
      </c>
      <c r="Q101" s="1703">
        <v>-0.34520985122228998</v>
      </c>
    </row>
    <row r="102" spans="2:17" ht="14.25" customHeight="1">
      <c r="B102" s="1340" t="s">
        <v>12</v>
      </c>
      <c r="C102" s="1742">
        <v>80.347818092449899</v>
      </c>
      <c r="D102" s="1742">
        <v>81.609773339787097</v>
      </c>
      <c r="E102" s="1742">
        <v>82.767788187774897</v>
      </c>
      <c r="F102" s="1742">
        <v>83.890231252913907</v>
      </c>
      <c r="G102" s="1742">
        <v>83.122023401858002</v>
      </c>
      <c r="H102" s="1742">
        <v>73.076747339114903</v>
      </c>
      <c r="I102" s="1341">
        <v>82.945693619239606</v>
      </c>
      <c r="J102" s="1341">
        <v>82.462488095811025</v>
      </c>
      <c r="K102" s="1341">
        <v>81.554076788884785</v>
      </c>
      <c r="L102" s="1341">
        <v>80.437791210026006</v>
      </c>
      <c r="M102" s="1341">
        <v>79.240164176728811</v>
      </c>
      <c r="N102" s="1341">
        <v>77.851417676170882</v>
      </c>
      <c r="P102" s="1703">
        <v>-7.9345434465474263E-3</v>
      </c>
      <c r="Q102" s="1703">
        <v>-6.3408053726099589E-2</v>
      </c>
    </row>
    <row r="103" spans="2:17" ht="14.25" customHeight="1">
      <c r="B103" s="1295" t="s">
        <v>486</v>
      </c>
      <c r="C103" s="1743">
        <v>3.25904874137255</v>
      </c>
      <c r="D103" s="1743">
        <v>3.30774838109827</v>
      </c>
      <c r="E103" s="1743">
        <v>3.2792080347067598</v>
      </c>
      <c r="F103" s="1743">
        <v>3.29575882089356</v>
      </c>
      <c r="G103" s="1743">
        <v>3.2646779590942399</v>
      </c>
      <c r="H103" s="1743">
        <v>2.3887774435894902</v>
      </c>
      <c r="I103" s="1341">
        <v>3.6365459008790189</v>
      </c>
      <c r="J103" s="1341">
        <v>3.9473684210526314</v>
      </c>
      <c r="K103" s="1341">
        <v>4.1025641025641022</v>
      </c>
      <c r="L103" s="1341">
        <v>4.3</v>
      </c>
      <c r="M103" s="1341">
        <v>4.4390243902439028</v>
      </c>
      <c r="N103" s="1341">
        <v>4.6190476190476186</v>
      </c>
      <c r="P103" s="1703">
        <v>0.20911418232130896</v>
      </c>
      <c r="Q103" s="1703">
        <v>0.414855516202014</v>
      </c>
    </row>
    <row r="104" spans="2:17" ht="14.25" customHeight="1">
      <c r="B104" s="1340" t="s">
        <v>235</v>
      </c>
      <c r="C104" s="1742">
        <v>11.1337465085714</v>
      </c>
      <c r="D104" s="1742">
        <v>11.2105802502473</v>
      </c>
      <c r="E104" s="1742">
        <v>11.2732644941883</v>
      </c>
      <c r="F104" s="1742">
        <v>11.340237796767999</v>
      </c>
      <c r="G104" s="1742">
        <v>11.340237796767999</v>
      </c>
      <c r="H104" s="1742">
        <v>9.5825009382689199</v>
      </c>
      <c r="I104" s="1744">
        <v>11.485924056398655</v>
      </c>
      <c r="J104" s="1718">
        <v>11.587765932893539</v>
      </c>
      <c r="K104" s="1744">
        <v>11.654825148349987</v>
      </c>
      <c r="L104" s="1744">
        <v>11.687343252975934</v>
      </c>
      <c r="M104" s="1744">
        <v>11.702518239526665</v>
      </c>
      <c r="N104" s="1718">
        <v>11.683292928212081</v>
      </c>
      <c r="P104" s="1703"/>
      <c r="Q104" s="1703"/>
    </row>
    <row r="105" spans="2:17" ht="14.25" customHeight="1">
      <c r="C105" s="1745">
        <v>603.89652282122154</v>
      </c>
      <c r="D105" s="1745">
        <v>613.6965799561666</v>
      </c>
      <c r="E105" s="1745">
        <v>619.90856526821563</v>
      </c>
      <c r="F105" s="1745">
        <v>620.15941080993343</v>
      </c>
      <c r="G105" s="1745">
        <v>615.37282456438243</v>
      </c>
      <c r="H105" s="1745">
        <v>511.17158900428853</v>
      </c>
      <c r="I105" s="1745">
        <v>592.69197846916359</v>
      </c>
      <c r="J105" s="1745">
        <v>565.53692844687157</v>
      </c>
      <c r="K105" s="1745">
        <v>552.97881792887495</v>
      </c>
      <c r="L105" s="1745">
        <v>535.32236039250586</v>
      </c>
      <c r="M105" s="1745">
        <v>516.75327647350809</v>
      </c>
      <c r="N105" s="1745">
        <v>496.54264402727296</v>
      </c>
    </row>
    <row r="106" spans="2:17" ht="14.25" customHeight="1">
      <c r="B106" s="1045" t="s">
        <v>652</v>
      </c>
    </row>
    <row r="107" spans="2:17" ht="14.25" customHeight="1">
      <c r="B107" s="1524"/>
      <c r="C107" s="1524">
        <v>2015</v>
      </c>
      <c r="D107" s="1524">
        <v>2016</v>
      </c>
      <c r="E107" s="1524">
        <v>2017</v>
      </c>
      <c r="F107" s="1524">
        <v>2018</v>
      </c>
      <c r="G107" s="1524">
        <v>2019</v>
      </c>
      <c r="H107" s="1524">
        <v>2020</v>
      </c>
      <c r="I107" s="1524">
        <v>2025</v>
      </c>
      <c r="J107" s="1524">
        <v>2030</v>
      </c>
      <c r="K107" s="1524">
        <v>2035</v>
      </c>
      <c r="L107" s="1524">
        <v>2040</v>
      </c>
      <c r="M107" s="1524">
        <v>2045</v>
      </c>
      <c r="N107" s="1524">
        <v>2050</v>
      </c>
      <c r="P107" s="1045" t="s">
        <v>617</v>
      </c>
      <c r="Q107" s="1045" t="s">
        <v>618</v>
      </c>
    </row>
    <row r="108" spans="2:17" ht="14.25" customHeight="1">
      <c r="B108" s="1340" t="s">
        <v>233</v>
      </c>
      <c r="C108" s="1706">
        <v>0.9870438670631364</v>
      </c>
      <c r="D108" s="1706">
        <v>1.00311124824854</v>
      </c>
      <c r="E108" s="1706">
        <v>1.0106849876552182</v>
      </c>
      <c r="F108" s="1706">
        <v>1.0076968351084155</v>
      </c>
      <c r="G108" s="1706">
        <v>1</v>
      </c>
      <c r="H108" s="1706">
        <v>0.81391573528367045</v>
      </c>
      <c r="I108" s="1726">
        <v>0.95920846258243542</v>
      </c>
      <c r="J108" s="1746">
        <v>0.90842853771861254</v>
      </c>
      <c r="K108" s="1726">
        <v>0.88732968554082281</v>
      </c>
      <c r="L108" s="1726">
        <v>0.85597262339260416</v>
      </c>
      <c r="M108" s="1726">
        <v>0.82288752311480584</v>
      </c>
      <c r="N108" s="1726">
        <v>0.78669830182746048</v>
      </c>
      <c r="P108" s="1747">
        <v>-9.1571462281387461E-2</v>
      </c>
      <c r="Q108" s="1703">
        <v>-0.21330169817253952</v>
      </c>
    </row>
    <row r="109" spans="2:17" ht="14.25" customHeight="1">
      <c r="B109" s="1340" t="s">
        <v>11</v>
      </c>
      <c r="C109" s="1706">
        <v>0.93846522235687724</v>
      </c>
      <c r="D109" s="1706">
        <v>0.95713016876017964</v>
      </c>
      <c r="E109" s="1706">
        <v>0.99465032921490226</v>
      </c>
      <c r="F109" s="1706">
        <v>1.0077802611046218</v>
      </c>
      <c r="G109" s="1706">
        <v>1</v>
      </c>
      <c r="H109" s="1706">
        <v>0.94476635332820191</v>
      </c>
      <c r="I109" s="1726">
        <v>0.90727339161419529</v>
      </c>
      <c r="J109" s="1746">
        <v>0.83474175301144027</v>
      </c>
      <c r="K109" s="1726">
        <v>0.78775788981965578</v>
      </c>
      <c r="L109" s="1726">
        <v>0.74173772954824413</v>
      </c>
      <c r="M109" s="1726">
        <v>0.69777553644184198</v>
      </c>
      <c r="N109" s="1726">
        <v>0.65479014877771002</v>
      </c>
      <c r="P109" s="1747">
        <v>-0.16525824698855973</v>
      </c>
      <c r="Q109" s="1703">
        <v>-0.34520985122228998</v>
      </c>
    </row>
    <row r="110" spans="2:17" ht="14.25" customHeight="1">
      <c r="B110" s="1340" t="s">
        <v>12</v>
      </c>
      <c r="C110" s="1706">
        <v>0.96662490642226007</v>
      </c>
      <c r="D110" s="1706">
        <v>0.98180686657782801</v>
      </c>
      <c r="E110" s="1706">
        <v>0.9957383711369665</v>
      </c>
      <c r="F110" s="1706">
        <v>1.0092419291496546</v>
      </c>
      <c r="G110" s="1706">
        <v>1</v>
      </c>
      <c r="H110" s="1706">
        <v>0.87915024620877358</v>
      </c>
      <c r="I110" s="1726">
        <v>0.99787866349492094</v>
      </c>
      <c r="J110" s="1726">
        <v>0.99206545655345257</v>
      </c>
      <c r="K110" s="1726">
        <v>0.98113680888886823</v>
      </c>
      <c r="L110" s="1726">
        <v>0.96770732855172537</v>
      </c>
      <c r="M110" s="1726">
        <v>0.95329926936015352</v>
      </c>
      <c r="N110" s="1726">
        <v>0.93659194627390041</v>
      </c>
      <c r="P110" s="1747">
        <v>-7.9345434465474263E-3</v>
      </c>
      <c r="Q110" s="1703">
        <v>-6.3408053726099589E-2</v>
      </c>
    </row>
    <row r="111" spans="2:17" ht="14.25" customHeight="1">
      <c r="B111" s="1340" t="s">
        <v>486</v>
      </c>
      <c r="C111" s="1706">
        <v>0.99827572036439038</v>
      </c>
      <c r="D111" s="1706">
        <v>1.0131928547145213</v>
      </c>
      <c r="E111" s="1706">
        <v>1.0044506918583023</v>
      </c>
      <c r="F111" s="1706">
        <v>1.0095203454027495</v>
      </c>
      <c r="G111" s="1706">
        <v>1</v>
      </c>
      <c r="H111" s="1706">
        <v>0.73170385364816759</v>
      </c>
      <c r="I111" s="1726">
        <v>1.1139064699318613</v>
      </c>
      <c r="J111" s="1726">
        <v>1.2091141823213085</v>
      </c>
      <c r="K111" s="1726">
        <v>1.2566520048741121</v>
      </c>
      <c r="L111" s="1726">
        <v>1.3171283826086786</v>
      </c>
      <c r="M111" s="1726">
        <v>1.359712794298239</v>
      </c>
      <c r="N111" s="1726">
        <v>1.4148555162020138</v>
      </c>
      <c r="P111" s="1747">
        <v>0.20911418232130852</v>
      </c>
      <c r="Q111" s="1703">
        <v>0.41485551620201377</v>
      </c>
    </row>
  </sheetData>
  <pageMargins left="0" right="0" top="0.39374999999999999" bottom="0.39374999999999999" header="0" footer="0"/>
  <pageSetup paperSize="9" firstPageNumber="0" pageOrder="overThenDown" orientation="portrait" horizontalDpi="300" verticalDpi="300"/>
  <headerFooter>
    <oddHeader>&amp;C&amp;A</oddHeader>
    <oddFooter>&amp;CPage &amp;P</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9A3CA-E2C2-4607-96A5-4455C3539D84}">
  <dimension ref="A1:AG120"/>
  <sheetViews>
    <sheetView topLeftCell="A12" workbookViewId="0"/>
  </sheetViews>
  <sheetFormatPr baseColWidth="10" defaultColWidth="9" defaultRowHeight="14.25" customHeight="1"/>
  <cols>
    <col min="1" max="1" width="32.85546875" style="224" customWidth="1"/>
    <col min="2" max="13" width="7.140625" style="224" customWidth="1"/>
    <col min="14" max="14" width="7.85546875" style="224" customWidth="1"/>
    <col min="15" max="15" width="9" style="224"/>
    <col min="16" max="22" width="8.28515625" style="224" customWidth="1"/>
    <col min="23" max="16384" width="9" style="224"/>
  </cols>
  <sheetData>
    <row r="1" spans="1:33" s="703" customFormat="1" ht="21" customHeight="1">
      <c r="A1" s="701" t="s">
        <v>583</v>
      </c>
      <c r="B1" s="702"/>
      <c r="C1" s="702"/>
      <c r="D1" s="702"/>
      <c r="E1" s="702"/>
      <c r="F1" s="702"/>
      <c r="G1" s="702"/>
      <c r="H1" s="702"/>
      <c r="I1" s="702"/>
      <c r="J1" s="702"/>
      <c r="K1" s="702"/>
      <c r="L1" s="702"/>
      <c r="M1" s="702"/>
    </row>
    <row r="2" spans="1:33" s="703" customFormat="1" ht="15" customHeight="1">
      <c r="A2" s="288" t="s">
        <v>605</v>
      </c>
    </row>
    <row r="3" spans="1:33" s="703" customFormat="1" ht="15" customHeight="1" thickBot="1">
      <c r="A3" s="288"/>
      <c r="B3" s="288"/>
      <c r="C3" s="288"/>
      <c r="D3" s="288"/>
    </row>
    <row r="4" spans="1:33" ht="15" customHeight="1">
      <c r="A4" s="704" t="s">
        <v>606</v>
      </c>
      <c r="B4" s="705"/>
      <c r="C4" s="705"/>
      <c r="D4" s="705"/>
      <c r="E4" s="705"/>
      <c r="F4" s="705"/>
      <c r="G4" s="705"/>
      <c r="H4" s="705"/>
      <c r="I4" s="705"/>
      <c r="J4" s="705"/>
      <c r="K4" s="705"/>
      <c r="L4" s="705"/>
      <c r="M4" s="706"/>
      <c r="U4" s="703"/>
      <c r="V4" s="703"/>
      <c r="W4" s="703"/>
      <c r="X4" s="703"/>
      <c r="Y4" s="703"/>
      <c r="Z4" s="703"/>
      <c r="AA4" s="703"/>
      <c r="AB4" s="703"/>
      <c r="AC4" s="703"/>
    </row>
    <row r="5" spans="1:33" ht="15" customHeight="1">
      <c r="A5" s="707" t="s">
        <v>607</v>
      </c>
      <c r="B5" s="708"/>
      <c r="C5" s="708"/>
      <c r="D5" s="708"/>
      <c r="E5" s="709">
        <v>2018</v>
      </c>
      <c r="F5" s="709">
        <v>2019</v>
      </c>
      <c r="G5" s="709">
        <v>2020</v>
      </c>
      <c r="H5" s="709">
        <v>2025</v>
      </c>
      <c r="I5" s="709">
        <v>2030</v>
      </c>
      <c r="J5" s="709">
        <v>2035</v>
      </c>
      <c r="K5" s="709">
        <v>2040</v>
      </c>
      <c r="L5" s="709">
        <v>2045</v>
      </c>
      <c r="M5" s="710">
        <v>2050</v>
      </c>
      <c r="V5" s="703"/>
      <c r="W5" s="703"/>
      <c r="X5" s="703"/>
      <c r="Y5" s="703"/>
      <c r="Z5" s="703"/>
      <c r="AA5" s="703"/>
      <c r="AB5" s="703"/>
      <c r="AC5" s="703"/>
      <c r="AD5" s="703"/>
    </row>
    <row r="6" spans="1:33" ht="15" customHeight="1">
      <c r="A6" s="707" t="s">
        <v>608</v>
      </c>
      <c r="B6" s="708"/>
      <c r="C6" s="708"/>
      <c r="D6" s="708"/>
      <c r="E6" s="711">
        <v>66.992000000000004</v>
      </c>
      <c r="F6" s="711">
        <f>0.5*E6+0.5*G6</f>
        <v>67.146000000000001</v>
      </c>
      <c r="G6" s="711">
        <v>67.3</v>
      </c>
      <c r="H6" s="711">
        <v>68</v>
      </c>
      <c r="I6" s="711">
        <v>68.599999999999994</v>
      </c>
      <c r="J6" s="711">
        <v>69</v>
      </c>
      <c r="K6" s="711">
        <v>69.2</v>
      </c>
      <c r="L6" s="711">
        <v>69.3</v>
      </c>
      <c r="M6" s="712">
        <v>69.2</v>
      </c>
      <c r="O6" s="676">
        <f>I6/E6-1</f>
        <v>2.4002866013852264E-2</v>
      </c>
      <c r="P6" s="676">
        <f>M6/E6-1</f>
        <v>3.2959159302603291E-2</v>
      </c>
      <c r="V6" s="703"/>
      <c r="W6" s="703"/>
      <c r="X6" s="703"/>
      <c r="Y6" s="703"/>
      <c r="Z6" s="703"/>
      <c r="AA6" s="703"/>
      <c r="AB6" s="703"/>
      <c r="AC6" s="703"/>
      <c r="AD6" s="703"/>
    </row>
    <row r="7" spans="1:33" ht="15" customHeight="1">
      <c r="A7" s="713" t="s">
        <v>593</v>
      </c>
      <c r="B7" s="714"/>
      <c r="C7" s="714"/>
      <c r="D7" s="714"/>
      <c r="E7" s="711">
        <v>64.880941050502656</v>
      </c>
      <c r="F7" s="711">
        <f>0.5*E7+0.5*G7</f>
        <v>65.031872448243035</v>
      </c>
      <c r="G7" s="711">
        <v>65.182803845983429</v>
      </c>
      <c r="H7" s="711">
        <v>65.867326732673263</v>
      </c>
      <c r="I7" s="711">
        <v>66.451350457818847</v>
      </c>
      <c r="J7" s="711">
        <v>66.835909090909098</v>
      </c>
      <c r="K7" s="711">
        <v>67.022387828850242</v>
      </c>
      <c r="L7" s="711">
        <v>67.109410500460541</v>
      </c>
      <c r="M7" s="712">
        <v>66.999160784749634</v>
      </c>
      <c r="O7" s="676">
        <f t="shared" ref="O7" si="0">I7/E7-1</f>
        <v>2.4204479495662623E-2</v>
      </c>
      <c r="P7" s="676">
        <f>M7/E7-1</f>
        <v>3.2647796100833126E-2</v>
      </c>
      <c r="V7" s="703"/>
      <c r="W7" s="703"/>
      <c r="X7" s="703"/>
      <c r="Y7" s="703"/>
      <c r="Z7" s="703"/>
      <c r="AA7" s="703"/>
      <c r="AB7" s="703"/>
      <c r="AC7" s="703"/>
      <c r="AD7" s="703"/>
    </row>
    <row r="8" spans="1:33" ht="15" customHeight="1">
      <c r="A8" s="224" t="s">
        <v>609</v>
      </c>
      <c r="E8" s="715">
        <f>E7/$E7</f>
        <v>1</v>
      </c>
      <c r="F8" s="715">
        <f t="shared" ref="F8:M8" si="1">F7/$E7</f>
        <v>1.0023262824998622</v>
      </c>
      <c r="G8" s="715">
        <f t="shared" si="1"/>
        <v>1.0046525649997247</v>
      </c>
      <c r="H8" s="715">
        <f t="shared" si="1"/>
        <v>1.0152030113342965</v>
      </c>
      <c r="I8" s="716">
        <f t="shared" si="1"/>
        <v>1.0242044794956626</v>
      </c>
      <c r="J8" s="715">
        <f t="shared" si="1"/>
        <v>1.0301316227655317</v>
      </c>
      <c r="K8" s="715">
        <f t="shared" si="1"/>
        <v>1.0330057909715074</v>
      </c>
      <c r="L8" s="715">
        <f t="shared" si="1"/>
        <v>1.0343470580709251</v>
      </c>
      <c r="M8" s="716">
        <f t="shared" si="1"/>
        <v>1.0326477961008331</v>
      </c>
      <c r="O8" s="676"/>
      <c r="U8" s="703"/>
      <c r="V8" s="703"/>
      <c r="W8" s="703"/>
      <c r="X8" s="703"/>
      <c r="Y8" s="703"/>
      <c r="Z8" s="703"/>
      <c r="AA8" s="703"/>
      <c r="AB8" s="703"/>
      <c r="AC8" s="703"/>
    </row>
    <row r="9" spans="1:33" ht="15" customHeight="1" thickBot="1">
      <c r="Y9" s="703"/>
      <c r="Z9" s="703"/>
      <c r="AA9" s="703"/>
      <c r="AB9" s="703"/>
      <c r="AC9" s="703"/>
      <c r="AD9" s="703"/>
      <c r="AE9" s="703"/>
      <c r="AF9" s="703"/>
      <c r="AG9" s="703"/>
    </row>
    <row r="10" spans="1:33" ht="15" customHeight="1">
      <c r="A10" s="704" t="s">
        <v>143</v>
      </c>
      <c r="B10" s="717"/>
      <c r="C10" s="717"/>
      <c r="D10" s="717"/>
      <c r="E10" s="717"/>
      <c r="F10" s="718"/>
      <c r="G10" s="718"/>
      <c r="H10" s="718"/>
      <c r="I10" s="718"/>
      <c r="J10" s="718"/>
      <c r="K10" s="718"/>
      <c r="L10" s="718"/>
      <c r="M10" s="718"/>
      <c r="Y10" s="703"/>
      <c r="Z10" s="703"/>
      <c r="AA10" s="703"/>
      <c r="AB10" s="703"/>
      <c r="AC10" s="703"/>
      <c r="AD10" s="703"/>
      <c r="AE10" s="703"/>
      <c r="AF10" s="703"/>
      <c r="AG10" s="703"/>
    </row>
    <row r="11" spans="1:33" ht="15" customHeight="1">
      <c r="A11" s="707" t="s">
        <v>307</v>
      </c>
      <c r="B11" s="708"/>
      <c r="C11" s="708"/>
      <c r="D11" s="708"/>
      <c r="E11" s="708">
        <v>2018</v>
      </c>
      <c r="F11" s="709">
        <v>2019</v>
      </c>
      <c r="G11" s="709">
        <v>2020</v>
      </c>
      <c r="H11" s="709">
        <v>2025</v>
      </c>
      <c r="I11" s="709">
        <v>2030</v>
      </c>
      <c r="J11" s="709">
        <v>2035</v>
      </c>
      <c r="K11" s="709">
        <v>2040</v>
      </c>
      <c r="L11" s="709">
        <v>2045</v>
      </c>
      <c r="M11" s="710">
        <v>2050</v>
      </c>
      <c r="Y11" s="703"/>
      <c r="Z11" s="703"/>
      <c r="AA11" s="703"/>
      <c r="AB11" s="703"/>
      <c r="AC11" s="703"/>
      <c r="AD11" s="703"/>
      <c r="AE11" s="703"/>
      <c r="AF11" s="703"/>
      <c r="AG11" s="703"/>
    </row>
    <row r="12" spans="1:33" ht="15" customHeight="1" thickBot="1">
      <c r="A12" s="719" t="s">
        <v>610</v>
      </c>
      <c r="B12" s="720"/>
      <c r="C12" s="720"/>
      <c r="D12" s="720"/>
      <c r="E12" s="721">
        <v>1</v>
      </c>
      <c r="F12" s="722">
        <v>1.018</v>
      </c>
      <c r="G12" s="722">
        <v>0.93656000000000006</v>
      </c>
      <c r="H12" s="722">
        <v>1.051879067944484</v>
      </c>
      <c r="I12" s="723">
        <v>1.0895140310114322</v>
      </c>
      <c r="J12" s="722">
        <v>1.1416520397883452</v>
      </c>
      <c r="K12" s="722">
        <v>1.2164638330530793</v>
      </c>
      <c r="L12" s="722">
        <v>1.3090435020652234</v>
      </c>
      <c r="M12" s="724">
        <v>1.4129357674483161</v>
      </c>
      <c r="Y12" s="703"/>
      <c r="Z12" s="703"/>
      <c r="AA12" s="703"/>
      <c r="AB12" s="703"/>
      <c r="AC12" s="703"/>
      <c r="AD12" s="703"/>
      <c r="AE12" s="703"/>
      <c r="AF12" s="703"/>
      <c r="AG12" s="703"/>
    </row>
    <row r="13" spans="1:33" ht="14.25" customHeight="1">
      <c r="A13" s="288"/>
      <c r="B13" s="288"/>
      <c r="C13" s="288"/>
      <c r="D13" s="288"/>
      <c r="E13" s="288"/>
      <c r="F13" s="288"/>
      <c r="G13" s="288"/>
      <c r="H13" s="288"/>
      <c r="I13" s="288"/>
      <c r="J13" s="288"/>
      <c r="K13" s="288"/>
      <c r="L13" s="288"/>
      <c r="M13" s="288"/>
      <c r="V13" s="703"/>
      <c r="W13" s="703"/>
      <c r="X13" s="703"/>
      <c r="Y13" s="703"/>
      <c r="Z13" s="703"/>
      <c r="AA13" s="703"/>
      <c r="AB13" s="703"/>
      <c r="AC13" s="703"/>
      <c r="AD13" s="703"/>
    </row>
    <row r="14" spans="1:33" ht="14.25" customHeight="1">
      <c r="A14" s="224" t="s">
        <v>611</v>
      </c>
      <c r="B14" s="288"/>
      <c r="C14" s="288"/>
      <c r="D14" s="288"/>
      <c r="E14" s="725">
        <f>E12/E8</f>
        <v>1</v>
      </c>
      <c r="F14" s="725">
        <f t="shared" ref="F14:M14" si="2">F12/F8</f>
        <v>1.0156373406282899</v>
      </c>
      <c r="G14" s="725">
        <f t="shared" si="2"/>
        <v>0.93222277295460521</v>
      </c>
      <c r="H14" s="725">
        <f t="shared" si="2"/>
        <v>1.0361268201539156</v>
      </c>
      <c r="I14" s="726">
        <f>I12/I8</f>
        <v>1.0637661256353117</v>
      </c>
      <c r="J14" s="725">
        <f t="shared" si="2"/>
        <v>1.1082584152920394</v>
      </c>
      <c r="K14" s="725">
        <f t="shared" si="2"/>
        <v>1.1775963345849549</v>
      </c>
      <c r="L14" s="725">
        <f t="shared" si="2"/>
        <v>1.2655747332105451</v>
      </c>
      <c r="M14" s="725">
        <f t="shared" si="2"/>
        <v>1.368264932906853</v>
      </c>
      <c r="V14" s="703"/>
      <c r="W14" s="703"/>
      <c r="X14" s="703"/>
      <c r="Y14" s="703"/>
      <c r="Z14" s="703"/>
      <c r="AA14" s="703"/>
      <c r="AB14" s="703"/>
      <c r="AC14" s="703"/>
      <c r="AD14" s="703"/>
    </row>
    <row r="15" spans="1:33" ht="14.25" customHeight="1">
      <c r="A15" s="224" t="s">
        <v>612</v>
      </c>
      <c r="B15" s="288"/>
      <c r="C15" s="288"/>
      <c r="D15" s="288"/>
      <c r="E15" s="725">
        <f>E14^0.5</f>
        <v>1</v>
      </c>
      <c r="F15" s="725">
        <f t="shared" ref="F15:M15" si="3">F14^0.5</f>
        <v>1.0077883411849384</v>
      </c>
      <c r="G15" s="725">
        <f t="shared" si="3"/>
        <v>0.96551684239820756</v>
      </c>
      <c r="H15" s="725">
        <f t="shared" si="3"/>
        <v>1.01790314871009</v>
      </c>
      <c r="I15" s="726">
        <f t="shared" si="3"/>
        <v>1.0313903846920969</v>
      </c>
      <c r="J15" s="725">
        <f t="shared" si="3"/>
        <v>1.0527385313039699</v>
      </c>
      <c r="K15" s="725">
        <f t="shared" si="3"/>
        <v>1.08517110843634</v>
      </c>
      <c r="L15" s="725">
        <f t="shared" si="3"/>
        <v>1.1249776589828551</v>
      </c>
      <c r="M15" s="725">
        <f t="shared" si="3"/>
        <v>1.1697285723221662</v>
      </c>
      <c r="V15" s="703"/>
      <c r="W15" s="703"/>
      <c r="X15" s="703"/>
      <c r="Y15" s="703"/>
      <c r="Z15" s="703"/>
      <c r="AA15" s="703"/>
      <c r="AB15" s="703"/>
      <c r="AC15" s="703"/>
      <c r="AD15" s="703"/>
    </row>
    <row r="16" spans="1:33" ht="14.25" customHeight="1">
      <c r="A16" s="288"/>
      <c r="B16" s="288"/>
      <c r="C16" s="288"/>
      <c r="D16" s="288"/>
      <c r="E16" s="288"/>
      <c r="F16" s="288"/>
      <c r="G16" s="288"/>
      <c r="H16" s="288"/>
      <c r="I16" s="288"/>
      <c r="J16" s="288"/>
      <c r="K16" s="288"/>
      <c r="L16" s="288"/>
      <c r="M16" s="288"/>
      <c r="V16" s="703"/>
      <c r="W16" s="703"/>
      <c r="X16" s="703"/>
      <c r="Y16" s="703"/>
      <c r="Z16" s="703"/>
      <c r="AA16" s="703"/>
      <c r="AB16" s="703"/>
      <c r="AC16" s="703"/>
      <c r="AD16" s="703"/>
    </row>
    <row r="17" spans="1:25" ht="14.25" customHeight="1">
      <c r="A17" s="288" t="s">
        <v>613</v>
      </c>
      <c r="Q17" s="703"/>
      <c r="R17" s="703"/>
      <c r="S17" s="703"/>
      <c r="T17" s="703"/>
      <c r="U17" s="703"/>
      <c r="V17" s="703"/>
      <c r="W17" s="703"/>
      <c r="X17" s="703"/>
      <c r="Y17" s="703"/>
    </row>
    <row r="18" spans="1:25" ht="14.25" customHeight="1">
      <c r="H18" s="225"/>
      <c r="I18" s="225" t="s">
        <v>614</v>
      </c>
      <c r="J18" s="225"/>
      <c r="K18" s="225"/>
      <c r="L18" s="225"/>
      <c r="M18" s="225" t="s">
        <v>614</v>
      </c>
      <c r="Q18" s="703"/>
      <c r="R18" s="703"/>
      <c r="S18" s="703"/>
      <c r="T18" s="703"/>
      <c r="U18" s="703"/>
      <c r="V18" s="703"/>
      <c r="W18" s="703"/>
      <c r="X18" s="703"/>
      <c r="Y18" s="703"/>
    </row>
    <row r="19" spans="1:25" ht="14.25" customHeight="1" thickBot="1">
      <c r="A19" s="727" t="s">
        <v>615</v>
      </c>
      <c r="B19" s="727" t="s">
        <v>245</v>
      </c>
      <c r="C19" s="727" t="s">
        <v>245</v>
      </c>
      <c r="D19" s="727" t="s">
        <v>245</v>
      </c>
      <c r="E19" s="727" t="s">
        <v>245</v>
      </c>
      <c r="F19" s="727" t="s">
        <v>245</v>
      </c>
      <c r="G19" s="727" t="s">
        <v>245</v>
      </c>
      <c r="H19" s="224" t="s">
        <v>616</v>
      </c>
      <c r="I19" s="224" t="s">
        <v>616</v>
      </c>
      <c r="J19" s="224" t="s">
        <v>616</v>
      </c>
      <c r="K19" s="224" t="s">
        <v>616</v>
      </c>
      <c r="L19" s="224" t="s">
        <v>616</v>
      </c>
      <c r="M19" s="224" t="s">
        <v>616</v>
      </c>
      <c r="Q19" s="703"/>
      <c r="R19" s="703"/>
      <c r="S19" s="703"/>
      <c r="T19" s="703"/>
      <c r="U19" s="703"/>
      <c r="V19" s="703"/>
      <c r="W19" s="703"/>
      <c r="X19" s="703"/>
      <c r="Y19" s="703"/>
    </row>
    <row r="20" spans="1:25" ht="14.25" customHeight="1">
      <c r="A20" s="728"/>
      <c r="B20" s="728">
        <v>2015</v>
      </c>
      <c r="C20" s="728">
        <v>2016</v>
      </c>
      <c r="D20" s="728">
        <v>2017</v>
      </c>
      <c r="E20" s="728">
        <v>2018</v>
      </c>
      <c r="F20" s="728">
        <v>2019</v>
      </c>
      <c r="G20" s="728">
        <v>2020</v>
      </c>
      <c r="H20" s="728">
        <v>2025</v>
      </c>
      <c r="I20" s="798">
        <v>2030</v>
      </c>
      <c r="J20" s="728">
        <v>2035</v>
      </c>
      <c r="K20" s="728">
        <v>2040</v>
      </c>
      <c r="L20" s="728">
        <v>2045</v>
      </c>
      <c r="M20" s="798">
        <v>2050</v>
      </c>
      <c r="O20" s="224" t="s">
        <v>617</v>
      </c>
      <c r="P20" s="224" t="s">
        <v>618</v>
      </c>
      <c r="Q20" s="703"/>
      <c r="R20" s="703"/>
      <c r="S20" s="703"/>
      <c r="T20" s="703"/>
      <c r="U20" s="703"/>
      <c r="V20" s="703"/>
      <c r="W20" s="703"/>
      <c r="X20" s="703"/>
      <c r="Y20" s="703"/>
    </row>
    <row r="21" spans="1:25" ht="14.25" customHeight="1">
      <c r="A21" s="729" t="s">
        <v>233</v>
      </c>
      <c r="B21" s="730">
        <v>772.72869803122944</v>
      </c>
      <c r="C21" s="730">
        <v>783.08510677290258</v>
      </c>
      <c r="D21" s="730">
        <v>789.37177359783573</v>
      </c>
      <c r="E21" s="730">
        <v>786.79327643434704</v>
      </c>
      <c r="F21" s="730">
        <v>779.80962598452038</v>
      </c>
      <c r="G21" s="730">
        <v>629.84570702567703</v>
      </c>
      <c r="H21" s="792">
        <v>727.88905032560274</v>
      </c>
      <c r="I21" s="799">
        <v>701.22200365647268</v>
      </c>
      <c r="J21" s="795">
        <v>671.82223953743278</v>
      </c>
      <c r="K21" s="341">
        <v>640.14555382807282</v>
      </c>
      <c r="L21" s="792">
        <v>607.38202767770827</v>
      </c>
      <c r="M21" s="799">
        <v>572.84469072827017</v>
      </c>
      <c r="O21" s="304">
        <f>I21/$F21-1</f>
        <v>-0.10077795875990858</v>
      </c>
      <c r="P21" s="304">
        <f>M21/$F21-1</f>
        <v>-0.26540443764714261</v>
      </c>
      <c r="Q21" s="703"/>
      <c r="R21" s="703"/>
      <c r="S21" s="703"/>
      <c r="T21" s="703"/>
      <c r="U21" s="703"/>
      <c r="V21" s="703"/>
      <c r="W21" s="703"/>
      <c r="X21" s="703"/>
      <c r="Y21" s="703"/>
    </row>
    <row r="22" spans="1:25" ht="14.25" customHeight="1">
      <c r="A22" s="729" t="s">
        <v>619</v>
      </c>
      <c r="B22" s="730"/>
      <c r="C22" s="730"/>
      <c r="D22" s="730"/>
      <c r="E22" s="730">
        <v>279.31161313419318</v>
      </c>
      <c r="F22" s="730">
        <v>0</v>
      </c>
      <c r="G22" s="730">
        <v>0</v>
      </c>
      <c r="H22" s="792">
        <v>257.36989053930739</v>
      </c>
      <c r="I22" s="799">
        <v>246.85408849993215</v>
      </c>
      <c r="J22" s="795">
        <v>241.43272351144685</v>
      </c>
      <c r="K22" s="341">
        <v>235.23730556948794</v>
      </c>
      <c r="L22" s="792">
        <v>228.66478275692884</v>
      </c>
      <c r="M22" s="799">
        <v>221.42246575861287</v>
      </c>
      <c r="O22" s="304"/>
      <c r="P22" s="304"/>
      <c r="Q22" s="703"/>
      <c r="R22" s="703"/>
      <c r="S22" s="703"/>
      <c r="T22" s="703"/>
      <c r="U22" s="703"/>
      <c r="V22" s="703"/>
      <c r="W22" s="703"/>
      <c r="X22" s="703"/>
      <c r="Y22" s="703"/>
    </row>
    <row r="23" spans="1:25" ht="14.25" customHeight="1">
      <c r="A23" s="729" t="s">
        <v>620</v>
      </c>
      <c r="B23" s="730"/>
      <c r="C23" s="730"/>
      <c r="D23" s="730"/>
      <c r="E23" s="730">
        <v>507.48166330015385</v>
      </c>
      <c r="F23" s="730">
        <v>0</v>
      </c>
      <c r="G23" s="730">
        <v>0</v>
      </c>
      <c r="H23" s="792">
        <v>470.51915978629535</v>
      </c>
      <c r="I23" s="799">
        <v>454.36791515654039</v>
      </c>
      <c r="J23" s="795">
        <v>430.38951602598576</v>
      </c>
      <c r="K23" s="341">
        <v>404.90824825858482</v>
      </c>
      <c r="L23" s="792">
        <v>378.71724492077942</v>
      </c>
      <c r="M23" s="799">
        <v>351.42222496965724</v>
      </c>
      <c r="O23" s="304"/>
      <c r="P23" s="304"/>
      <c r="Q23" s="703"/>
      <c r="R23" s="703"/>
      <c r="S23" s="703"/>
      <c r="T23" s="703"/>
      <c r="U23" s="703"/>
      <c r="V23" s="703"/>
      <c r="W23" s="703"/>
      <c r="X23" s="703"/>
      <c r="Y23" s="703"/>
    </row>
    <row r="24" spans="1:25" ht="14.25" customHeight="1">
      <c r="A24" s="729" t="s">
        <v>621</v>
      </c>
      <c r="B24" s="730">
        <v>163.22341822605296</v>
      </c>
      <c r="C24" s="730">
        <v>163.8534196288355</v>
      </c>
      <c r="D24" s="730">
        <v>170.71821832998174</v>
      </c>
      <c r="E24" s="730">
        <v>168.67363782653788</v>
      </c>
      <c r="F24" s="730">
        <v>172.54230620404758</v>
      </c>
      <c r="G24" s="730">
        <v>102.8012743017934</v>
      </c>
      <c r="H24" s="792">
        <v>182.19263603142019</v>
      </c>
      <c r="I24" s="799">
        <v>203.08635015684092</v>
      </c>
      <c r="J24" s="795">
        <v>218.80400303703283</v>
      </c>
      <c r="K24" s="341">
        <v>233.99744021927825</v>
      </c>
      <c r="L24" s="792">
        <v>248.90315254601956</v>
      </c>
      <c r="M24" s="799">
        <v>263.07214438267107</v>
      </c>
      <c r="O24" s="304">
        <f t="shared" ref="O24:O31" si="4">I24/$F24-1</f>
        <v>0.17702350585642534</v>
      </c>
      <c r="P24" s="304">
        <f t="shared" ref="P24:P31" si="5">M24/$F24-1</f>
        <v>0.52468197609207445</v>
      </c>
      <c r="Q24" s="703"/>
      <c r="R24" s="703"/>
      <c r="S24" s="703"/>
      <c r="T24" s="703"/>
      <c r="U24" s="703"/>
      <c r="V24" s="703"/>
      <c r="W24" s="703"/>
      <c r="X24" s="703"/>
      <c r="Y24" s="703"/>
    </row>
    <row r="25" spans="1:25" ht="14.25" customHeight="1">
      <c r="A25" s="731" t="s">
        <v>622</v>
      </c>
      <c r="B25" s="730">
        <v>104.84898466171585</v>
      </c>
      <c r="C25" s="730">
        <v>104.20727766897554</v>
      </c>
      <c r="D25" s="730">
        <v>110.567763484713</v>
      </c>
      <c r="E25" s="730">
        <v>107.93538502896824</v>
      </c>
      <c r="F25" s="730">
        <v>112.47835138440131</v>
      </c>
      <c r="G25" s="730">
        <v>64.888834107401252</v>
      </c>
      <c r="H25" s="792">
        <v>118.69003809049511</v>
      </c>
      <c r="I25" s="799">
        <v>134.20112763351781</v>
      </c>
      <c r="J25" s="795">
        <v>144.67267759011153</v>
      </c>
      <c r="K25" s="341">
        <v>154.79829691913386</v>
      </c>
      <c r="L25" s="792">
        <v>164.73388038037896</v>
      </c>
      <c r="M25" s="799">
        <v>174.18184889466957</v>
      </c>
      <c r="O25" s="304">
        <f t="shared" si="4"/>
        <v>0.19312850856853037</v>
      </c>
      <c r="P25" s="304">
        <f t="shared" si="5"/>
        <v>0.54858109805853195</v>
      </c>
      <c r="Q25" s="703"/>
      <c r="R25" s="703"/>
      <c r="S25" s="703"/>
      <c r="T25" s="703"/>
      <c r="U25" s="703"/>
      <c r="V25" s="703"/>
      <c r="W25" s="703"/>
      <c r="X25" s="703"/>
      <c r="Y25" s="703"/>
    </row>
    <row r="26" spans="1:25" ht="14.25" customHeight="1">
      <c r="A26" s="731" t="s">
        <v>623</v>
      </c>
      <c r="B26" s="730">
        <v>58.374433564337124</v>
      </c>
      <c r="C26" s="730">
        <v>59.64614195985996</v>
      </c>
      <c r="D26" s="730">
        <v>60.150454845268733</v>
      </c>
      <c r="E26" s="730">
        <v>60.73825279756965</v>
      </c>
      <c r="F26" s="730">
        <v>60.063954819646263</v>
      </c>
      <c r="G26" s="730">
        <v>37.912440194392154</v>
      </c>
      <c r="H26" s="792">
        <v>63.502597940925057</v>
      </c>
      <c r="I26" s="799">
        <v>68.885222523323094</v>
      </c>
      <c r="J26" s="795">
        <v>74.131325446921295</v>
      </c>
      <c r="K26" s="341">
        <v>79.199143300144399</v>
      </c>
      <c r="L26" s="792">
        <v>84.169272165640621</v>
      </c>
      <c r="M26" s="799">
        <v>88.890295488001541</v>
      </c>
      <c r="O26" s="304">
        <f t="shared" si="4"/>
        <v>0.14686458342885356</v>
      </c>
      <c r="P26" s="304">
        <f t="shared" si="5"/>
        <v>0.4799274499142121</v>
      </c>
      <c r="Q26" s="703"/>
      <c r="R26" s="703"/>
      <c r="S26" s="703"/>
      <c r="T26" s="703"/>
      <c r="U26" s="703"/>
      <c r="V26" s="703"/>
      <c r="W26" s="703"/>
      <c r="X26" s="703"/>
      <c r="Y26" s="703"/>
    </row>
    <row r="27" spans="1:25" ht="14.25" customHeight="1">
      <c r="A27" s="729" t="s">
        <v>240</v>
      </c>
      <c r="B27" s="730">
        <v>14.281834</v>
      </c>
      <c r="C27" s="730">
        <v>14.821864</v>
      </c>
      <c r="D27" s="730">
        <v>15.409817</v>
      </c>
      <c r="E27" s="730">
        <v>15.883513000000001</v>
      </c>
      <c r="F27" s="730">
        <v>16.199438000000001</v>
      </c>
      <c r="G27" s="730">
        <v>7.22</v>
      </c>
      <c r="H27" s="792">
        <v>14.976242512096274</v>
      </c>
      <c r="I27" s="799">
        <v>14.027769703729202</v>
      </c>
      <c r="J27" s="795">
        <v>14.381988467341099</v>
      </c>
      <c r="K27" s="341">
        <v>14.745151698615695</v>
      </c>
      <c r="L27" s="792">
        <v>15.11748525657003</v>
      </c>
      <c r="M27" s="799">
        <v>15.499220703444365</v>
      </c>
      <c r="N27" s="727"/>
      <c r="O27" s="304">
        <f t="shared" si="4"/>
        <v>-0.13405824919795351</v>
      </c>
      <c r="P27" s="304">
        <f t="shared" si="5"/>
        <v>-4.3224789437487643E-2</v>
      </c>
      <c r="Q27" s="703"/>
      <c r="R27" s="703"/>
      <c r="S27" s="703"/>
      <c r="T27" s="703"/>
      <c r="U27" s="703"/>
      <c r="V27" s="703"/>
      <c r="W27" s="703"/>
      <c r="X27" s="703"/>
      <c r="Y27" s="703"/>
    </row>
    <row r="28" spans="1:25" ht="14.25" customHeight="1">
      <c r="A28" s="729" t="s">
        <v>235</v>
      </c>
      <c r="B28" s="730">
        <v>11.133746508571427</v>
      </c>
      <c r="C28" s="730">
        <v>11.210580250247251</v>
      </c>
      <c r="D28" s="730">
        <v>11.273264494188268</v>
      </c>
      <c r="E28" s="730">
        <v>11.340237796767951</v>
      </c>
      <c r="F28" s="730">
        <v>11.340237796767951</v>
      </c>
      <c r="G28" s="730">
        <v>9.5825009382689181</v>
      </c>
      <c r="H28" s="792">
        <v>15.036631590145351</v>
      </c>
      <c r="I28" s="799">
        <v>19.27827249043516</v>
      </c>
      <c r="J28" s="795">
        <v>21.813566858519785</v>
      </c>
      <c r="K28" s="341">
        <v>24.3049209425843</v>
      </c>
      <c r="L28" s="792">
        <v>26.770126617549703</v>
      </c>
      <c r="M28" s="799">
        <v>29.155797497120048</v>
      </c>
      <c r="N28" s="727"/>
      <c r="O28" s="304">
        <f t="shared" si="4"/>
        <v>0.69998838083709369</v>
      </c>
      <c r="P28" s="304">
        <f t="shared" si="5"/>
        <v>1.5710040670778227</v>
      </c>
    </row>
    <row r="29" spans="1:25" ht="14.25" customHeight="1">
      <c r="A29" s="729" t="s">
        <v>624</v>
      </c>
      <c r="B29" s="732">
        <v>5.5</v>
      </c>
      <c r="C29" s="732">
        <v>5.5</v>
      </c>
      <c r="D29" s="732">
        <v>5.5</v>
      </c>
      <c r="E29" s="732">
        <v>5.5</v>
      </c>
      <c r="F29" s="732">
        <v>5.5</v>
      </c>
      <c r="G29" s="732">
        <v>5.5</v>
      </c>
      <c r="H29" s="792">
        <v>13.294325148425312</v>
      </c>
      <c r="I29" s="799">
        <v>21.459522427528167</v>
      </c>
      <c r="J29" s="795">
        <v>38.00134950197814</v>
      </c>
      <c r="K29" s="341">
        <v>54.570823125877048</v>
      </c>
      <c r="L29" s="792">
        <v>71.126501006132045</v>
      </c>
      <c r="M29" s="799">
        <v>87.467392491360144</v>
      </c>
      <c r="N29" s="727"/>
      <c r="O29" s="304">
        <f t="shared" si="4"/>
        <v>2.9017313504596669</v>
      </c>
      <c r="P29" s="304">
        <f t="shared" si="5"/>
        <v>14.90316227115639</v>
      </c>
      <c r="Q29" s="2002">
        <f>M29/M30</f>
        <v>9.0355213252554689E-2</v>
      </c>
    </row>
    <row r="30" spans="1:25" ht="14.25" customHeight="1">
      <c r="A30" s="729" t="s">
        <v>41</v>
      </c>
      <c r="B30" s="732">
        <v>966.86769676585379</v>
      </c>
      <c r="C30" s="732">
        <v>978.47097065198534</v>
      </c>
      <c r="D30" s="732">
        <v>992.27307342200572</v>
      </c>
      <c r="E30" s="732">
        <v>988.19066505765284</v>
      </c>
      <c r="F30" s="732">
        <v>985.3916079853359</v>
      </c>
      <c r="G30" s="732">
        <v>754.94948226573945</v>
      </c>
      <c r="H30" s="793">
        <v>953.38888560768987</v>
      </c>
      <c r="I30" s="800">
        <v>959.07391843500614</v>
      </c>
      <c r="J30" s="796">
        <v>964.82314740230458</v>
      </c>
      <c r="K30" s="733">
        <v>967.76388981442813</v>
      </c>
      <c r="L30" s="793">
        <v>969.29929310397961</v>
      </c>
      <c r="M30" s="800">
        <v>968.03924580286582</v>
      </c>
      <c r="N30" s="727"/>
      <c r="O30" s="304">
        <f t="shared" si="4"/>
        <v>-2.6707848267692347E-2</v>
      </c>
      <c r="P30" s="304">
        <f t="shared" si="5"/>
        <v>-1.760961027255703E-2</v>
      </c>
    </row>
    <row r="31" spans="1:25" ht="14.25" customHeight="1" thickBot="1">
      <c r="A31" s="731" t="s">
        <v>625</v>
      </c>
      <c r="B31" s="734">
        <v>961.36769676585379</v>
      </c>
      <c r="C31" s="734">
        <v>972.97097065198534</v>
      </c>
      <c r="D31" s="734">
        <v>986.77307342200572</v>
      </c>
      <c r="E31" s="734">
        <v>982.69066505765284</v>
      </c>
      <c r="F31" s="734">
        <v>979.8916079853359</v>
      </c>
      <c r="G31" s="734">
        <v>749.44948226573945</v>
      </c>
      <c r="H31" s="794">
        <v>940.09456045926459</v>
      </c>
      <c r="I31" s="801">
        <v>937.61439600747792</v>
      </c>
      <c r="J31" s="797">
        <v>926.82179790032649</v>
      </c>
      <c r="K31" s="734">
        <v>913.19306668855108</v>
      </c>
      <c r="L31" s="794">
        <v>898.1727920978476</v>
      </c>
      <c r="M31" s="801">
        <v>880.57185331150572</v>
      </c>
      <c r="N31" s="735"/>
      <c r="O31" s="304">
        <f t="shared" si="4"/>
        <v>-4.3144784212184706E-2</v>
      </c>
      <c r="P31" s="304">
        <f t="shared" si="5"/>
        <v>-0.10135789904154024</v>
      </c>
    </row>
    <row r="32" spans="1:25" ht="14.25" customHeight="1">
      <c r="A32" s="224" t="s">
        <v>626</v>
      </c>
      <c r="B32" s="736">
        <f>B21+B24+B27+B28+B29-B30</f>
        <v>0</v>
      </c>
      <c r="C32" s="736">
        <f t="shared" ref="C32:M32" si="6">C21+C24+C27+C28+C29-C30</f>
        <v>0</v>
      </c>
      <c r="D32" s="736">
        <f t="shared" si="6"/>
        <v>0</v>
      </c>
      <c r="E32" s="736">
        <f t="shared" si="6"/>
        <v>0</v>
      </c>
      <c r="F32" s="736">
        <f t="shared" si="6"/>
        <v>0</v>
      </c>
      <c r="G32" s="736">
        <f t="shared" si="6"/>
        <v>0</v>
      </c>
      <c r="H32" s="736">
        <f t="shared" si="6"/>
        <v>0</v>
      </c>
      <c r="I32" s="736">
        <f t="shared" si="6"/>
        <v>0</v>
      </c>
      <c r="J32" s="736">
        <f t="shared" si="6"/>
        <v>0</v>
      </c>
      <c r="K32" s="736">
        <f t="shared" si="6"/>
        <v>0</v>
      </c>
      <c r="L32" s="736">
        <f t="shared" si="6"/>
        <v>0</v>
      </c>
      <c r="M32" s="736">
        <f t="shared" si="6"/>
        <v>0</v>
      </c>
    </row>
    <row r="33" spans="1:20" ht="14.25" customHeight="1">
      <c r="B33" s="737"/>
      <c r="C33" s="737"/>
      <c r="D33" s="737"/>
      <c r="E33" s="737">
        <f>E21-E22-E23</f>
        <v>0</v>
      </c>
      <c r="F33" s="737">
        <f t="shared" ref="F33:M33" si="7">F21-F22-F23</f>
        <v>779.80962598452038</v>
      </c>
      <c r="G33" s="737">
        <f t="shared" si="7"/>
        <v>629.84570702567703</v>
      </c>
      <c r="H33" s="737">
        <f t="shared" si="7"/>
        <v>0</v>
      </c>
      <c r="I33" s="737">
        <f t="shared" si="7"/>
        <v>0</v>
      </c>
      <c r="J33" s="737">
        <f t="shared" si="7"/>
        <v>0</v>
      </c>
      <c r="K33" s="737">
        <f t="shared" si="7"/>
        <v>0</v>
      </c>
      <c r="L33" s="737">
        <f t="shared" si="7"/>
        <v>0</v>
      </c>
      <c r="M33" s="737">
        <f t="shared" si="7"/>
        <v>0</v>
      </c>
    </row>
    <row r="34" spans="1:20" ht="14.25" customHeight="1">
      <c r="B34" s="738"/>
      <c r="C34" s="738"/>
      <c r="D34" s="738"/>
      <c r="E34" s="738"/>
      <c r="F34" s="738"/>
      <c r="G34" s="738"/>
      <c r="H34" s="738"/>
      <c r="I34" s="738"/>
      <c r="J34" s="738"/>
      <c r="K34" s="738"/>
      <c r="L34" s="738"/>
      <c r="M34" s="738"/>
    </row>
    <row r="35" spans="1:20" ht="14.25" customHeight="1">
      <c r="A35" s="739" t="s">
        <v>627</v>
      </c>
    </row>
    <row r="36" spans="1:20" ht="14.25" customHeight="1">
      <c r="A36" s="728"/>
      <c r="B36" s="728">
        <v>2015</v>
      </c>
      <c r="C36" s="728">
        <v>2016</v>
      </c>
      <c r="D36" s="728">
        <v>2017</v>
      </c>
      <c r="E36" s="728">
        <v>2018</v>
      </c>
      <c r="F36" s="728">
        <v>2019</v>
      </c>
      <c r="G36" s="728">
        <v>2020</v>
      </c>
      <c r="H36" s="728">
        <v>2025</v>
      </c>
      <c r="I36" s="728">
        <v>2030</v>
      </c>
      <c r="J36" s="728">
        <v>2035</v>
      </c>
      <c r="K36" s="728">
        <v>2040</v>
      </c>
      <c r="L36" s="728">
        <v>2045</v>
      </c>
      <c r="M36" s="728">
        <v>2050</v>
      </c>
      <c r="T36" s="339"/>
    </row>
    <row r="37" spans="1:20" ht="14.25" customHeight="1">
      <c r="A37" s="670" t="s">
        <v>628</v>
      </c>
      <c r="B37" s="740">
        <v>0.97842221238696381</v>
      </c>
      <c r="C37" s="740">
        <v>0.9901641507561697</v>
      </c>
      <c r="D37" s="740">
        <v>1.0041311950301763</v>
      </c>
      <c r="E37" s="740">
        <v>1</v>
      </c>
      <c r="F37" s="740">
        <v>0.99716749290264384</v>
      </c>
      <c r="G37" s="740">
        <v>0.76397147732790449</v>
      </c>
      <c r="H37" s="741">
        <f>H30/$E30</f>
        <v>0.96478232320891988</v>
      </c>
      <c r="I37" s="741">
        <f t="shared" ref="I37:M37" si="8">I30/$E30</f>
        <v>0.97053529480472478</v>
      </c>
      <c r="J37" s="741">
        <f t="shared" si="8"/>
        <v>0.97635322971404015</v>
      </c>
      <c r="K37" s="741">
        <f t="shared" si="8"/>
        <v>0.97932911535646516</v>
      </c>
      <c r="L37" s="741">
        <f t="shared" si="8"/>
        <v>0.98088286742460673</v>
      </c>
      <c r="M37" s="741">
        <f t="shared" si="8"/>
        <v>0.9796077619761655</v>
      </c>
      <c r="O37" s="224" t="s">
        <v>629</v>
      </c>
      <c r="T37" s="339"/>
    </row>
    <row r="40" spans="1:20" ht="14.25" customHeight="1">
      <c r="A40" s="739" t="s">
        <v>627</v>
      </c>
    </row>
    <row r="41" spans="1:20" ht="14.25" customHeight="1">
      <c r="A41" s="727" t="s">
        <v>630</v>
      </c>
      <c r="B41" s="727" t="s">
        <v>245</v>
      </c>
      <c r="C41" s="727" t="s">
        <v>245</v>
      </c>
      <c r="D41" s="727" t="s">
        <v>245</v>
      </c>
      <c r="E41" s="727" t="s">
        <v>245</v>
      </c>
      <c r="F41" s="727" t="s">
        <v>245</v>
      </c>
      <c r="G41" s="224" t="s">
        <v>616</v>
      </c>
      <c r="H41" s="224" t="s">
        <v>616</v>
      </c>
      <c r="I41" s="224" t="s">
        <v>616</v>
      </c>
      <c r="J41" s="224" t="s">
        <v>616</v>
      </c>
      <c r="K41" s="224" t="s">
        <v>616</v>
      </c>
      <c r="L41" s="224" t="s">
        <v>616</v>
      </c>
      <c r="M41" s="224" t="s">
        <v>616</v>
      </c>
      <c r="N41" s="727"/>
      <c r="O41" s="224" t="s">
        <v>631</v>
      </c>
      <c r="T41" s="339"/>
    </row>
    <row r="42" spans="1:20" ht="14.25" customHeight="1">
      <c r="A42" s="728"/>
      <c r="B42" s="728">
        <v>2015</v>
      </c>
      <c r="C42" s="728">
        <v>2016</v>
      </c>
      <c r="D42" s="728">
        <v>2017</v>
      </c>
      <c r="E42" s="728">
        <v>2018</v>
      </c>
      <c r="F42" s="728">
        <v>2019</v>
      </c>
      <c r="G42" s="728">
        <v>2020</v>
      </c>
      <c r="H42" s="728">
        <v>2025</v>
      </c>
      <c r="I42" s="728">
        <v>2030</v>
      </c>
      <c r="J42" s="728">
        <v>2035</v>
      </c>
      <c r="K42" s="728">
        <v>2040</v>
      </c>
      <c r="L42" s="728">
        <v>2045</v>
      </c>
      <c r="M42" s="728">
        <v>2050</v>
      </c>
      <c r="N42" s="727"/>
      <c r="O42" s="225">
        <v>2030</v>
      </c>
      <c r="P42" s="225">
        <v>2050</v>
      </c>
      <c r="T42" s="339"/>
    </row>
    <row r="43" spans="1:20" ht="14.25" customHeight="1">
      <c r="A43" s="729" t="s">
        <v>233</v>
      </c>
      <c r="B43" s="742">
        <v>0.79920831010901072</v>
      </c>
      <c r="C43" s="742">
        <v>0.8003151143575663</v>
      </c>
      <c r="D43" s="742">
        <v>0.7955186880921461</v>
      </c>
      <c r="E43" s="743">
        <v>0.79619581954707508</v>
      </c>
      <c r="F43" s="743">
        <v>0.79137027316364672</v>
      </c>
      <c r="G43" s="742">
        <v>0.83428854754015669</v>
      </c>
      <c r="H43" s="744">
        <f>H21/H$30</f>
        <v>0.76347549390786784</v>
      </c>
      <c r="I43" s="744">
        <f t="shared" ref="I43:M43" si="9">I21/I$30</f>
        <v>0.73114489944707284</v>
      </c>
      <c r="J43" s="744">
        <f t="shared" si="9"/>
        <v>0.69631646104910605</v>
      </c>
      <c r="K43" s="744">
        <f t="shared" si="9"/>
        <v>0.66146873278235541</v>
      </c>
      <c r="L43" s="744">
        <f t="shared" si="9"/>
        <v>0.62661969527770267</v>
      </c>
      <c r="M43" s="744">
        <f t="shared" si="9"/>
        <v>0.5917577135554748</v>
      </c>
      <c r="N43" s="727"/>
      <c r="O43" s="310">
        <f>I43-$F43</f>
        <v>-6.0225373716573882E-2</v>
      </c>
      <c r="P43" s="310">
        <f>M43-$F43</f>
        <v>-0.19961255960817192</v>
      </c>
      <c r="T43" s="339"/>
    </row>
    <row r="44" spans="1:20" ht="14.25" customHeight="1">
      <c r="A44" s="729" t="s">
        <v>619</v>
      </c>
      <c r="B44" s="742"/>
      <c r="C44" s="742"/>
      <c r="D44" s="742"/>
      <c r="E44" s="743">
        <v>0.28264951593921162</v>
      </c>
      <c r="F44" s="743">
        <v>0</v>
      </c>
      <c r="G44" s="742">
        <v>0</v>
      </c>
      <c r="H44" s="744">
        <f t="shared" ref="H44:M53" si="10">H22/H$30</f>
        <v>0.26995268607023865</v>
      </c>
      <c r="I44" s="744">
        <f t="shared" si="10"/>
        <v>0.2573879695349684</v>
      </c>
      <c r="J44" s="744">
        <f t="shared" si="10"/>
        <v>0.25023521063055099</v>
      </c>
      <c r="K44" s="744">
        <f t="shared" si="10"/>
        <v>0.24307303469919245</v>
      </c>
      <c r="L44" s="744">
        <f t="shared" si="10"/>
        <v>0.23590730374379762</v>
      </c>
      <c r="M44" s="744">
        <f t="shared" si="10"/>
        <v>0.22873294313080356</v>
      </c>
      <c r="N44" s="727"/>
      <c r="O44" s="310"/>
      <c r="P44" s="310"/>
      <c r="T44" s="339"/>
    </row>
    <row r="45" spans="1:20" ht="14.25" customHeight="1">
      <c r="A45" s="729" t="s">
        <v>620</v>
      </c>
      <c r="B45" s="742"/>
      <c r="C45" s="742"/>
      <c r="D45" s="742"/>
      <c r="E45" s="743">
        <v>0.51354630360786346</v>
      </c>
      <c r="F45" s="743">
        <v>0</v>
      </c>
      <c r="G45" s="742">
        <v>0</v>
      </c>
      <c r="H45" s="744">
        <f t="shared" si="10"/>
        <v>0.4935228078376292</v>
      </c>
      <c r="I45" s="744">
        <f t="shared" si="10"/>
        <v>0.47375692991210427</v>
      </c>
      <c r="J45" s="744">
        <f t="shared" si="10"/>
        <v>0.4460812504185549</v>
      </c>
      <c r="K45" s="744">
        <f t="shared" si="10"/>
        <v>0.4183956980831629</v>
      </c>
      <c r="L45" s="744">
        <f t="shared" si="10"/>
        <v>0.39071239153390502</v>
      </c>
      <c r="M45" s="744">
        <f t="shared" si="10"/>
        <v>0.36302477042467124</v>
      </c>
      <c r="N45" s="727"/>
      <c r="O45" s="310"/>
      <c r="P45" s="310"/>
      <c r="T45" s="339"/>
    </row>
    <row r="46" spans="1:20" ht="14.25" customHeight="1">
      <c r="A46" s="729" t="s">
        <v>621</v>
      </c>
      <c r="B46" s="742">
        <v>0.16881670446952657</v>
      </c>
      <c r="C46" s="742">
        <v>0.16745864163926591</v>
      </c>
      <c r="D46" s="742">
        <v>0.17204761763940021</v>
      </c>
      <c r="E46" s="743">
        <v>0.17068936571739135</v>
      </c>
      <c r="F46" s="743">
        <v>0.17510023913925524</v>
      </c>
      <c r="G46" s="742">
        <v>0.13616973945497418</v>
      </c>
      <c r="H46" s="744">
        <f t="shared" si="10"/>
        <v>0.19110002096918788</v>
      </c>
      <c r="I46" s="744">
        <f t="shared" si="10"/>
        <v>0.21175255238744514</v>
      </c>
      <c r="J46" s="744">
        <f t="shared" si="10"/>
        <v>0.22678146106479927</v>
      </c>
      <c r="K46" s="744">
        <f t="shared" si="10"/>
        <v>0.2417918695686693</v>
      </c>
      <c r="L46" s="744">
        <f t="shared" si="10"/>
        <v>0.25678668530641235</v>
      </c>
      <c r="M46" s="744">
        <f t="shared" si="10"/>
        <v>0.27175772627326289</v>
      </c>
      <c r="N46" s="727"/>
      <c r="O46" s="310">
        <f t="shared" ref="O46:O53" si="11">I46-$F46</f>
        <v>3.6652313248189905E-2</v>
      </c>
      <c r="P46" s="310">
        <f t="shared" ref="P46:P53" si="12">M46-$F46</f>
        <v>9.6657487134007652E-2</v>
      </c>
      <c r="T46" s="339"/>
    </row>
    <row r="47" spans="1:20" ht="14.25" customHeight="1">
      <c r="A47" s="731" t="s">
        <v>622</v>
      </c>
      <c r="B47" s="742">
        <v>0.10844191507528161</v>
      </c>
      <c r="C47" s="742">
        <v>0.10650012191934424</v>
      </c>
      <c r="D47" s="742">
        <v>0.11142876537343005</v>
      </c>
      <c r="E47" s="743">
        <v>0.1092252627408407</v>
      </c>
      <c r="F47" s="743">
        <v>0.11414583854064561</v>
      </c>
      <c r="G47" s="742">
        <v>8.595122671341951E-2</v>
      </c>
      <c r="H47" s="744">
        <f t="shared" si="10"/>
        <v>0.12449278555921292</v>
      </c>
      <c r="I47" s="745">
        <f t="shared" si="10"/>
        <v>0.13992782522175559</v>
      </c>
      <c r="J47" s="744">
        <f t="shared" si="10"/>
        <v>0.14994735354311212</v>
      </c>
      <c r="K47" s="744">
        <f t="shared" si="10"/>
        <v>0.15995461139681183</v>
      </c>
      <c r="L47" s="744">
        <f t="shared" si="10"/>
        <v>0.16995151193482555</v>
      </c>
      <c r="M47" s="745">
        <f t="shared" si="10"/>
        <v>0.17993263150215341</v>
      </c>
      <c r="N47" s="727"/>
      <c r="O47" s="310">
        <f t="shared" si="11"/>
        <v>2.5781986681109981E-2</v>
      </c>
      <c r="P47" s="310">
        <f t="shared" si="12"/>
        <v>6.5786792961507801E-2</v>
      </c>
      <c r="R47" s="310"/>
      <c r="T47" s="339"/>
    </row>
    <row r="48" spans="1:20" ht="14.25" customHeight="1">
      <c r="A48" s="731" t="s">
        <v>623</v>
      </c>
      <c r="B48" s="742">
        <v>6.0374789394244961E-2</v>
      </c>
      <c r="C48" s="742">
        <v>6.0958519719921687E-2</v>
      </c>
      <c r="D48" s="742">
        <v>6.0618852265970163E-2</v>
      </c>
      <c r="E48" s="743">
        <v>6.1464102976550652E-2</v>
      </c>
      <c r="F48" s="743">
        <v>6.0954400598609626E-2</v>
      </c>
      <c r="G48" s="742">
        <v>5.0218512741554693E-2</v>
      </c>
      <c r="H48" s="744">
        <f t="shared" si="10"/>
        <v>6.660723540997493E-2</v>
      </c>
      <c r="I48" s="745">
        <f t="shared" si="10"/>
        <v>7.1824727165689536E-2</v>
      </c>
      <c r="J48" s="744">
        <f t="shared" si="10"/>
        <v>7.6834107521687164E-2</v>
      </c>
      <c r="K48" s="744">
        <f t="shared" si="10"/>
        <v>8.1837258171857497E-2</v>
      </c>
      <c r="L48" s="744">
        <f t="shared" si="10"/>
        <v>8.6835173371586818E-2</v>
      </c>
      <c r="M48" s="745">
        <f t="shared" si="10"/>
        <v>9.1825094771109519E-2</v>
      </c>
      <c r="N48" s="727"/>
      <c r="O48" s="310">
        <f t="shared" si="11"/>
        <v>1.087032656707991E-2</v>
      </c>
      <c r="P48" s="310">
        <f t="shared" si="12"/>
        <v>3.0870694172499893E-2</v>
      </c>
      <c r="T48" s="339"/>
    </row>
    <row r="49" spans="1:20" ht="14.25" customHeight="1">
      <c r="A49" s="729" t="s">
        <v>240</v>
      </c>
      <c r="B49" s="742">
        <v>1.4771239175506998E-2</v>
      </c>
      <c r="C49" s="742">
        <v>1.5147985422729236E-2</v>
      </c>
      <c r="D49" s="742">
        <v>1.552981473825233E-2</v>
      </c>
      <c r="E49" s="743">
        <v>1.6073328317742535E-2</v>
      </c>
      <c r="F49" s="743">
        <v>1.6439594034213727E-2</v>
      </c>
      <c r="G49" s="742">
        <v>9.5635538133379185E-3</v>
      </c>
      <c r="H49" s="744">
        <f t="shared" si="10"/>
        <v>1.5708429936804245E-2</v>
      </c>
      <c r="I49" s="745">
        <f t="shared" si="10"/>
        <v>1.462636970320221E-2</v>
      </c>
      <c r="J49" s="744">
        <f t="shared" si="10"/>
        <v>1.490634683264311E-2</v>
      </c>
      <c r="K49" s="744">
        <f t="shared" si="10"/>
        <v>1.5236311102125463E-2</v>
      </c>
      <c r="L49" s="744">
        <f t="shared" si="10"/>
        <v>1.559630277678159E-2</v>
      </c>
      <c r="M49" s="745">
        <f t="shared" si="10"/>
        <v>1.6010942501189326E-2</v>
      </c>
      <c r="N49" s="727"/>
      <c r="O49" s="310">
        <f t="shared" si="11"/>
        <v>-1.8132243310115172E-3</v>
      </c>
      <c r="P49" s="310">
        <f t="shared" si="12"/>
        <v>-4.2865153302440104E-4</v>
      </c>
      <c r="T49" s="339"/>
    </row>
    <row r="50" spans="1:20" ht="14.25" customHeight="1">
      <c r="A50" s="729" t="s">
        <v>235</v>
      </c>
      <c r="B50" s="742">
        <v>1.1515274060570549E-2</v>
      </c>
      <c r="C50" s="742">
        <v>1.1457243583606058E-2</v>
      </c>
      <c r="D50" s="742">
        <v>1.1361050497229243E-2</v>
      </c>
      <c r="E50" s="743">
        <v>1.1475758877064824E-2</v>
      </c>
      <c r="F50" s="743">
        <v>1.1508356378184937E-2</v>
      </c>
      <c r="G50" s="742">
        <v>1.2692903516550677E-2</v>
      </c>
      <c r="H50" s="744">
        <f t="shared" si="10"/>
        <v>1.5771771432557667E-2</v>
      </c>
      <c r="I50" s="745">
        <f t="shared" si="10"/>
        <v>2.0100924568872632E-2</v>
      </c>
      <c r="J50" s="744">
        <f t="shared" si="10"/>
        <v>2.260887595540256E-2</v>
      </c>
      <c r="K50" s="744">
        <f t="shared" si="10"/>
        <v>2.5114515222555832E-2</v>
      </c>
      <c r="L50" s="744">
        <f t="shared" si="10"/>
        <v>2.7618019334176892E-2</v>
      </c>
      <c r="M50" s="745">
        <f t="shared" si="10"/>
        <v>3.011840441751823E-2</v>
      </c>
      <c r="N50" s="727"/>
      <c r="O50" s="310">
        <f t="shared" si="11"/>
        <v>8.5925681906876949E-3</v>
      </c>
      <c r="P50" s="310">
        <f t="shared" si="12"/>
        <v>1.8610048039333291E-2</v>
      </c>
      <c r="T50" s="339"/>
    </row>
    <row r="51" spans="1:20" ht="14.25" customHeight="1">
      <c r="A51" s="729" t="s">
        <v>624</v>
      </c>
      <c r="B51" s="742">
        <v>5.6884721853851881E-3</v>
      </c>
      <c r="C51" s="742">
        <v>5.6210149968324357E-3</v>
      </c>
      <c r="D51" s="742">
        <v>5.542829032972151E-3</v>
      </c>
      <c r="E51" s="743">
        <v>5.5657275407262827E-3</v>
      </c>
      <c r="F51" s="743">
        <v>5.5815372846993519E-3</v>
      </c>
      <c r="G51" s="742">
        <v>7.2852556749804093E-3</v>
      </c>
      <c r="H51" s="744">
        <f t="shared" si="10"/>
        <v>1.3944283753582372E-2</v>
      </c>
      <c r="I51" s="745">
        <f t="shared" si="10"/>
        <v>2.2375253893407197E-2</v>
      </c>
      <c r="J51" s="744">
        <f t="shared" si="10"/>
        <v>3.9386855098048998E-2</v>
      </c>
      <c r="K51" s="744">
        <f t="shared" si="10"/>
        <v>5.6388571324293965E-2</v>
      </c>
      <c r="L51" s="744">
        <f t="shared" si="10"/>
        <v>7.3379297304926538E-2</v>
      </c>
      <c r="M51" s="745">
        <f t="shared" si="10"/>
        <v>9.0355213252554689E-2</v>
      </c>
      <c r="N51" s="727"/>
      <c r="O51" s="310">
        <f t="shared" si="11"/>
        <v>1.6793716608707845E-2</v>
      </c>
      <c r="P51" s="310">
        <f t="shared" si="12"/>
        <v>8.4773675967855344E-2</v>
      </c>
      <c r="T51" s="339"/>
    </row>
    <row r="52" spans="1:20" ht="14.25" customHeight="1">
      <c r="A52" s="729" t="s">
        <v>41</v>
      </c>
      <c r="B52" s="742">
        <v>1</v>
      </c>
      <c r="C52" s="742">
        <v>1</v>
      </c>
      <c r="D52" s="742">
        <v>1</v>
      </c>
      <c r="E52" s="743">
        <v>1</v>
      </c>
      <c r="F52" s="743">
        <v>1</v>
      </c>
      <c r="G52" s="742">
        <v>1</v>
      </c>
      <c r="H52" s="744">
        <f t="shared" si="10"/>
        <v>1</v>
      </c>
      <c r="I52" s="744">
        <f t="shared" si="10"/>
        <v>1</v>
      </c>
      <c r="J52" s="744">
        <f t="shared" si="10"/>
        <v>1</v>
      </c>
      <c r="K52" s="744">
        <f t="shared" si="10"/>
        <v>1</v>
      </c>
      <c r="L52" s="744">
        <f t="shared" si="10"/>
        <v>1</v>
      </c>
      <c r="M52" s="744">
        <f t="shared" si="10"/>
        <v>1</v>
      </c>
      <c r="N52" s="727"/>
      <c r="O52" s="310">
        <f t="shared" si="11"/>
        <v>0</v>
      </c>
      <c r="P52" s="310">
        <f t="shared" si="12"/>
        <v>0</v>
      </c>
      <c r="T52" s="339"/>
    </row>
    <row r="53" spans="1:20" ht="14.25" customHeight="1">
      <c r="A53" s="731" t="s">
        <v>625</v>
      </c>
      <c r="B53" s="742">
        <v>0.99431152781461485</v>
      </c>
      <c r="C53" s="742">
        <v>0.99437898500316757</v>
      </c>
      <c r="D53" s="742">
        <v>0.9944571709670279</v>
      </c>
      <c r="E53" s="743">
        <v>0.99443427245927374</v>
      </c>
      <c r="F53" s="743">
        <v>0.99441846271530066</v>
      </c>
      <c r="G53" s="742">
        <v>0.9927147443250196</v>
      </c>
      <c r="H53" s="744">
        <f t="shared" si="10"/>
        <v>0.98605571624641764</v>
      </c>
      <c r="I53" s="745">
        <f t="shared" si="10"/>
        <v>0.97762474610659278</v>
      </c>
      <c r="J53" s="744">
        <f t="shared" si="10"/>
        <v>0.96061314490195104</v>
      </c>
      <c r="K53" s="744">
        <f t="shared" si="10"/>
        <v>0.94361142867570602</v>
      </c>
      <c r="L53" s="744">
        <f t="shared" si="10"/>
        <v>0.92662070269507346</v>
      </c>
      <c r="M53" s="745">
        <f t="shared" si="10"/>
        <v>0.90964478674744531</v>
      </c>
      <c r="N53" s="727"/>
      <c r="O53" s="310">
        <f t="shared" si="11"/>
        <v>-1.6793716608707876E-2</v>
      </c>
      <c r="P53" s="310">
        <f t="shared" si="12"/>
        <v>-8.4773675967855344E-2</v>
      </c>
      <c r="T53" s="339"/>
    </row>
    <row r="54" spans="1:20" ht="14.25" customHeight="1">
      <c r="T54" s="339"/>
    </row>
    <row r="55" spans="1:20" ht="27.75" customHeight="1">
      <c r="A55" s="746" t="s">
        <v>632</v>
      </c>
      <c r="B55" s="747">
        <v>0.16881670446952657</v>
      </c>
      <c r="C55" s="747">
        <v>0.16745864163926591</v>
      </c>
      <c r="D55" s="747">
        <v>0.17204761763940021</v>
      </c>
      <c r="E55" s="747">
        <v>0.17068936571739135</v>
      </c>
      <c r="F55" s="747">
        <v>0.17510023913925524</v>
      </c>
      <c r="G55" s="747">
        <v>0.13616973945497418</v>
      </c>
      <c r="H55" s="747">
        <v>0.19068936571739137</v>
      </c>
      <c r="I55" s="747">
        <v>0.21068936571739136</v>
      </c>
      <c r="J55" s="747">
        <v>0.22568936571739134</v>
      </c>
      <c r="K55" s="747">
        <v>0.24068936571739136</v>
      </c>
      <c r="L55" s="747">
        <v>0.25568936571739131</v>
      </c>
      <c r="M55" s="747">
        <v>0.27068936571739133</v>
      </c>
      <c r="N55" s="727"/>
      <c r="Q55" s="310"/>
      <c r="T55" s="339"/>
    </row>
    <row r="56" spans="1:20" ht="14.25" customHeight="1">
      <c r="A56" s="727"/>
      <c r="B56" s="727"/>
      <c r="C56" s="727"/>
      <c r="D56" s="727"/>
      <c r="E56" s="727"/>
      <c r="F56" s="727"/>
      <c r="G56" s="727"/>
      <c r="H56" s="727"/>
      <c r="I56" s="727"/>
      <c r="J56" s="727"/>
      <c r="K56" s="727"/>
      <c r="L56" s="727"/>
      <c r="M56" s="727"/>
      <c r="N56" s="727"/>
      <c r="T56" s="339"/>
    </row>
    <row r="57" spans="1:20" ht="14.25" customHeight="1">
      <c r="A57" s="727" t="s">
        <v>633</v>
      </c>
      <c r="B57" s="727"/>
      <c r="C57" s="727"/>
      <c r="D57" s="727"/>
      <c r="E57" s="727"/>
      <c r="F57" s="727"/>
      <c r="G57" s="727"/>
      <c r="H57" s="727"/>
      <c r="I57" s="727"/>
      <c r="J57" s="727"/>
      <c r="K57" s="727"/>
      <c r="L57" s="727"/>
      <c r="M57" s="727"/>
      <c r="N57" s="727"/>
      <c r="T57" s="339"/>
    </row>
    <row r="59" spans="1:20" ht="14.25" customHeight="1">
      <c r="A59" s="288" t="s">
        <v>634</v>
      </c>
    </row>
    <row r="61" spans="1:20" ht="14.25" customHeight="1">
      <c r="A61" s="224" t="s">
        <v>635</v>
      </c>
      <c r="B61" s="225"/>
      <c r="C61" s="225"/>
      <c r="D61" s="225"/>
      <c r="E61" s="225"/>
      <c r="F61" s="225"/>
      <c r="G61" s="225"/>
      <c r="H61" s="225"/>
      <c r="I61" s="225"/>
      <c r="J61" s="225"/>
    </row>
    <row r="62" spans="1:20" ht="14.25" customHeight="1">
      <c r="B62" s="727" t="s">
        <v>245</v>
      </c>
      <c r="C62" s="727" t="s">
        <v>245</v>
      </c>
      <c r="D62" s="727" t="s">
        <v>245</v>
      </c>
      <c r="E62" s="727" t="s">
        <v>245</v>
      </c>
      <c r="F62" s="727" t="s">
        <v>245</v>
      </c>
      <c r="G62" s="727" t="s">
        <v>616</v>
      </c>
      <c r="H62" s="727" t="s">
        <v>616</v>
      </c>
      <c r="I62" s="727" t="s">
        <v>616</v>
      </c>
      <c r="J62" s="727" t="s">
        <v>616</v>
      </c>
      <c r="K62" s="727" t="s">
        <v>616</v>
      </c>
      <c r="L62" s="727" t="s">
        <v>616</v>
      </c>
      <c r="M62" s="727" t="s">
        <v>616</v>
      </c>
    </row>
    <row r="63" spans="1:20" ht="14.25" customHeight="1">
      <c r="A63" s="728"/>
      <c r="B63" s="728">
        <v>2015</v>
      </c>
      <c r="C63" s="728">
        <v>2016</v>
      </c>
      <c r="D63" s="728">
        <v>2017</v>
      </c>
      <c r="E63" s="728">
        <v>2018</v>
      </c>
      <c r="F63" s="728">
        <v>2019</v>
      </c>
      <c r="G63" s="728">
        <v>2020</v>
      </c>
      <c r="H63" s="728">
        <v>2025</v>
      </c>
      <c r="I63" s="728">
        <v>2030</v>
      </c>
      <c r="J63" s="728">
        <v>2035</v>
      </c>
      <c r="K63" s="728">
        <v>2040</v>
      </c>
      <c r="L63" s="728">
        <v>2045</v>
      </c>
      <c r="M63" s="728">
        <v>2050</v>
      </c>
      <c r="O63" s="224" t="s">
        <v>617</v>
      </c>
      <c r="P63" s="224" t="s">
        <v>618</v>
      </c>
    </row>
    <row r="64" spans="1:20" ht="14.25" customHeight="1">
      <c r="A64" s="345" t="s">
        <v>636</v>
      </c>
      <c r="B64" s="748">
        <v>260.51334425957401</v>
      </c>
      <c r="C64" s="748">
        <v>269.57242923064899</v>
      </c>
      <c r="D64" s="748">
        <v>288.19629973187301</v>
      </c>
      <c r="E64" s="748">
        <v>288.62005698721498</v>
      </c>
      <c r="F64" s="748">
        <v>297.669133103658</v>
      </c>
      <c r="G64" s="748">
        <v>286.50795548743849</v>
      </c>
      <c r="H64" s="346">
        <v>273.51700562212119</v>
      </c>
      <c r="I64" s="346">
        <v>258.23554896543271</v>
      </c>
      <c r="J64" s="346">
        <v>253.78065504509158</v>
      </c>
      <c r="K64" s="346">
        <v>249.32576112475041</v>
      </c>
      <c r="L64" s="346">
        <v>244.87086720440928</v>
      </c>
      <c r="M64" s="346">
        <v>240.41597328406812</v>
      </c>
      <c r="O64" s="304">
        <f>I64/$F64-1</f>
        <v>-0.1324745489297785</v>
      </c>
      <c r="P64" s="304">
        <f>M64/$F64-1</f>
        <v>-0.19233824892301643</v>
      </c>
    </row>
    <row r="65" spans="1:18" ht="14.25" customHeight="1">
      <c r="A65" s="345" t="s">
        <v>236</v>
      </c>
      <c r="B65" s="748">
        <v>36.328056893000003</v>
      </c>
      <c r="C65" s="748">
        <v>34.724299999999999</v>
      </c>
      <c r="D65" s="748">
        <v>35.654600000000002</v>
      </c>
      <c r="E65" s="748">
        <v>34.1633</v>
      </c>
      <c r="F65" s="748">
        <v>33.771799999999999</v>
      </c>
      <c r="G65" s="748">
        <v>31.120799999999999</v>
      </c>
      <c r="H65" s="346">
        <v>51.9228184320542</v>
      </c>
      <c r="I65" s="346">
        <v>70.220076507167377</v>
      </c>
      <c r="J65" s="346">
        <v>73.828435310311107</v>
      </c>
      <c r="K65" s="346">
        <v>77.436794113454837</v>
      </c>
      <c r="L65" s="346">
        <v>81.045152916598568</v>
      </c>
      <c r="M65" s="346">
        <v>84.653511719742298</v>
      </c>
      <c r="O65" s="304">
        <f t="shared" ref="O65:O67" si="13">I65/$F65-1</f>
        <v>1.0792518168166154</v>
      </c>
      <c r="P65" s="304">
        <f t="shared" ref="P65:P67" si="14">M65/$F65-1</f>
        <v>1.5066330997975323</v>
      </c>
    </row>
    <row r="66" spans="1:18" ht="14.25" customHeight="1">
      <c r="A66" s="345" t="s">
        <v>237</v>
      </c>
      <c r="B66" s="748">
        <v>7.5</v>
      </c>
      <c r="C66" s="748">
        <v>6.8</v>
      </c>
      <c r="D66" s="748">
        <v>6.7</v>
      </c>
      <c r="E66" s="748">
        <v>6.7</v>
      </c>
      <c r="F66" s="748">
        <v>7.4</v>
      </c>
      <c r="G66" s="748">
        <v>6.5</v>
      </c>
      <c r="H66" s="346">
        <v>8.4019402802782412</v>
      </c>
      <c r="I66" s="346">
        <v>10.158421406369076</v>
      </c>
      <c r="J66" s="346">
        <v>11.004956523566499</v>
      </c>
      <c r="K66" s="346">
        <v>11.851491640763923</v>
      </c>
      <c r="L66" s="346">
        <v>12.698026757961344</v>
      </c>
      <c r="M66" s="346">
        <v>13.544561875158768</v>
      </c>
      <c r="O66" s="304">
        <f t="shared" si="13"/>
        <v>0.3727596495093346</v>
      </c>
      <c r="P66" s="304">
        <f t="shared" si="14"/>
        <v>0.83034619934577947</v>
      </c>
    </row>
    <row r="67" spans="1:18" ht="14.25" customHeight="1">
      <c r="A67" s="749" t="s">
        <v>637</v>
      </c>
      <c r="B67" s="750">
        <v>304.34140115257401</v>
      </c>
      <c r="C67" s="750">
        <v>311.09672923064903</v>
      </c>
      <c r="D67" s="750">
        <v>330.55089973187302</v>
      </c>
      <c r="E67" s="750">
        <v>329.48335698721496</v>
      </c>
      <c r="F67" s="750">
        <v>338.84093310365796</v>
      </c>
      <c r="G67" s="750">
        <v>324.12875548743847</v>
      </c>
      <c r="H67" s="346">
        <v>333.84176433445361</v>
      </c>
      <c r="I67" s="346">
        <v>338.61404687896919</v>
      </c>
      <c r="J67" s="346">
        <v>338.61404687896919</v>
      </c>
      <c r="K67" s="346">
        <v>338.61404687896919</v>
      </c>
      <c r="L67" s="346">
        <v>338.61404687896919</v>
      </c>
      <c r="M67" s="346">
        <v>338.61404687896919</v>
      </c>
      <c r="O67" s="304">
        <f t="shared" si="13"/>
        <v>-6.6959508879449459E-4</v>
      </c>
      <c r="P67" s="304">
        <f t="shared" si="14"/>
        <v>-6.6959508879449459E-4</v>
      </c>
      <c r="Q67" s="224">
        <f>I67/E67-1</f>
        <v>2.7712142959950947E-2</v>
      </c>
    </row>
    <row r="68" spans="1:18" ht="14.25" customHeight="1">
      <c r="A68" s="751" t="s">
        <v>638</v>
      </c>
      <c r="B68" s="752" t="s">
        <v>341</v>
      </c>
      <c r="C68" s="752" t="s">
        <v>341</v>
      </c>
      <c r="D68" s="752" t="s">
        <v>341</v>
      </c>
      <c r="E68" s="752" t="s">
        <v>341</v>
      </c>
      <c r="F68" s="752" t="s">
        <v>341</v>
      </c>
      <c r="G68" s="752" t="s">
        <v>341</v>
      </c>
      <c r="H68" s="752" t="s">
        <v>341</v>
      </c>
      <c r="I68" s="752" t="s">
        <v>341</v>
      </c>
      <c r="J68" s="752" t="s">
        <v>341</v>
      </c>
      <c r="K68" s="752" t="s">
        <v>341</v>
      </c>
      <c r="L68" s="752" t="s">
        <v>341</v>
      </c>
      <c r="M68" s="752" t="s">
        <v>341</v>
      </c>
    </row>
    <row r="69" spans="1:18" ht="14.25" customHeight="1">
      <c r="A69" s="751" t="s">
        <v>639</v>
      </c>
      <c r="B69" s="752" t="s">
        <v>341</v>
      </c>
      <c r="C69" s="752" t="s">
        <v>341</v>
      </c>
      <c r="D69" s="752" t="s">
        <v>341</v>
      </c>
      <c r="E69" s="752" t="s">
        <v>341</v>
      </c>
      <c r="F69" s="752" t="s">
        <v>341</v>
      </c>
      <c r="G69" s="752" t="s">
        <v>341</v>
      </c>
      <c r="H69" s="752" t="s">
        <v>341</v>
      </c>
      <c r="I69" s="752" t="s">
        <v>341</v>
      </c>
      <c r="J69" s="752" t="s">
        <v>341</v>
      </c>
      <c r="K69" s="752" t="s">
        <v>341</v>
      </c>
      <c r="L69" s="752" t="s">
        <v>341</v>
      </c>
      <c r="M69" s="752" t="s">
        <v>341</v>
      </c>
    </row>
    <row r="70" spans="1:18" ht="14.25" customHeight="1">
      <c r="B70" s="753"/>
      <c r="C70" s="753"/>
      <c r="D70" s="753"/>
      <c r="E70" s="753"/>
      <c r="F70" s="753"/>
      <c r="G70" s="225"/>
      <c r="H70" s="225"/>
      <c r="I70" s="225"/>
      <c r="J70" s="225"/>
    </row>
    <row r="71" spans="1:18" ht="14.25" customHeight="1">
      <c r="A71" s="739" t="s">
        <v>640</v>
      </c>
      <c r="B71" s="753"/>
      <c r="C71" s="753"/>
      <c r="D71" s="753"/>
      <c r="E71" s="753"/>
      <c r="F71" s="753"/>
      <c r="G71" s="225"/>
      <c r="H71" s="225"/>
      <c r="I71" s="225"/>
      <c r="J71" s="225"/>
    </row>
    <row r="72" spans="1:18" ht="14.25" customHeight="1">
      <c r="A72" s="728"/>
      <c r="B72" s="728">
        <v>2015</v>
      </c>
      <c r="C72" s="728">
        <v>2016</v>
      </c>
      <c r="D72" s="728">
        <v>2017</v>
      </c>
      <c r="E72" s="728">
        <v>2018</v>
      </c>
      <c r="F72" s="728">
        <v>2019</v>
      </c>
      <c r="G72" s="728">
        <v>2020</v>
      </c>
      <c r="H72" s="728">
        <v>2025</v>
      </c>
      <c r="I72" s="728">
        <v>2030</v>
      </c>
      <c r="J72" s="728">
        <v>2035</v>
      </c>
      <c r="K72" s="728">
        <v>2040</v>
      </c>
      <c r="L72" s="728">
        <v>2045</v>
      </c>
      <c r="M72" s="728">
        <v>2050</v>
      </c>
    </row>
    <row r="73" spans="1:18" ht="14.25" customHeight="1">
      <c r="A73" s="670" t="s">
        <v>628</v>
      </c>
      <c r="B73" s="740">
        <f>B67/$E67</f>
        <v>0.92369278963120272</v>
      </c>
      <c r="C73" s="740">
        <f t="shared" ref="C73:G73" si="15">C67/$E67</f>
        <v>0.94419557963506062</v>
      </c>
      <c r="D73" s="740">
        <f t="shared" si="15"/>
        <v>1.0032400505883503</v>
      </c>
      <c r="E73" s="740">
        <f t="shared" si="15"/>
        <v>1</v>
      </c>
      <c r="F73" s="740">
        <f t="shared" si="15"/>
        <v>1.0284007550548482</v>
      </c>
      <c r="G73" s="740">
        <f t="shared" si="15"/>
        <v>0.98374849173342538</v>
      </c>
      <c r="H73" s="741">
        <f>H67/$E67</f>
        <v>1.0132280045556528</v>
      </c>
      <c r="I73" s="741">
        <f t="shared" ref="I73:M73" si="16">I67/$E67</f>
        <v>1.0277121429599509</v>
      </c>
      <c r="J73" s="741">
        <f t="shared" si="16"/>
        <v>1.0277121429599509</v>
      </c>
      <c r="K73" s="741">
        <f t="shared" si="16"/>
        <v>1.0277121429599509</v>
      </c>
      <c r="L73" s="741">
        <f t="shared" si="16"/>
        <v>1.0277121429599509</v>
      </c>
      <c r="M73" s="741">
        <f t="shared" si="16"/>
        <v>1.0277121429599509</v>
      </c>
      <c r="O73" s="224" t="s">
        <v>641</v>
      </c>
    </row>
    <row r="74" spans="1:18" ht="14.25" customHeight="1">
      <c r="B74" s="753"/>
      <c r="C74" s="753"/>
      <c r="D74" s="753"/>
      <c r="E74" s="753"/>
      <c r="F74" s="753"/>
      <c r="G74" s="225"/>
      <c r="H74" s="225"/>
      <c r="I74" s="225"/>
      <c r="J74" s="225"/>
    </row>
    <row r="75" spans="1:18" ht="14.25" customHeight="1">
      <c r="A75" s="739" t="s">
        <v>640</v>
      </c>
      <c r="B75" s="753"/>
      <c r="C75" s="753"/>
      <c r="D75" s="753"/>
      <c r="E75" s="753"/>
      <c r="F75" s="753"/>
      <c r="G75" s="225"/>
      <c r="H75" s="225"/>
      <c r="I75" s="225"/>
      <c r="J75" s="225"/>
    </row>
    <row r="76" spans="1:18" ht="14.25" customHeight="1">
      <c r="A76" s="224" t="s">
        <v>642</v>
      </c>
      <c r="B76" s="225"/>
      <c r="C76" s="225"/>
      <c r="D76" s="225"/>
      <c r="E76" s="225"/>
      <c r="F76" s="225"/>
      <c r="G76" s="225"/>
      <c r="H76" s="225"/>
      <c r="I76" s="225"/>
      <c r="J76" s="225"/>
    </row>
    <row r="77" spans="1:18" ht="14.25" customHeight="1">
      <c r="A77" s="728"/>
      <c r="B77" s="728">
        <v>2015</v>
      </c>
      <c r="C77" s="728">
        <v>2016</v>
      </c>
      <c r="D77" s="728">
        <v>2017</v>
      </c>
      <c r="E77" s="728">
        <v>2018</v>
      </c>
      <c r="F77" s="728">
        <v>2019</v>
      </c>
      <c r="G77" s="728">
        <v>2020</v>
      </c>
      <c r="H77" s="728">
        <v>2025</v>
      </c>
      <c r="I77" s="728">
        <v>2030</v>
      </c>
      <c r="J77" s="728">
        <v>2035</v>
      </c>
      <c r="K77" s="728">
        <v>2040</v>
      </c>
      <c r="L77" s="728">
        <v>2045</v>
      </c>
      <c r="M77" s="728">
        <v>2050</v>
      </c>
      <c r="O77" s="224" t="s">
        <v>617</v>
      </c>
      <c r="P77" s="224" t="s">
        <v>618</v>
      </c>
      <c r="R77" s="339"/>
    </row>
    <row r="78" spans="1:18" ht="14.25" customHeight="1">
      <c r="A78" s="345" t="s">
        <v>197</v>
      </c>
      <c r="B78" s="754">
        <v>0.85599048723894167</v>
      </c>
      <c r="C78" s="754">
        <v>0.86652286540366141</v>
      </c>
      <c r="D78" s="754">
        <v>0.8718666322361972</v>
      </c>
      <c r="E78" s="754">
        <v>0.87597765066602251</v>
      </c>
      <c r="F78" s="754">
        <v>0.87849224819775618</v>
      </c>
      <c r="G78" s="754">
        <v>0.88393254420323109</v>
      </c>
      <c r="H78" s="755">
        <f>H64/H$67</f>
        <v>0.81930134226136819</v>
      </c>
      <c r="I78" s="756">
        <f t="shared" ref="I78:M78" si="17">I64/I$67</f>
        <v>0.76262503385671365</v>
      </c>
      <c r="J78" s="755">
        <f t="shared" si="17"/>
        <v>0.74946877539253531</v>
      </c>
      <c r="K78" s="755">
        <f t="shared" si="17"/>
        <v>0.73631251692835686</v>
      </c>
      <c r="L78" s="755">
        <f t="shared" si="17"/>
        <v>0.72315625846417841</v>
      </c>
      <c r="M78" s="756">
        <f t="shared" si="17"/>
        <v>0.71</v>
      </c>
      <c r="O78" s="304">
        <f>I78-F78</f>
        <v>-0.11586721434104252</v>
      </c>
      <c r="P78" s="304">
        <f>M78-F78</f>
        <v>-0.16849224819775621</v>
      </c>
      <c r="R78" s="339"/>
    </row>
    <row r="79" spans="1:18" ht="14.25" customHeight="1">
      <c r="A79" s="345" t="s">
        <v>236</v>
      </c>
      <c r="B79" s="754">
        <v>0.11936613538421555</v>
      </c>
      <c r="C79" s="754">
        <v>0.11161898129200577</v>
      </c>
      <c r="D79" s="754">
        <v>0.10786417471234021</v>
      </c>
      <c r="E79" s="754">
        <v>0.10368748307164312</v>
      </c>
      <c r="F79" s="754">
        <v>9.9668595794087711E-2</v>
      </c>
      <c r="G79" s="754">
        <v>9.6013696634842632E-2</v>
      </c>
      <c r="H79" s="755">
        <f t="shared" ref="H79:M81" si="18">H65/H$67</f>
        <v>0.15553122460746469</v>
      </c>
      <c r="I79" s="756">
        <f t="shared" si="18"/>
        <v>0.20737496614328624</v>
      </c>
      <c r="J79" s="744">
        <f t="shared" si="18"/>
        <v>0.21803122460746469</v>
      </c>
      <c r="K79" s="744">
        <f t="shared" si="18"/>
        <v>0.22868748307164313</v>
      </c>
      <c r="L79" s="744">
        <f t="shared" si="18"/>
        <v>0.23934374153582155</v>
      </c>
      <c r="M79" s="756">
        <f t="shared" si="18"/>
        <v>0.25</v>
      </c>
      <c r="O79" s="304">
        <f t="shared" ref="O79:O81" si="19">I79-F79</f>
        <v>0.10770637034919853</v>
      </c>
      <c r="P79" s="304">
        <f t="shared" ref="P79:P81" si="20">M79-F79</f>
        <v>0.15033140420591229</v>
      </c>
      <c r="R79" s="339"/>
    </row>
    <row r="80" spans="1:18" ht="14.25" customHeight="1">
      <c r="A80" s="345" t="s">
        <v>237</v>
      </c>
      <c r="B80" s="754">
        <v>2.464337737684286E-2</v>
      </c>
      <c r="C80" s="754">
        <v>2.1858153304332679E-2</v>
      </c>
      <c r="D80" s="754">
        <v>2.0269193051462627E-2</v>
      </c>
      <c r="E80" s="754">
        <v>2.0334866262334404E-2</v>
      </c>
      <c r="F80" s="754">
        <v>2.1839156008156186E-2</v>
      </c>
      <c r="G80" s="754">
        <v>2.0053759161926334E-2</v>
      </c>
      <c r="H80" s="755">
        <f t="shared" si="18"/>
        <v>2.5167433131167202E-2</v>
      </c>
      <c r="I80" s="756">
        <f t="shared" si="18"/>
        <v>0.03</v>
      </c>
      <c r="J80" s="744">
        <f t="shared" si="18"/>
        <v>3.2500000000000001E-2</v>
      </c>
      <c r="K80" s="744">
        <f t="shared" si="18"/>
        <v>3.5000000000000003E-2</v>
      </c>
      <c r="L80" s="744">
        <f t="shared" si="18"/>
        <v>3.7499999999999999E-2</v>
      </c>
      <c r="M80" s="756">
        <f t="shared" si="18"/>
        <v>0.04</v>
      </c>
      <c r="O80" s="304">
        <f t="shared" si="19"/>
        <v>8.1608439918438129E-3</v>
      </c>
      <c r="P80" s="304">
        <f t="shared" si="20"/>
        <v>1.8160843991843815E-2</v>
      </c>
      <c r="R80" s="339"/>
    </row>
    <row r="81" spans="1:18" ht="14.25" customHeight="1">
      <c r="A81" s="749" t="s">
        <v>637</v>
      </c>
      <c r="B81" s="754">
        <v>1</v>
      </c>
      <c r="C81" s="754">
        <v>1</v>
      </c>
      <c r="D81" s="754">
        <v>1</v>
      </c>
      <c r="E81" s="754">
        <v>1</v>
      </c>
      <c r="F81" s="754">
        <v>1</v>
      </c>
      <c r="G81" s="754">
        <v>1</v>
      </c>
      <c r="H81" s="755">
        <f t="shared" si="18"/>
        <v>1</v>
      </c>
      <c r="I81" s="756">
        <f t="shared" si="18"/>
        <v>1</v>
      </c>
      <c r="J81" s="755">
        <f t="shared" si="18"/>
        <v>1</v>
      </c>
      <c r="K81" s="755">
        <f t="shared" si="18"/>
        <v>1</v>
      </c>
      <c r="L81" s="755">
        <f t="shared" si="18"/>
        <v>1</v>
      </c>
      <c r="M81" s="756">
        <f t="shared" si="18"/>
        <v>1</v>
      </c>
      <c r="O81" s="304">
        <f t="shared" si="19"/>
        <v>0</v>
      </c>
      <c r="P81" s="304">
        <f t="shared" si="20"/>
        <v>0</v>
      </c>
      <c r="R81" s="339"/>
    </row>
    <row r="83" spans="1:18" ht="14.25" customHeight="1">
      <c r="A83" s="224" t="s">
        <v>643</v>
      </c>
    </row>
    <row r="84" spans="1:18" ht="14.25" customHeight="1">
      <c r="A84" s="728"/>
      <c r="B84" s="728">
        <v>2015</v>
      </c>
      <c r="C84" s="728">
        <v>2016</v>
      </c>
      <c r="D84" s="728">
        <v>2017</v>
      </c>
      <c r="E84" s="728">
        <v>2018</v>
      </c>
      <c r="F84" s="728">
        <v>2019</v>
      </c>
      <c r="G84" s="728">
        <v>2020</v>
      </c>
      <c r="H84" s="728">
        <v>2025</v>
      </c>
      <c r="I84" s="728">
        <v>2030</v>
      </c>
      <c r="J84" s="728">
        <v>2035</v>
      </c>
      <c r="K84" s="728">
        <v>2040</v>
      </c>
      <c r="L84" s="728">
        <v>2045</v>
      </c>
      <c r="M84" s="728">
        <v>2050</v>
      </c>
    </row>
    <row r="85" spans="1:18" ht="14.25" customHeight="1">
      <c r="A85" s="670" t="s">
        <v>643</v>
      </c>
      <c r="B85" s="740">
        <f>B114</f>
        <v>0.95777323405171833</v>
      </c>
      <c r="C85" s="740">
        <f t="shared" ref="C85:D85" si="21">C114</f>
        <v>0.97281616847316021</v>
      </c>
      <c r="D85" s="740">
        <f t="shared" si="21"/>
        <v>0.98662009809276763</v>
      </c>
      <c r="E85" s="740">
        <v>1</v>
      </c>
      <c r="F85" s="740">
        <v>1</v>
      </c>
      <c r="G85" s="740">
        <v>1</v>
      </c>
      <c r="H85" s="757">
        <v>1.0397495184680707</v>
      </c>
      <c r="I85" s="757">
        <v>1.0794990369361415</v>
      </c>
      <c r="J85" s="757">
        <v>1.1405686186224808</v>
      </c>
      <c r="K85" s="757">
        <v>1.2016382003088204</v>
      </c>
      <c r="L85" s="757">
        <v>1.2627077819951598</v>
      </c>
      <c r="M85" s="757">
        <v>1.3237773636814993</v>
      </c>
    </row>
    <row r="86" spans="1:18" ht="14.25" customHeight="1">
      <c r="A86" s="224" t="s">
        <v>644</v>
      </c>
      <c r="B86" s="306">
        <v>0.95777323405171833</v>
      </c>
      <c r="C86" s="306">
        <v>0.97281616847316021</v>
      </c>
      <c r="D86" s="306">
        <v>0.98662009809276763</v>
      </c>
      <c r="E86" s="306">
        <v>1</v>
      </c>
      <c r="F86" s="306">
        <v>0.99084270195012425</v>
      </c>
      <c r="G86" s="306">
        <v>0.87109960537361864</v>
      </c>
      <c r="H86" s="306">
        <v>1.0397495184680707</v>
      </c>
      <c r="I86" s="306">
        <v>1.0794990369361417</v>
      </c>
      <c r="J86" s="306">
        <v>1.1405686186224808</v>
      </c>
      <c r="K86" s="306">
        <v>1.2016382003088206</v>
      </c>
      <c r="L86" s="306">
        <v>1.2627077819951598</v>
      </c>
      <c r="M86" s="306">
        <v>1.3237773636814993</v>
      </c>
    </row>
    <row r="87" spans="1:18" ht="14.25" customHeight="1">
      <c r="E87" s="306"/>
      <c r="F87" s="306"/>
      <c r="G87" s="306"/>
      <c r="H87" s="306"/>
      <c r="I87" s="306"/>
      <c r="J87" s="306"/>
      <c r="K87" s="306"/>
      <c r="L87" s="306"/>
      <c r="M87" s="306"/>
    </row>
    <row r="89" spans="1:18" ht="14.25" customHeight="1">
      <c r="A89" s="288" t="s">
        <v>645</v>
      </c>
    </row>
    <row r="90" spans="1:18" ht="14.25" customHeight="1">
      <c r="A90" s="288"/>
    </row>
    <row r="91" spans="1:18" ht="14.25" customHeight="1">
      <c r="A91" s="224" t="s">
        <v>646</v>
      </c>
    </row>
    <row r="92" spans="1:18" ht="14.25" customHeight="1">
      <c r="A92" s="728"/>
      <c r="B92" s="728">
        <v>2015</v>
      </c>
      <c r="C92" s="728">
        <v>2016</v>
      </c>
      <c r="D92" s="728">
        <v>2017</v>
      </c>
      <c r="E92" s="728">
        <v>2018</v>
      </c>
      <c r="F92" s="728">
        <v>2019</v>
      </c>
      <c r="G92" s="728">
        <v>2020</v>
      </c>
      <c r="H92" s="728">
        <v>2025</v>
      </c>
      <c r="I92" s="728">
        <v>2030</v>
      </c>
      <c r="J92" s="728">
        <v>2035</v>
      </c>
      <c r="K92" s="728">
        <v>2040</v>
      </c>
      <c r="L92" s="728">
        <v>2045</v>
      </c>
      <c r="M92" s="728">
        <v>2050</v>
      </c>
      <c r="O92" s="224" t="s">
        <v>617</v>
      </c>
      <c r="P92" s="224" t="s">
        <v>618</v>
      </c>
    </row>
    <row r="93" spans="1:18" ht="14.25" customHeight="1">
      <c r="A93" s="670" t="s">
        <v>647</v>
      </c>
      <c r="B93" s="740">
        <v>1.6278064037368092</v>
      </c>
      <c r="C93" s="740">
        <v>1.6231999828365646</v>
      </c>
      <c r="D93" s="740">
        <v>1.623969780079036</v>
      </c>
      <c r="E93" s="740">
        <v>1.6234649277061886</v>
      </c>
      <c r="F93" s="740">
        <v>1.62</v>
      </c>
      <c r="G93" s="740">
        <v>1.61</v>
      </c>
      <c r="H93" s="741">
        <v>1.6467324638530942</v>
      </c>
      <c r="I93" s="758">
        <v>1.7</v>
      </c>
      <c r="J93" s="638">
        <v>1.7075</v>
      </c>
      <c r="K93" s="638">
        <v>1.7450000000000001</v>
      </c>
      <c r="L93" s="638">
        <v>1.7825</v>
      </c>
      <c r="M93" s="758">
        <v>1.88</v>
      </c>
      <c r="O93" s="759">
        <f>I93/$F93-1</f>
        <v>4.9382716049382713E-2</v>
      </c>
      <c r="P93" s="759">
        <f>M93/$F93-1</f>
        <v>0.16049382716049365</v>
      </c>
    </row>
    <row r="94" spans="1:18" ht="14.25" customHeight="1">
      <c r="A94" s="670" t="s">
        <v>648</v>
      </c>
      <c r="B94" s="760">
        <f t="shared" ref="B94:G94" si="22">B64/B105</f>
        <v>7.5619871686116253</v>
      </c>
      <c r="C94" s="760">
        <f t="shared" si="22"/>
        <v>7.6723536333150371</v>
      </c>
      <c r="D94" s="760">
        <f t="shared" si="22"/>
        <v>7.8930002207039092</v>
      </c>
      <c r="E94" s="760">
        <f t="shared" si="22"/>
        <v>7.801620226222111</v>
      </c>
      <c r="F94" s="760">
        <f t="shared" si="22"/>
        <v>8.1088253749138541</v>
      </c>
      <c r="G94" s="760">
        <f t="shared" si="22"/>
        <v>8.2610721037768258</v>
      </c>
      <c r="H94" s="761">
        <f>0.5*F94+0.5*I94</f>
        <v>8.4044126874569258</v>
      </c>
      <c r="I94" s="762">
        <v>8.6999999999999993</v>
      </c>
      <c r="J94" s="763">
        <f>0.75*I94+0.25*M94</f>
        <v>9.0387358662232948</v>
      </c>
      <c r="K94" s="763">
        <f t="shared" ref="K94" si="23">0.5*I94+0.5*M94</f>
        <v>9.3774717324465904</v>
      </c>
      <c r="L94" s="763">
        <f>I94*0.25+0.75*M94</f>
        <v>9.7162075986698859</v>
      </c>
      <c r="M94" s="762">
        <f>F94*1.24</f>
        <v>10.05494346489318</v>
      </c>
      <c r="O94" s="759">
        <f>I94/$F94-1</f>
        <v>7.2905087698034832E-2</v>
      </c>
      <c r="P94" s="759">
        <f>M94/$F94-1</f>
        <v>0.24</v>
      </c>
    </row>
    <row r="95" spans="1:18" ht="14.25" customHeight="1">
      <c r="B95" s="764"/>
      <c r="C95" s="764"/>
      <c r="D95" s="764"/>
      <c r="E95" s="764"/>
      <c r="F95" s="764"/>
      <c r="G95" s="765"/>
      <c r="H95" s="766"/>
      <c r="I95" s="767">
        <f>I94/F94-1</f>
        <v>7.2905087698034832E-2</v>
      </c>
      <c r="J95" s="352"/>
      <c r="K95" s="352"/>
      <c r="L95" s="352"/>
      <c r="M95" s="767">
        <f>M94/F94-1</f>
        <v>0.24</v>
      </c>
      <c r="O95" s="759"/>
      <c r="P95" s="759"/>
    </row>
    <row r="96" spans="1:18" ht="14.25" customHeight="1">
      <c r="O96" s="759">
        <f>10.5/9.75-1</f>
        <v>7.6923076923076872E-2</v>
      </c>
      <c r="P96" s="759">
        <f>12.1/9.75-1</f>
        <v>0.24102564102564106</v>
      </c>
    </row>
    <row r="97" spans="1:16" ht="14.25" customHeight="1">
      <c r="A97" s="224" t="s">
        <v>649</v>
      </c>
      <c r="O97" s="759"/>
      <c r="P97" s="759"/>
    </row>
    <row r="98" spans="1:16" ht="14.25" customHeight="1">
      <c r="A98" s="728"/>
      <c r="B98" s="728">
        <v>2015</v>
      </c>
      <c r="C98" s="728">
        <v>2016</v>
      </c>
      <c r="D98" s="728">
        <v>2017</v>
      </c>
      <c r="E98" s="728">
        <v>2018</v>
      </c>
      <c r="F98" s="728">
        <v>2019</v>
      </c>
      <c r="G98" s="728">
        <v>2020</v>
      </c>
      <c r="H98" s="728">
        <v>2025</v>
      </c>
      <c r="I98" s="728">
        <v>2030</v>
      </c>
      <c r="J98" s="728">
        <v>2035</v>
      </c>
      <c r="K98" s="728">
        <v>2040</v>
      </c>
      <c r="L98" s="728">
        <v>2045</v>
      </c>
      <c r="M98" s="728">
        <v>2050</v>
      </c>
      <c r="O98" s="759"/>
      <c r="P98" s="759"/>
    </row>
    <row r="99" spans="1:16" ht="14.25" customHeight="1">
      <c r="A99" s="768" t="s">
        <v>12</v>
      </c>
      <c r="B99" s="769">
        <f>1</f>
        <v>1</v>
      </c>
      <c r="C99" s="769">
        <f>1</f>
        <v>1</v>
      </c>
      <c r="D99" s="769">
        <f>1</f>
        <v>1</v>
      </c>
      <c r="E99" s="761">
        <v>1</v>
      </c>
      <c r="F99" s="761">
        <v>1</v>
      </c>
      <c r="G99" s="761">
        <v>1</v>
      </c>
      <c r="H99" s="761">
        <v>1</v>
      </c>
      <c r="I99" s="761">
        <v>1</v>
      </c>
      <c r="J99" s="761">
        <v>1.0249999999999999</v>
      </c>
      <c r="K99" s="761">
        <v>1.05</v>
      </c>
      <c r="L99" s="761">
        <v>1.0750000000000002</v>
      </c>
      <c r="M99" s="761">
        <v>1.1000000000000001</v>
      </c>
      <c r="O99" s="759"/>
      <c r="P99" s="759"/>
    </row>
    <row r="100" spans="1:16" ht="14.25" customHeight="1">
      <c r="A100" s="768" t="s">
        <v>650</v>
      </c>
      <c r="B100" s="769">
        <f>B26/B107</f>
        <v>17.911494487116105</v>
      </c>
      <c r="C100" s="769">
        <f t="shared" ref="C100:G100" si="24">C26/C107</f>
        <v>18.032248855656821</v>
      </c>
      <c r="D100" s="769">
        <f t="shared" si="24"/>
        <v>18.342982271525077</v>
      </c>
      <c r="E100" s="769">
        <f t="shared" si="24"/>
        <v>18.42921648650918</v>
      </c>
      <c r="F100" s="769">
        <f t="shared" si="24"/>
        <v>18.398125503414288</v>
      </c>
      <c r="G100" s="769">
        <f t="shared" si="24"/>
        <v>15.871064211583979</v>
      </c>
      <c r="H100" s="769">
        <f>0.5*F100+0.5*I100</f>
        <v>18.699062751707146</v>
      </c>
      <c r="I100" s="769">
        <v>19</v>
      </c>
      <c r="J100" s="769">
        <f>0.75*I100+0.25*M100</f>
        <v>19.5</v>
      </c>
      <c r="K100" s="769">
        <f>0.5*I100+0.5*M100</f>
        <v>20</v>
      </c>
      <c r="L100" s="769">
        <f>0.25*I100+0.75*M100</f>
        <v>20.5</v>
      </c>
      <c r="M100" s="769">
        <v>21</v>
      </c>
      <c r="O100" s="759">
        <f>I100/B100-1</f>
        <v>6.0771339525401702E-2</v>
      </c>
      <c r="P100" s="759">
        <f>M100/B100-1</f>
        <v>0.17243148052807555</v>
      </c>
    </row>
    <row r="101" spans="1:16" ht="14.25" customHeight="1">
      <c r="A101" s="288"/>
      <c r="C101" s="676"/>
      <c r="D101" s="676"/>
      <c r="E101" s="676"/>
      <c r="F101" s="676"/>
      <c r="G101" s="676"/>
    </row>
    <row r="102" spans="1:16" ht="14.25" customHeight="1">
      <c r="A102" s="224" t="s">
        <v>651</v>
      </c>
    </row>
    <row r="103" spans="1:16" ht="14.25" customHeight="1">
      <c r="A103" s="728"/>
      <c r="B103" s="728">
        <v>2015</v>
      </c>
      <c r="C103" s="728">
        <v>2016</v>
      </c>
      <c r="D103" s="728">
        <v>2017</v>
      </c>
      <c r="E103" s="728">
        <v>2018</v>
      </c>
      <c r="F103" s="728">
        <v>2019</v>
      </c>
      <c r="G103" s="728">
        <v>2020</v>
      </c>
      <c r="H103" s="728">
        <v>2025</v>
      </c>
      <c r="I103" s="728">
        <v>2030</v>
      </c>
      <c r="J103" s="728">
        <v>2035</v>
      </c>
      <c r="K103" s="728">
        <v>2040</v>
      </c>
      <c r="L103" s="728">
        <v>2045</v>
      </c>
      <c r="M103" s="728">
        <v>2050</v>
      </c>
      <c r="O103" s="224" t="s">
        <v>617</v>
      </c>
      <c r="P103" s="224" t="s">
        <v>618</v>
      </c>
    </row>
    <row r="104" spans="1:16" ht="14.25" customHeight="1">
      <c r="A104" s="345" t="s">
        <v>233</v>
      </c>
      <c r="B104" s="770">
        <v>474.70552779332081</v>
      </c>
      <c r="C104" s="770">
        <v>482.43291957436469</v>
      </c>
      <c r="D104" s="770">
        <v>486.0754081023714</v>
      </c>
      <c r="E104" s="770">
        <v>484.63829615710631</v>
      </c>
      <c r="F104" s="770">
        <v>480.93660640004379</v>
      </c>
      <c r="G104" s="770">
        <v>391.44187162292457</v>
      </c>
      <c r="H104" s="346">
        <f t="shared" ref="H104:M104" si="25">H21/H93</f>
        <v>442.02022265502507</v>
      </c>
      <c r="I104" s="771">
        <f t="shared" si="25"/>
        <v>412.48353156263101</v>
      </c>
      <c r="J104" s="346">
        <f t="shared" si="25"/>
        <v>393.45372740113191</v>
      </c>
      <c r="K104" s="346">
        <f t="shared" si="25"/>
        <v>366.8455895862881</v>
      </c>
      <c r="L104" s="346">
        <f t="shared" si="25"/>
        <v>340.7472806046049</v>
      </c>
      <c r="M104" s="771">
        <f t="shared" si="25"/>
        <v>304.70462272780327</v>
      </c>
      <c r="O104" s="759">
        <f>I104/$F104-1</f>
        <v>-0.14233284371885258</v>
      </c>
      <c r="P104" s="759">
        <f>M104/$F104-1</f>
        <v>-0.36643495489226807</v>
      </c>
    </row>
    <row r="105" spans="1:16" ht="14.25" customHeight="1">
      <c r="A105" s="345" t="s">
        <v>11</v>
      </c>
      <c r="B105" s="770">
        <v>34.45038168550662</v>
      </c>
      <c r="C105" s="770">
        <v>35.135558410668999</v>
      </c>
      <c r="D105" s="770">
        <v>36.512896449174463</v>
      </c>
      <c r="E105" s="770">
        <v>36.994886782252095</v>
      </c>
      <c r="F105" s="770">
        <v>36.709279006618189</v>
      </c>
      <c r="G105" s="770">
        <v>34.681691660390157</v>
      </c>
      <c r="H105" s="346">
        <f t="shared" ref="H105:M105" si="26">H64/H94</f>
        <v>32.544452038906734</v>
      </c>
      <c r="I105" s="771">
        <f t="shared" si="26"/>
        <v>29.682247007521003</v>
      </c>
      <c r="J105" s="346">
        <f t="shared" si="26"/>
        <v>28.077007537463327</v>
      </c>
      <c r="K105" s="346">
        <f t="shared" si="26"/>
        <v>26.587737957350377</v>
      </c>
      <c r="L105" s="346">
        <f t="shared" si="26"/>
        <v>25.202309102363273</v>
      </c>
      <c r="M105" s="771">
        <f t="shared" si="26"/>
        <v>23.910226260692578</v>
      </c>
      <c r="O105" s="759">
        <f>I105/$F105-1</f>
        <v>-0.19142386310094262</v>
      </c>
      <c r="P105" s="759">
        <f>M105/$F105-1</f>
        <v>-0.3486598781637229</v>
      </c>
    </row>
    <row r="106" spans="1:16" ht="14.25" customHeight="1">
      <c r="A106" s="345" t="s">
        <v>12</v>
      </c>
      <c r="B106" s="770">
        <v>80.34781809244987</v>
      </c>
      <c r="C106" s="770">
        <v>81.609773339787054</v>
      </c>
      <c r="D106" s="770">
        <v>82.767788187774869</v>
      </c>
      <c r="E106" s="770">
        <v>83.890231252913892</v>
      </c>
      <c r="F106" s="770">
        <v>83.122023401857959</v>
      </c>
      <c r="G106" s="770">
        <v>73.076747339114903</v>
      </c>
      <c r="H106" s="346">
        <f>$E106*H85/H99</f>
        <v>87.224827549392316</v>
      </c>
      <c r="I106" s="771">
        <f t="shared" ref="I106:M106" si="27">$E106*I85/I99</f>
        <v>90.559423845870739</v>
      </c>
      <c r="J106" s="346">
        <f t="shared" si="27"/>
        <v>93.348844074201438</v>
      </c>
      <c r="K106" s="346">
        <f t="shared" si="27"/>
        <v>96.005434767849707</v>
      </c>
      <c r="L106" s="346">
        <f t="shared" si="27"/>
        <v>98.538463103653882</v>
      </c>
      <c r="M106" s="771">
        <f t="shared" si="27"/>
        <v>100.95635378783061</v>
      </c>
      <c r="O106" s="759">
        <f t="shared" ref="O106:O107" si="28">I106/$F106-1</f>
        <v>8.9475690552625942E-2</v>
      </c>
      <c r="P106" s="759">
        <f t="shared" ref="P106:P107" si="29">M106/$F106-1</f>
        <v>0.21455601844232786</v>
      </c>
    </row>
    <row r="107" spans="1:16" ht="14.25" customHeight="1">
      <c r="A107" s="289" t="s">
        <v>486</v>
      </c>
      <c r="B107" s="772">
        <v>3.2590487413725509</v>
      </c>
      <c r="C107" s="772">
        <v>3.3077483810982691</v>
      </c>
      <c r="D107" s="772">
        <v>3.2792080347067625</v>
      </c>
      <c r="E107" s="772">
        <v>3.29575882089356</v>
      </c>
      <c r="F107" s="772">
        <v>3.2646779590942407</v>
      </c>
      <c r="G107" s="772">
        <v>2.3887774435894857</v>
      </c>
      <c r="H107" s="773">
        <f>H26/H100</f>
        <v>3.3960310623123364</v>
      </c>
      <c r="I107" s="771">
        <f t="shared" ref="I107:M107" si="30">I26/I100</f>
        <v>3.6255380275433207</v>
      </c>
      <c r="J107" s="773">
        <f t="shared" si="30"/>
        <v>3.8016064331754511</v>
      </c>
      <c r="K107" s="773">
        <f t="shared" si="30"/>
        <v>3.9599571650072201</v>
      </c>
      <c r="L107" s="773">
        <f t="shared" si="30"/>
        <v>4.1058181544214936</v>
      </c>
      <c r="M107" s="771">
        <f t="shared" si="30"/>
        <v>4.2328712137143594</v>
      </c>
      <c r="O107" s="759">
        <f t="shared" si="28"/>
        <v>0.11053466007078927</v>
      </c>
      <c r="P107" s="759">
        <f t="shared" si="29"/>
        <v>0.29656623616521616</v>
      </c>
    </row>
    <row r="108" spans="1:16" ht="14.25" customHeight="1">
      <c r="A108" s="670" t="s">
        <v>235</v>
      </c>
      <c r="B108" s="770">
        <f t="shared" ref="B108:M108" si="31">B28</f>
        <v>11.133746508571427</v>
      </c>
      <c r="C108" s="770">
        <f t="shared" si="31"/>
        <v>11.210580250247251</v>
      </c>
      <c r="D108" s="770">
        <f t="shared" si="31"/>
        <v>11.273264494188268</v>
      </c>
      <c r="E108" s="770">
        <f t="shared" si="31"/>
        <v>11.340237796767951</v>
      </c>
      <c r="F108" s="770">
        <f t="shared" si="31"/>
        <v>11.340237796767951</v>
      </c>
      <c r="G108" s="770">
        <f t="shared" si="31"/>
        <v>9.5825009382689181</v>
      </c>
      <c r="H108" s="774">
        <f t="shared" si="31"/>
        <v>15.036631590145351</v>
      </c>
      <c r="I108" s="771">
        <f t="shared" si="31"/>
        <v>19.27827249043516</v>
      </c>
      <c r="J108" s="774">
        <f t="shared" si="31"/>
        <v>21.813566858519785</v>
      </c>
      <c r="K108" s="774">
        <f t="shared" si="31"/>
        <v>24.3049209425843</v>
      </c>
      <c r="L108" s="774">
        <f t="shared" si="31"/>
        <v>26.770126617549703</v>
      </c>
      <c r="M108" s="771">
        <f t="shared" si="31"/>
        <v>29.155797497120048</v>
      </c>
      <c r="O108" s="759"/>
      <c r="P108" s="759"/>
    </row>
    <row r="109" spans="1:16" ht="14.25" customHeight="1">
      <c r="B109" s="775">
        <f>SUM(B104:B108)</f>
        <v>603.89652282122131</v>
      </c>
      <c r="C109" s="775">
        <f t="shared" ref="C109:M109" si="32">SUM(C104:C108)</f>
        <v>613.69657995616626</v>
      </c>
      <c r="D109" s="775">
        <f t="shared" si="32"/>
        <v>619.90856526821585</v>
      </c>
      <c r="E109" s="775">
        <f t="shared" si="32"/>
        <v>620.15941080993377</v>
      </c>
      <c r="F109" s="775">
        <f t="shared" si="32"/>
        <v>615.37282456438209</v>
      </c>
      <c r="G109" s="775">
        <f t="shared" si="32"/>
        <v>511.17158900428808</v>
      </c>
      <c r="H109" s="775">
        <f t="shared" si="32"/>
        <v>580.22216489578182</v>
      </c>
      <c r="I109" s="775">
        <f t="shared" si="32"/>
        <v>555.62901293400125</v>
      </c>
      <c r="J109" s="775">
        <f t="shared" si="32"/>
        <v>540.49475230449195</v>
      </c>
      <c r="K109" s="775">
        <f t="shared" si="32"/>
        <v>517.70364041907965</v>
      </c>
      <c r="L109" s="775">
        <f t="shared" si="32"/>
        <v>495.36399758259324</v>
      </c>
      <c r="M109" s="775">
        <f t="shared" si="32"/>
        <v>462.95987148716085</v>
      </c>
    </row>
    <row r="110" spans="1:16" ht="14.25" customHeight="1">
      <c r="A110" s="224" t="s">
        <v>652</v>
      </c>
    </row>
    <row r="111" spans="1:16" ht="14.25" customHeight="1">
      <c r="A111" s="728"/>
      <c r="B111" s="728">
        <v>2015</v>
      </c>
      <c r="C111" s="728">
        <v>2016</v>
      </c>
      <c r="D111" s="728">
        <v>2017</v>
      </c>
      <c r="E111" s="728">
        <v>2018</v>
      </c>
      <c r="F111" s="728">
        <v>2019</v>
      </c>
      <c r="G111" s="728">
        <v>2020</v>
      </c>
      <c r="H111" s="728">
        <v>2025</v>
      </c>
      <c r="I111" s="728">
        <v>2030</v>
      </c>
      <c r="J111" s="728">
        <v>2035</v>
      </c>
      <c r="K111" s="728">
        <v>2040</v>
      </c>
      <c r="L111" s="728">
        <v>2045</v>
      </c>
      <c r="M111" s="728">
        <v>2050</v>
      </c>
      <c r="O111" s="224" t="s">
        <v>617</v>
      </c>
      <c r="P111" s="224" t="s">
        <v>618</v>
      </c>
    </row>
    <row r="112" spans="1:16" ht="14.25" customHeight="1">
      <c r="A112" s="670" t="s">
        <v>233</v>
      </c>
      <c r="B112" s="740">
        <f>B104/$E104</f>
        <v>0.97950478028140486</v>
      </c>
      <c r="C112" s="740">
        <f t="shared" ref="C112:M112" si="33">C104/$E104</f>
        <v>0.99544943806498798</v>
      </c>
      <c r="D112" s="740">
        <f t="shared" si="33"/>
        <v>1.0029653288992235</v>
      </c>
      <c r="E112" s="740">
        <f t="shared" si="33"/>
        <v>1</v>
      </c>
      <c r="F112" s="740">
        <f t="shared" si="33"/>
        <v>0.99236195367469981</v>
      </c>
      <c r="G112" s="740">
        <f t="shared" si="33"/>
        <v>0.80769900919268245</v>
      </c>
      <c r="H112" s="776">
        <f t="shared" si="33"/>
        <v>0.91206210107616914</v>
      </c>
      <c r="I112" s="777">
        <f t="shared" si="33"/>
        <v>0.85111625480978348</v>
      </c>
      <c r="J112" s="776">
        <f t="shared" si="33"/>
        <v>0.81185026136189842</v>
      </c>
      <c r="K112" s="776">
        <f t="shared" si="33"/>
        <v>0.7569471758529106</v>
      </c>
      <c r="L112" s="776">
        <f t="shared" si="33"/>
        <v>0.70309606835969907</v>
      </c>
      <c r="M112" s="776">
        <f t="shared" si="33"/>
        <v>0.62872584594310821</v>
      </c>
      <c r="O112" s="778">
        <f>I112/$F112-1</f>
        <v>-0.14233284371885269</v>
      </c>
      <c r="P112" s="759">
        <f>M112/$F112-1</f>
        <v>-0.36643495489226807</v>
      </c>
    </row>
    <row r="113" spans="1:16" ht="14.25" customHeight="1">
      <c r="A113" s="670" t="s">
        <v>11</v>
      </c>
      <c r="B113" s="740">
        <f t="shared" ref="B113:M115" si="34">B105/$E105</f>
        <v>0.93122008693465785</v>
      </c>
      <c r="C113" s="740">
        <f t="shared" si="34"/>
        <v>0.94974093629406409</v>
      </c>
      <c r="D113" s="740">
        <f t="shared" si="34"/>
        <v>0.98697143375746554</v>
      </c>
      <c r="E113" s="740">
        <f t="shared" si="34"/>
        <v>1</v>
      </c>
      <c r="F113" s="740">
        <f t="shared" si="34"/>
        <v>0.99227980403575866</v>
      </c>
      <c r="G113" s="740">
        <f t="shared" si="34"/>
        <v>0.93747257194008582</v>
      </c>
      <c r="H113" s="776">
        <f t="shared" si="34"/>
        <v>0.87970135522943649</v>
      </c>
      <c r="I113" s="777">
        <f t="shared" si="34"/>
        <v>0.80233377067018752</v>
      </c>
      <c r="J113" s="776">
        <f t="shared" si="34"/>
        <v>0.7589429237267723</v>
      </c>
      <c r="K113" s="776">
        <f t="shared" si="34"/>
        <v>0.71868683134085343</v>
      </c>
      <c r="L113" s="776">
        <f t="shared" si="34"/>
        <v>0.68123763293833928</v>
      </c>
      <c r="M113" s="776">
        <f t="shared" si="34"/>
        <v>0.64631164845632816</v>
      </c>
      <c r="O113" s="778">
        <f>I113/$F113-1</f>
        <v>-0.1914238631009425</v>
      </c>
      <c r="P113" s="759">
        <f>M113/$F113-1</f>
        <v>-0.3486598781637229</v>
      </c>
    </row>
    <row r="114" spans="1:16" ht="14.25" customHeight="1">
      <c r="A114" s="670" t="s">
        <v>12</v>
      </c>
      <c r="B114" s="740">
        <f t="shared" si="34"/>
        <v>0.95777323405171833</v>
      </c>
      <c r="C114" s="740">
        <f t="shared" si="34"/>
        <v>0.97281616847316021</v>
      </c>
      <c r="D114" s="740">
        <f t="shared" si="34"/>
        <v>0.98662009809276763</v>
      </c>
      <c r="E114" s="740">
        <f t="shared" si="34"/>
        <v>1</v>
      </c>
      <c r="F114" s="740">
        <f t="shared" si="34"/>
        <v>0.99084270195012425</v>
      </c>
      <c r="G114" s="740">
        <f t="shared" si="34"/>
        <v>0.87109960537361864</v>
      </c>
      <c r="H114" s="776">
        <f t="shared" si="34"/>
        <v>1.0397495184680707</v>
      </c>
      <c r="I114" s="777">
        <f t="shared" si="34"/>
        <v>1.0794990369361415</v>
      </c>
      <c r="J114" s="776">
        <f t="shared" si="34"/>
        <v>1.1127498718268107</v>
      </c>
      <c r="K114" s="776">
        <f t="shared" si="34"/>
        <v>1.1444173336274479</v>
      </c>
      <c r="L114" s="776">
        <f t="shared" si="34"/>
        <v>1.1746118902280556</v>
      </c>
      <c r="M114" s="776">
        <f t="shared" si="34"/>
        <v>1.2034339669831811</v>
      </c>
      <c r="O114" s="778">
        <f t="shared" ref="O114:O115" si="35">I114/$F114-1</f>
        <v>8.9475690552626164E-2</v>
      </c>
      <c r="P114" s="759">
        <f t="shared" ref="P114:P115" si="36">M114/$F114-1</f>
        <v>0.21455601844232786</v>
      </c>
    </row>
    <row r="115" spans="1:16" ht="14.25" customHeight="1">
      <c r="A115" s="670" t="s">
        <v>486</v>
      </c>
      <c r="B115" s="740">
        <f t="shared" si="34"/>
        <v>0.98886141810854467</v>
      </c>
      <c r="C115" s="740">
        <f t="shared" si="34"/>
        <v>1.0036378754806634</v>
      </c>
      <c r="D115" s="740">
        <f t="shared" si="34"/>
        <v>0.99497815614362517</v>
      </c>
      <c r="E115" s="740">
        <f t="shared" si="34"/>
        <v>1</v>
      </c>
      <c r="F115" s="740">
        <f t="shared" si="34"/>
        <v>0.99056943681610399</v>
      </c>
      <c r="G115" s="740">
        <f t="shared" si="34"/>
        <v>0.72480347422443681</v>
      </c>
      <c r="H115" s="776">
        <f t="shared" si="34"/>
        <v>1.0304246296127912</v>
      </c>
      <c r="I115" s="777">
        <f t="shared" si="34"/>
        <v>1.1000616927910851</v>
      </c>
      <c r="J115" s="776">
        <f t="shared" si="34"/>
        <v>1.1534844142948371</v>
      </c>
      <c r="K115" s="776">
        <f t="shared" si="34"/>
        <v>1.2015312345985256</v>
      </c>
      <c r="L115" s="776">
        <f t="shared" si="34"/>
        <v>1.2457884140042466</v>
      </c>
      <c r="M115" s="776">
        <f t="shared" si="34"/>
        <v>1.2843388863529539</v>
      </c>
      <c r="O115" s="778">
        <f t="shared" si="35"/>
        <v>0.11053466007078927</v>
      </c>
      <c r="P115" s="759">
        <f t="shared" si="36"/>
        <v>0.29656623616521616</v>
      </c>
    </row>
    <row r="118" spans="1:16" ht="14.25" customHeight="1">
      <c r="A118" s="959" t="s">
        <v>786</v>
      </c>
    </row>
    <row r="120" spans="1:16" ht="14.25" customHeight="1">
      <c r="B120" s="961">
        <f>0.5*B106</f>
        <v>40.173909046224935</v>
      </c>
      <c r="C120" s="960">
        <f t="shared" ref="C120:M120" si="37">0.5*C106</f>
        <v>40.804886669893527</v>
      </c>
      <c r="D120" s="960">
        <f t="shared" si="37"/>
        <v>41.383894093887434</v>
      </c>
      <c r="E120" s="960">
        <f t="shared" si="37"/>
        <v>41.945115626456946</v>
      </c>
      <c r="F120" s="961">
        <f t="shared" si="37"/>
        <v>41.561011700928979</v>
      </c>
      <c r="G120" s="961">
        <f t="shared" si="37"/>
        <v>36.538373669557451</v>
      </c>
      <c r="H120" s="961">
        <f t="shared" si="37"/>
        <v>43.612413774696158</v>
      </c>
      <c r="I120" s="961">
        <f t="shared" si="37"/>
        <v>45.27971192293537</v>
      </c>
      <c r="J120" s="961">
        <f t="shared" si="37"/>
        <v>46.674422037100719</v>
      </c>
      <c r="K120" s="961">
        <f t="shared" si="37"/>
        <v>48.002717383924853</v>
      </c>
      <c r="L120" s="961">
        <f t="shared" si="37"/>
        <v>49.269231551826941</v>
      </c>
      <c r="M120" s="961">
        <f t="shared" si="37"/>
        <v>50.478176893915304</v>
      </c>
    </row>
  </sheetData>
  <pageMargins left="0" right="0" top="0.39370078740157505" bottom="0.39370078740157505" header="0" footer="0"/>
  <pageSetup paperSize="9" fitToWidth="0" fitToHeight="0" pageOrder="overThenDown" orientation="portrait" r:id="rId1"/>
  <headerFooter>
    <oddHeader>&amp;C&amp;A</oddHeader>
    <oddFooter>&amp;CPage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E482F-F3F8-4925-AE31-079246457914}">
  <dimension ref="C10:O16"/>
  <sheetViews>
    <sheetView workbookViewId="0"/>
  </sheetViews>
  <sheetFormatPr baseColWidth="10" defaultRowHeight="15"/>
  <cols>
    <col min="1" max="16384" width="11.42578125" style="1242"/>
  </cols>
  <sheetData>
    <row r="10" spans="3:15">
      <c r="C10" s="1242" t="s">
        <v>403</v>
      </c>
      <c r="D10" s="1242">
        <v>2015</v>
      </c>
      <c r="E10" s="1242">
        <v>2016</v>
      </c>
      <c r="F10" s="1242">
        <v>2017</v>
      </c>
      <c r="G10" s="1242">
        <v>2018</v>
      </c>
      <c r="H10" s="1242">
        <v>2019</v>
      </c>
      <c r="I10" s="1242">
        <v>2020</v>
      </c>
      <c r="J10" s="1242">
        <v>2025</v>
      </c>
      <c r="K10" s="1242">
        <v>2030</v>
      </c>
      <c r="L10" s="1242">
        <v>2035</v>
      </c>
      <c r="M10" s="1242">
        <v>2040</v>
      </c>
      <c r="N10" s="1242">
        <v>2045</v>
      </c>
      <c r="O10" s="1242">
        <v>2050</v>
      </c>
    </row>
    <row r="11" spans="3:15">
      <c r="C11" s="1688" t="s">
        <v>884</v>
      </c>
      <c r="D11" s="1699">
        <v>966.86769676585402</v>
      </c>
      <c r="E11" s="1699">
        <v>978.470970651985</v>
      </c>
      <c r="F11" s="1699">
        <v>992.27307342200595</v>
      </c>
      <c r="G11" s="1699">
        <v>988.19066505765295</v>
      </c>
      <c r="H11" s="1699">
        <v>985.39160798533601</v>
      </c>
      <c r="I11" s="1699">
        <v>754.94948226574002</v>
      </c>
      <c r="J11" s="1701">
        <v>998.05077970745094</v>
      </c>
      <c r="K11" s="1702">
        <v>1006.9001647237105</v>
      </c>
      <c r="L11" s="1701">
        <v>1012.7271667084218</v>
      </c>
      <c r="M11" s="1701">
        <v>1015.5527747759289</v>
      </c>
      <c r="N11" s="1701">
        <v>1016.8713806699466</v>
      </c>
      <c r="O11" s="1701">
        <v>1015.2008283614496</v>
      </c>
    </row>
    <row r="12" spans="3:15">
      <c r="C12" s="1242" t="s">
        <v>885</v>
      </c>
      <c r="D12" s="1242">
        <v>966.86769676585379</v>
      </c>
      <c r="E12" s="1242">
        <v>978.47097065198534</v>
      </c>
      <c r="F12" s="1242">
        <v>992.27307342200572</v>
      </c>
      <c r="G12" s="1242">
        <v>988.19066505765284</v>
      </c>
      <c r="H12" s="1242">
        <v>985.3916079853359</v>
      </c>
      <c r="I12" s="1242">
        <v>754.94948226573945</v>
      </c>
      <c r="J12" s="1242">
        <v>953.38888560768987</v>
      </c>
      <c r="K12" s="1242">
        <v>959.07391843500614</v>
      </c>
      <c r="L12" s="1242">
        <v>964.82314740230458</v>
      </c>
      <c r="M12" s="1242">
        <v>967.76388981442813</v>
      </c>
      <c r="N12" s="1242">
        <v>969.29929310397961</v>
      </c>
      <c r="O12" s="1242">
        <v>968.03924580286582</v>
      </c>
    </row>
    <row r="14" spans="3:15">
      <c r="C14" s="1242" t="s">
        <v>886</v>
      </c>
      <c r="D14" s="1242">
        <v>2015</v>
      </c>
      <c r="E14" s="1242">
        <v>2016</v>
      </c>
      <c r="F14" s="1242">
        <v>2017</v>
      </c>
      <c r="G14" s="1242">
        <v>2018</v>
      </c>
      <c r="H14" s="1242">
        <v>2019</v>
      </c>
      <c r="I14" s="1242">
        <v>2020</v>
      </c>
      <c r="J14" s="1242">
        <v>2025</v>
      </c>
      <c r="K14" s="1242">
        <v>2030</v>
      </c>
      <c r="L14" s="1242">
        <v>2035</v>
      </c>
      <c r="M14" s="1242">
        <v>2040</v>
      </c>
      <c r="N14" s="1242">
        <v>2045</v>
      </c>
      <c r="O14" s="1242">
        <v>2050</v>
      </c>
    </row>
    <row r="15" spans="3:15">
      <c r="C15" s="1242" t="s">
        <v>884</v>
      </c>
      <c r="D15" s="1242">
        <v>0.9870438670631364</v>
      </c>
      <c r="E15" s="1242">
        <v>1.00311124824854</v>
      </c>
      <c r="F15" s="1242">
        <v>1.0106849876552182</v>
      </c>
      <c r="G15" s="1242">
        <v>1.0076968351084155</v>
      </c>
      <c r="H15" s="1242">
        <v>1</v>
      </c>
      <c r="I15" s="1242">
        <v>0.81391573528367045</v>
      </c>
      <c r="J15" s="1242">
        <v>0.95920846258243542</v>
      </c>
      <c r="K15" s="1242">
        <v>0.90842853771861254</v>
      </c>
      <c r="L15" s="1242">
        <v>0.88732968554082281</v>
      </c>
      <c r="M15" s="1242">
        <v>0.85597262339260416</v>
      </c>
      <c r="N15" s="1242">
        <v>0.82288752311480584</v>
      </c>
      <c r="O15" s="1242">
        <v>0.78669830182746048</v>
      </c>
    </row>
    <row r="16" spans="3:15">
      <c r="C16" s="1242" t="s">
        <v>887</v>
      </c>
      <c r="D16" s="1242">
        <v>0.97950478028140486</v>
      </c>
      <c r="E16" s="1242">
        <v>0.99544943806498798</v>
      </c>
      <c r="F16" s="1242">
        <v>1.0029653288992235</v>
      </c>
      <c r="G16" s="1242">
        <v>1</v>
      </c>
      <c r="H16" s="1242">
        <v>0.99236195367469981</v>
      </c>
      <c r="I16" s="1242">
        <v>0.80769900919268245</v>
      </c>
      <c r="J16" s="1242">
        <v>0.91206210107616914</v>
      </c>
      <c r="K16" s="1242">
        <v>0.85111625480978348</v>
      </c>
      <c r="L16" s="1242">
        <v>0.81185026136189842</v>
      </c>
      <c r="M16" s="1242">
        <v>0.7569471758529106</v>
      </c>
      <c r="N16" s="1242">
        <v>0.70309606835969907</v>
      </c>
      <c r="O16" s="1242">
        <v>0.62872584594310821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492DF-90EE-4F4A-AFFD-125C07AAD878}">
  <dimension ref="B3:T489"/>
  <sheetViews>
    <sheetView topLeftCell="A28" workbookViewId="0"/>
  </sheetViews>
  <sheetFormatPr baseColWidth="10" defaultRowHeight="12.75"/>
  <cols>
    <col min="1" max="16384" width="11.42578125" style="4"/>
  </cols>
  <sheetData>
    <row r="3" spans="2:20" ht="18.75">
      <c r="B3" s="1748" t="s">
        <v>888</v>
      </c>
      <c r="C3" s="1749"/>
      <c r="D3" s="1749"/>
      <c r="E3" s="1749"/>
      <c r="F3" s="1749"/>
      <c r="G3" s="1749"/>
      <c r="H3" s="1749"/>
      <c r="I3" s="1749"/>
      <c r="J3" s="1749"/>
      <c r="K3" s="1749"/>
      <c r="L3" s="1749"/>
      <c r="M3" s="1749"/>
      <c r="N3" s="1749"/>
      <c r="O3" s="1749"/>
      <c r="P3" s="1749"/>
      <c r="Q3" s="1749"/>
      <c r="R3" s="1749"/>
      <c r="S3" s="1749"/>
      <c r="T3" s="1749"/>
    </row>
    <row r="4" spans="2:20">
      <c r="B4" s="1750"/>
      <c r="C4" s="1750"/>
      <c r="D4" s="1750"/>
      <c r="E4" s="1750"/>
      <c r="F4" s="1750"/>
      <c r="G4" s="1750"/>
      <c r="H4" s="1750"/>
      <c r="I4" s="1750"/>
      <c r="J4" s="1750"/>
      <c r="K4" s="1750"/>
      <c r="L4" s="1750"/>
      <c r="M4" s="1750"/>
      <c r="N4" s="1750"/>
      <c r="O4" s="1750"/>
      <c r="P4" s="1750"/>
      <c r="Q4" s="1750"/>
      <c r="R4" s="1750"/>
      <c r="S4" s="1750"/>
      <c r="T4" s="1750"/>
    </row>
    <row r="5" spans="2:20" ht="15.75">
      <c r="B5" s="1751" t="s">
        <v>24</v>
      </c>
      <c r="C5" s="1752" t="s">
        <v>889</v>
      </c>
      <c r="D5" s="1752"/>
      <c r="E5" s="1752"/>
      <c r="F5" s="1752"/>
      <c r="G5" s="1752"/>
      <c r="H5" s="1752"/>
      <c r="I5" s="1752"/>
      <c r="J5" s="1753"/>
      <c r="K5" s="1753"/>
      <c r="L5" s="1753"/>
      <c r="M5" s="1753"/>
      <c r="N5" s="1753"/>
      <c r="O5" s="1753"/>
      <c r="P5" s="1753"/>
      <c r="Q5" s="1752"/>
      <c r="R5" s="1752"/>
      <c r="S5" s="1752"/>
      <c r="T5" s="1752"/>
    </row>
    <row r="6" spans="2:20" ht="15.75">
      <c r="B6" s="1751" t="s">
        <v>27</v>
      </c>
      <c r="C6" s="1752" t="s">
        <v>28</v>
      </c>
      <c r="D6" s="1752"/>
      <c r="E6" s="1752"/>
      <c r="F6" s="1752"/>
      <c r="G6" s="1752"/>
      <c r="H6" s="1752"/>
      <c r="I6" s="1752"/>
      <c r="J6" s="1752"/>
      <c r="K6" s="1752"/>
      <c r="L6" s="1752"/>
      <c r="M6" s="1752"/>
      <c r="N6" s="1752"/>
      <c r="O6" s="1752"/>
      <c r="P6" s="1752"/>
      <c r="Q6" s="1752"/>
      <c r="R6" s="1752"/>
      <c r="S6" s="1752"/>
      <c r="T6" s="1752"/>
    </row>
    <row r="7" spans="2:20">
      <c r="B7" s="1750"/>
      <c r="C7" s="1750"/>
      <c r="D7" s="1750"/>
      <c r="E7" s="1750"/>
      <c r="F7" s="1750"/>
      <c r="G7" s="1750"/>
      <c r="H7" s="1750"/>
      <c r="I7" s="1750"/>
      <c r="J7" s="1750"/>
      <c r="K7" s="1750"/>
      <c r="L7" s="1750"/>
      <c r="M7" s="1750"/>
      <c r="N7" s="1750"/>
      <c r="O7" s="1750"/>
      <c r="P7" s="1750"/>
      <c r="Q7" s="1750"/>
      <c r="R7" s="1750"/>
      <c r="S7" s="1750"/>
      <c r="T7" s="1750"/>
    </row>
    <row r="8" spans="2:20">
      <c r="B8" s="1750"/>
      <c r="C8" s="1750"/>
      <c r="D8" s="1750"/>
      <c r="E8" s="1750"/>
      <c r="F8" s="1750"/>
      <c r="G8" s="1750"/>
      <c r="H8" s="1750"/>
      <c r="I8" s="1750"/>
      <c r="J8" s="1750"/>
      <c r="K8" s="1750"/>
      <c r="L8" s="1750"/>
      <c r="M8" s="1750"/>
      <c r="N8" s="1750"/>
      <c r="O8" s="1750"/>
      <c r="P8" s="1750"/>
      <c r="Q8" s="1750"/>
      <c r="R8" s="1750"/>
      <c r="S8" s="1750"/>
      <c r="T8" s="1750"/>
    </row>
    <row r="9" spans="2:20" ht="15">
      <c r="B9" s="1754" t="s">
        <v>29</v>
      </c>
      <c r="C9" s="1755"/>
      <c r="D9" s="1755"/>
      <c r="E9" s="1755"/>
      <c r="F9" s="1755"/>
      <c r="G9" s="1755"/>
      <c r="H9" s="1755"/>
      <c r="I9" s="1755"/>
      <c r="J9" s="1755"/>
      <c r="K9" s="1755"/>
      <c r="L9" s="1755"/>
      <c r="M9" s="1755"/>
      <c r="N9" s="1755"/>
      <c r="O9" s="1755"/>
      <c r="P9" s="1755"/>
      <c r="Q9" s="1755"/>
      <c r="R9" s="1755"/>
      <c r="S9" s="1755"/>
      <c r="T9" s="1755"/>
    </row>
    <row r="10" spans="2:20">
      <c r="B10" s="1750"/>
      <c r="C10" s="1750"/>
      <c r="D10" s="1750"/>
      <c r="E10" s="1750"/>
      <c r="F10" s="1750"/>
      <c r="G10" s="1750"/>
      <c r="H10" s="1750"/>
      <c r="I10" s="1750"/>
      <c r="J10" s="1750"/>
      <c r="K10" s="1750"/>
      <c r="L10" s="1750"/>
      <c r="M10" s="1750"/>
      <c r="N10" s="1750"/>
      <c r="O10" s="1750"/>
      <c r="P10" s="1750"/>
      <c r="Q10" s="1750"/>
      <c r="R10" s="1750"/>
      <c r="S10" s="1750"/>
      <c r="T10" s="1750"/>
    </row>
    <row r="11" spans="2:20">
      <c r="B11" s="2161" t="s">
        <v>30</v>
      </c>
      <c r="C11" s="2162" t="s">
        <v>31</v>
      </c>
      <c r="D11" s="2162" t="s">
        <v>32</v>
      </c>
      <c r="E11" s="2162" t="s">
        <v>33</v>
      </c>
      <c r="F11" s="2159" t="s">
        <v>890</v>
      </c>
      <c r="G11" s="2162" t="s">
        <v>34</v>
      </c>
      <c r="H11" s="2159" t="s">
        <v>891</v>
      </c>
      <c r="I11" s="2162" t="s">
        <v>35</v>
      </c>
      <c r="J11" s="2162" t="s">
        <v>36</v>
      </c>
      <c r="K11" s="2162" t="s">
        <v>37</v>
      </c>
      <c r="L11" s="2162"/>
      <c r="M11" s="2162"/>
      <c r="N11" s="2162"/>
      <c r="O11" s="2162"/>
      <c r="P11" s="2162"/>
      <c r="Q11" s="2159" t="s">
        <v>38</v>
      </c>
      <c r="R11" s="2159" t="s">
        <v>39</v>
      </c>
      <c r="S11" s="2159" t="s">
        <v>40</v>
      </c>
      <c r="T11" s="2159" t="s">
        <v>41</v>
      </c>
    </row>
    <row r="12" spans="2:20" ht="36">
      <c r="B12" s="2161"/>
      <c r="C12" s="2162"/>
      <c r="D12" s="2162"/>
      <c r="E12" s="2162"/>
      <c r="F12" s="2160"/>
      <c r="G12" s="2162"/>
      <c r="H12" s="2160"/>
      <c r="I12" s="2162"/>
      <c r="J12" s="2162"/>
      <c r="K12" s="1756" t="s">
        <v>42</v>
      </c>
      <c r="L12" s="1756" t="s">
        <v>43</v>
      </c>
      <c r="M12" s="1756" t="s">
        <v>44</v>
      </c>
      <c r="N12" s="1756" t="s">
        <v>45</v>
      </c>
      <c r="O12" s="1757" t="s">
        <v>46</v>
      </c>
      <c r="P12" s="1756" t="s">
        <v>47</v>
      </c>
      <c r="Q12" s="2160"/>
      <c r="R12" s="2160"/>
      <c r="S12" s="2160"/>
      <c r="T12" s="2160"/>
    </row>
    <row r="13" spans="2:20">
      <c r="B13" s="1758" t="s">
        <v>48</v>
      </c>
      <c r="C13" s="1759">
        <v>0</v>
      </c>
      <c r="D13" s="1759">
        <v>11.595553697293001</v>
      </c>
      <c r="E13" s="1760">
        <v>0</v>
      </c>
      <c r="F13" s="1759">
        <v>0</v>
      </c>
      <c r="G13" s="1759">
        <v>0.16688824999999999</v>
      </c>
      <c r="H13" s="1759">
        <v>0</v>
      </c>
      <c r="I13" s="1760">
        <v>1209.1260212121213</v>
      </c>
      <c r="J13" s="1760">
        <v>102.26887727099999</v>
      </c>
      <c r="K13" s="1760">
        <v>118.4864234332836</v>
      </c>
      <c r="L13" s="1760">
        <v>34.673865566377557</v>
      </c>
      <c r="M13" s="1760">
        <v>0</v>
      </c>
      <c r="N13" s="1760">
        <v>8.9211517222222234</v>
      </c>
      <c r="O13" s="1760">
        <v>31.698274999999999</v>
      </c>
      <c r="P13" s="1760">
        <v>5.3649286287377773</v>
      </c>
      <c r="Q13" s="1760">
        <v>0</v>
      </c>
      <c r="R13" s="1760">
        <v>0</v>
      </c>
      <c r="S13" s="1760">
        <v>0</v>
      </c>
      <c r="T13" s="1761">
        <v>1522.3019847810353</v>
      </c>
    </row>
    <row r="14" spans="2:20">
      <c r="B14" s="1758" t="s">
        <v>49</v>
      </c>
      <c r="C14" s="1759">
        <v>79.35176033518556</v>
      </c>
      <c r="D14" s="1760">
        <v>572.90892340042444</v>
      </c>
      <c r="E14" s="1760">
        <v>505.3465519651989</v>
      </c>
      <c r="F14" s="1759">
        <v>0</v>
      </c>
      <c r="G14" s="1759">
        <v>568.75187100000016</v>
      </c>
      <c r="H14" s="1759">
        <v>0</v>
      </c>
      <c r="I14" s="1760">
        <v>0</v>
      </c>
      <c r="J14" s="1760">
        <v>0</v>
      </c>
      <c r="K14" s="1760">
        <v>2.7591261111111107</v>
      </c>
      <c r="L14" s="1760">
        <v>0</v>
      </c>
      <c r="M14" s="1760">
        <v>19.183841687689483</v>
      </c>
      <c r="N14" s="1760">
        <v>0</v>
      </c>
      <c r="O14" s="1760">
        <v>0</v>
      </c>
      <c r="P14" s="1760">
        <v>0</v>
      </c>
      <c r="Q14" s="1762">
        <v>15.63175</v>
      </c>
      <c r="R14" s="1760">
        <v>0</v>
      </c>
      <c r="S14" s="1760">
        <v>0</v>
      </c>
      <c r="T14" s="1761">
        <v>1763.9338244996095</v>
      </c>
    </row>
    <row r="15" spans="2:20">
      <c r="B15" s="1758" t="s">
        <v>50</v>
      </c>
      <c r="C15" s="1759">
        <v>-4.7877500119999999E-2</v>
      </c>
      <c r="D15" s="1760">
        <v>-1.599063909936</v>
      </c>
      <c r="E15" s="1760">
        <v>-209.09535913015941</v>
      </c>
      <c r="F15" s="1759">
        <v>0</v>
      </c>
      <c r="G15" s="1760">
        <v>-112.63352224999998</v>
      </c>
      <c r="H15" s="1759">
        <v>0</v>
      </c>
      <c r="I15" s="1760">
        <v>0</v>
      </c>
      <c r="J15" s="1760">
        <v>0</v>
      </c>
      <c r="K15" s="1760">
        <v>-6.5373971773533102</v>
      </c>
      <c r="L15" s="1760">
        <v>0</v>
      </c>
      <c r="M15" s="1760">
        <v>-8.2655063147773422</v>
      </c>
      <c r="N15" s="1760">
        <v>0</v>
      </c>
      <c r="O15" s="1760">
        <v>0</v>
      </c>
      <c r="P15" s="1760">
        <v>-3.0695225146815767E-2</v>
      </c>
      <c r="Q15" s="1760">
        <v>-73.808062621786675</v>
      </c>
      <c r="R15" s="1760">
        <v>0</v>
      </c>
      <c r="S15" s="1760">
        <v>0</v>
      </c>
      <c r="T15" s="1761">
        <v>-412.01748412927952</v>
      </c>
    </row>
    <row r="16" spans="2:20">
      <c r="B16" s="1758" t="s">
        <v>51</v>
      </c>
      <c r="C16" s="1759">
        <v>0</v>
      </c>
      <c r="D16" s="1759">
        <v>0</v>
      </c>
      <c r="E16" s="1759">
        <v>-19.634704454513376</v>
      </c>
      <c r="F16" s="1759">
        <v>0</v>
      </c>
      <c r="G16" s="1759">
        <v>0</v>
      </c>
      <c r="H16" s="1759">
        <v>0</v>
      </c>
      <c r="I16" s="1759">
        <v>0</v>
      </c>
      <c r="J16" s="1759">
        <v>0</v>
      </c>
      <c r="K16" s="1759">
        <v>0</v>
      </c>
      <c r="L16" s="1759">
        <v>0</v>
      </c>
      <c r="M16" s="1759">
        <v>0</v>
      </c>
      <c r="N16" s="1759">
        <v>0</v>
      </c>
      <c r="O16" s="1759">
        <v>0</v>
      </c>
      <c r="P16" s="1759">
        <v>0</v>
      </c>
      <c r="Q16" s="1759">
        <v>0</v>
      </c>
      <c r="R16" s="1759">
        <v>0</v>
      </c>
      <c r="S16" s="1759">
        <v>0</v>
      </c>
      <c r="T16" s="1761">
        <v>-19.634704454513376</v>
      </c>
    </row>
    <row r="17" spans="2:20">
      <c r="B17" s="1758" t="s">
        <v>52</v>
      </c>
      <c r="C17" s="1759">
        <v>0</v>
      </c>
      <c r="D17" s="1759">
        <v>0</v>
      </c>
      <c r="E17" s="1759">
        <v>-75.606025240562616</v>
      </c>
      <c r="F17" s="1759">
        <v>0</v>
      </c>
      <c r="G17" s="1759">
        <v>0</v>
      </c>
      <c r="H17" s="1759">
        <v>0</v>
      </c>
      <c r="I17" s="1759">
        <v>0</v>
      </c>
      <c r="J17" s="1759">
        <v>0</v>
      </c>
      <c r="K17" s="1759">
        <v>0</v>
      </c>
      <c r="L17" s="1759">
        <v>0</v>
      </c>
      <c r="M17" s="1759">
        <v>0</v>
      </c>
      <c r="N17" s="1759">
        <v>0</v>
      </c>
      <c r="O17" s="1759">
        <v>0</v>
      </c>
      <c r="P17" s="1759">
        <v>0</v>
      </c>
      <c r="Q17" s="1759">
        <v>0</v>
      </c>
      <c r="R17" s="1759">
        <v>0</v>
      </c>
      <c r="S17" s="1759">
        <v>0</v>
      </c>
      <c r="T17" s="1761">
        <v>-75.606025240562616</v>
      </c>
    </row>
    <row r="18" spans="2:20">
      <c r="B18" s="1758" t="s">
        <v>53</v>
      </c>
      <c r="C18" s="1759">
        <v>0.11918546993222183</v>
      </c>
      <c r="D18" s="1760">
        <v>1.5497733247312513</v>
      </c>
      <c r="E18" s="1760">
        <v>1.2109538188370328</v>
      </c>
      <c r="F18" s="1759">
        <v>0</v>
      </c>
      <c r="G18" s="1760">
        <v>-19.664768250000005</v>
      </c>
      <c r="H18" s="1759">
        <v>0</v>
      </c>
      <c r="I18" s="1760">
        <v>0</v>
      </c>
      <c r="J18" s="1760">
        <v>0</v>
      </c>
      <c r="K18" s="1760">
        <v>0</v>
      </c>
      <c r="L18" s="1760">
        <v>0</v>
      </c>
      <c r="M18" s="1760">
        <v>0</v>
      </c>
      <c r="N18" s="1760">
        <v>0</v>
      </c>
      <c r="O18" s="1760">
        <v>0</v>
      </c>
      <c r="P18" s="1760">
        <v>0</v>
      </c>
      <c r="Q18" s="1760">
        <v>0</v>
      </c>
      <c r="R18" s="1759">
        <v>0</v>
      </c>
      <c r="S18" s="1759">
        <v>0</v>
      </c>
      <c r="T18" s="1761">
        <v>-16.784855636499501</v>
      </c>
    </row>
    <row r="19" spans="2:20">
      <c r="B19" s="1763" t="s">
        <v>54</v>
      </c>
      <c r="C19" s="1764">
        <v>79.423068304997784</v>
      </c>
      <c r="D19" s="1764">
        <v>584.45518651251268</v>
      </c>
      <c r="E19" s="1764">
        <v>202.22141695880052</v>
      </c>
      <c r="F19" s="1764">
        <v>0</v>
      </c>
      <c r="G19" s="1764">
        <v>436.62046875000021</v>
      </c>
      <c r="H19" s="1764">
        <v>0</v>
      </c>
      <c r="I19" s="1764">
        <v>1209.1260212121213</v>
      </c>
      <c r="J19" s="1764">
        <v>102.26887727099999</v>
      </c>
      <c r="K19" s="1764">
        <v>114.70815236704141</v>
      </c>
      <c r="L19" s="1764">
        <v>34.673865566377557</v>
      </c>
      <c r="M19" s="1764">
        <v>10.918335372912141</v>
      </c>
      <c r="N19" s="1764">
        <v>8.9211517222222234</v>
      </c>
      <c r="O19" s="1764">
        <v>31.698274999999999</v>
      </c>
      <c r="P19" s="1764">
        <v>5.3342334035909618</v>
      </c>
      <c r="Q19" s="1764">
        <v>-58.176312621786678</v>
      </c>
      <c r="R19" s="1764">
        <v>0</v>
      </c>
      <c r="S19" s="1764">
        <v>0</v>
      </c>
      <c r="T19" s="1764">
        <v>2762.1927398197899</v>
      </c>
    </row>
    <row r="20" spans="2:20">
      <c r="B20" s="1765"/>
      <c r="C20" s="1766"/>
      <c r="D20" s="1766"/>
      <c r="E20" s="1766"/>
      <c r="F20" s="1766"/>
      <c r="G20" s="1766"/>
      <c r="H20" s="1766"/>
      <c r="I20" s="1766"/>
      <c r="J20" s="1766"/>
      <c r="K20" s="1766"/>
      <c r="L20" s="1766"/>
      <c r="M20" s="1766"/>
      <c r="N20" s="1766"/>
      <c r="O20" s="1766"/>
      <c r="P20" s="1766"/>
      <c r="Q20" s="1766"/>
      <c r="R20" s="1766"/>
      <c r="S20" s="1766"/>
      <c r="T20" s="1766"/>
    </row>
    <row r="21" spans="2:20">
      <c r="B21" s="1767" t="s">
        <v>55</v>
      </c>
      <c r="C21" s="1759">
        <v>3.6318872869800032</v>
      </c>
      <c r="D21" s="1759">
        <v>10.656145280484306</v>
      </c>
      <c r="E21" s="1759">
        <v>17.760934345459532</v>
      </c>
      <c r="F21" s="1759">
        <v>0</v>
      </c>
      <c r="G21" s="1759">
        <v>-1.2134132500000001</v>
      </c>
      <c r="H21" s="1759">
        <v>0</v>
      </c>
      <c r="I21" s="1759">
        <v>0</v>
      </c>
      <c r="J21" s="1759">
        <v>0</v>
      </c>
      <c r="K21" s="1759">
        <v>0</v>
      </c>
      <c r="L21" s="1759">
        <v>-0.39035819434438856</v>
      </c>
      <c r="M21" s="1759">
        <v>0.39056626803326822</v>
      </c>
      <c r="N21" s="1759">
        <v>0</v>
      </c>
      <c r="O21" s="1759">
        <v>0</v>
      </c>
      <c r="P21" s="1759">
        <v>0</v>
      </c>
      <c r="Q21" s="1759">
        <v>4.056269041479311</v>
      </c>
      <c r="R21" s="1759">
        <v>0</v>
      </c>
      <c r="S21" s="1759">
        <v>0</v>
      </c>
      <c r="T21" s="1768">
        <v>34.892030778092035</v>
      </c>
    </row>
    <row r="22" spans="2:20">
      <c r="B22" s="1767" t="s">
        <v>56</v>
      </c>
      <c r="C22" s="1759">
        <v>11.774616732900585</v>
      </c>
      <c r="D22" s="1759">
        <v>0</v>
      </c>
      <c r="E22" s="1759">
        <v>1.2106213767952196</v>
      </c>
      <c r="F22" s="1759">
        <v>0</v>
      </c>
      <c r="G22" s="1759">
        <v>62.931904980327779</v>
      </c>
      <c r="H22" s="1759">
        <v>0</v>
      </c>
      <c r="I22" s="1759">
        <v>1209.1260212121213</v>
      </c>
      <c r="J22" s="1759">
        <v>102.26887727099999</v>
      </c>
      <c r="K22" s="1759">
        <v>16.346759805474345</v>
      </c>
      <c r="L22" s="1759">
        <v>12.19189628498652</v>
      </c>
      <c r="M22" s="1759">
        <v>0</v>
      </c>
      <c r="N22" s="1759">
        <v>4.7011419922222224</v>
      </c>
      <c r="O22" s="1759">
        <v>0</v>
      </c>
      <c r="P22" s="1759">
        <v>6.9765199999999791E-2</v>
      </c>
      <c r="Q22" s="1759">
        <v>-556.61338011132784</v>
      </c>
      <c r="R22" s="1759">
        <v>0</v>
      </c>
      <c r="S22" s="1759">
        <v>0</v>
      </c>
      <c r="T22" s="1768">
        <v>864.00822474450001</v>
      </c>
    </row>
    <row r="23" spans="2:20">
      <c r="B23" s="1767" t="s">
        <v>57</v>
      </c>
      <c r="C23" s="1759">
        <v>1.9109444951460814</v>
      </c>
      <c r="D23" s="1759">
        <v>0</v>
      </c>
      <c r="E23" s="1759">
        <v>0.26671791988070115</v>
      </c>
      <c r="F23" s="1759">
        <v>0</v>
      </c>
      <c r="G23" s="1759">
        <v>20.764778769672215</v>
      </c>
      <c r="H23" s="1759">
        <v>0</v>
      </c>
      <c r="I23" s="1759">
        <v>0</v>
      </c>
      <c r="J23" s="1759">
        <v>0</v>
      </c>
      <c r="K23" s="1759">
        <v>7.9626399167478752</v>
      </c>
      <c r="L23" s="1759">
        <v>16.588146755013483</v>
      </c>
      <c r="M23" s="1759">
        <v>0</v>
      </c>
      <c r="N23" s="1759">
        <v>2.8409024522222222</v>
      </c>
      <c r="O23" s="1759">
        <v>0.25919055555555554</v>
      </c>
      <c r="P23" s="1759">
        <v>3.4744864961066648</v>
      </c>
      <c r="Q23" s="1759">
        <v>0</v>
      </c>
      <c r="R23" s="1759">
        <v>-46.190154910777778</v>
      </c>
      <c r="S23" s="1759">
        <v>0</v>
      </c>
      <c r="T23" s="1768">
        <v>7.877652449567023</v>
      </c>
    </row>
    <row r="24" spans="2:20">
      <c r="B24" s="1767" t="s">
        <v>58</v>
      </c>
      <c r="C24" s="1759">
        <v>0</v>
      </c>
      <c r="D24" s="1759">
        <v>0</v>
      </c>
      <c r="E24" s="1759">
        <v>0</v>
      </c>
      <c r="F24" s="1759">
        <v>0</v>
      </c>
      <c r="G24" s="1759">
        <v>0</v>
      </c>
      <c r="H24" s="1759">
        <v>0</v>
      </c>
      <c r="I24" s="1759">
        <v>0</v>
      </c>
      <c r="J24" s="1759">
        <v>0</v>
      </c>
      <c r="K24" s="1759">
        <v>0</v>
      </c>
      <c r="L24" s="1759">
        <v>0</v>
      </c>
      <c r="M24" s="1759">
        <v>0</v>
      </c>
      <c r="N24" s="1759">
        <v>-1.1106240000000001</v>
      </c>
      <c r="O24" s="1759">
        <v>0</v>
      </c>
      <c r="P24" s="1759">
        <v>0</v>
      </c>
      <c r="Q24" s="1759">
        <v>0</v>
      </c>
      <c r="R24" s="1759">
        <v>0</v>
      </c>
      <c r="S24" s="1759">
        <v>0</v>
      </c>
      <c r="T24" s="1768">
        <v>-1.1106240000000001</v>
      </c>
    </row>
    <row r="25" spans="2:20">
      <c r="B25" s="1767" t="s">
        <v>59</v>
      </c>
      <c r="C25" s="1759">
        <v>0</v>
      </c>
      <c r="D25" s="1759">
        <v>0</v>
      </c>
      <c r="E25" s="1759">
        <v>0</v>
      </c>
      <c r="F25" s="1759">
        <v>0</v>
      </c>
      <c r="G25" s="1759">
        <v>0</v>
      </c>
      <c r="H25" s="1759">
        <v>0</v>
      </c>
      <c r="I25" s="1759">
        <v>0</v>
      </c>
      <c r="J25" s="1759">
        <v>0</v>
      </c>
      <c r="K25" s="1759">
        <v>0</v>
      </c>
      <c r="L25" s="1759">
        <v>0</v>
      </c>
      <c r="M25" s="1759">
        <v>0</v>
      </c>
      <c r="N25" s="1759">
        <v>0</v>
      </c>
      <c r="O25" s="1759">
        <v>0</v>
      </c>
      <c r="P25" s="1759">
        <v>0</v>
      </c>
      <c r="Q25" s="1759">
        <v>0</v>
      </c>
      <c r="R25" s="1759">
        <v>0</v>
      </c>
      <c r="S25" s="1759">
        <v>0</v>
      </c>
      <c r="T25" s="1768">
        <v>0</v>
      </c>
    </row>
    <row r="26" spans="2:20">
      <c r="B26" s="1767" t="s">
        <v>60</v>
      </c>
      <c r="C26" s="1759">
        <v>0</v>
      </c>
      <c r="D26" s="1759">
        <v>602.36159082799713</v>
      </c>
      <c r="E26" s="1759">
        <v>-597.3748967315754</v>
      </c>
      <c r="F26" s="1759">
        <v>0</v>
      </c>
      <c r="G26" s="1759">
        <v>0</v>
      </c>
      <c r="H26" s="1759">
        <v>0</v>
      </c>
      <c r="I26" s="1759">
        <v>0</v>
      </c>
      <c r="J26" s="1759">
        <v>0</v>
      </c>
      <c r="K26" s="1759">
        <v>0</v>
      </c>
      <c r="L26" s="1759">
        <v>0</v>
      </c>
      <c r="M26" s="1759">
        <v>0</v>
      </c>
      <c r="N26" s="1759">
        <v>0</v>
      </c>
      <c r="O26" s="1759">
        <v>0</v>
      </c>
      <c r="P26" s="1759">
        <v>0</v>
      </c>
      <c r="Q26" s="1759">
        <v>0</v>
      </c>
      <c r="R26" s="1759">
        <v>0</v>
      </c>
      <c r="S26" s="1759">
        <v>0</v>
      </c>
      <c r="T26" s="1768">
        <v>4.9866940964217292</v>
      </c>
    </row>
    <row r="27" spans="2:20">
      <c r="B27" s="1767" t="s">
        <v>61</v>
      </c>
      <c r="C27" s="1759">
        <v>0</v>
      </c>
      <c r="D27" s="1759">
        <v>0</v>
      </c>
      <c r="E27" s="1759">
        <v>0</v>
      </c>
      <c r="F27" s="1759">
        <v>0</v>
      </c>
      <c r="G27" s="1759">
        <v>0</v>
      </c>
      <c r="H27" s="1759">
        <v>0</v>
      </c>
      <c r="I27" s="1759">
        <v>0</v>
      </c>
      <c r="J27" s="1759">
        <v>0</v>
      </c>
      <c r="K27" s="1759">
        <v>0</v>
      </c>
      <c r="L27" s="1759">
        <v>0</v>
      </c>
      <c r="M27" s="1759">
        <v>-29.345290968545498</v>
      </c>
      <c r="N27" s="1759">
        <v>0</v>
      </c>
      <c r="O27" s="1759">
        <v>0</v>
      </c>
      <c r="P27" s="1759">
        <v>0</v>
      </c>
      <c r="Q27" s="1759">
        <v>0</v>
      </c>
      <c r="R27" s="1759">
        <v>0</v>
      </c>
      <c r="S27" s="1759">
        <v>0</v>
      </c>
      <c r="T27" s="1768">
        <v>-29.345290968545498</v>
      </c>
    </row>
    <row r="28" spans="2:20">
      <c r="B28" s="1767" t="s">
        <v>62</v>
      </c>
      <c r="C28" s="1759">
        <v>0</v>
      </c>
      <c r="D28" s="1759">
        <v>0</v>
      </c>
      <c r="E28" s="1759">
        <v>0</v>
      </c>
      <c r="F28" s="1759">
        <v>0</v>
      </c>
      <c r="G28" s="1759">
        <v>0</v>
      </c>
      <c r="H28" s="1759">
        <v>0</v>
      </c>
      <c r="I28" s="1759">
        <v>0</v>
      </c>
      <c r="J28" s="1759">
        <v>0</v>
      </c>
      <c r="K28" s="1759">
        <v>0</v>
      </c>
      <c r="L28" s="1759">
        <v>0</v>
      </c>
      <c r="M28" s="1759">
        <v>0</v>
      </c>
      <c r="N28" s="1759">
        <v>0</v>
      </c>
      <c r="O28" s="1759">
        <v>0</v>
      </c>
      <c r="P28" s="1759">
        <v>0</v>
      </c>
      <c r="Q28" s="1759">
        <v>0</v>
      </c>
      <c r="R28" s="1759">
        <v>0</v>
      </c>
      <c r="S28" s="1759">
        <v>0</v>
      </c>
      <c r="T28" s="1768">
        <v>0</v>
      </c>
    </row>
    <row r="29" spans="2:20">
      <c r="B29" s="1767" t="s">
        <v>63</v>
      </c>
      <c r="C29" s="1759">
        <v>0</v>
      </c>
      <c r="D29" s="1759">
        <v>0</v>
      </c>
      <c r="E29" s="1759">
        <v>0</v>
      </c>
      <c r="F29" s="1759">
        <v>0</v>
      </c>
      <c r="G29" s="1759">
        <v>0</v>
      </c>
      <c r="H29" s="1759">
        <v>0</v>
      </c>
      <c r="I29" s="1759">
        <v>0</v>
      </c>
      <c r="J29" s="1759">
        <v>0</v>
      </c>
      <c r="K29" s="1759">
        <v>0</v>
      </c>
      <c r="L29" s="1759">
        <v>0</v>
      </c>
      <c r="M29" s="1759">
        <v>0</v>
      </c>
      <c r="N29" s="1759">
        <v>0</v>
      </c>
      <c r="O29" s="1759">
        <v>0</v>
      </c>
      <c r="P29" s="1759">
        <v>0</v>
      </c>
      <c r="Q29" s="1759">
        <v>0</v>
      </c>
      <c r="R29" s="1759">
        <v>0</v>
      </c>
      <c r="S29" s="1759">
        <v>0</v>
      </c>
      <c r="T29" s="1768">
        <v>0</v>
      </c>
    </row>
    <row r="30" spans="2:20">
      <c r="B30" s="1767" t="s">
        <v>64</v>
      </c>
      <c r="C30" s="1759">
        <v>32.750811529533344</v>
      </c>
      <c r="D30" s="1759">
        <v>-28.64248384831301</v>
      </c>
      <c r="E30" s="1759">
        <v>27.554001910313012</v>
      </c>
      <c r="F30" s="1759">
        <v>0</v>
      </c>
      <c r="G30" s="1759">
        <v>0</v>
      </c>
      <c r="H30" s="1759">
        <v>0</v>
      </c>
      <c r="I30" s="1759">
        <v>0</v>
      </c>
      <c r="J30" s="1759">
        <v>0</v>
      </c>
      <c r="K30" s="1759">
        <v>0</v>
      </c>
      <c r="L30" s="1759">
        <v>0</v>
      </c>
      <c r="M30" s="1759">
        <v>0</v>
      </c>
      <c r="N30" s="1759">
        <v>0</v>
      </c>
      <c r="O30" s="1759">
        <v>0</v>
      </c>
      <c r="P30" s="1759">
        <v>0</v>
      </c>
      <c r="Q30" s="1759">
        <v>0</v>
      </c>
      <c r="R30" s="1759">
        <v>0</v>
      </c>
      <c r="S30" s="1759">
        <v>0</v>
      </c>
      <c r="T30" s="1768">
        <v>31.662329591533346</v>
      </c>
    </row>
    <row r="31" spans="2:20">
      <c r="B31" s="1767" t="s">
        <v>65</v>
      </c>
      <c r="C31" s="1759">
        <v>15.211467777777777</v>
      </c>
      <c r="D31" s="1759">
        <v>0</v>
      </c>
      <c r="E31" s="1759">
        <v>16.681516641063258</v>
      </c>
      <c r="F31" s="1759">
        <v>0</v>
      </c>
      <c r="G31" s="1759">
        <v>6.4721602499999999</v>
      </c>
      <c r="H31" s="1759">
        <v>0</v>
      </c>
      <c r="I31" s="1759">
        <v>0</v>
      </c>
      <c r="J31" s="1759">
        <v>0</v>
      </c>
      <c r="K31" s="1759">
        <v>0</v>
      </c>
      <c r="L31" s="1759">
        <v>0</v>
      </c>
      <c r="M31" s="1759">
        <v>0</v>
      </c>
      <c r="N31" s="1759">
        <v>0</v>
      </c>
      <c r="O31" s="1759">
        <v>0</v>
      </c>
      <c r="P31" s="1759">
        <v>0</v>
      </c>
      <c r="Q31" s="1759">
        <v>33.988645488166846</v>
      </c>
      <c r="R31" s="1759">
        <v>0</v>
      </c>
      <c r="S31" s="1759">
        <v>0</v>
      </c>
      <c r="T31" s="1768">
        <v>72.353790157007879</v>
      </c>
    </row>
    <row r="32" spans="2:20">
      <c r="B32" s="1767" t="s">
        <v>66</v>
      </c>
      <c r="C32" s="1759">
        <v>0</v>
      </c>
      <c r="D32" s="1759">
        <v>0</v>
      </c>
      <c r="E32" s="1759">
        <v>0</v>
      </c>
      <c r="F32" s="1759">
        <v>0</v>
      </c>
      <c r="G32" s="1759">
        <v>4.9770604999999994</v>
      </c>
      <c r="H32" s="1759">
        <v>0</v>
      </c>
      <c r="I32" s="1759">
        <v>0</v>
      </c>
      <c r="J32" s="1759">
        <v>0</v>
      </c>
      <c r="K32" s="1759">
        <v>0</v>
      </c>
      <c r="L32" s="1759">
        <v>0</v>
      </c>
      <c r="M32" s="1759">
        <v>0</v>
      </c>
      <c r="N32" s="1759">
        <v>0</v>
      </c>
      <c r="O32" s="1759">
        <v>0</v>
      </c>
      <c r="P32" s="1759">
        <v>0</v>
      </c>
      <c r="Q32" s="1759">
        <v>37.368857364971049</v>
      </c>
      <c r="R32" s="1759">
        <v>3.6224426443350106</v>
      </c>
      <c r="S32" s="1759">
        <v>0</v>
      </c>
      <c r="T32" s="1768">
        <v>45.968360509306059</v>
      </c>
    </row>
    <row r="33" spans="2:20">
      <c r="B33" s="1763" t="s">
        <v>67</v>
      </c>
      <c r="C33" s="1764">
        <v>65.27972782233779</v>
      </c>
      <c r="D33" s="1764">
        <v>584.37525226016851</v>
      </c>
      <c r="E33" s="1764">
        <v>-533.90110453806369</v>
      </c>
      <c r="F33" s="1764">
        <v>0</v>
      </c>
      <c r="G33" s="1764">
        <v>93.932491249999984</v>
      </c>
      <c r="H33" s="1764">
        <v>0</v>
      </c>
      <c r="I33" s="1764">
        <v>1209.1260212121213</v>
      </c>
      <c r="J33" s="1764">
        <v>102.26887727099999</v>
      </c>
      <c r="K33" s="1764">
        <v>24.309399722222221</v>
      </c>
      <c r="L33" s="1764">
        <v>28.389684845655616</v>
      </c>
      <c r="M33" s="1764">
        <v>-28.95472470051223</v>
      </c>
      <c r="N33" s="1764">
        <v>6.4314204444444449</v>
      </c>
      <c r="O33" s="1764">
        <v>0.25919055555555554</v>
      </c>
      <c r="P33" s="1764">
        <v>3.5442516961066648</v>
      </c>
      <c r="Q33" s="1764">
        <v>-481.19960821671066</v>
      </c>
      <c r="R33" s="1764">
        <v>-42.567712266442769</v>
      </c>
      <c r="S33" s="1764">
        <v>0</v>
      </c>
      <c r="T33" s="1764">
        <v>1031.2931673578826</v>
      </c>
    </row>
    <row r="34" spans="2:20">
      <c r="B34" s="1765"/>
      <c r="C34" s="1766"/>
      <c r="D34" s="1766"/>
      <c r="E34" s="1766"/>
      <c r="F34" s="1766"/>
      <c r="G34" s="1766"/>
      <c r="H34" s="1766"/>
      <c r="I34" s="1766"/>
      <c r="J34" s="1766"/>
      <c r="K34" s="1766"/>
      <c r="L34" s="1766"/>
      <c r="M34" s="1766"/>
      <c r="N34" s="1766"/>
      <c r="O34" s="1766"/>
      <c r="P34" s="1766"/>
      <c r="Q34" s="1766"/>
      <c r="R34" s="1766"/>
      <c r="S34" s="1766"/>
      <c r="T34" s="1766"/>
    </row>
    <row r="35" spans="2:20">
      <c r="B35" s="1767" t="s">
        <v>68</v>
      </c>
      <c r="C35" s="1759">
        <v>10.318644626420003</v>
      </c>
      <c r="D35" s="1759">
        <v>0</v>
      </c>
      <c r="E35" s="1759">
        <v>31.130603031377237</v>
      </c>
      <c r="F35" s="1759">
        <v>0</v>
      </c>
      <c r="G35" s="1759">
        <v>122.13725650000002</v>
      </c>
      <c r="H35" s="1759">
        <v>0</v>
      </c>
      <c r="I35" s="1759">
        <v>0</v>
      </c>
      <c r="J35" s="1759">
        <v>0</v>
      </c>
      <c r="K35" s="1759">
        <v>14.960856393485589</v>
      </c>
      <c r="L35" s="1759">
        <v>4.5350731550599486</v>
      </c>
      <c r="M35" s="1759">
        <v>1.0714443590051939</v>
      </c>
      <c r="N35" s="1759">
        <v>0.57613731964158399</v>
      </c>
      <c r="O35" s="1759">
        <v>0</v>
      </c>
      <c r="P35" s="1759">
        <v>1.4351475350342018E-2</v>
      </c>
      <c r="Q35" s="1759">
        <v>114.87743647511874</v>
      </c>
      <c r="R35" s="1759">
        <v>18.062323933109433</v>
      </c>
      <c r="S35" s="1759">
        <v>0</v>
      </c>
      <c r="T35" s="1768">
        <v>317.68412726856815</v>
      </c>
    </row>
    <row r="36" spans="2:20">
      <c r="B36" s="1767" t="s">
        <v>69</v>
      </c>
      <c r="C36" s="1759">
        <v>0</v>
      </c>
      <c r="D36" s="1759">
        <v>0</v>
      </c>
      <c r="E36" s="1759">
        <v>448.68035831040635</v>
      </c>
      <c r="F36" s="1759">
        <v>0</v>
      </c>
      <c r="G36" s="1759">
        <v>1.8942870000000003</v>
      </c>
      <c r="H36" s="1759">
        <v>0</v>
      </c>
      <c r="I36" s="1759">
        <v>0</v>
      </c>
      <c r="J36" s="1759">
        <v>0</v>
      </c>
      <c r="K36" s="1759">
        <v>0</v>
      </c>
      <c r="L36" s="1759">
        <v>0</v>
      </c>
      <c r="M36" s="1759">
        <v>36.967278812178868</v>
      </c>
      <c r="N36" s="1759">
        <v>0</v>
      </c>
      <c r="O36" s="1759">
        <v>0</v>
      </c>
      <c r="P36" s="1759">
        <v>0</v>
      </c>
      <c r="Q36" s="1759">
        <v>10.077370276585503</v>
      </c>
      <c r="R36" s="1759">
        <v>0</v>
      </c>
      <c r="S36" s="1759">
        <v>0</v>
      </c>
      <c r="T36" s="1768">
        <v>497.61929439917071</v>
      </c>
    </row>
    <row r="37" spans="2:20">
      <c r="B37" s="1767" t="s">
        <v>70</v>
      </c>
      <c r="C37" s="1759">
        <v>0.28361423905000005</v>
      </c>
      <c r="D37" s="1759">
        <v>0</v>
      </c>
      <c r="E37" s="1759">
        <v>50.014641869852333</v>
      </c>
      <c r="F37" s="1759">
        <v>0</v>
      </c>
      <c r="G37" s="1759">
        <v>132.15121725</v>
      </c>
      <c r="H37" s="1759">
        <v>0</v>
      </c>
      <c r="I37" s="1759">
        <v>0</v>
      </c>
      <c r="J37" s="1759">
        <v>0</v>
      </c>
      <c r="K37" s="1759">
        <v>70.813771957077932</v>
      </c>
      <c r="L37" s="1759">
        <v>0</v>
      </c>
      <c r="M37" s="1759">
        <v>0</v>
      </c>
      <c r="N37" s="1759">
        <v>0</v>
      </c>
      <c r="O37" s="1759">
        <v>26.665051666666663</v>
      </c>
      <c r="P37" s="1759">
        <v>1.0080954042966204</v>
      </c>
      <c r="Q37" s="1759">
        <v>155.68171791789999</v>
      </c>
      <c r="R37" s="1759">
        <v>14.980747222222222</v>
      </c>
      <c r="S37" s="1759">
        <v>0</v>
      </c>
      <c r="T37" s="1768">
        <v>451.59885752706577</v>
      </c>
    </row>
    <row r="38" spans="2:20">
      <c r="B38" s="1767" t="s">
        <v>71</v>
      </c>
      <c r="C38" s="1759">
        <v>0.40432760307999993</v>
      </c>
      <c r="D38" s="1759">
        <v>0</v>
      </c>
      <c r="E38" s="1759">
        <v>32.397590477544675</v>
      </c>
      <c r="F38" s="1759">
        <v>0</v>
      </c>
      <c r="G38" s="1759">
        <v>70.504948999999996</v>
      </c>
      <c r="H38" s="1759">
        <v>0</v>
      </c>
      <c r="I38" s="1759">
        <v>0</v>
      </c>
      <c r="J38" s="1759">
        <v>0</v>
      </c>
      <c r="K38" s="1759">
        <v>2.9976182078645262</v>
      </c>
      <c r="L38" s="1759">
        <v>1.7490471096108322</v>
      </c>
      <c r="M38" s="1759">
        <v>0</v>
      </c>
      <c r="N38" s="1759">
        <v>1.4820169444444444</v>
      </c>
      <c r="O38" s="1759">
        <v>4.7740327777777782</v>
      </c>
      <c r="P38" s="1759">
        <v>0.34940126151842466</v>
      </c>
      <c r="Q38" s="1759">
        <v>133.95923112347376</v>
      </c>
      <c r="R38" s="1759">
        <v>9.3080608333333341</v>
      </c>
      <c r="S38" s="1759">
        <v>0</v>
      </c>
      <c r="T38" s="1768">
        <v>257.92627533864777</v>
      </c>
    </row>
    <row r="39" spans="2:20">
      <c r="B39" s="1767" t="s">
        <v>72</v>
      </c>
      <c r="C39" s="1759">
        <v>1.6738093710000002E-2</v>
      </c>
      <c r="D39" s="1759">
        <v>0</v>
      </c>
      <c r="E39" s="1759">
        <v>34.980209574710976</v>
      </c>
      <c r="F39" s="1759">
        <v>0</v>
      </c>
      <c r="G39" s="1759">
        <v>2.1960534999999997</v>
      </c>
      <c r="H39" s="1759">
        <v>0</v>
      </c>
      <c r="I39" s="1759">
        <v>0</v>
      </c>
      <c r="J39" s="1759">
        <v>0</v>
      </c>
      <c r="K39" s="1759">
        <v>1.6265054308853109</v>
      </c>
      <c r="L39" s="1759">
        <v>0</v>
      </c>
      <c r="M39" s="1759">
        <v>1.834336902240338</v>
      </c>
      <c r="N39" s="1759">
        <v>0.43157000000000006</v>
      </c>
      <c r="O39" s="1759">
        <v>0</v>
      </c>
      <c r="P39" s="1759">
        <v>0.2921326107633529</v>
      </c>
      <c r="Q39" s="1759">
        <v>8.4275398018458674</v>
      </c>
      <c r="R39" s="1759">
        <v>0.21658055555555558</v>
      </c>
      <c r="S39" s="1759">
        <v>0</v>
      </c>
      <c r="T39" s="1768">
        <v>50.021666469711398</v>
      </c>
    </row>
    <row r="40" spans="2:20">
      <c r="B40" s="1767" t="s">
        <v>73</v>
      </c>
      <c r="C40" s="1759">
        <v>0</v>
      </c>
      <c r="D40" s="1759">
        <v>0</v>
      </c>
      <c r="E40" s="1759">
        <v>0</v>
      </c>
      <c r="F40" s="1759">
        <v>0</v>
      </c>
      <c r="G40" s="1759">
        <v>0</v>
      </c>
      <c r="H40" s="1759">
        <v>0</v>
      </c>
      <c r="I40" s="1759">
        <v>0</v>
      </c>
      <c r="J40" s="1759">
        <v>0</v>
      </c>
      <c r="K40" s="1759">
        <v>0</v>
      </c>
      <c r="L40" s="1759">
        <v>0</v>
      </c>
      <c r="M40" s="1759">
        <v>0</v>
      </c>
      <c r="N40" s="1759">
        <v>0</v>
      </c>
      <c r="O40" s="1759">
        <v>0</v>
      </c>
      <c r="P40" s="1759">
        <v>0</v>
      </c>
      <c r="Q40" s="1759">
        <v>0</v>
      </c>
      <c r="R40" s="1759">
        <v>0</v>
      </c>
      <c r="S40" s="1759">
        <v>0</v>
      </c>
      <c r="T40" s="1768">
        <v>0</v>
      </c>
    </row>
    <row r="41" spans="2:20">
      <c r="B41" s="1763" t="s">
        <v>74</v>
      </c>
      <c r="C41" s="1764">
        <v>11.023324562260003</v>
      </c>
      <c r="D41" s="1764">
        <v>0</v>
      </c>
      <c r="E41" s="1764">
        <v>597.20340326389157</v>
      </c>
      <c r="F41" s="1764">
        <v>0</v>
      </c>
      <c r="G41" s="1764">
        <v>328.88376325000007</v>
      </c>
      <c r="H41" s="1764">
        <v>0</v>
      </c>
      <c r="I41" s="1764">
        <v>0</v>
      </c>
      <c r="J41" s="1764">
        <v>0</v>
      </c>
      <c r="K41" s="1764">
        <v>90.398751989313354</v>
      </c>
      <c r="L41" s="1764">
        <v>6.284120264670781</v>
      </c>
      <c r="M41" s="1764">
        <v>39.873060073424398</v>
      </c>
      <c r="N41" s="1764">
        <v>2.4897242640860289</v>
      </c>
      <c r="O41" s="1764">
        <v>31.43908444444444</v>
      </c>
      <c r="P41" s="1764">
        <v>1.6639807519287397</v>
      </c>
      <c r="Q41" s="1764">
        <v>423.02329559492381</v>
      </c>
      <c r="R41" s="1764">
        <v>42.567712544220541</v>
      </c>
      <c r="S41" s="1764">
        <v>0</v>
      </c>
      <c r="T41" s="1764">
        <v>1574.8502210031638</v>
      </c>
    </row>
    <row r="42" spans="2:20">
      <c r="B42" s="1758" t="s">
        <v>75</v>
      </c>
      <c r="C42" s="1759">
        <v>3.1200159203999993</v>
      </c>
      <c r="D42" s="1759">
        <v>0</v>
      </c>
      <c r="E42" s="1759">
        <v>138.91911823297301</v>
      </c>
      <c r="F42" s="1759">
        <v>0</v>
      </c>
      <c r="G42" s="1759">
        <v>13.804214250000001</v>
      </c>
      <c r="H42" s="1759">
        <v>0</v>
      </c>
      <c r="I42" s="1759">
        <v>0</v>
      </c>
      <c r="J42" s="1759">
        <v>0</v>
      </c>
      <c r="K42" s="1759">
        <v>0</v>
      </c>
      <c r="L42" s="1759">
        <v>0</v>
      </c>
      <c r="M42" s="1759">
        <v>0</v>
      </c>
      <c r="N42" s="1759">
        <v>0</v>
      </c>
      <c r="O42" s="1759">
        <v>0</v>
      </c>
      <c r="P42" s="1759">
        <v>0</v>
      </c>
      <c r="Q42" s="1759">
        <v>0</v>
      </c>
      <c r="R42" s="1759">
        <v>0</v>
      </c>
      <c r="S42" s="1759">
        <v>0</v>
      </c>
      <c r="T42" s="1768">
        <v>155.843348403373</v>
      </c>
    </row>
    <row r="43" spans="2:20">
      <c r="B43" s="1763" t="s">
        <v>76</v>
      </c>
      <c r="C43" s="1764">
        <v>14.143340482660001</v>
      </c>
      <c r="D43" s="1764">
        <v>0</v>
      </c>
      <c r="E43" s="1764">
        <v>736.12252149686458</v>
      </c>
      <c r="F43" s="1764">
        <v>0</v>
      </c>
      <c r="G43" s="1764">
        <v>342.6879775000001</v>
      </c>
      <c r="H43" s="1764">
        <v>0</v>
      </c>
      <c r="I43" s="1764">
        <v>0</v>
      </c>
      <c r="J43" s="1764">
        <v>0</v>
      </c>
      <c r="K43" s="1764">
        <v>90.398751989313354</v>
      </c>
      <c r="L43" s="1764">
        <v>6.284120264670781</v>
      </c>
      <c r="M43" s="1764">
        <v>39.873060073424398</v>
      </c>
      <c r="N43" s="1764">
        <v>2.4897242640860289</v>
      </c>
      <c r="O43" s="1764">
        <v>31.43908444444444</v>
      </c>
      <c r="P43" s="1764">
        <v>1.6639807519287397</v>
      </c>
      <c r="Q43" s="1764">
        <v>423.02329559492381</v>
      </c>
      <c r="R43" s="1764">
        <v>42.567712544220541</v>
      </c>
      <c r="S43" s="1764">
        <v>0</v>
      </c>
      <c r="T43" s="1764">
        <v>1730.6935694065369</v>
      </c>
    </row>
    <row r="44" spans="2:20">
      <c r="B44" s="1750"/>
      <c r="C44" s="1750"/>
      <c r="D44" s="1750"/>
      <c r="E44" s="1750"/>
      <c r="F44" s="1769">
        <v>0</v>
      </c>
      <c r="G44" s="1750"/>
      <c r="H44" s="1750"/>
      <c r="I44" s="1750"/>
      <c r="J44" s="1750"/>
      <c r="K44" s="1750"/>
      <c r="L44" s="1750"/>
      <c r="M44" s="1750"/>
      <c r="N44" s="1750"/>
      <c r="O44" s="1750"/>
      <c r="P44" s="1750"/>
      <c r="Q44" s="1750"/>
      <c r="R44" s="1750"/>
      <c r="S44" s="1750"/>
      <c r="T44" s="1750"/>
    </row>
    <row r="45" spans="2:20">
      <c r="B45" s="1750"/>
      <c r="C45" s="1750"/>
      <c r="D45" s="1750"/>
      <c r="E45" s="1750"/>
      <c r="F45" s="1750"/>
      <c r="G45" s="1750"/>
      <c r="H45" s="1750"/>
      <c r="I45" s="1750"/>
      <c r="J45" s="1750"/>
      <c r="K45" s="1750"/>
      <c r="L45" s="1750"/>
      <c r="M45" s="1750"/>
      <c r="N45" s="1750"/>
      <c r="O45" s="1750"/>
      <c r="P45" s="1750"/>
      <c r="Q45" s="1750"/>
      <c r="R45" s="1750"/>
      <c r="S45" s="1750"/>
      <c r="T45" s="1750"/>
    </row>
    <row r="46" spans="2:20" ht="15">
      <c r="B46" s="1754" t="s">
        <v>77</v>
      </c>
      <c r="C46" s="1755"/>
      <c r="D46" s="1755"/>
      <c r="E46" s="1755"/>
      <c r="F46" s="1755"/>
      <c r="G46" s="1755"/>
      <c r="H46" s="1755"/>
      <c r="I46" s="1755"/>
      <c r="J46" s="1755"/>
      <c r="K46" s="1755"/>
      <c r="L46" s="1755"/>
      <c r="M46" s="1755"/>
      <c r="N46" s="1755"/>
      <c r="O46" s="1755"/>
      <c r="P46" s="1755"/>
      <c r="Q46" s="1755"/>
      <c r="R46" s="1755"/>
      <c r="S46" s="1755"/>
      <c r="T46" s="1755"/>
    </row>
    <row r="47" spans="2:20">
      <c r="B47" s="1750"/>
      <c r="C47" s="1750"/>
      <c r="D47" s="1750"/>
      <c r="E47" s="1750"/>
      <c r="F47" s="1750"/>
      <c r="G47" s="1750"/>
      <c r="H47" s="1750"/>
      <c r="I47" s="1750"/>
      <c r="J47" s="1750"/>
      <c r="K47" s="1750"/>
      <c r="L47" s="1750"/>
      <c r="M47" s="1750"/>
      <c r="N47" s="1750"/>
      <c r="O47" s="1750"/>
      <c r="P47" s="1750"/>
      <c r="Q47" s="1750"/>
      <c r="R47" s="1750"/>
      <c r="S47" s="1750"/>
      <c r="T47" s="1750"/>
    </row>
    <row r="48" spans="2:20">
      <c r="B48" s="2161" t="s">
        <v>30</v>
      </c>
      <c r="C48" s="2162" t="s">
        <v>31</v>
      </c>
      <c r="D48" s="2162" t="s">
        <v>32</v>
      </c>
      <c r="E48" s="2162" t="s">
        <v>33</v>
      </c>
      <c r="F48" s="2159" t="s">
        <v>890</v>
      </c>
      <c r="G48" s="2162" t="s">
        <v>34</v>
      </c>
      <c r="H48" s="2159" t="s">
        <v>891</v>
      </c>
      <c r="I48" s="2162" t="s">
        <v>35</v>
      </c>
      <c r="J48" s="2162" t="s">
        <v>36</v>
      </c>
      <c r="K48" s="2162" t="s">
        <v>37</v>
      </c>
      <c r="L48" s="2162"/>
      <c r="M48" s="2162"/>
      <c r="N48" s="2162"/>
      <c r="O48" s="2162"/>
      <c r="P48" s="2162"/>
      <c r="Q48" s="2159" t="s">
        <v>38</v>
      </c>
      <c r="R48" s="2159" t="s">
        <v>39</v>
      </c>
      <c r="S48" s="2159" t="s">
        <v>40</v>
      </c>
      <c r="T48" s="2159" t="s">
        <v>41</v>
      </c>
    </row>
    <row r="49" spans="2:20" ht="36">
      <c r="B49" s="2161"/>
      <c r="C49" s="2162"/>
      <c r="D49" s="2162"/>
      <c r="E49" s="2162"/>
      <c r="F49" s="2160"/>
      <c r="G49" s="2162"/>
      <c r="H49" s="2160"/>
      <c r="I49" s="2162"/>
      <c r="J49" s="2162"/>
      <c r="K49" s="1756" t="s">
        <v>42</v>
      </c>
      <c r="L49" s="1756" t="s">
        <v>43</v>
      </c>
      <c r="M49" s="1756" t="s">
        <v>44</v>
      </c>
      <c r="N49" s="1756" t="s">
        <v>45</v>
      </c>
      <c r="O49" s="1757" t="s">
        <v>46</v>
      </c>
      <c r="P49" s="1756" t="s">
        <v>47</v>
      </c>
      <c r="Q49" s="2160"/>
      <c r="R49" s="2160"/>
      <c r="S49" s="2160"/>
      <c r="T49" s="2160"/>
    </row>
    <row r="50" spans="2:20">
      <c r="B50" s="1758" t="s">
        <v>48</v>
      </c>
      <c r="C50" s="1759">
        <v>0</v>
      </c>
      <c r="D50" s="1759">
        <v>9.7977867342210008</v>
      </c>
      <c r="E50" s="1760">
        <v>0</v>
      </c>
      <c r="F50" s="1759">
        <v>0</v>
      </c>
      <c r="G50" s="1759">
        <v>0.18111850000000002</v>
      </c>
      <c r="H50" s="1759">
        <v>0</v>
      </c>
      <c r="I50" s="1760">
        <v>1072.2208090909091</v>
      </c>
      <c r="J50" s="1760">
        <v>113.58882297400002</v>
      </c>
      <c r="K50" s="1760">
        <v>112.02888376383184</v>
      </c>
      <c r="L50" s="1760">
        <v>33.346976465933729</v>
      </c>
      <c r="M50" s="1760">
        <v>0</v>
      </c>
      <c r="N50" s="1760">
        <v>0</v>
      </c>
      <c r="O50" s="1760">
        <v>32.908596666666668</v>
      </c>
      <c r="P50" s="1760">
        <v>5.4711164418012626</v>
      </c>
      <c r="Q50" s="1760">
        <v>0</v>
      </c>
      <c r="R50" s="1760">
        <v>0</v>
      </c>
      <c r="S50" s="1760">
        <v>0</v>
      </c>
      <c r="T50" s="1761">
        <v>1379.5441106373637</v>
      </c>
    </row>
    <row r="51" spans="2:20">
      <c r="B51" s="1758" t="s">
        <v>49</v>
      </c>
      <c r="C51" s="1760">
        <v>53.758669450103348</v>
      </c>
      <c r="D51" s="1760">
        <v>391.30391811518609</v>
      </c>
      <c r="E51" s="1760">
        <v>484.78324217738111</v>
      </c>
      <c r="F51" s="1759">
        <v>0</v>
      </c>
      <c r="G51" s="1760">
        <v>479.42224425000006</v>
      </c>
      <c r="H51" s="1759">
        <v>0</v>
      </c>
      <c r="I51" s="1760">
        <v>0</v>
      </c>
      <c r="J51" s="1760">
        <v>0</v>
      </c>
      <c r="K51" s="1760">
        <v>-1.1996848848079291</v>
      </c>
      <c r="L51" s="1760">
        <v>-5.436619179866657E-5</v>
      </c>
      <c r="M51" s="1760">
        <v>13.783366765351648</v>
      </c>
      <c r="N51" s="1760">
        <v>0</v>
      </c>
      <c r="O51" s="1760">
        <v>0</v>
      </c>
      <c r="P51" s="1760">
        <v>0</v>
      </c>
      <c r="Q51" s="1762">
        <v>19.08237414486717</v>
      </c>
      <c r="R51" s="1760">
        <v>0</v>
      </c>
      <c r="S51" s="1760">
        <v>0</v>
      </c>
      <c r="T51" s="1761">
        <v>1440.9340756518895</v>
      </c>
    </row>
    <row r="52" spans="2:20">
      <c r="B52" s="1758" t="s">
        <v>50</v>
      </c>
      <c r="C52" s="1760">
        <v>-9.6972882210000014E-2</v>
      </c>
      <c r="D52" s="1760">
        <v>-1.4488664385590002</v>
      </c>
      <c r="E52" s="1760">
        <v>-152.00047045328174</v>
      </c>
      <c r="F52" s="1759">
        <v>0</v>
      </c>
      <c r="G52" s="1760">
        <v>-95.022441999999998</v>
      </c>
      <c r="H52" s="1759">
        <v>0</v>
      </c>
      <c r="I52" s="1760">
        <v>0</v>
      </c>
      <c r="J52" s="1760">
        <v>0</v>
      </c>
      <c r="K52" s="1760">
        <v>-2.0287163888888888</v>
      </c>
      <c r="L52" s="1760">
        <v>0</v>
      </c>
      <c r="M52" s="1760">
        <v>-7.1333416709442901</v>
      </c>
      <c r="N52" s="1760">
        <v>0</v>
      </c>
      <c r="O52" s="1760">
        <v>0</v>
      </c>
      <c r="P52" s="1760">
        <v>0</v>
      </c>
      <c r="Q52" s="1760">
        <v>-64.575296000000009</v>
      </c>
      <c r="R52" s="1760">
        <v>0</v>
      </c>
      <c r="S52" s="1760">
        <v>0</v>
      </c>
      <c r="T52" s="1761">
        <v>-322.30610583388386</v>
      </c>
    </row>
    <row r="53" spans="2:20">
      <c r="B53" s="1758" t="s">
        <v>51</v>
      </c>
      <c r="C53" s="1759">
        <v>0</v>
      </c>
      <c r="D53" s="1759">
        <v>0</v>
      </c>
      <c r="E53" s="1759">
        <v>-11.118561059115944</v>
      </c>
      <c r="F53" s="1759">
        <v>0</v>
      </c>
      <c r="G53" s="1759">
        <v>0</v>
      </c>
      <c r="H53" s="1759">
        <v>0</v>
      </c>
      <c r="I53" s="1759">
        <v>0</v>
      </c>
      <c r="J53" s="1759">
        <v>0</v>
      </c>
      <c r="K53" s="1759">
        <v>0</v>
      </c>
      <c r="L53" s="1759">
        <v>0</v>
      </c>
      <c r="M53" s="1759">
        <v>0</v>
      </c>
      <c r="N53" s="1759">
        <v>0</v>
      </c>
      <c r="O53" s="1759">
        <v>0</v>
      </c>
      <c r="P53" s="1759">
        <v>0</v>
      </c>
      <c r="Q53" s="1759">
        <v>0</v>
      </c>
      <c r="R53" s="1759">
        <v>0</v>
      </c>
      <c r="S53" s="1759">
        <v>0</v>
      </c>
      <c r="T53" s="1761">
        <v>-11.118561059115944</v>
      </c>
    </row>
    <row r="54" spans="2:20">
      <c r="B54" s="1758" t="s">
        <v>52</v>
      </c>
      <c r="C54" s="1759">
        <v>0</v>
      </c>
      <c r="D54" s="1759">
        <v>0</v>
      </c>
      <c r="E54" s="1759">
        <v>-33.130498759525175</v>
      </c>
      <c r="F54" s="1759">
        <v>0</v>
      </c>
      <c r="G54" s="1759">
        <v>0</v>
      </c>
      <c r="H54" s="1759">
        <v>0</v>
      </c>
      <c r="I54" s="1759">
        <v>0</v>
      </c>
      <c r="J54" s="1759">
        <v>0</v>
      </c>
      <c r="K54" s="1759">
        <v>0</v>
      </c>
      <c r="L54" s="1759">
        <v>0</v>
      </c>
      <c r="M54" s="1759">
        <v>0</v>
      </c>
      <c r="N54" s="1759">
        <v>0</v>
      </c>
      <c r="O54" s="1759">
        <v>0</v>
      </c>
      <c r="P54" s="1759">
        <v>0</v>
      </c>
      <c r="Q54" s="1759">
        <v>0</v>
      </c>
      <c r="R54" s="1759">
        <v>0</v>
      </c>
      <c r="S54" s="1759">
        <v>0</v>
      </c>
      <c r="T54" s="1761">
        <v>-33.130498759525175</v>
      </c>
    </row>
    <row r="55" spans="2:20">
      <c r="B55" s="1758" t="s">
        <v>53</v>
      </c>
      <c r="C55" s="1760">
        <v>2.3241764109487346</v>
      </c>
      <c r="D55" s="1760">
        <v>1.7113809303380001</v>
      </c>
      <c r="E55" s="1760">
        <v>-2.0229574121510003</v>
      </c>
      <c r="F55" s="1759">
        <v>0</v>
      </c>
      <c r="G55" s="1760">
        <v>21.247482000000002</v>
      </c>
      <c r="H55" s="1759">
        <v>0</v>
      </c>
      <c r="I55" s="1760">
        <v>0</v>
      </c>
      <c r="J55" s="1760">
        <v>0</v>
      </c>
      <c r="K55" s="1760">
        <v>0</v>
      </c>
      <c r="L55" s="1760">
        <v>0</v>
      </c>
      <c r="M55" s="1760">
        <v>0</v>
      </c>
      <c r="N55" s="1760">
        <v>0</v>
      </c>
      <c r="O55" s="1760">
        <v>0</v>
      </c>
      <c r="P55" s="1760">
        <v>0</v>
      </c>
      <c r="Q55" s="1760">
        <v>0</v>
      </c>
      <c r="R55" s="1760">
        <v>0</v>
      </c>
      <c r="S55" s="1760">
        <v>0</v>
      </c>
      <c r="T55" s="1761">
        <v>23.260081929135737</v>
      </c>
    </row>
    <row r="56" spans="2:20">
      <c r="B56" s="1763" t="s">
        <v>54</v>
      </c>
      <c r="C56" s="1764">
        <v>55.985872978842089</v>
      </c>
      <c r="D56" s="1764">
        <v>401.36421934118613</v>
      </c>
      <c r="E56" s="1764">
        <v>286.51075449330722</v>
      </c>
      <c r="F56" s="1764">
        <v>0</v>
      </c>
      <c r="G56" s="1764">
        <v>405.82840275000007</v>
      </c>
      <c r="H56" s="1764">
        <v>0</v>
      </c>
      <c r="I56" s="1764">
        <v>1072.2208090909091</v>
      </c>
      <c r="J56" s="1764">
        <v>113.58882297400002</v>
      </c>
      <c r="K56" s="1764">
        <v>108.80048249013502</v>
      </c>
      <c r="L56" s="1764">
        <v>33.346922099741931</v>
      </c>
      <c r="M56" s="1764">
        <v>6.6500250944073578</v>
      </c>
      <c r="N56" s="1764">
        <v>0</v>
      </c>
      <c r="O56" s="1764">
        <v>32.908596666666668</v>
      </c>
      <c r="P56" s="1764">
        <v>5.4711164418012626</v>
      </c>
      <c r="Q56" s="1764">
        <v>-45.492921855132835</v>
      </c>
      <c r="R56" s="1764">
        <v>0</v>
      </c>
      <c r="S56" s="1764">
        <v>0</v>
      </c>
      <c r="T56" s="1764">
        <v>2477.1831025658635</v>
      </c>
    </row>
    <row r="57" spans="2:20">
      <c r="B57" s="1765"/>
      <c r="C57" s="1766"/>
      <c r="D57" s="1766"/>
      <c r="E57" s="1766"/>
      <c r="F57" s="1766"/>
      <c r="G57" s="1766"/>
      <c r="H57" s="1766"/>
      <c r="I57" s="1766"/>
      <c r="J57" s="1766"/>
      <c r="K57" s="1766"/>
      <c r="L57" s="1766"/>
      <c r="M57" s="1766"/>
      <c r="N57" s="1766"/>
      <c r="O57" s="1766"/>
      <c r="P57" s="1766"/>
      <c r="Q57" s="1766"/>
      <c r="R57" s="1766"/>
      <c r="S57" s="1766"/>
      <c r="T57" s="1766"/>
    </row>
    <row r="58" spans="2:20">
      <c r="B58" s="1767" t="s">
        <v>55</v>
      </c>
      <c r="C58" s="1759">
        <v>-3.1696853392377875</v>
      </c>
      <c r="D58" s="1759">
        <v>7.5650399061953548</v>
      </c>
      <c r="E58" s="1759">
        <v>5.0209109252246549</v>
      </c>
      <c r="F58" s="1759">
        <v>0</v>
      </c>
      <c r="G58" s="1759">
        <v>-0.68950249999999991</v>
      </c>
      <c r="H58" s="1759">
        <v>0</v>
      </c>
      <c r="I58" s="1759">
        <v>0</v>
      </c>
      <c r="J58" s="1759">
        <v>0</v>
      </c>
      <c r="K58" s="1759">
        <v>0</v>
      </c>
      <c r="L58" s="1759">
        <v>0</v>
      </c>
      <c r="M58" s="1759">
        <v>0</v>
      </c>
      <c r="N58" s="1759">
        <v>0</v>
      </c>
      <c r="O58" s="1759">
        <v>0</v>
      </c>
      <c r="P58" s="1759">
        <v>0</v>
      </c>
      <c r="Q58" s="1759">
        <v>1.440965894108956</v>
      </c>
      <c r="R58" s="1759">
        <v>0</v>
      </c>
      <c r="S58" s="1759">
        <v>0</v>
      </c>
      <c r="T58" s="1768">
        <v>10.167728886291179</v>
      </c>
    </row>
    <row r="59" spans="2:20">
      <c r="B59" s="1767" t="s">
        <v>56</v>
      </c>
      <c r="C59" s="1759">
        <v>9.3252829217432875</v>
      </c>
      <c r="D59" s="1759">
        <v>0</v>
      </c>
      <c r="E59" s="1759">
        <v>1.3978494821697538</v>
      </c>
      <c r="F59" s="1759">
        <v>0</v>
      </c>
      <c r="G59" s="1759">
        <v>55.436136268601025</v>
      </c>
      <c r="H59" s="1759">
        <v>0</v>
      </c>
      <c r="I59" s="1759">
        <v>1072.2208090909091</v>
      </c>
      <c r="J59" s="1759">
        <v>113.58882297400002</v>
      </c>
      <c r="K59" s="1759">
        <v>15.596429202350759</v>
      </c>
      <c r="L59" s="1759">
        <v>11.440482679229362</v>
      </c>
      <c r="M59" s="1759">
        <v>0</v>
      </c>
      <c r="N59" s="1759">
        <v>5.1076929922222218</v>
      </c>
      <c r="O59" s="1759">
        <v>0</v>
      </c>
      <c r="P59" s="1759">
        <v>4.57331000000002E-2</v>
      </c>
      <c r="Q59" s="1759">
        <v>-517.68656468205108</v>
      </c>
      <c r="R59" s="1759">
        <v>0</v>
      </c>
      <c r="S59" s="1759">
        <v>0</v>
      </c>
      <c r="T59" s="1768">
        <v>766.47267402917441</v>
      </c>
    </row>
    <row r="60" spans="2:20">
      <c r="B60" s="1767" t="s">
        <v>57</v>
      </c>
      <c r="C60" s="1759">
        <v>1.5729367626898902</v>
      </c>
      <c r="D60" s="1759">
        <v>0</v>
      </c>
      <c r="E60" s="1759">
        <v>0.20358189452574635</v>
      </c>
      <c r="F60" s="1759">
        <v>0</v>
      </c>
      <c r="G60" s="1759">
        <v>21.08911448139898</v>
      </c>
      <c r="H60" s="1759">
        <v>0</v>
      </c>
      <c r="I60" s="1759">
        <v>0</v>
      </c>
      <c r="J60" s="1759">
        <v>0</v>
      </c>
      <c r="K60" s="1759">
        <v>7.5815902420936823</v>
      </c>
      <c r="L60" s="1759">
        <v>16.45172787922936</v>
      </c>
      <c r="M60" s="1759">
        <v>0</v>
      </c>
      <c r="N60" s="1759">
        <v>3.0353079388888893</v>
      </c>
      <c r="O60" s="1759">
        <v>0.25705111111111106</v>
      </c>
      <c r="P60" s="1759">
        <v>3.7505202777777789</v>
      </c>
      <c r="Q60" s="1759">
        <v>0</v>
      </c>
      <c r="R60" s="1759">
        <v>-45.288434397908404</v>
      </c>
      <c r="S60" s="1759">
        <v>0</v>
      </c>
      <c r="T60" s="1768">
        <v>8.6533961898070402</v>
      </c>
    </row>
    <row r="61" spans="2:20">
      <c r="B61" s="1767" t="s">
        <v>58</v>
      </c>
      <c r="C61" s="1759">
        <v>0</v>
      </c>
      <c r="D61" s="1759">
        <v>0</v>
      </c>
      <c r="E61" s="1759">
        <v>0</v>
      </c>
      <c r="F61" s="1759">
        <v>0</v>
      </c>
      <c r="G61" s="1759">
        <v>0</v>
      </c>
      <c r="H61" s="1759">
        <v>0</v>
      </c>
      <c r="I61" s="1759">
        <v>0</v>
      </c>
      <c r="J61" s="1759">
        <v>0</v>
      </c>
      <c r="K61" s="1759">
        <v>0</v>
      </c>
      <c r="L61" s="1759">
        <v>0</v>
      </c>
      <c r="M61" s="1759">
        <v>0</v>
      </c>
      <c r="N61" s="1759">
        <v>-11.041351931111114</v>
      </c>
      <c r="O61" s="1759">
        <v>0</v>
      </c>
      <c r="P61" s="1759">
        <v>0</v>
      </c>
      <c r="Q61" s="1759">
        <v>0</v>
      </c>
      <c r="R61" s="1759">
        <v>0</v>
      </c>
      <c r="S61" s="1759">
        <v>0</v>
      </c>
      <c r="T61" s="1768">
        <v>-11.041351931111114</v>
      </c>
    </row>
    <row r="62" spans="2:20">
      <c r="B62" s="1767" t="s">
        <v>59</v>
      </c>
      <c r="C62" s="1759">
        <v>0</v>
      </c>
      <c r="D62" s="1759">
        <v>0</v>
      </c>
      <c r="E62" s="1759">
        <v>0</v>
      </c>
      <c r="F62" s="1759">
        <v>0</v>
      </c>
      <c r="G62" s="1759">
        <v>0</v>
      </c>
      <c r="H62" s="1759">
        <v>0</v>
      </c>
      <c r="I62" s="1759">
        <v>0</v>
      </c>
      <c r="J62" s="1759">
        <v>0</v>
      </c>
      <c r="K62" s="1759">
        <v>0</v>
      </c>
      <c r="L62" s="1759">
        <v>0</v>
      </c>
      <c r="M62" s="1759">
        <v>0</v>
      </c>
      <c r="N62" s="1759">
        <v>0</v>
      </c>
      <c r="O62" s="1759">
        <v>0</v>
      </c>
      <c r="P62" s="1759">
        <v>0</v>
      </c>
      <c r="Q62" s="1759">
        <v>0</v>
      </c>
      <c r="R62" s="1759">
        <v>0</v>
      </c>
      <c r="S62" s="1759">
        <v>0</v>
      </c>
      <c r="T62" s="1768">
        <v>0</v>
      </c>
    </row>
    <row r="63" spans="2:20">
      <c r="B63" s="1767" t="s">
        <v>60</v>
      </c>
      <c r="C63" s="1759">
        <v>0</v>
      </c>
      <c r="D63" s="1759">
        <v>436.86125260161811</v>
      </c>
      <c r="E63" s="1759">
        <v>-434.01700779015403</v>
      </c>
      <c r="F63" s="1759">
        <v>0</v>
      </c>
      <c r="G63" s="1759">
        <v>0</v>
      </c>
      <c r="H63" s="1759">
        <v>0</v>
      </c>
      <c r="I63" s="1759">
        <v>0</v>
      </c>
      <c r="J63" s="1759">
        <v>0</v>
      </c>
      <c r="K63" s="1759">
        <v>0</v>
      </c>
      <c r="L63" s="1759">
        <v>0</v>
      </c>
      <c r="M63" s="1759">
        <v>0</v>
      </c>
      <c r="N63" s="1759">
        <v>0</v>
      </c>
      <c r="O63" s="1759">
        <v>0</v>
      </c>
      <c r="P63" s="1759">
        <v>0</v>
      </c>
      <c r="Q63" s="1759">
        <v>0</v>
      </c>
      <c r="R63" s="1759">
        <v>0</v>
      </c>
      <c r="S63" s="1759">
        <v>0</v>
      </c>
      <c r="T63" s="1768">
        <v>2.8442448114640797</v>
      </c>
    </row>
    <row r="64" spans="2:20">
      <c r="B64" s="1767" t="s">
        <v>61</v>
      </c>
      <c r="C64" s="1759">
        <v>0</v>
      </c>
      <c r="D64" s="1759">
        <v>0</v>
      </c>
      <c r="E64" s="1759">
        <v>0</v>
      </c>
      <c r="F64" s="1759">
        <v>0</v>
      </c>
      <c r="G64" s="1759">
        <v>0</v>
      </c>
      <c r="H64" s="1759">
        <v>0</v>
      </c>
      <c r="I64" s="1759">
        <v>0</v>
      </c>
      <c r="J64" s="1759">
        <v>0</v>
      </c>
      <c r="K64" s="1759">
        <v>0</v>
      </c>
      <c r="L64" s="1759">
        <v>0</v>
      </c>
      <c r="M64" s="1759">
        <v>-27.31624937979873</v>
      </c>
      <c r="N64" s="1759">
        <v>0</v>
      </c>
      <c r="O64" s="1759">
        <v>0</v>
      </c>
      <c r="P64" s="1759">
        <v>0</v>
      </c>
      <c r="Q64" s="1759">
        <v>0</v>
      </c>
      <c r="R64" s="1759">
        <v>0</v>
      </c>
      <c r="S64" s="1759">
        <v>0</v>
      </c>
      <c r="T64" s="1768">
        <v>-27.31624937979873</v>
      </c>
    </row>
    <row r="65" spans="2:20">
      <c r="B65" s="1767" t="s">
        <v>62</v>
      </c>
      <c r="C65" s="1759">
        <v>0</v>
      </c>
      <c r="D65" s="1759">
        <v>0</v>
      </c>
      <c r="E65" s="1759">
        <v>0</v>
      </c>
      <c r="F65" s="1759">
        <v>0</v>
      </c>
      <c r="G65" s="1759">
        <v>0</v>
      </c>
      <c r="H65" s="1759">
        <v>0</v>
      </c>
      <c r="I65" s="1759">
        <v>0</v>
      </c>
      <c r="J65" s="1759">
        <v>0</v>
      </c>
      <c r="K65" s="1759">
        <v>0</v>
      </c>
      <c r="L65" s="1759">
        <v>0</v>
      </c>
      <c r="M65" s="1759">
        <v>0</v>
      </c>
      <c r="N65" s="1759">
        <v>0</v>
      </c>
      <c r="O65" s="1759">
        <v>0</v>
      </c>
      <c r="P65" s="1759">
        <v>0</v>
      </c>
      <c r="Q65" s="1759">
        <v>0</v>
      </c>
      <c r="R65" s="1759">
        <v>0</v>
      </c>
      <c r="S65" s="1759">
        <v>0</v>
      </c>
      <c r="T65" s="1768">
        <v>0</v>
      </c>
    </row>
    <row r="66" spans="2:20">
      <c r="B66" s="1767" t="s">
        <v>63</v>
      </c>
      <c r="C66" s="1759">
        <v>0</v>
      </c>
      <c r="D66" s="1759">
        <v>0</v>
      </c>
      <c r="E66" s="1759">
        <v>0</v>
      </c>
      <c r="F66" s="1759">
        <v>0</v>
      </c>
      <c r="G66" s="1759">
        <v>0</v>
      </c>
      <c r="H66" s="1759">
        <v>0</v>
      </c>
      <c r="I66" s="1759">
        <v>0</v>
      </c>
      <c r="J66" s="1759">
        <v>0</v>
      </c>
      <c r="K66" s="1759">
        <v>0</v>
      </c>
      <c r="L66" s="1759">
        <v>0</v>
      </c>
      <c r="M66" s="1759">
        <v>0</v>
      </c>
      <c r="N66" s="1759">
        <v>0</v>
      </c>
      <c r="O66" s="1759">
        <v>0</v>
      </c>
      <c r="P66" s="1759">
        <v>0</v>
      </c>
      <c r="Q66" s="1759">
        <v>0</v>
      </c>
      <c r="R66" s="1759">
        <v>0</v>
      </c>
      <c r="S66" s="1759">
        <v>0</v>
      </c>
      <c r="T66" s="1768">
        <v>0</v>
      </c>
    </row>
    <row r="67" spans="2:20">
      <c r="B67" s="1767" t="s">
        <v>64</v>
      </c>
      <c r="C67" s="1759">
        <v>24.856875540426671</v>
      </c>
      <c r="D67" s="1759">
        <v>-42.341967860489</v>
      </c>
      <c r="E67" s="1759">
        <v>41.425158678488998</v>
      </c>
      <c r="F67" s="1759">
        <v>0</v>
      </c>
      <c r="G67" s="1759">
        <v>0</v>
      </c>
      <c r="H67" s="1759">
        <v>0</v>
      </c>
      <c r="I67" s="1759">
        <v>0</v>
      </c>
      <c r="J67" s="1759">
        <v>0</v>
      </c>
      <c r="K67" s="1759">
        <v>0</v>
      </c>
      <c r="L67" s="1759">
        <v>0</v>
      </c>
      <c r="M67" s="1759">
        <v>0</v>
      </c>
      <c r="N67" s="1759">
        <v>0</v>
      </c>
      <c r="O67" s="1759">
        <v>0</v>
      </c>
      <c r="P67" s="1759">
        <v>0</v>
      </c>
      <c r="Q67" s="1759">
        <v>0</v>
      </c>
      <c r="R67" s="1759">
        <v>0</v>
      </c>
      <c r="S67" s="1759">
        <v>0</v>
      </c>
      <c r="T67" s="1768">
        <v>23.94006635842667</v>
      </c>
    </row>
    <row r="68" spans="2:20">
      <c r="B68" s="1767" t="s">
        <v>65</v>
      </c>
      <c r="C68" s="1759">
        <v>10.864485000000002</v>
      </c>
      <c r="D68" s="1759">
        <v>0</v>
      </c>
      <c r="E68" s="1759">
        <v>12.156002809978</v>
      </c>
      <c r="F68" s="1759">
        <v>0</v>
      </c>
      <c r="G68" s="1759">
        <v>6.2612449999999988</v>
      </c>
      <c r="H68" s="1759">
        <v>0</v>
      </c>
      <c r="I68" s="1759">
        <v>0</v>
      </c>
      <c r="J68" s="1759">
        <v>0</v>
      </c>
      <c r="K68" s="1759">
        <v>0</v>
      </c>
      <c r="L68" s="1759">
        <v>0</v>
      </c>
      <c r="M68" s="1759">
        <v>0</v>
      </c>
      <c r="N68" s="1759">
        <v>0</v>
      </c>
      <c r="O68" s="1759">
        <v>0</v>
      </c>
      <c r="P68" s="1759">
        <v>0</v>
      </c>
      <c r="Q68" s="1759">
        <v>32.800896472158158</v>
      </c>
      <c r="R68" s="1759">
        <v>0</v>
      </c>
      <c r="S68" s="1759">
        <v>0</v>
      </c>
      <c r="T68" s="1768">
        <v>62.082629282136153</v>
      </c>
    </row>
    <row r="69" spans="2:20">
      <c r="B69" s="1767" t="s">
        <v>66</v>
      </c>
      <c r="C69" s="1759">
        <v>0</v>
      </c>
      <c r="D69" s="1759">
        <v>0</v>
      </c>
      <c r="E69" s="1759">
        <v>0</v>
      </c>
      <c r="F69" s="1759">
        <v>0</v>
      </c>
      <c r="G69" s="1759">
        <v>3.9080132499999998</v>
      </c>
      <c r="H69" s="1759">
        <v>0</v>
      </c>
      <c r="I69" s="1759">
        <v>0</v>
      </c>
      <c r="J69" s="1759">
        <v>0</v>
      </c>
      <c r="K69" s="1759">
        <v>0</v>
      </c>
      <c r="L69" s="1759">
        <v>0</v>
      </c>
      <c r="M69" s="1759">
        <v>0</v>
      </c>
      <c r="N69" s="1759">
        <v>0</v>
      </c>
      <c r="O69" s="1759">
        <v>0</v>
      </c>
      <c r="P69" s="1759">
        <v>0</v>
      </c>
      <c r="Q69" s="1759">
        <v>35.175983441545291</v>
      </c>
      <c r="R69" s="1759">
        <v>4.1177652141600243</v>
      </c>
      <c r="S69" s="1759">
        <v>0</v>
      </c>
      <c r="T69" s="1768">
        <v>43.201761905705318</v>
      </c>
    </row>
    <row r="70" spans="2:20">
      <c r="B70" s="1763" t="s">
        <v>67</v>
      </c>
      <c r="C70" s="1764">
        <v>43.449894885622065</v>
      </c>
      <c r="D70" s="1764">
        <v>402.08432464732448</v>
      </c>
      <c r="E70" s="1764">
        <v>-373.81350399976685</v>
      </c>
      <c r="F70" s="1764">
        <v>0</v>
      </c>
      <c r="G70" s="1764">
        <v>86.005006499999993</v>
      </c>
      <c r="H70" s="1764">
        <v>0</v>
      </c>
      <c r="I70" s="1764">
        <v>1072.2208090909091</v>
      </c>
      <c r="J70" s="1764">
        <v>113.58882297400002</v>
      </c>
      <c r="K70" s="1764">
        <v>23.178019444444441</v>
      </c>
      <c r="L70" s="1764">
        <v>27.892210558458721</v>
      </c>
      <c r="M70" s="1764">
        <v>-27.31624937979873</v>
      </c>
      <c r="N70" s="1764">
        <v>-2.8983510000000035</v>
      </c>
      <c r="O70" s="1764">
        <v>0.25705111111111106</v>
      </c>
      <c r="P70" s="1764">
        <v>3.7962533777777789</v>
      </c>
      <c r="Q70" s="1764">
        <v>-448.26871887423863</v>
      </c>
      <c r="R70" s="1764">
        <v>-41.17066918374838</v>
      </c>
      <c r="S70" s="1764">
        <v>0</v>
      </c>
      <c r="T70" s="1764">
        <v>879.00490015209516</v>
      </c>
    </row>
    <row r="71" spans="2:20">
      <c r="B71" s="1765"/>
      <c r="C71" s="1766"/>
      <c r="D71" s="1766"/>
      <c r="E71" s="1766"/>
      <c r="F71" s="1766"/>
      <c r="G71" s="1766"/>
      <c r="H71" s="1766"/>
      <c r="I71" s="1766"/>
      <c r="J71" s="1766"/>
      <c r="K71" s="1766"/>
      <c r="L71" s="1766"/>
      <c r="M71" s="1766"/>
      <c r="N71" s="1766"/>
      <c r="O71" s="1766"/>
      <c r="P71" s="1766"/>
      <c r="Q71" s="1766"/>
      <c r="R71" s="1766"/>
      <c r="S71" s="1766"/>
      <c r="T71" s="1766"/>
    </row>
    <row r="72" spans="2:20">
      <c r="B72" s="1767" t="s">
        <v>68</v>
      </c>
      <c r="C72" s="1759">
        <v>9.103168484740003</v>
      </c>
      <c r="D72" s="1759">
        <v>0</v>
      </c>
      <c r="E72" s="1759">
        <v>30.248666040961211</v>
      </c>
      <c r="F72" s="1759">
        <v>0</v>
      </c>
      <c r="G72" s="1759">
        <v>115.67477925</v>
      </c>
      <c r="H72" s="1759">
        <v>0</v>
      </c>
      <c r="I72" s="1759">
        <v>0</v>
      </c>
      <c r="J72" s="1759">
        <v>0</v>
      </c>
      <c r="K72" s="1759">
        <v>15.564620328350209</v>
      </c>
      <c r="L72" s="1759">
        <v>3.5678342449193128</v>
      </c>
      <c r="M72" s="1759">
        <v>1.0751649425694625</v>
      </c>
      <c r="N72" s="1759">
        <v>0.91263498227633832</v>
      </c>
      <c r="O72" s="1759">
        <v>0</v>
      </c>
      <c r="P72" s="1759">
        <v>1.5112547494754727E-2</v>
      </c>
      <c r="Q72" s="1759">
        <v>105.05128326347629</v>
      </c>
      <c r="R72" s="1759">
        <v>16.980631961526154</v>
      </c>
      <c r="S72" s="1759">
        <v>0</v>
      </c>
      <c r="T72" s="1768">
        <v>298.19389604631374</v>
      </c>
    </row>
    <row r="73" spans="2:20">
      <c r="B73" s="1767" t="s">
        <v>69</v>
      </c>
      <c r="C73" s="1759">
        <v>0</v>
      </c>
      <c r="D73" s="1759">
        <v>0</v>
      </c>
      <c r="E73" s="1759">
        <v>381.58431560822555</v>
      </c>
      <c r="F73" s="1759">
        <v>0</v>
      </c>
      <c r="G73" s="1759">
        <v>2.2477145000000003</v>
      </c>
      <c r="H73" s="1759">
        <v>0</v>
      </c>
      <c r="I73" s="1759">
        <v>0</v>
      </c>
      <c r="J73" s="1759">
        <v>0</v>
      </c>
      <c r="K73" s="1759">
        <v>0</v>
      </c>
      <c r="L73" s="1759">
        <v>0</v>
      </c>
      <c r="M73" s="1759">
        <v>30.572720400998481</v>
      </c>
      <c r="N73" s="1759">
        <v>0</v>
      </c>
      <c r="O73" s="1759">
        <v>0</v>
      </c>
      <c r="P73" s="1759">
        <v>0</v>
      </c>
      <c r="Q73" s="1759">
        <v>8.3346166760472791</v>
      </c>
      <c r="R73" s="1759">
        <v>0</v>
      </c>
      <c r="S73" s="1759">
        <v>0</v>
      </c>
      <c r="T73" s="1768">
        <v>422.73936718527131</v>
      </c>
    </row>
    <row r="74" spans="2:20">
      <c r="B74" s="1767" t="s">
        <v>70</v>
      </c>
      <c r="C74" s="1759">
        <v>0.24074954804999998</v>
      </c>
      <c r="D74" s="1759">
        <v>0</v>
      </c>
      <c r="E74" s="1759">
        <v>49.675703985320503</v>
      </c>
      <c r="F74" s="1759">
        <v>0</v>
      </c>
      <c r="G74" s="1759">
        <v>125.05981225000002</v>
      </c>
      <c r="H74" s="1759">
        <v>0</v>
      </c>
      <c r="I74" s="1759">
        <v>0</v>
      </c>
      <c r="J74" s="1759">
        <v>0</v>
      </c>
      <c r="K74" s="1759">
        <v>65.575562273685136</v>
      </c>
      <c r="L74" s="1759">
        <v>0</v>
      </c>
      <c r="M74" s="1759">
        <v>0</v>
      </c>
      <c r="N74" s="1759">
        <v>0</v>
      </c>
      <c r="O74" s="1759">
        <v>28.099863055555552</v>
      </c>
      <c r="P74" s="1759">
        <v>1.013064688598375</v>
      </c>
      <c r="Q74" s="1759">
        <v>157.3451318413</v>
      </c>
      <c r="R74" s="1759">
        <v>14.411899999999999</v>
      </c>
      <c r="S74" s="1759">
        <v>0</v>
      </c>
      <c r="T74" s="1768">
        <v>441.42178764250963</v>
      </c>
    </row>
    <row r="75" spans="2:20">
      <c r="B75" s="1767" t="s">
        <v>71</v>
      </c>
      <c r="C75" s="1759">
        <v>0.35525487623000002</v>
      </c>
      <c r="D75" s="1759">
        <v>0</v>
      </c>
      <c r="E75" s="1759">
        <v>31.40543594902854</v>
      </c>
      <c r="F75" s="1759">
        <v>0</v>
      </c>
      <c r="G75" s="1759">
        <v>62.61667825</v>
      </c>
      <c r="H75" s="1759">
        <v>0</v>
      </c>
      <c r="I75" s="1759">
        <v>0</v>
      </c>
      <c r="J75" s="1759">
        <v>0</v>
      </c>
      <c r="K75" s="1759">
        <v>2.8050893324934147</v>
      </c>
      <c r="L75" s="1759">
        <v>2.2835092345795074</v>
      </c>
      <c r="M75" s="1759">
        <v>0</v>
      </c>
      <c r="N75" s="1759">
        <v>1.4745088888888889</v>
      </c>
      <c r="O75" s="1759">
        <v>4.5516825000000001</v>
      </c>
      <c r="P75" s="1759">
        <v>0.35447479864751319</v>
      </c>
      <c r="Q75" s="1759">
        <v>124.01855536890443</v>
      </c>
      <c r="R75" s="1759">
        <v>9.5887644444444451</v>
      </c>
      <c r="S75" s="1759">
        <v>0</v>
      </c>
      <c r="T75" s="1768">
        <v>239.45395364321675</v>
      </c>
    </row>
    <row r="76" spans="2:20">
      <c r="B76" s="1767" t="s">
        <v>72</v>
      </c>
      <c r="C76" s="1759">
        <v>1.5371382629999998E-2</v>
      </c>
      <c r="D76" s="1759">
        <v>0</v>
      </c>
      <c r="E76" s="1759">
        <v>36.926017487990379</v>
      </c>
      <c r="F76" s="1759">
        <v>0</v>
      </c>
      <c r="G76" s="1759">
        <v>2.1964755</v>
      </c>
      <c r="H76" s="1759">
        <v>0</v>
      </c>
      <c r="I76" s="1759">
        <v>0</v>
      </c>
      <c r="J76" s="1759">
        <v>0</v>
      </c>
      <c r="K76" s="1759">
        <v>1.6771915139966387</v>
      </c>
      <c r="L76" s="1759">
        <v>0</v>
      </c>
      <c r="M76" s="1759">
        <v>1.9048961095281811</v>
      </c>
      <c r="N76" s="1759">
        <v>0.51119305555555561</v>
      </c>
      <c r="O76" s="1759">
        <v>0</v>
      </c>
      <c r="P76" s="1759">
        <v>0.29221158855173207</v>
      </c>
      <c r="Q76" s="1759">
        <v>8.0262098693778814</v>
      </c>
      <c r="R76" s="1759">
        <v>0.18937333333333334</v>
      </c>
      <c r="S76" s="1759">
        <v>0</v>
      </c>
      <c r="T76" s="1768">
        <v>51.738939840963702</v>
      </c>
    </row>
    <row r="77" spans="2:20">
      <c r="B77" s="1767" t="s">
        <v>73</v>
      </c>
      <c r="C77" s="1759">
        <v>0</v>
      </c>
      <c r="D77" s="1759">
        <v>0</v>
      </c>
      <c r="E77" s="1759">
        <v>0</v>
      </c>
      <c r="F77" s="1759">
        <v>0</v>
      </c>
      <c r="G77" s="1759">
        <v>0</v>
      </c>
      <c r="H77" s="1759">
        <v>0</v>
      </c>
      <c r="I77" s="1759">
        <v>0</v>
      </c>
      <c r="J77" s="1759">
        <v>0</v>
      </c>
      <c r="K77" s="1759">
        <v>0</v>
      </c>
      <c r="L77" s="1759">
        <v>0</v>
      </c>
      <c r="M77" s="1759">
        <v>0</v>
      </c>
      <c r="N77" s="1759">
        <v>0</v>
      </c>
      <c r="O77" s="1759">
        <v>0</v>
      </c>
      <c r="P77" s="1759">
        <v>0</v>
      </c>
      <c r="Q77" s="1759">
        <v>0</v>
      </c>
      <c r="R77" s="1759">
        <v>0</v>
      </c>
      <c r="S77" s="1759">
        <v>0</v>
      </c>
      <c r="T77" s="1768">
        <v>0</v>
      </c>
    </row>
    <row r="78" spans="2:20">
      <c r="B78" s="1763" t="s">
        <v>74</v>
      </c>
      <c r="C78" s="1764">
        <v>9.714544291650002</v>
      </c>
      <c r="D78" s="1764">
        <v>0</v>
      </c>
      <c r="E78" s="1764">
        <v>529.84013907152621</v>
      </c>
      <c r="F78" s="1764">
        <v>0</v>
      </c>
      <c r="G78" s="1764">
        <v>307.79545975000002</v>
      </c>
      <c r="H78" s="1764">
        <v>0</v>
      </c>
      <c r="I78" s="1764">
        <v>0</v>
      </c>
      <c r="J78" s="1764">
        <v>0</v>
      </c>
      <c r="K78" s="1764">
        <v>85.62246344852538</v>
      </c>
      <c r="L78" s="1764">
        <v>5.8513434794988202</v>
      </c>
      <c r="M78" s="1764">
        <v>33.552781453096124</v>
      </c>
      <c r="N78" s="1764">
        <v>2.8983369267207828</v>
      </c>
      <c r="O78" s="1764">
        <v>32.65154555555555</v>
      </c>
      <c r="P78" s="1764">
        <v>1.6748636232923748</v>
      </c>
      <c r="Q78" s="1764">
        <v>402.77579701910588</v>
      </c>
      <c r="R78" s="1764">
        <v>41.170669739303932</v>
      </c>
      <c r="S78" s="1764">
        <v>0</v>
      </c>
      <c r="T78" s="1764">
        <v>1453.5479443582749</v>
      </c>
    </row>
    <row r="79" spans="2:20">
      <c r="B79" s="1758" t="s">
        <v>75</v>
      </c>
      <c r="C79" s="1759">
        <v>2.8214338015700005</v>
      </c>
      <c r="D79" s="1759">
        <v>0</v>
      </c>
      <c r="E79" s="1759">
        <v>130.484119421548</v>
      </c>
      <c r="F79" s="1759">
        <v>0</v>
      </c>
      <c r="G79" s="1759">
        <v>12.027936500000001</v>
      </c>
      <c r="H79" s="1759">
        <v>0</v>
      </c>
      <c r="I79" s="1759">
        <v>0</v>
      </c>
      <c r="J79" s="1759">
        <v>0</v>
      </c>
      <c r="K79" s="1759">
        <v>0</v>
      </c>
      <c r="L79" s="1759">
        <v>0</v>
      </c>
      <c r="M79" s="1759">
        <v>0</v>
      </c>
      <c r="N79" s="1759">
        <v>0</v>
      </c>
      <c r="O79" s="1759">
        <v>0</v>
      </c>
      <c r="P79" s="1759">
        <v>0</v>
      </c>
      <c r="Q79" s="1759">
        <v>0</v>
      </c>
      <c r="R79" s="1759">
        <v>0</v>
      </c>
      <c r="S79" s="1759">
        <v>0</v>
      </c>
      <c r="T79" s="1768">
        <v>145.33348972311802</v>
      </c>
    </row>
    <row r="80" spans="2:20">
      <c r="B80" s="1763" t="s">
        <v>76</v>
      </c>
      <c r="C80" s="1764">
        <v>12.535978093220002</v>
      </c>
      <c r="D80" s="1764">
        <v>0</v>
      </c>
      <c r="E80" s="1764">
        <v>660.32425849307424</v>
      </c>
      <c r="F80" s="1764">
        <v>0</v>
      </c>
      <c r="G80" s="1764">
        <v>319.82339625000003</v>
      </c>
      <c r="H80" s="1764">
        <v>0</v>
      </c>
      <c r="I80" s="1764">
        <v>0</v>
      </c>
      <c r="J80" s="1764">
        <v>0</v>
      </c>
      <c r="K80" s="1764">
        <v>85.62246344852538</v>
      </c>
      <c r="L80" s="1764">
        <v>5.8513434794988202</v>
      </c>
      <c r="M80" s="1764">
        <v>33.552781453096124</v>
      </c>
      <c r="N80" s="1764">
        <v>2.8983369267207828</v>
      </c>
      <c r="O80" s="1764">
        <v>32.65154555555555</v>
      </c>
      <c r="P80" s="1764">
        <v>1.6748636232923748</v>
      </c>
      <c r="Q80" s="1764">
        <v>402.77579701910588</v>
      </c>
      <c r="R80" s="1764">
        <v>41.170669739303932</v>
      </c>
      <c r="S80" s="1764">
        <v>0</v>
      </c>
      <c r="T80" s="1764">
        <v>1598.8814340813929</v>
      </c>
    </row>
    <row r="81" spans="2:20">
      <c r="B81" s="1750"/>
      <c r="C81" s="1750"/>
      <c r="D81" s="1750"/>
      <c r="E81" s="1750"/>
      <c r="F81" s="1769">
        <v>0</v>
      </c>
      <c r="G81" s="1750"/>
      <c r="H81" s="1750"/>
      <c r="I81" s="1750"/>
      <c r="J81" s="1750"/>
      <c r="K81" s="1750"/>
      <c r="L81" s="1750"/>
      <c r="M81" s="1750"/>
      <c r="N81" s="1750"/>
      <c r="O81" s="1750"/>
      <c r="P81" s="1750"/>
      <c r="Q81" s="1750"/>
      <c r="R81" s="1750"/>
      <c r="S81" s="1750"/>
      <c r="T81" s="1750"/>
    </row>
    <row r="82" spans="2:20">
      <c r="B82" s="1750"/>
      <c r="C82" s="1750"/>
      <c r="D82" s="1750"/>
      <c r="E82" s="1750"/>
      <c r="F82" s="1750"/>
      <c r="G82" s="1750"/>
      <c r="H82" s="1750"/>
      <c r="I82" s="1750"/>
      <c r="J82" s="1750"/>
      <c r="K82" s="1750"/>
      <c r="L82" s="1750"/>
      <c r="M82" s="1750"/>
      <c r="N82" s="1750"/>
      <c r="O82" s="1750"/>
      <c r="P82" s="1750"/>
      <c r="Q82" s="1750"/>
      <c r="R82" s="1750"/>
      <c r="S82" s="1750"/>
      <c r="T82" s="1750"/>
    </row>
    <row r="83" spans="2:20" ht="15">
      <c r="B83" s="1754" t="s">
        <v>78</v>
      </c>
      <c r="C83" s="1755"/>
      <c r="D83" s="1755"/>
      <c r="E83" s="1755"/>
      <c r="F83" s="1755"/>
      <c r="G83" s="1755"/>
      <c r="H83" s="1755"/>
      <c r="I83" s="1755"/>
      <c r="J83" s="1755"/>
      <c r="K83" s="1755"/>
      <c r="L83" s="1755"/>
      <c r="M83" s="1755"/>
      <c r="N83" s="1755"/>
      <c r="O83" s="1755"/>
      <c r="P83" s="1755"/>
      <c r="Q83" s="1755"/>
      <c r="R83" s="1755"/>
      <c r="S83" s="1755"/>
      <c r="T83" s="1755"/>
    </row>
    <row r="84" spans="2:20">
      <c r="B84" s="1750"/>
      <c r="C84" s="1750"/>
      <c r="D84" s="1750"/>
      <c r="E84" s="1750"/>
      <c r="F84" s="1750"/>
      <c r="G84" s="1750"/>
      <c r="H84" s="1750"/>
      <c r="I84" s="1750"/>
      <c r="J84" s="1750"/>
      <c r="K84" s="1750"/>
      <c r="L84" s="1750"/>
      <c r="M84" s="1750"/>
      <c r="N84" s="1750"/>
      <c r="O84" s="1750"/>
      <c r="P84" s="1750"/>
      <c r="Q84" s="1750"/>
      <c r="R84" s="1750"/>
      <c r="S84" s="1750"/>
      <c r="T84" s="1750"/>
    </row>
    <row r="85" spans="2:20">
      <c r="B85" s="2161" t="s">
        <v>30</v>
      </c>
      <c r="C85" s="2162" t="s">
        <v>31</v>
      </c>
      <c r="D85" s="2162" t="s">
        <v>32</v>
      </c>
      <c r="E85" s="2162" t="s">
        <v>33</v>
      </c>
      <c r="F85" s="2159" t="s">
        <v>890</v>
      </c>
      <c r="G85" s="2162" t="s">
        <v>34</v>
      </c>
      <c r="H85" s="2159" t="s">
        <v>891</v>
      </c>
      <c r="I85" s="2162" t="s">
        <v>35</v>
      </c>
      <c r="J85" s="2162" t="s">
        <v>36</v>
      </c>
      <c r="K85" s="2162" t="s">
        <v>37</v>
      </c>
      <c r="L85" s="2162"/>
      <c r="M85" s="2162"/>
      <c r="N85" s="2162"/>
      <c r="O85" s="2162"/>
      <c r="P85" s="2162"/>
      <c r="Q85" s="2159" t="s">
        <v>38</v>
      </c>
      <c r="R85" s="2159" t="s">
        <v>39</v>
      </c>
      <c r="S85" s="2159" t="s">
        <v>40</v>
      </c>
      <c r="T85" s="2159" t="s">
        <v>41</v>
      </c>
    </row>
    <row r="86" spans="2:20" ht="36">
      <c r="B86" s="2161"/>
      <c r="C86" s="2162"/>
      <c r="D86" s="2162"/>
      <c r="E86" s="2162"/>
      <c r="F86" s="2160"/>
      <c r="G86" s="2162"/>
      <c r="H86" s="2160"/>
      <c r="I86" s="2162"/>
      <c r="J86" s="2162"/>
      <c r="K86" s="1756" t="s">
        <v>42</v>
      </c>
      <c r="L86" s="1756" t="s">
        <v>43</v>
      </c>
      <c r="M86" s="1756" t="s">
        <v>44</v>
      </c>
      <c r="N86" s="1756" t="s">
        <v>45</v>
      </c>
      <c r="O86" s="1757" t="s">
        <v>46</v>
      </c>
      <c r="P86" s="1756" t="s">
        <v>47</v>
      </c>
      <c r="Q86" s="2160"/>
      <c r="R86" s="2160"/>
      <c r="S86" s="2160"/>
      <c r="T86" s="2160"/>
    </row>
    <row r="87" spans="2:20">
      <c r="B87" s="1758" t="s">
        <v>48</v>
      </c>
      <c r="C87" s="1759">
        <v>0</v>
      </c>
      <c r="D87" s="1759">
        <v>9.7691999999999997</v>
      </c>
      <c r="E87" s="1759">
        <v>0</v>
      </c>
      <c r="F87" s="1759">
        <v>0</v>
      </c>
      <c r="G87" s="1759">
        <v>0.18608000000000002</v>
      </c>
      <c r="H87" s="1759">
        <v>0</v>
      </c>
      <c r="I87" s="1760">
        <v>1058.1440341839352</v>
      </c>
      <c r="J87" s="1760">
        <v>137.13196593582688</v>
      </c>
      <c r="K87" s="1760">
        <v>205.31192113612795</v>
      </c>
      <c r="L87" s="1760">
        <v>28.36728054406856</v>
      </c>
      <c r="M87" s="1759">
        <v>0</v>
      </c>
      <c r="N87" s="1759">
        <v>0</v>
      </c>
      <c r="O87" s="1760">
        <v>51.308029372031974</v>
      </c>
      <c r="P87" s="1760">
        <v>5.6187400709150053</v>
      </c>
      <c r="Q87" s="1759">
        <v>0</v>
      </c>
      <c r="R87" s="1759">
        <v>0</v>
      </c>
      <c r="S87" s="1759">
        <v>0</v>
      </c>
      <c r="T87" s="1761">
        <v>1495.8372512429055</v>
      </c>
    </row>
    <row r="88" spans="2:20">
      <c r="B88" s="1758" t="s">
        <v>49</v>
      </c>
      <c r="C88" s="1759">
        <v>53.611529614527846</v>
      </c>
      <c r="D88" s="1759">
        <v>457.53039947955847</v>
      </c>
      <c r="E88" s="1759">
        <v>235.81114698788917</v>
      </c>
      <c r="F88" s="1759">
        <v>0.4821984357974316</v>
      </c>
      <c r="G88" s="1759">
        <v>373.72132483317233</v>
      </c>
      <c r="H88" s="1759">
        <v>0</v>
      </c>
      <c r="I88" s="1759">
        <v>0</v>
      </c>
      <c r="J88" s="1759">
        <v>0</v>
      </c>
      <c r="K88" s="1759">
        <v>0</v>
      </c>
      <c r="L88" s="1759">
        <v>0</v>
      </c>
      <c r="M88" s="1759">
        <v>0</v>
      </c>
      <c r="N88" s="1759">
        <v>0</v>
      </c>
      <c r="O88" s="1759">
        <v>0</v>
      </c>
      <c r="P88" s="1759">
        <v>0</v>
      </c>
      <c r="Q88" s="1759">
        <v>0</v>
      </c>
      <c r="R88" s="1759">
        <v>0</v>
      </c>
      <c r="S88" s="1759">
        <v>0</v>
      </c>
      <c r="T88" s="1761">
        <v>1121.1565993509453</v>
      </c>
    </row>
    <row r="89" spans="2:20">
      <c r="B89" s="1758" t="s">
        <v>50</v>
      </c>
      <c r="C89" s="1759">
        <v>0</v>
      </c>
      <c r="D89" s="1759">
        <v>0</v>
      </c>
      <c r="E89" s="1759">
        <v>0</v>
      </c>
      <c r="F89" s="1759">
        <v>0</v>
      </c>
      <c r="G89" s="1759">
        <v>0</v>
      </c>
      <c r="H89" s="1759">
        <v>0</v>
      </c>
      <c r="I89" s="1759">
        <v>0</v>
      </c>
      <c r="J89" s="1759">
        <v>0</v>
      </c>
      <c r="K89" s="1759">
        <v>0</v>
      </c>
      <c r="L89" s="1759">
        <v>0</v>
      </c>
      <c r="M89" s="1759">
        <v>0</v>
      </c>
      <c r="N89" s="1759">
        <v>0</v>
      </c>
      <c r="O89" s="1759">
        <v>0</v>
      </c>
      <c r="P89" s="1759">
        <v>0</v>
      </c>
      <c r="Q89" s="1759">
        <v>-40.868514178055023</v>
      </c>
      <c r="R89" s="1759">
        <v>0</v>
      </c>
      <c r="S89" s="1759">
        <v>0</v>
      </c>
      <c r="T89" s="1761">
        <v>-40.868514178055023</v>
      </c>
    </row>
    <row r="90" spans="2:20">
      <c r="B90" s="1758" t="s">
        <v>51</v>
      </c>
      <c r="C90" s="1759">
        <v>0</v>
      </c>
      <c r="D90" s="1759">
        <v>0</v>
      </c>
      <c r="E90" s="1759">
        <v>-18.652673272701669</v>
      </c>
      <c r="F90" s="1759">
        <v>0</v>
      </c>
      <c r="G90" s="1759">
        <v>-0.63746853416095417</v>
      </c>
      <c r="H90" s="1759">
        <v>0</v>
      </c>
      <c r="I90" s="1759">
        <v>0</v>
      </c>
      <c r="J90" s="1759">
        <v>0</v>
      </c>
      <c r="K90" s="1759">
        <v>0</v>
      </c>
      <c r="L90" s="1759">
        <v>0</v>
      </c>
      <c r="M90" s="1759">
        <v>-0.21915172379020703</v>
      </c>
      <c r="N90" s="1759">
        <v>-1.9986637209666883E-2</v>
      </c>
      <c r="O90" s="1759">
        <v>0</v>
      </c>
      <c r="P90" s="1759">
        <v>0</v>
      </c>
      <c r="Q90" s="1759">
        <v>0</v>
      </c>
      <c r="R90" s="1759">
        <v>0</v>
      </c>
      <c r="S90" s="1759">
        <v>0</v>
      </c>
      <c r="T90" s="1761">
        <v>-19.529280167862499</v>
      </c>
    </row>
    <row r="91" spans="2:20">
      <c r="B91" s="1758" t="s">
        <v>52</v>
      </c>
      <c r="C91" s="1759">
        <v>0</v>
      </c>
      <c r="D91" s="1759">
        <v>0</v>
      </c>
      <c r="E91" s="1759">
        <v>-58.576852194112647</v>
      </c>
      <c r="F91" s="1759">
        <v>-2.3572892961241775E-2</v>
      </c>
      <c r="G91" s="1759">
        <v>0</v>
      </c>
      <c r="H91" s="1759">
        <v>0</v>
      </c>
      <c r="I91" s="1759">
        <v>0</v>
      </c>
      <c r="J91" s="1759">
        <v>0</v>
      </c>
      <c r="K91" s="1759">
        <v>0</v>
      </c>
      <c r="L91" s="1759">
        <v>0</v>
      </c>
      <c r="M91" s="1759">
        <v>-1.0040601030744045</v>
      </c>
      <c r="N91" s="1759">
        <v>0</v>
      </c>
      <c r="O91" s="1759">
        <v>0</v>
      </c>
      <c r="P91" s="1759">
        <v>0</v>
      </c>
      <c r="Q91" s="1759">
        <v>0</v>
      </c>
      <c r="R91" s="1759">
        <v>0</v>
      </c>
      <c r="S91" s="1759">
        <v>0</v>
      </c>
      <c r="T91" s="1761">
        <v>-59.604485190148289</v>
      </c>
    </row>
    <row r="92" spans="2:20">
      <c r="B92" s="1758" t="s">
        <v>53</v>
      </c>
      <c r="C92" s="1759">
        <v>0</v>
      </c>
      <c r="D92" s="1759">
        <v>0</v>
      </c>
      <c r="E92" s="1759">
        <v>0</v>
      </c>
      <c r="F92" s="1759">
        <v>0</v>
      </c>
      <c r="G92" s="1759">
        <v>0</v>
      </c>
      <c r="H92" s="1759">
        <v>0</v>
      </c>
      <c r="I92" s="1759">
        <v>0</v>
      </c>
      <c r="J92" s="1759">
        <v>0</v>
      </c>
      <c r="K92" s="1759">
        <v>0</v>
      </c>
      <c r="L92" s="1759">
        <v>0</v>
      </c>
      <c r="M92" s="1759">
        <v>0</v>
      </c>
      <c r="N92" s="1759">
        <v>0</v>
      </c>
      <c r="O92" s="1759">
        <v>0</v>
      </c>
      <c r="P92" s="1759">
        <v>0</v>
      </c>
      <c r="Q92" s="1759">
        <v>0</v>
      </c>
      <c r="R92" s="1759">
        <v>0</v>
      </c>
      <c r="S92" s="1759">
        <v>0</v>
      </c>
      <c r="T92" s="1761">
        <v>0</v>
      </c>
    </row>
    <row r="93" spans="2:20">
      <c r="B93" s="1763" t="s">
        <v>54</v>
      </c>
      <c r="C93" s="1764">
        <v>53.611529614527846</v>
      </c>
      <c r="D93" s="1764">
        <v>467.29959947955848</v>
      </c>
      <c r="E93" s="1764">
        <v>158.58162152107485</v>
      </c>
      <c r="F93" s="1764">
        <v>0.45862554283618984</v>
      </c>
      <c r="G93" s="1764">
        <v>373.26993629901136</v>
      </c>
      <c r="H93" s="1764">
        <v>0</v>
      </c>
      <c r="I93" s="1764">
        <v>1058.1440341839352</v>
      </c>
      <c r="J93" s="1764">
        <v>137.13196593582688</v>
      </c>
      <c r="K93" s="1764">
        <v>205.31192113612795</v>
      </c>
      <c r="L93" s="1764">
        <v>28.36728054406856</v>
      </c>
      <c r="M93" s="1764">
        <v>-1.2232118268646115</v>
      </c>
      <c r="N93" s="1764">
        <v>-1.9986637209666883E-2</v>
      </c>
      <c r="O93" s="1764">
        <v>51.308029372031974</v>
      </c>
      <c r="P93" s="1764">
        <v>5.6187400709150053</v>
      </c>
      <c r="Q93" s="1764">
        <v>-40.868514178055023</v>
      </c>
      <c r="R93" s="1764">
        <v>0</v>
      </c>
      <c r="S93" s="1764">
        <v>0</v>
      </c>
      <c r="T93" s="1764">
        <v>2496.9915710577848</v>
      </c>
    </row>
    <row r="94" spans="2:20">
      <c r="B94" s="1765"/>
      <c r="C94" s="1766"/>
      <c r="D94" s="1766"/>
      <c r="E94" s="1766"/>
      <c r="F94" s="1766"/>
      <c r="G94" s="1766"/>
      <c r="H94" s="1766"/>
      <c r="I94" s="1766"/>
      <c r="J94" s="1766"/>
      <c r="K94" s="1766"/>
      <c r="L94" s="1766"/>
      <c r="M94" s="1766"/>
      <c r="N94" s="1766"/>
      <c r="O94" s="1766"/>
      <c r="P94" s="1766"/>
      <c r="Q94" s="1766"/>
      <c r="R94" s="1766"/>
      <c r="S94" s="1766"/>
      <c r="T94" s="1766"/>
    </row>
    <row r="95" spans="2:20">
      <c r="B95" s="1767" t="s">
        <v>55</v>
      </c>
      <c r="C95" s="1759">
        <v>0</v>
      </c>
      <c r="D95" s="1759">
        <v>0</v>
      </c>
      <c r="E95" s="1759">
        <v>0</v>
      </c>
      <c r="F95" s="1759">
        <v>0</v>
      </c>
      <c r="G95" s="1759">
        <v>0</v>
      </c>
      <c r="H95" s="1759">
        <v>0</v>
      </c>
      <c r="I95" s="1759">
        <v>0</v>
      </c>
      <c r="J95" s="1759">
        <v>0</v>
      </c>
      <c r="K95" s="1759">
        <v>0</v>
      </c>
      <c r="L95" s="1759">
        <v>0</v>
      </c>
      <c r="M95" s="1759">
        <v>0</v>
      </c>
      <c r="N95" s="1759">
        <v>0</v>
      </c>
      <c r="O95" s="1759">
        <v>0</v>
      </c>
      <c r="P95" s="1759">
        <v>0</v>
      </c>
      <c r="Q95" s="1759">
        <v>0</v>
      </c>
      <c r="R95" s="1759">
        <v>0</v>
      </c>
      <c r="S95" s="1759">
        <v>0</v>
      </c>
      <c r="T95" s="1768">
        <v>0</v>
      </c>
    </row>
    <row r="96" spans="2:20">
      <c r="B96" s="1767" t="s">
        <v>56</v>
      </c>
      <c r="C96" s="1759">
        <v>5.016411228937411</v>
      </c>
      <c r="D96" s="1759">
        <v>0</v>
      </c>
      <c r="E96" s="1759">
        <v>3.3124719226183346</v>
      </c>
      <c r="F96" s="1759">
        <v>0</v>
      </c>
      <c r="G96" s="1759">
        <v>46.846648785242721</v>
      </c>
      <c r="H96" s="1759">
        <v>0</v>
      </c>
      <c r="I96" s="1759">
        <v>1058.1440341839352</v>
      </c>
      <c r="J96" s="1759">
        <v>137.13196593582688</v>
      </c>
      <c r="K96" s="1759">
        <v>32.644351931416864</v>
      </c>
      <c r="L96" s="1759">
        <v>11.236558614821664</v>
      </c>
      <c r="M96" s="1759">
        <v>0</v>
      </c>
      <c r="N96" s="1759">
        <v>5.8943320141388886</v>
      </c>
      <c r="O96" s="1759">
        <v>0</v>
      </c>
      <c r="P96" s="1759">
        <v>0</v>
      </c>
      <c r="Q96" s="1759">
        <v>-530.33162529134688</v>
      </c>
      <c r="R96" s="1759">
        <v>0</v>
      </c>
      <c r="S96" s="1759">
        <v>0</v>
      </c>
      <c r="T96" s="1768">
        <v>769.89514932559109</v>
      </c>
    </row>
    <row r="97" spans="2:20">
      <c r="B97" s="1767" t="s">
        <v>57</v>
      </c>
      <c r="C97" s="1759">
        <v>0.51386910718324508</v>
      </c>
      <c r="D97" s="1759">
        <v>0</v>
      </c>
      <c r="E97" s="1759">
        <v>7.6404494382022473E-2</v>
      </c>
      <c r="F97" s="1759">
        <v>0</v>
      </c>
      <c r="G97" s="1759">
        <v>18.437939298309416</v>
      </c>
      <c r="H97" s="1759">
        <v>0</v>
      </c>
      <c r="I97" s="1759">
        <v>0</v>
      </c>
      <c r="J97" s="1759">
        <v>0</v>
      </c>
      <c r="K97" s="1759">
        <v>21.205781394981706</v>
      </c>
      <c r="L97" s="1759">
        <v>14.969732959042592</v>
      </c>
      <c r="M97" s="1759">
        <v>0</v>
      </c>
      <c r="N97" s="1759">
        <v>3.0095054466066182</v>
      </c>
      <c r="O97" s="1759">
        <v>0</v>
      </c>
      <c r="P97" s="1759">
        <v>4.2027215116131842</v>
      </c>
      <c r="Q97" s="1759">
        <v>0</v>
      </c>
      <c r="R97" s="1759">
        <v>-55.898302626980083</v>
      </c>
      <c r="S97" s="1759">
        <v>0</v>
      </c>
      <c r="T97" s="1768">
        <v>6.5176515851386938</v>
      </c>
    </row>
    <row r="98" spans="2:20">
      <c r="B98" s="1767" t="s">
        <v>58</v>
      </c>
      <c r="C98" s="1759">
        <v>0</v>
      </c>
      <c r="D98" s="1759">
        <v>0</v>
      </c>
      <c r="E98" s="1759">
        <v>0</v>
      </c>
      <c r="F98" s="1759">
        <v>0</v>
      </c>
      <c r="G98" s="1759">
        <v>0</v>
      </c>
      <c r="H98" s="1759">
        <v>0</v>
      </c>
      <c r="I98" s="1759">
        <v>0</v>
      </c>
      <c r="J98" s="1759">
        <v>0</v>
      </c>
      <c r="K98" s="1759">
        <v>19.915600654832833</v>
      </c>
      <c r="L98" s="1759">
        <v>0</v>
      </c>
      <c r="M98" s="1759">
        <v>0</v>
      </c>
      <c r="N98" s="1759">
        <v>-18.52517069059445</v>
      </c>
      <c r="O98" s="1759">
        <v>0</v>
      </c>
      <c r="P98" s="1759">
        <v>0</v>
      </c>
      <c r="Q98" s="1759">
        <v>0</v>
      </c>
      <c r="R98" s="1759">
        <v>0</v>
      </c>
      <c r="S98" s="1759">
        <v>0</v>
      </c>
      <c r="T98" s="1768">
        <v>1.3904299642383826</v>
      </c>
    </row>
    <row r="99" spans="2:20">
      <c r="B99" s="1767" t="s">
        <v>59</v>
      </c>
      <c r="C99" s="1759">
        <v>0</v>
      </c>
      <c r="D99" s="1759">
        <v>0</v>
      </c>
      <c r="E99" s="1759">
        <v>0</v>
      </c>
      <c r="F99" s="1759">
        <v>0</v>
      </c>
      <c r="G99" s="1759">
        <v>0</v>
      </c>
      <c r="H99" s="1759">
        <v>0</v>
      </c>
      <c r="I99" s="1759">
        <v>0</v>
      </c>
      <c r="J99" s="1759">
        <v>0</v>
      </c>
      <c r="K99" s="1759">
        <v>0</v>
      </c>
      <c r="L99" s="1759">
        <v>0</v>
      </c>
      <c r="M99" s="1759">
        <v>0</v>
      </c>
      <c r="N99" s="1759">
        <v>0</v>
      </c>
      <c r="O99" s="1759">
        <v>0</v>
      </c>
      <c r="P99" s="1759">
        <v>0</v>
      </c>
      <c r="Q99" s="1759">
        <v>0</v>
      </c>
      <c r="R99" s="1759">
        <v>0</v>
      </c>
      <c r="S99" s="1759">
        <v>0</v>
      </c>
      <c r="T99" s="1768">
        <v>0</v>
      </c>
    </row>
    <row r="100" spans="2:20">
      <c r="B100" s="1767" t="s">
        <v>60</v>
      </c>
      <c r="C100" s="1759">
        <v>0</v>
      </c>
      <c r="D100" s="1759">
        <v>484.0727191998327</v>
      </c>
      <c r="E100" s="1759">
        <v>-479.23199200783438</v>
      </c>
      <c r="F100" s="1759">
        <v>0</v>
      </c>
      <c r="G100" s="1759">
        <v>0</v>
      </c>
      <c r="H100" s="1759">
        <v>0</v>
      </c>
      <c r="I100" s="1759">
        <v>0</v>
      </c>
      <c r="J100" s="1759">
        <v>0</v>
      </c>
      <c r="K100" s="1759">
        <v>0</v>
      </c>
      <c r="L100" s="1759">
        <v>0</v>
      </c>
      <c r="M100" s="1759">
        <v>0</v>
      </c>
      <c r="N100" s="1759">
        <v>0</v>
      </c>
      <c r="O100" s="1759">
        <v>0</v>
      </c>
      <c r="P100" s="1759">
        <v>0</v>
      </c>
      <c r="Q100" s="1759">
        <v>0</v>
      </c>
      <c r="R100" s="1759">
        <v>0</v>
      </c>
      <c r="S100" s="1759">
        <v>0</v>
      </c>
      <c r="T100" s="1768">
        <v>4.8407271919983259</v>
      </c>
    </row>
    <row r="101" spans="2:20">
      <c r="B101" s="1767" t="s">
        <v>61</v>
      </c>
      <c r="C101" s="1759">
        <v>0</v>
      </c>
      <c r="D101" s="1759">
        <v>0</v>
      </c>
      <c r="E101" s="1759">
        <v>0</v>
      </c>
      <c r="F101" s="1759">
        <v>0</v>
      </c>
      <c r="G101" s="1759">
        <v>0</v>
      </c>
      <c r="H101" s="1759">
        <v>0</v>
      </c>
      <c r="I101" s="1759">
        <v>0</v>
      </c>
      <c r="J101" s="1759">
        <v>0</v>
      </c>
      <c r="K101" s="1759">
        <v>46.470278664186182</v>
      </c>
      <c r="L101" s="1759">
        <v>0</v>
      </c>
      <c r="M101" s="1759">
        <v>-46.470278664186182</v>
      </c>
      <c r="N101" s="1759">
        <v>0</v>
      </c>
      <c r="O101" s="1759">
        <v>0</v>
      </c>
      <c r="P101" s="1759">
        <v>0</v>
      </c>
      <c r="Q101" s="1759">
        <v>0</v>
      </c>
      <c r="R101" s="1759">
        <v>0</v>
      </c>
      <c r="S101" s="1759">
        <v>0</v>
      </c>
      <c r="T101" s="1768">
        <v>0</v>
      </c>
    </row>
    <row r="102" spans="2:20">
      <c r="B102" s="1767" t="s">
        <v>62</v>
      </c>
      <c r="C102" s="1759">
        <v>0</v>
      </c>
      <c r="D102" s="1759">
        <v>0</v>
      </c>
      <c r="E102" s="1759">
        <v>0</v>
      </c>
      <c r="F102" s="1759">
        <v>-4.2859805384075952E-2</v>
      </c>
      <c r="G102" s="1759">
        <v>0</v>
      </c>
      <c r="H102" s="1759">
        <v>0</v>
      </c>
      <c r="I102" s="1759">
        <v>0</v>
      </c>
      <c r="J102" s="1759">
        <v>0</v>
      </c>
      <c r="K102" s="1759">
        <v>0</v>
      </c>
      <c r="L102" s="1759">
        <v>0</v>
      </c>
      <c r="M102" s="1759">
        <v>0</v>
      </c>
      <c r="N102" s="1759">
        <v>0</v>
      </c>
      <c r="O102" s="1759">
        <v>0</v>
      </c>
      <c r="P102" s="1759">
        <v>0</v>
      </c>
      <c r="Q102" s="1759">
        <v>0</v>
      </c>
      <c r="R102" s="1759">
        <v>0</v>
      </c>
      <c r="S102" s="1759">
        <v>5.969332226194423E-2</v>
      </c>
      <c r="T102" s="1768">
        <v>1.6833516877868278E-2</v>
      </c>
    </row>
    <row r="103" spans="2:20">
      <c r="B103" s="1767" t="s">
        <v>63</v>
      </c>
      <c r="C103" s="1759">
        <v>0</v>
      </c>
      <c r="D103" s="1759">
        <v>0</v>
      </c>
      <c r="E103" s="1759">
        <v>0</v>
      </c>
      <c r="F103" s="1759">
        <v>0</v>
      </c>
      <c r="G103" s="1759">
        <v>0</v>
      </c>
      <c r="H103" s="1759">
        <v>0</v>
      </c>
      <c r="I103" s="1759">
        <v>0</v>
      </c>
      <c r="J103" s="1759">
        <v>0</v>
      </c>
      <c r="K103" s="1759">
        <v>0</v>
      </c>
      <c r="L103" s="1759">
        <v>0</v>
      </c>
      <c r="M103" s="1759">
        <v>0</v>
      </c>
      <c r="N103" s="1759">
        <v>0</v>
      </c>
      <c r="O103" s="1759">
        <v>0</v>
      </c>
      <c r="P103" s="1759">
        <v>0</v>
      </c>
      <c r="Q103" s="1759">
        <v>3.24179303954763</v>
      </c>
      <c r="R103" s="1759">
        <v>0</v>
      </c>
      <c r="S103" s="1759">
        <v>-2.1071654757059597</v>
      </c>
      <c r="T103" s="1768">
        <v>1.1346275638416703</v>
      </c>
    </row>
    <row r="104" spans="2:20">
      <c r="B104" s="1767" t="s">
        <v>64</v>
      </c>
      <c r="C104" s="1759">
        <v>29.6567859375</v>
      </c>
      <c r="D104" s="1759">
        <v>-16.773119720274206</v>
      </c>
      <c r="E104" s="1759">
        <v>21.93824988639588</v>
      </c>
      <c r="F104" s="1759">
        <v>0</v>
      </c>
      <c r="G104" s="1759">
        <v>0</v>
      </c>
      <c r="H104" s="1759">
        <v>0</v>
      </c>
      <c r="I104" s="1759">
        <v>0</v>
      </c>
      <c r="J104" s="1759">
        <v>0</v>
      </c>
      <c r="K104" s="1759">
        <v>0</v>
      </c>
      <c r="L104" s="1759">
        <v>0</v>
      </c>
      <c r="M104" s="1759">
        <v>0</v>
      </c>
      <c r="N104" s="1759">
        <v>0</v>
      </c>
      <c r="O104" s="1759">
        <v>0</v>
      </c>
      <c r="P104" s="1759">
        <v>0</v>
      </c>
      <c r="Q104" s="1759">
        <v>0</v>
      </c>
      <c r="R104" s="1759">
        <v>0</v>
      </c>
      <c r="S104" s="1759">
        <v>0</v>
      </c>
      <c r="T104" s="1768">
        <v>34.821916103621675</v>
      </c>
    </row>
    <row r="105" spans="2:20">
      <c r="B105" s="1767" t="s">
        <v>65</v>
      </c>
      <c r="C105" s="1759">
        <v>11.533194531250002</v>
      </c>
      <c r="D105" s="1759">
        <v>0</v>
      </c>
      <c r="E105" s="1759">
        <v>17.8949163378383</v>
      </c>
      <c r="F105" s="1759">
        <v>0</v>
      </c>
      <c r="G105" s="1759">
        <v>5.0521769918695103</v>
      </c>
      <c r="H105" s="1759">
        <v>0</v>
      </c>
      <c r="I105" s="1759">
        <v>0</v>
      </c>
      <c r="J105" s="1759">
        <v>0</v>
      </c>
      <c r="K105" s="1759">
        <v>0</v>
      </c>
      <c r="L105" s="1759">
        <v>0</v>
      </c>
      <c r="M105" s="1759">
        <v>0</v>
      </c>
      <c r="N105" s="1759">
        <v>0.15840158885399455</v>
      </c>
      <c r="O105" s="1759">
        <v>0</v>
      </c>
      <c r="P105" s="1759">
        <v>0</v>
      </c>
      <c r="Q105" s="1759">
        <v>33.963080774707336</v>
      </c>
      <c r="R105" s="1759">
        <v>0</v>
      </c>
      <c r="S105" s="1759">
        <v>0</v>
      </c>
      <c r="T105" s="1768">
        <v>68.601770224519143</v>
      </c>
    </row>
    <row r="106" spans="2:20">
      <c r="B106" s="1767" t="s">
        <v>66</v>
      </c>
      <c r="C106" s="1759">
        <v>0</v>
      </c>
      <c r="D106" s="1759">
        <v>0</v>
      </c>
      <c r="E106" s="1759">
        <v>0</v>
      </c>
      <c r="F106" s="1759">
        <v>0</v>
      </c>
      <c r="G106" s="1759">
        <v>4.3721683266849869</v>
      </c>
      <c r="H106" s="1759">
        <v>0</v>
      </c>
      <c r="I106" s="1759">
        <v>0</v>
      </c>
      <c r="J106" s="1759">
        <v>0</v>
      </c>
      <c r="K106" s="1759">
        <v>0</v>
      </c>
      <c r="L106" s="1759">
        <v>0</v>
      </c>
      <c r="M106" s="1759">
        <v>0</v>
      </c>
      <c r="N106" s="1759">
        <v>0.13708118516009035</v>
      </c>
      <c r="O106" s="1759">
        <v>0</v>
      </c>
      <c r="P106" s="1759">
        <v>0</v>
      </c>
      <c r="Q106" s="1759">
        <v>37.511946650418487</v>
      </c>
      <c r="R106" s="1759">
        <v>4.3316027865925522</v>
      </c>
      <c r="S106" s="1759">
        <v>0</v>
      </c>
      <c r="T106" s="1768">
        <v>46.352798948856119</v>
      </c>
    </row>
    <row r="107" spans="2:20">
      <c r="B107" s="1763" t="s">
        <v>67</v>
      </c>
      <c r="C107" s="1764">
        <v>46.720260804870662</v>
      </c>
      <c r="D107" s="1764">
        <v>467.29959947955848</v>
      </c>
      <c r="E107" s="1764">
        <v>-436.00994936659987</v>
      </c>
      <c r="F107" s="1764">
        <v>-4.2859805384075952E-2</v>
      </c>
      <c r="G107" s="1764">
        <v>74.708933402106638</v>
      </c>
      <c r="H107" s="1764">
        <v>0</v>
      </c>
      <c r="I107" s="1764">
        <v>1058.1440341839352</v>
      </c>
      <c r="J107" s="1764">
        <v>137.13196593582688</v>
      </c>
      <c r="K107" s="1764">
        <v>120.23601264541759</v>
      </c>
      <c r="L107" s="1764">
        <v>26.206291573864256</v>
      </c>
      <c r="M107" s="1764">
        <v>-46.470278664186182</v>
      </c>
      <c r="N107" s="1764">
        <v>-9.3258504558348587</v>
      </c>
      <c r="O107" s="1764">
        <v>0</v>
      </c>
      <c r="P107" s="1764">
        <v>4.2027215116131842</v>
      </c>
      <c r="Q107" s="1764">
        <v>-455.61480482667343</v>
      </c>
      <c r="R107" s="1764">
        <v>-51.566699840387528</v>
      </c>
      <c r="S107" s="1764">
        <v>-2.0474721534440157</v>
      </c>
      <c r="T107" s="1764">
        <v>933.571904424683</v>
      </c>
    </row>
    <row r="108" spans="2:20">
      <c r="B108" s="1765"/>
      <c r="C108" s="1766"/>
      <c r="D108" s="1766"/>
      <c r="E108" s="1766"/>
      <c r="F108" s="1766"/>
      <c r="G108" s="1766"/>
      <c r="H108" s="1766"/>
      <c r="I108" s="1766"/>
      <c r="J108" s="1766"/>
      <c r="K108" s="1766"/>
      <c r="L108" s="1766"/>
      <c r="M108" s="1766"/>
      <c r="N108" s="1766"/>
      <c r="O108" s="1766"/>
      <c r="P108" s="1766"/>
      <c r="Q108" s="1766"/>
      <c r="R108" s="1766"/>
      <c r="S108" s="1766"/>
      <c r="T108" s="1766"/>
    </row>
    <row r="109" spans="2:20">
      <c r="B109" s="1767" t="s">
        <v>68</v>
      </c>
      <c r="C109" s="1759">
        <v>6.8912688096571859</v>
      </c>
      <c r="D109" s="1759">
        <v>0</v>
      </c>
      <c r="E109" s="1759">
        <v>22.940668872929503</v>
      </c>
      <c r="F109" s="1759">
        <v>0</v>
      </c>
      <c r="G109" s="1759">
        <v>103.6322985075271</v>
      </c>
      <c r="H109" s="1759">
        <v>0</v>
      </c>
      <c r="I109" s="1759">
        <v>0</v>
      </c>
      <c r="J109" s="1759">
        <v>0</v>
      </c>
      <c r="K109" s="1759">
        <v>17.788071324327635</v>
      </c>
      <c r="L109" s="1759">
        <v>2.1609889702043037</v>
      </c>
      <c r="M109" s="1759">
        <v>0.76389416015625011</v>
      </c>
      <c r="N109" s="1759">
        <v>3.2491974779587709</v>
      </c>
      <c r="O109" s="1759">
        <v>1.2785699462890625</v>
      </c>
      <c r="P109" s="1759">
        <v>0</v>
      </c>
      <c r="Q109" s="1759">
        <v>114.46261747381288</v>
      </c>
      <c r="R109" s="1759">
        <v>17.304611687523739</v>
      </c>
      <c r="S109" s="1759">
        <v>0.15803289794921874</v>
      </c>
      <c r="T109" s="1768">
        <v>290.63022012833562</v>
      </c>
    </row>
    <row r="110" spans="2:20">
      <c r="B110" s="1767" t="s">
        <v>69</v>
      </c>
      <c r="C110" s="1759">
        <v>0</v>
      </c>
      <c r="D110" s="1759">
        <v>0</v>
      </c>
      <c r="E110" s="1759">
        <v>375.19972461950738</v>
      </c>
      <c r="F110" s="1759">
        <v>0</v>
      </c>
      <c r="G110" s="1759">
        <v>3.1281168846544798</v>
      </c>
      <c r="H110" s="1759">
        <v>0</v>
      </c>
      <c r="I110" s="1759">
        <v>0</v>
      </c>
      <c r="J110" s="1759">
        <v>0</v>
      </c>
      <c r="K110" s="1759">
        <v>0</v>
      </c>
      <c r="L110" s="1759">
        <v>0</v>
      </c>
      <c r="M110" s="1759">
        <v>38.149967706751788</v>
      </c>
      <c r="N110" s="1759">
        <v>9.8076271961114056E-2</v>
      </c>
      <c r="O110" s="1759">
        <v>0</v>
      </c>
      <c r="P110" s="1759">
        <v>0</v>
      </c>
      <c r="Q110" s="1759">
        <v>12.634452517429654</v>
      </c>
      <c r="R110" s="1759">
        <v>0</v>
      </c>
      <c r="S110" s="1759">
        <v>1.3951718769607031E-5</v>
      </c>
      <c r="T110" s="1768">
        <v>429.21035195202325</v>
      </c>
    </row>
    <row r="111" spans="2:20">
      <c r="B111" s="1767" t="s">
        <v>70</v>
      </c>
      <c r="C111" s="1759">
        <v>0</v>
      </c>
      <c r="D111" s="1759">
        <v>0</v>
      </c>
      <c r="E111" s="1759">
        <v>17.71578599758849</v>
      </c>
      <c r="F111" s="1759">
        <v>0</v>
      </c>
      <c r="G111" s="1759">
        <v>121.89469525503438</v>
      </c>
      <c r="H111" s="1759">
        <v>0</v>
      </c>
      <c r="I111" s="1759">
        <v>0</v>
      </c>
      <c r="J111" s="1759">
        <v>0</v>
      </c>
      <c r="K111" s="1759">
        <v>66.010792812571708</v>
      </c>
      <c r="L111" s="1759">
        <v>0</v>
      </c>
      <c r="M111" s="1759">
        <v>0</v>
      </c>
      <c r="N111" s="1759">
        <v>3.8217808743327613</v>
      </c>
      <c r="O111" s="1759">
        <v>41.172728620318011</v>
      </c>
      <c r="P111" s="1759">
        <v>0.33001020128061864</v>
      </c>
      <c r="Q111" s="1759">
        <v>162.96565217128335</v>
      </c>
      <c r="R111" s="1759">
        <v>23.041532520535192</v>
      </c>
      <c r="S111" s="1759">
        <v>0</v>
      </c>
      <c r="T111" s="1768">
        <v>436.95297845294454</v>
      </c>
    </row>
    <row r="112" spans="2:20">
      <c r="B112" s="1767" t="s">
        <v>71</v>
      </c>
      <c r="C112" s="1759">
        <v>0</v>
      </c>
      <c r="D112" s="1759">
        <v>0</v>
      </c>
      <c r="E112" s="1759">
        <v>21.550966505747123</v>
      </c>
      <c r="F112" s="1759">
        <v>0</v>
      </c>
      <c r="G112" s="1759">
        <v>55.474573851605541</v>
      </c>
      <c r="H112" s="1759">
        <v>0</v>
      </c>
      <c r="I112" s="1759">
        <v>0</v>
      </c>
      <c r="J112" s="1759">
        <v>0</v>
      </c>
      <c r="K112" s="1759">
        <v>0.25852394714354721</v>
      </c>
      <c r="L112" s="1759">
        <v>0</v>
      </c>
      <c r="M112" s="1759">
        <v>0</v>
      </c>
      <c r="N112" s="1759">
        <v>1.7393018204298767</v>
      </c>
      <c r="O112" s="1759">
        <v>8.707081869397836</v>
      </c>
      <c r="P112" s="1759">
        <v>0.83175281061665385</v>
      </c>
      <c r="Q112" s="1759">
        <v>116.61873841708538</v>
      </c>
      <c r="R112" s="1759">
        <v>11.220555632328594</v>
      </c>
      <c r="S112" s="1759">
        <v>0</v>
      </c>
      <c r="T112" s="1768">
        <v>216.40149485435455</v>
      </c>
    </row>
    <row r="113" spans="2:20">
      <c r="B113" s="1767" t="s">
        <v>72</v>
      </c>
      <c r="C113" s="1759">
        <v>0</v>
      </c>
      <c r="D113" s="1759">
        <v>0</v>
      </c>
      <c r="E113" s="1759">
        <v>31.887153365992155</v>
      </c>
      <c r="F113" s="1759">
        <v>0</v>
      </c>
      <c r="G113" s="1759">
        <v>2.5949331244793301</v>
      </c>
      <c r="H113" s="1759">
        <v>0</v>
      </c>
      <c r="I113" s="1759">
        <v>0</v>
      </c>
      <c r="J113" s="1759">
        <v>0</v>
      </c>
      <c r="K113" s="1759">
        <v>0.9784973760039577</v>
      </c>
      <c r="L113" s="1759">
        <v>0</v>
      </c>
      <c r="M113" s="1759">
        <v>2.4254828418409895</v>
      </c>
      <c r="N113" s="1759">
        <v>8.1359289381365135E-2</v>
      </c>
      <c r="O113" s="1759">
        <v>0.14964893602707274</v>
      </c>
      <c r="P113" s="1759">
        <v>0.25425554740454831</v>
      </c>
      <c r="Q113" s="1759">
        <v>8.0648300690070762</v>
      </c>
      <c r="R113" s="1759">
        <v>0</v>
      </c>
      <c r="S113" s="1759">
        <v>5.1976780931040543E-2</v>
      </c>
      <c r="T113" s="1768">
        <v>46.488137331067534</v>
      </c>
    </row>
    <row r="114" spans="2:20">
      <c r="B114" s="1767" t="s">
        <v>73</v>
      </c>
      <c r="C114" s="1759">
        <v>0</v>
      </c>
      <c r="D114" s="1759">
        <v>0</v>
      </c>
      <c r="E114" s="1759">
        <v>0</v>
      </c>
      <c r="F114" s="1759">
        <v>0</v>
      </c>
      <c r="G114" s="1759">
        <v>0</v>
      </c>
      <c r="H114" s="1759">
        <v>0</v>
      </c>
      <c r="I114" s="1759">
        <v>0</v>
      </c>
      <c r="J114" s="1759">
        <v>0</v>
      </c>
      <c r="K114" s="1759">
        <v>0</v>
      </c>
      <c r="L114" s="1759">
        <v>0</v>
      </c>
      <c r="M114" s="1759">
        <v>0</v>
      </c>
      <c r="N114" s="1759">
        <v>0</v>
      </c>
      <c r="O114" s="1759">
        <v>0</v>
      </c>
      <c r="P114" s="1759">
        <v>0</v>
      </c>
      <c r="Q114" s="1759">
        <v>0</v>
      </c>
      <c r="R114" s="1759">
        <v>0</v>
      </c>
      <c r="S114" s="1759">
        <v>0</v>
      </c>
      <c r="T114" s="1768">
        <v>0</v>
      </c>
    </row>
    <row r="115" spans="2:20">
      <c r="B115" s="1763" t="s">
        <v>74</v>
      </c>
      <c r="C115" s="1764">
        <v>6.8912688096571859</v>
      </c>
      <c r="D115" s="1764">
        <v>0</v>
      </c>
      <c r="E115" s="1764">
        <v>469.29429936176467</v>
      </c>
      <c r="F115" s="1764">
        <v>0</v>
      </c>
      <c r="G115" s="1764">
        <v>286.72461762330084</v>
      </c>
      <c r="H115" s="1764">
        <v>0</v>
      </c>
      <c r="I115" s="1764">
        <v>0</v>
      </c>
      <c r="J115" s="1764">
        <v>0</v>
      </c>
      <c r="K115" s="1764">
        <v>85.035885460046842</v>
      </c>
      <c r="L115" s="1764">
        <v>2.1609889702043037</v>
      </c>
      <c r="M115" s="1764">
        <v>41.339344708749024</v>
      </c>
      <c r="N115" s="1764">
        <v>8.9897157340638891</v>
      </c>
      <c r="O115" s="1764">
        <v>51.308029372031974</v>
      </c>
      <c r="P115" s="1764">
        <v>1.4160185593018209</v>
      </c>
      <c r="Q115" s="1764">
        <v>414.74629064861841</v>
      </c>
      <c r="R115" s="1764">
        <v>51.566699840387528</v>
      </c>
      <c r="S115" s="1764">
        <v>0.2100236305990289</v>
      </c>
      <c r="T115" s="1764">
        <v>1419.6831827187254</v>
      </c>
    </row>
    <row r="116" spans="2:20">
      <c r="B116" s="1758" t="s">
        <v>75</v>
      </c>
      <c r="C116" s="1759">
        <v>0</v>
      </c>
      <c r="D116" s="1759">
        <v>0</v>
      </c>
      <c r="E116" s="1759">
        <v>125.29727152591006</v>
      </c>
      <c r="F116" s="1759">
        <v>0.5014853482202658</v>
      </c>
      <c r="G116" s="1759">
        <v>11.836385273603906</v>
      </c>
      <c r="H116" s="1759">
        <v>0</v>
      </c>
      <c r="I116" s="1759">
        <v>0</v>
      </c>
      <c r="J116" s="1759">
        <v>0</v>
      </c>
      <c r="K116" s="1759">
        <v>4.0023030663522148E-2</v>
      </c>
      <c r="L116" s="1759">
        <v>0</v>
      </c>
      <c r="M116" s="1759">
        <v>3.907722128572543</v>
      </c>
      <c r="N116" s="1759">
        <v>0.3161480845613035</v>
      </c>
      <c r="O116" s="1759">
        <v>0</v>
      </c>
      <c r="P116" s="1759">
        <v>0</v>
      </c>
      <c r="Q116" s="1759">
        <v>0</v>
      </c>
      <c r="R116" s="1759">
        <v>0</v>
      </c>
      <c r="S116" s="1759">
        <v>1.8374485228449866</v>
      </c>
      <c r="T116" s="1768">
        <v>143.73648391437658</v>
      </c>
    </row>
    <row r="117" spans="2:20">
      <c r="B117" s="1763" t="s">
        <v>76</v>
      </c>
      <c r="C117" s="1764">
        <v>6.8912688096571859</v>
      </c>
      <c r="D117" s="1764">
        <v>0</v>
      </c>
      <c r="E117" s="1764">
        <v>594.59157088767472</v>
      </c>
      <c r="F117" s="1764">
        <v>0.5014853482202658</v>
      </c>
      <c r="G117" s="1764">
        <v>298.56100289690477</v>
      </c>
      <c r="H117" s="1764">
        <v>0</v>
      </c>
      <c r="I117" s="1764">
        <v>0</v>
      </c>
      <c r="J117" s="1764">
        <v>0</v>
      </c>
      <c r="K117" s="1764">
        <v>85.075908490710361</v>
      </c>
      <c r="L117" s="1764">
        <v>2.1609889702043037</v>
      </c>
      <c r="M117" s="1764">
        <v>45.247066837321569</v>
      </c>
      <c r="N117" s="1764">
        <v>9.305863818625193</v>
      </c>
      <c r="O117" s="1764">
        <v>51.308029372031974</v>
      </c>
      <c r="P117" s="1764">
        <v>1.4160185593018209</v>
      </c>
      <c r="Q117" s="1764">
        <v>414.74629064861841</v>
      </c>
      <c r="R117" s="1764">
        <v>51.566699840387528</v>
      </c>
      <c r="S117" s="1764">
        <v>2.0474721534440157</v>
      </c>
      <c r="T117" s="1764">
        <v>1563.419666633102</v>
      </c>
    </row>
    <row r="118" spans="2:20">
      <c r="B118" s="1750"/>
      <c r="C118" s="1769">
        <v>0</v>
      </c>
      <c r="D118" s="1769">
        <v>0</v>
      </c>
      <c r="E118" s="1769">
        <v>0</v>
      </c>
      <c r="F118" s="1769">
        <v>0</v>
      </c>
      <c r="G118" s="1769">
        <v>0</v>
      </c>
      <c r="H118" s="1769">
        <v>0</v>
      </c>
      <c r="I118" s="1769">
        <v>0</v>
      </c>
      <c r="J118" s="1769">
        <v>0</v>
      </c>
      <c r="K118" s="1769">
        <v>0</v>
      </c>
      <c r="L118" s="1769">
        <v>0</v>
      </c>
      <c r="M118" s="1769">
        <v>-1.7763568394002505E-15</v>
      </c>
      <c r="N118" s="1769">
        <v>1.124100812432971E-15</v>
      </c>
      <c r="O118" s="1769">
        <v>0</v>
      </c>
      <c r="P118" s="1769">
        <v>0</v>
      </c>
      <c r="Q118" s="1769">
        <v>0</v>
      </c>
      <c r="R118" s="1769">
        <v>0</v>
      </c>
      <c r="S118" s="1769">
        <v>0</v>
      </c>
      <c r="T118" s="1769">
        <v>0</v>
      </c>
    </row>
    <row r="119" spans="2:20">
      <c r="B119" s="1750"/>
      <c r="C119" s="1750"/>
      <c r="D119" s="1750"/>
      <c r="E119" s="1750"/>
      <c r="F119" s="1750"/>
      <c r="G119" s="1750"/>
      <c r="H119" s="1750"/>
      <c r="I119" s="1750"/>
      <c r="J119" s="1750"/>
      <c r="K119" s="1750"/>
      <c r="L119" s="1750"/>
      <c r="M119" s="1750"/>
      <c r="N119" s="1750"/>
      <c r="O119" s="1750"/>
      <c r="P119" s="1750"/>
      <c r="Q119" s="1750"/>
      <c r="R119" s="1750"/>
      <c r="S119" s="1750"/>
      <c r="T119" s="1750"/>
    </row>
    <row r="120" spans="2:20" ht="15">
      <c r="B120" s="1754" t="s">
        <v>79</v>
      </c>
      <c r="C120" s="1755"/>
      <c r="D120" s="1755"/>
      <c r="E120" s="1755"/>
      <c r="F120" s="1755"/>
      <c r="G120" s="1755"/>
      <c r="H120" s="1755"/>
      <c r="I120" s="1755"/>
      <c r="J120" s="1755"/>
      <c r="K120" s="1755"/>
      <c r="L120" s="1755"/>
      <c r="M120" s="1755"/>
      <c r="N120" s="1755"/>
      <c r="O120" s="1755"/>
      <c r="P120" s="1755"/>
      <c r="Q120" s="1755"/>
      <c r="R120" s="1755"/>
      <c r="S120" s="1755"/>
      <c r="T120" s="1755"/>
    </row>
    <row r="121" spans="2:20">
      <c r="B121" s="1750"/>
      <c r="C121" s="1750"/>
      <c r="D121" s="1750"/>
      <c r="E121" s="1750"/>
      <c r="F121" s="1750"/>
      <c r="G121" s="1750"/>
      <c r="H121" s="1750"/>
      <c r="I121" s="1750"/>
      <c r="J121" s="1750"/>
      <c r="K121" s="1750"/>
      <c r="L121" s="1750"/>
      <c r="M121" s="1750"/>
      <c r="N121" s="1750"/>
      <c r="O121" s="1750"/>
      <c r="P121" s="1750"/>
      <c r="Q121" s="1750"/>
      <c r="R121" s="1750"/>
      <c r="S121" s="1750"/>
      <c r="T121" s="1750"/>
    </row>
    <row r="122" spans="2:20">
      <c r="B122" s="2166" t="s">
        <v>30</v>
      </c>
      <c r="C122" s="2159" t="s">
        <v>31</v>
      </c>
      <c r="D122" s="2159" t="s">
        <v>32</v>
      </c>
      <c r="E122" s="2159" t="s">
        <v>33</v>
      </c>
      <c r="F122" s="2159" t="s">
        <v>890</v>
      </c>
      <c r="G122" s="2159" t="s">
        <v>34</v>
      </c>
      <c r="H122" s="2159" t="s">
        <v>891</v>
      </c>
      <c r="I122" s="2159" t="s">
        <v>35</v>
      </c>
      <c r="J122" s="2159" t="s">
        <v>36</v>
      </c>
      <c r="K122" s="2163" t="s">
        <v>37</v>
      </c>
      <c r="L122" s="2164"/>
      <c r="M122" s="2164"/>
      <c r="N122" s="2164"/>
      <c r="O122" s="2164"/>
      <c r="P122" s="2165"/>
      <c r="Q122" s="2159" t="s">
        <v>38</v>
      </c>
      <c r="R122" s="2159" t="s">
        <v>39</v>
      </c>
      <c r="S122" s="2159" t="s">
        <v>40</v>
      </c>
      <c r="T122" s="2159" t="s">
        <v>41</v>
      </c>
    </row>
    <row r="123" spans="2:20" ht="36">
      <c r="B123" s="2167"/>
      <c r="C123" s="2160"/>
      <c r="D123" s="2160"/>
      <c r="E123" s="2160"/>
      <c r="F123" s="2160"/>
      <c r="G123" s="2160"/>
      <c r="H123" s="2160"/>
      <c r="I123" s="2160"/>
      <c r="J123" s="2160"/>
      <c r="K123" s="1756" t="s">
        <v>42</v>
      </c>
      <c r="L123" s="1756" t="s">
        <v>43</v>
      </c>
      <c r="M123" s="1756" t="s">
        <v>44</v>
      </c>
      <c r="N123" s="1756" t="s">
        <v>45</v>
      </c>
      <c r="O123" s="1757" t="s">
        <v>46</v>
      </c>
      <c r="P123" s="1756" t="s">
        <v>47</v>
      </c>
      <c r="Q123" s="2160"/>
      <c r="R123" s="2160"/>
      <c r="S123" s="2160"/>
      <c r="T123" s="2160"/>
    </row>
    <row r="124" spans="2:20">
      <c r="B124" s="1758" t="s">
        <v>48</v>
      </c>
      <c r="C124" s="1759">
        <v>0</v>
      </c>
      <c r="D124" s="1759">
        <v>9.7691999999999997</v>
      </c>
      <c r="E124" s="1759">
        <v>0</v>
      </c>
      <c r="F124" s="1759">
        <v>0</v>
      </c>
      <c r="G124" s="1759">
        <v>0.18608000000000002</v>
      </c>
      <c r="H124" s="1759">
        <v>0</v>
      </c>
      <c r="I124" s="1760">
        <v>1060.5377599089045</v>
      </c>
      <c r="J124" s="1760">
        <v>150.9858468646803</v>
      </c>
      <c r="K124" s="1760">
        <v>209.0864352423506</v>
      </c>
      <c r="L124" s="1760">
        <v>28.793826424360422</v>
      </c>
      <c r="M124" s="1759">
        <v>0</v>
      </c>
      <c r="N124" s="1759">
        <v>0</v>
      </c>
      <c r="O124" s="1760">
        <v>62.604420831898182</v>
      </c>
      <c r="P124" s="1760">
        <v>7.1994577856141548</v>
      </c>
      <c r="Q124" s="1759">
        <v>0</v>
      </c>
      <c r="R124" s="1759">
        <v>0</v>
      </c>
      <c r="S124" s="1759">
        <v>0</v>
      </c>
      <c r="T124" s="1761">
        <v>1529.163027057808</v>
      </c>
    </row>
    <row r="125" spans="2:20">
      <c r="B125" s="1758" t="s">
        <v>49</v>
      </c>
      <c r="C125" s="1759">
        <v>41.865030312229607</v>
      </c>
      <c r="D125" s="1759">
        <v>485.53946937040786</v>
      </c>
      <c r="E125" s="1759">
        <v>197.94915726965661</v>
      </c>
      <c r="F125" s="1759">
        <v>0.69497003447287165</v>
      </c>
      <c r="G125" s="1759">
        <v>334.54363922003154</v>
      </c>
      <c r="H125" s="1759">
        <v>0</v>
      </c>
      <c r="I125" s="1759">
        <v>0</v>
      </c>
      <c r="J125" s="1759">
        <v>0</v>
      </c>
      <c r="K125" s="1759">
        <v>0</v>
      </c>
      <c r="L125" s="1759">
        <v>0</v>
      </c>
      <c r="M125" s="1759">
        <v>0</v>
      </c>
      <c r="N125" s="1759">
        <v>0</v>
      </c>
      <c r="O125" s="1759">
        <v>0</v>
      </c>
      <c r="P125" s="1759">
        <v>0</v>
      </c>
      <c r="Q125" s="1759">
        <v>0</v>
      </c>
      <c r="R125" s="1759">
        <v>0</v>
      </c>
      <c r="S125" s="1759">
        <v>0</v>
      </c>
      <c r="T125" s="1761">
        <v>1060.5922662067985</v>
      </c>
    </row>
    <row r="126" spans="2:20">
      <c r="B126" s="1758" t="s">
        <v>50</v>
      </c>
      <c r="C126" s="1759">
        <v>0</v>
      </c>
      <c r="D126" s="1759">
        <v>0</v>
      </c>
      <c r="E126" s="1759">
        <v>0</v>
      </c>
      <c r="F126" s="1759">
        <v>0</v>
      </c>
      <c r="G126" s="1759">
        <v>0</v>
      </c>
      <c r="H126" s="1759">
        <v>0</v>
      </c>
      <c r="I126" s="1759">
        <v>0</v>
      </c>
      <c r="J126" s="1759">
        <v>0</v>
      </c>
      <c r="K126" s="1759">
        <v>0</v>
      </c>
      <c r="L126" s="1759">
        <v>0</v>
      </c>
      <c r="M126" s="1759">
        <v>0</v>
      </c>
      <c r="N126" s="1759">
        <v>0</v>
      </c>
      <c r="O126" s="1759">
        <v>0</v>
      </c>
      <c r="P126" s="1759">
        <v>0</v>
      </c>
      <c r="Q126" s="1759">
        <v>-41.046222286689215</v>
      </c>
      <c r="R126" s="1759">
        <v>0</v>
      </c>
      <c r="S126" s="1759">
        <v>0</v>
      </c>
      <c r="T126" s="1761">
        <v>-41.046222286689215</v>
      </c>
    </row>
    <row r="127" spans="2:20">
      <c r="B127" s="1758" t="s">
        <v>51</v>
      </c>
      <c r="C127" s="1759">
        <v>0</v>
      </c>
      <c r="D127" s="1759">
        <v>0</v>
      </c>
      <c r="E127" s="1759">
        <v>-17.986125581751292</v>
      </c>
      <c r="F127" s="1759">
        <v>0</v>
      </c>
      <c r="G127" s="1759">
        <v>-0.52048534400174162</v>
      </c>
      <c r="H127" s="1759">
        <v>0</v>
      </c>
      <c r="I127" s="1759">
        <v>0</v>
      </c>
      <c r="J127" s="1759">
        <v>0</v>
      </c>
      <c r="K127" s="1759">
        <v>0</v>
      </c>
      <c r="L127" s="1759">
        <v>0</v>
      </c>
      <c r="M127" s="1759">
        <v>-0.36525287298367837</v>
      </c>
      <c r="N127" s="1759">
        <v>-2.7393965473775879E-2</v>
      </c>
      <c r="O127" s="1759">
        <v>0</v>
      </c>
      <c r="P127" s="1759">
        <v>0</v>
      </c>
      <c r="Q127" s="1759">
        <v>0</v>
      </c>
      <c r="R127" s="1759">
        <v>0</v>
      </c>
      <c r="S127" s="1759">
        <v>0</v>
      </c>
      <c r="T127" s="1761">
        <v>-18.899257764210489</v>
      </c>
    </row>
    <row r="128" spans="2:20">
      <c r="B128" s="1758" t="s">
        <v>52</v>
      </c>
      <c r="C128" s="1759">
        <v>0</v>
      </c>
      <c r="D128" s="1759">
        <v>0</v>
      </c>
      <c r="E128" s="1759">
        <v>-75.623619550461385</v>
      </c>
      <c r="F128" s="1759">
        <v>-3.9288154935402962E-2</v>
      </c>
      <c r="G128" s="1759">
        <v>0</v>
      </c>
      <c r="H128" s="1759">
        <v>0</v>
      </c>
      <c r="I128" s="1759">
        <v>0</v>
      </c>
      <c r="J128" s="1759">
        <v>0</v>
      </c>
      <c r="K128" s="1759">
        <v>0</v>
      </c>
      <c r="L128" s="1759">
        <v>0</v>
      </c>
      <c r="M128" s="1759">
        <v>-1.6694950082386466</v>
      </c>
      <c r="N128" s="1759">
        <v>0</v>
      </c>
      <c r="O128" s="1759">
        <v>0</v>
      </c>
      <c r="P128" s="1759">
        <v>0</v>
      </c>
      <c r="Q128" s="1759">
        <v>0</v>
      </c>
      <c r="R128" s="1759">
        <v>0</v>
      </c>
      <c r="S128" s="1759">
        <v>0</v>
      </c>
      <c r="T128" s="1761">
        <v>-77.332402713635432</v>
      </c>
    </row>
    <row r="129" spans="2:20">
      <c r="B129" s="1758" t="s">
        <v>53</v>
      </c>
      <c r="C129" s="1759">
        <v>0</v>
      </c>
      <c r="D129" s="1759">
        <v>0</v>
      </c>
      <c r="E129" s="1759">
        <v>0</v>
      </c>
      <c r="F129" s="1759">
        <v>0</v>
      </c>
      <c r="G129" s="1759">
        <v>0</v>
      </c>
      <c r="H129" s="1759">
        <v>0</v>
      </c>
      <c r="I129" s="1759">
        <v>0</v>
      </c>
      <c r="J129" s="1759">
        <v>0</v>
      </c>
      <c r="K129" s="1759">
        <v>0</v>
      </c>
      <c r="L129" s="1759">
        <v>0</v>
      </c>
      <c r="M129" s="1759">
        <v>0</v>
      </c>
      <c r="N129" s="1759">
        <v>0</v>
      </c>
      <c r="O129" s="1759">
        <v>0</v>
      </c>
      <c r="P129" s="1759">
        <v>0</v>
      </c>
      <c r="Q129" s="1759">
        <v>0</v>
      </c>
      <c r="R129" s="1759">
        <v>0</v>
      </c>
      <c r="S129" s="1759">
        <v>0</v>
      </c>
      <c r="T129" s="1761">
        <v>0</v>
      </c>
    </row>
    <row r="130" spans="2:20">
      <c r="B130" s="1763" t="s">
        <v>54</v>
      </c>
      <c r="C130" s="1764">
        <v>41.865030312229607</v>
      </c>
      <c r="D130" s="1764">
        <v>495.30866937040787</v>
      </c>
      <c r="E130" s="1764">
        <v>104.33941213744394</v>
      </c>
      <c r="F130" s="1764">
        <v>0.6556818795374687</v>
      </c>
      <c r="G130" s="1764">
        <v>334.20923387602977</v>
      </c>
      <c r="H130" s="1764">
        <v>0</v>
      </c>
      <c r="I130" s="1764">
        <v>1060.5377599089045</v>
      </c>
      <c r="J130" s="1764">
        <v>150.9858468646803</v>
      </c>
      <c r="K130" s="1764">
        <v>209.0864352423506</v>
      </c>
      <c r="L130" s="1764">
        <v>28.793826424360422</v>
      </c>
      <c r="M130" s="1764">
        <v>-2.0347478812223248</v>
      </c>
      <c r="N130" s="1764">
        <v>-2.7393965473775879E-2</v>
      </c>
      <c r="O130" s="1764">
        <v>62.604420831898182</v>
      </c>
      <c r="P130" s="1764">
        <v>7.1994577856141548</v>
      </c>
      <c r="Q130" s="1764">
        <v>-41.046222286689215</v>
      </c>
      <c r="R130" s="1764">
        <v>0</v>
      </c>
      <c r="S130" s="1764">
        <v>0</v>
      </c>
      <c r="T130" s="1764">
        <v>2452.4774105000715</v>
      </c>
    </row>
    <row r="131" spans="2:20">
      <c r="B131" s="1765"/>
      <c r="C131" s="1766"/>
      <c r="D131" s="1766"/>
      <c r="E131" s="1766"/>
      <c r="F131" s="1766"/>
      <c r="G131" s="1766"/>
      <c r="H131" s="1766"/>
      <c r="I131" s="1766"/>
      <c r="J131" s="1766"/>
      <c r="K131" s="1766"/>
      <c r="L131" s="1766"/>
      <c r="M131" s="1766"/>
      <c r="N131" s="1766"/>
      <c r="O131" s="1766"/>
      <c r="P131" s="1766"/>
      <c r="Q131" s="1766"/>
      <c r="R131" s="1766"/>
      <c r="S131" s="1766"/>
      <c r="T131" s="1766"/>
    </row>
    <row r="132" spans="2:20">
      <c r="B132" s="1767" t="s">
        <v>55</v>
      </c>
      <c r="C132" s="1759">
        <v>0</v>
      </c>
      <c r="D132" s="1759">
        <v>0</v>
      </c>
      <c r="E132" s="1759">
        <v>0</v>
      </c>
      <c r="F132" s="1759">
        <v>0</v>
      </c>
      <c r="G132" s="1759">
        <v>0</v>
      </c>
      <c r="H132" s="1759">
        <v>0</v>
      </c>
      <c r="I132" s="1759">
        <v>0</v>
      </c>
      <c r="J132" s="1759">
        <v>0</v>
      </c>
      <c r="K132" s="1759">
        <v>0</v>
      </c>
      <c r="L132" s="1759">
        <v>0</v>
      </c>
      <c r="M132" s="1759">
        <v>0</v>
      </c>
      <c r="N132" s="1759">
        <v>0</v>
      </c>
      <c r="O132" s="1759">
        <v>0</v>
      </c>
      <c r="P132" s="1759">
        <v>0</v>
      </c>
      <c r="Q132" s="1759">
        <v>0</v>
      </c>
      <c r="R132" s="1759">
        <v>0</v>
      </c>
      <c r="S132" s="1759">
        <v>0</v>
      </c>
      <c r="T132" s="1768">
        <v>0</v>
      </c>
    </row>
    <row r="133" spans="2:20">
      <c r="B133" s="1767" t="s">
        <v>56</v>
      </c>
      <c r="C133" s="1759">
        <v>5.1018270830688248</v>
      </c>
      <c r="D133" s="1759">
        <v>0</v>
      </c>
      <c r="E133" s="1759">
        <v>2.1393581446899632</v>
      </c>
      <c r="F133" s="1759">
        <v>0</v>
      </c>
      <c r="G133" s="1759">
        <v>37.012625547290448</v>
      </c>
      <c r="H133" s="1759">
        <v>0</v>
      </c>
      <c r="I133" s="1759">
        <v>1060.5377599089045</v>
      </c>
      <c r="J133" s="1759">
        <v>150.9858468646803</v>
      </c>
      <c r="K133" s="1759">
        <v>29.897354624343556</v>
      </c>
      <c r="L133" s="1759">
        <v>10.676551981630359</v>
      </c>
      <c r="M133" s="1759">
        <v>0</v>
      </c>
      <c r="N133" s="1759">
        <v>5.5306222082158145</v>
      </c>
      <c r="O133" s="1759">
        <v>0</v>
      </c>
      <c r="P133" s="1759">
        <v>0</v>
      </c>
      <c r="Q133" s="1759">
        <v>-539.36177258889256</v>
      </c>
      <c r="R133" s="1759">
        <v>0</v>
      </c>
      <c r="S133" s="1759">
        <v>0</v>
      </c>
      <c r="T133" s="1768">
        <v>762.52017377393122</v>
      </c>
    </row>
    <row r="134" spans="2:20">
      <c r="B134" s="1767" t="s">
        <v>57</v>
      </c>
      <c r="C134" s="1759">
        <v>0.1931818181818182</v>
      </c>
      <c r="D134" s="1759">
        <v>0</v>
      </c>
      <c r="E134" s="1759">
        <v>0</v>
      </c>
      <c r="F134" s="1759">
        <v>0</v>
      </c>
      <c r="G134" s="1759">
        <v>18.699747563200777</v>
      </c>
      <c r="H134" s="1759">
        <v>0</v>
      </c>
      <c r="I134" s="1759">
        <v>0</v>
      </c>
      <c r="J134" s="1759">
        <v>0</v>
      </c>
      <c r="K134" s="1759">
        <v>25.750072831326143</v>
      </c>
      <c r="L134" s="1759">
        <v>15.857266887266444</v>
      </c>
      <c r="M134" s="1759">
        <v>0</v>
      </c>
      <c r="N134" s="1759">
        <v>3.2999554523295487</v>
      </c>
      <c r="O134" s="1759">
        <v>0</v>
      </c>
      <c r="P134" s="1759">
        <v>5.5424327813859113</v>
      </c>
      <c r="Q134" s="1759">
        <v>0</v>
      </c>
      <c r="R134" s="1759">
        <v>-62.485224610955875</v>
      </c>
      <c r="S134" s="1759">
        <v>0</v>
      </c>
      <c r="T134" s="1768">
        <v>6.8574327227347638</v>
      </c>
    </row>
    <row r="135" spans="2:20">
      <c r="B135" s="1767" t="s">
        <v>58</v>
      </c>
      <c r="C135" s="1759">
        <v>0</v>
      </c>
      <c r="D135" s="1759">
        <v>0</v>
      </c>
      <c r="E135" s="1759">
        <v>0</v>
      </c>
      <c r="F135" s="1759">
        <v>0</v>
      </c>
      <c r="G135" s="1759">
        <v>0</v>
      </c>
      <c r="H135" s="1759">
        <v>0</v>
      </c>
      <c r="I135" s="1759">
        <v>0</v>
      </c>
      <c r="J135" s="1759">
        <v>0</v>
      </c>
      <c r="K135" s="1759">
        <v>25.249624662956169</v>
      </c>
      <c r="L135" s="1759">
        <v>0</v>
      </c>
      <c r="M135" s="1759">
        <v>0</v>
      </c>
      <c r="N135" s="1759">
        <v>-23.387029820486699</v>
      </c>
      <c r="O135" s="1759">
        <v>0</v>
      </c>
      <c r="P135" s="1759">
        <v>0</v>
      </c>
      <c r="Q135" s="1759">
        <v>0</v>
      </c>
      <c r="R135" s="1759">
        <v>0</v>
      </c>
      <c r="S135" s="1759">
        <v>0</v>
      </c>
      <c r="T135" s="1768">
        <v>1.8625948424694698</v>
      </c>
    </row>
    <row r="136" spans="2:20">
      <c r="B136" s="1767" t="s">
        <v>59</v>
      </c>
      <c r="C136" s="1759">
        <v>0</v>
      </c>
      <c r="D136" s="1759">
        <v>0</v>
      </c>
      <c r="E136" s="1759">
        <v>0</v>
      </c>
      <c r="F136" s="1759">
        <v>0</v>
      </c>
      <c r="G136" s="1759">
        <v>0</v>
      </c>
      <c r="H136" s="1759">
        <v>0</v>
      </c>
      <c r="I136" s="1759">
        <v>0</v>
      </c>
      <c r="J136" s="1759">
        <v>0</v>
      </c>
      <c r="K136" s="1759">
        <v>0</v>
      </c>
      <c r="L136" s="1759">
        <v>0</v>
      </c>
      <c r="M136" s="1759">
        <v>0</v>
      </c>
      <c r="N136" s="1759">
        <v>0</v>
      </c>
      <c r="O136" s="1759">
        <v>0</v>
      </c>
      <c r="P136" s="1759">
        <v>0</v>
      </c>
      <c r="Q136" s="1759">
        <v>0</v>
      </c>
      <c r="R136" s="1759">
        <v>0</v>
      </c>
      <c r="S136" s="1759">
        <v>0</v>
      </c>
      <c r="T136" s="1768">
        <v>0</v>
      </c>
    </row>
    <row r="137" spans="2:20">
      <c r="B137" s="1767" t="s">
        <v>60</v>
      </c>
      <c r="C137" s="1759">
        <v>0</v>
      </c>
      <c r="D137" s="1759">
        <v>513.08713872730914</v>
      </c>
      <c r="E137" s="1759">
        <v>-507.95626734003605</v>
      </c>
      <c r="F137" s="1759">
        <v>0</v>
      </c>
      <c r="G137" s="1759">
        <v>0</v>
      </c>
      <c r="H137" s="1759">
        <v>0</v>
      </c>
      <c r="I137" s="1759">
        <v>0</v>
      </c>
      <c r="J137" s="1759">
        <v>0</v>
      </c>
      <c r="K137" s="1759">
        <v>0</v>
      </c>
      <c r="L137" s="1759">
        <v>0</v>
      </c>
      <c r="M137" s="1759">
        <v>0</v>
      </c>
      <c r="N137" s="1759">
        <v>0</v>
      </c>
      <c r="O137" s="1759">
        <v>0</v>
      </c>
      <c r="P137" s="1759">
        <v>0</v>
      </c>
      <c r="Q137" s="1759">
        <v>0</v>
      </c>
      <c r="R137" s="1759">
        <v>0</v>
      </c>
      <c r="S137" s="1759">
        <v>0</v>
      </c>
      <c r="T137" s="1768">
        <v>5.1308713872730891</v>
      </c>
    </row>
    <row r="138" spans="2:20">
      <c r="B138" s="1767" t="s">
        <v>61</v>
      </c>
      <c r="C138" s="1759">
        <v>0</v>
      </c>
      <c r="D138" s="1759">
        <v>0</v>
      </c>
      <c r="E138" s="1759">
        <v>0</v>
      </c>
      <c r="F138" s="1759">
        <v>0</v>
      </c>
      <c r="G138" s="1759">
        <v>0</v>
      </c>
      <c r="H138" s="1759">
        <v>0</v>
      </c>
      <c r="I138" s="1759">
        <v>0</v>
      </c>
      <c r="J138" s="1759">
        <v>0</v>
      </c>
      <c r="K138" s="1759">
        <v>51.818315542632071</v>
      </c>
      <c r="L138" s="1759">
        <v>0</v>
      </c>
      <c r="M138" s="1759">
        <v>-51.818315542632071</v>
      </c>
      <c r="N138" s="1759">
        <v>0</v>
      </c>
      <c r="O138" s="1759">
        <v>0</v>
      </c>
      <c r="P138" s="1759">
        <v>0</v>
      </c>
      <c r="Q138" s="1759">
        <v>0</v>
      </c>
      <c r="R138" s="1759">
        <v>0</v>
      </c>
      <c r="S138" s="1759">
        <v>0</v>
      </c>
      <c r="T138" s="1768">
        <v>0</v>
      </c>
    </row>
    <row r="139" spans="2:20">
      <c r="B139" s="1767" t="s">
        <v>62</v>
      </c>
      <c r="C139" s="1759">
        <v>0</v>
      </c>
      <c r="D139" s="1759">
        <v>0</v>
      </c>
      <c r="E139" s="1759">
        <v>0</v>
      </c>
      <c r="F139" s="1759">
        <v>-7.143300897345993E-2</v>
      </c>
      <c r="G139" s="1759">
        <v>0</v>
      </c>
      <c r="H139" s="1759">
        <v>0</v>
      </c>
      <c r="I139" s="1759">
        <v>0</v>
      </c>
      <c r="J139" s="1759">
        <v>0</v>
      </c>
      <c r="K139" s="1759">
        <v>0</v>
      </c>
      <c r="L139" s="1759">
        <v>0</v>
      </c>
      <c r="M139" s="1759">
        <v>0</v>
      </c>
      <c r="N139" s="1759">
        <v>0</v>
      </c>
      <c r="O139" s="1759">
        <v>0</v>
      </c>
      <c r="P139" s="1759">
        <v>0</v>
      </c>
      <c r="Q139" s="1759">
        <v>0</v>
      </c>
      <c r="R139" s="1759">
        <v>0</v>
      </c>
      <c r="S139" s="1759">
        <v>9.9488870436573729E-2</v>
      </c>
      <c r="T139" s="1768">
        <v>2.8055861463113799E-2</v>
      </c>
    </row>
    <row r="140" spans="2:20">
      <c r="B140" s="1767" t="s">
        <v>63</v>
      </c>
      <c r="C140" s="1759">
        <v>0</v>
      </c>
      <c r="D140" s="1759">
        <v>0</v>
      </c>
      <c r="E140" s="1759">
        <v>0</v>
      </c>
      <c r="F140" s="1759">
        <v>0</v>
      </c>
      <c r="G140" s="1759">
        <v>0</v>
      </c>
      <c r="H140" s="1759">
        <v>0</v>
      </c>
      <c r="I140" s="1759">
        <v>0</v>
      </c>
      <c r="J140" s="1759">
        <v>0</v>
      </c>
      <c r="K140" s="1759">
        <v>0</v>
      </c>
      <c r="L140" s="1759">
        <v>0</v>
      </c>
      <c r="M140" s="1759">
        <v>0</v>
      </c>
      <c r="N140" s="1759">
        <v>0</v>
      </c>
      <c r="O140" s="1759">
        <v>0</v>
      </c>
      <c r="P140" s="1759">
        <v>0</v>
      </c>
      <c r="Q140" s="1759">
        <v>7.9631390390102021</v>
      </c>
      <c r="R140" s="1759">
        <v>0</v>
      </c>
      <c r="S140" s="1759">
        <v>-5.1760403753566315</v>
      </c>
      <c r="T140" s="1768">
        <v>2.7870986636535706</v>
      </c>
    </row>
    <row r="141" spans="2:20">
      <c r="B141" s="1767" t="s">
        <v>64</v>
      </c>
      <c r="C141" s="1759">
        <v>22.178927109375</v>
      </c>
      <c r="D141" s="1759">
        <v>-17.778469356901262</v>
      </c>
      <c r="E141" s="1759">
        <v>23.253187829923604</v>
      </c>
      <c r="F141" s="1759">
        <v>0</v>
      </c>
      <c r="G141" s="1759">
        <v>0</v>
      </c>
      <c r="H141" s="1759">
        <v>0</v>
      </c>
      <c r="I141" s="1759">
        <v>0</v>
      </c>
      <c r="J141" s="1759">
        <v>0</v>
      </c>
      <c r="K141" s="1759">
        <v>0</v>
      </c>
      <c r="L141" s="1759">
        <v>0</v>
      </c>
      <c r="M141" s="1759">
        <v>0</v>
      </c>
      <c r="N141" s="1759">
        <v>0</v>
      </c>
      <c r="O141" s="1759">
        <v>0</v>
      </c>
      <c r="P141" s="1759">
        <v>0</v>
      </c>
      <c r="Q141" s="1759">
        <v>0</v>
      </c>
      <c r="R141" s="1759">
        <v>0</v>
      </c>
      <c r="S141" s="1759">
        <v>0</v>
      </c>
      <c r="T141" s="1768">
        <v>27.653645582397342</v>
      </c>
    </row>
    <row r="142" spans="2:20">
      <c r="B142" s="1767" t="s">
        <v>65</v>
      </c>
      <c r="C142" s="1759">
        <v>8.6251383203125016</v>
      </c>
      <c r="D142" s="1759">
        <v>0</v>
      </c>
      <c r="E142" s="1759">
        <v>19.839035858468488</v>
      </c>
      <c r="F142" s="1759">
        <v>0</v>
      </c>
      <c r="G142" s="1759">
        <v>5.487827419085181</v>
      </c>
      <c r="H142" s="1759">
        <v>0</v>
      </c>
      <c r="I142" s="1759">
        <v>0</v>
      </c>
      <c r="J142" s="1759">
        <v>0</v>
      </c>
      <c r="K142" s="1759">
        <v>0</v>
      </c>
      <c r="L142" s="1759">
        <v>0</v>
      </c>
      <c r="M142" s="1759">
        <v>0</v>
      </c>
      <c r="N142" s="1759">
        <v>0.28883302205711481</v>
      </c>
      <c r="O142" s="1759">
        <v>0</v>
      </c>
      <c r="P142" s="1759">
        <v>0</v>
      </c>
      <c r="Q142" s="1759">
        <v>33.737582706265393</v>
      </c>
      <c r="R142" s="1759">
        <v>0</v>
      </c>
      <c r="S142" s="1759">
        <v>0</v>
      </c>
      <c r="T142" s="1768">
        <v>67.978417326188676</v>
      </c>
    </row>
    <row r="143" spans="2:20">
      <c r="B143" s="1767" t="s">
        <v>66</v>
      </c>
      <c r="C143" s="1759">
        <v>0</v>
      </c>
      <c r="D143" s="1759">
        <v>0</v>
      </c>
      <c r="E143" s="1759">
        <v>0</v>
      </c>
      <c r="F143" s="1759">
        <v>0</v>
      </c>
      <c r="G143" s="1759">
        <v>3.886413876192798</v>
      </c>
      <c r="H143" s="1759">
        <v>0</v>
      </c>
      <c r="I143" s="1759">
        <v>0</v>
      </c>
      <c r="J143" s="1759">
        <v>0</v>
      </c>
      <c r="K143" s="1759">
        <v>0</v>
      </c>
      <c r="L143" s="1759">
        <v>0</v>
      </c>
      <c r="M143" s="1759">
        <v>0</v>
      </c>
      <c r="N143" s="1759">
        <v>0.2045480987469894</v>
      </c>
      <c r="O143" s="1759">
        <v>0</v>
      </c>
      <c r="P143" s="1759">
        <v>0</v>
      </c>
      <c r="Q143" s="1759">
        <v>38.190388434979575</v>
      </c>
      <c r="R143" s="1759">
        <v>4.8420284753877247</v>
      </c>
      <c r="S143" s="1759">
        <v>0</v>
      </c>
      <c r="T143" s="1768">
        <v>47.123378885307091</v>
      </c>
    </row>
    <row r="144" spans="2:20">
      <c r="B144" s="1763" t="s">
        <v>67</v>
      </c>
      <c r="C144" s="1764">
        <v>36.099074330938144</v>
      </c>
      <c r="D144" s="1764">
        <v>495.30866937040787</v>
      </c>
      <c r="E144" s="1764">
        <v>-462.72468550695402</v>
      </c>
      <c r="F144" s="1764">
        <v>-7.143300897345993E-2</v>
      </c>
      <c r="G144" s="1764">
        <v>65.086614405769211</v>
      </c>
      <c r="H144" s="1764">
        <v>0</v>
      </c>
      <c r="I144" s="1764">
        <v>1060.5377599089045</v>
      </c>
      <c r="J144" s="1764">
        <v>150.9858468646803</v>
      </c>
      <c r="K144" s="1764">
        <v>132.71536766125794</v>
      </c>
      <c r="L144" s="1764">
        <v>26.533818868896802</v>
      </c>
      <c r="M144" s="1764">
        <v>-51.818315542632071</v>
      </c>
      <c r="N144" s="1764">
        <v>-14.063071039137231</v>
      </c>
      <c r="O144" s="1764">
        <v>0</v>
      </c>
      <c r="P144" s="1764">
        <v>5.5424327813859113</v>
      </c>
      <c r="Q144" s="1764">
        <v>-459.47066240863734</v>
      </c>
      <c r="R144" s="1764">
        <v>-57.643196135568147</v>
      </c>
      <c r="S144" s="1764">
        <v>-5.076551504920058</v>
      </c>
      <c r="T144" s="1764">
        <v>921.94166904541839</v>
      </c>
    </row>
    <row r="145" spans="2:20">
      <c r="B145" s="1765"/>
      <c r="C145" s="1766"/>
      <c r="D145" s="1766"/>
      <c r="E145" s="1766"/>
      <c r="F145" s="1766"/>
      <c r="G145" s="1766"/>
      <c r="H145" s="1766"/>
      <c r="I145" s="1766"/>
      <c r="J145" s="1766"/>
      <c r="K145" s="1766"/>
      <c r="L145" s="1766"/>
      <c r="M145" s="1766"/>
      <c r="N145" s="1766"/>
      <c r="O145" s="1766"/>
      <c r="P145" s="1766"/>
      <c r="Q145" s="1766"/>
      <c r="R145" s="1766"/>
      <c r="S145" s="1766"/>
      <c r="T145" s="1766"/>
    </row>
    <row r="146" spans="2:20">
      <c r="B146" s="1767" t="s">
        <v>68</v>
      </c>
      <c r="C146" s="1759">
        <v>5.7659559812914596</v>
      </c>
      <c r="D146" s="1759">
        <v>0</v>
      </c>
      <c r="E146" s="1759">
        <v>19.623688136481519</v>
      </c>
      <c r="F146" s="1759">
        <v>0</v>
      </c>
      <c r="G146" s="1759">
        <v>96.219207826214614</v>
      </c>
      <c r="H146" s="1759">
        <v>0</v>
      </c>
      <c r="I146" s="1759">
        <v>0</v>
      </c>
      <c r="J146" s="1759">
        <v>0</v>
      </c>
      <c r="K146" s="1759">
        <v>18.612451075589686</v>
      </c>
      <c r="L146" s="1759">
        <v>2.260007555463619</v>
      </c>
      <c r="M146" s="1759">
        <v>0.75934024169921888</v>
      </c>
      <c r="N146" s="1759">
        <v>5.0641688329586643</v>
      </c>
      <c r="O146" s="1759">
        <v>1.955318115234375</v>
      </c>
      <c r="P146" s="1759">
        <v>0</v>
      </c>
      <c r="Q146" s="1759">
        <v>119.98540428497188</v>
      </c>
      <c r="R146" s="1759">
        <v>17.635806861276105</v>
      </c>
      <c r="S146" s="1759">
        <v>0.58506469726562504</v>
      </c>
      <c r="T146" s="1768">
        <v>288.46641360844677</v>
      </c>
    </row>
    <row r="147" spans="2:20">
      <c r="B147" s="1767" t="s">
        <v>69</v>
      </c>
      <c r="C147" s="1759">
        <v>0</v>
      </c>
      <c r="D147" s="1759">
        <v>0</v>
      </c>
      <c r="E147" s="1759">
        <v>375.80653065756616</v>
      </c>
      <c r="F147" s="1759">
        <v>0</v>
      </c>
      <c r="G147" s="1759">
        <v>3.80545856067917</v>
      </c>
      <c r="H147" s="1759">
        <v>0</v>
      </c>
      <c r="I147" s="1759">
        <v>0</v>
      </c>
      <c r="J147" s="1759">
        <v>0</v>
      </c>
      <c r="K147" s="1759">
        <v>0</v>
      </c>
      <c r="L147" s="1759">
        <v>0</v>
      </c>
      <c r="M147" s="1759">
        <v>40.94190540012913</v>
      </c>
      <c r="N147" s="1759">
        <v>0.20028729266732476</v>
      </c>
      <c r="O147" s="1759">
        <v>0</v>
      </c>
      <c r="P147" s="1759">
        <v>0</v>
      </c>
      <c r="Q147" s="1759">
        <v>15.360202290828834</v>
      </c>
      <c r="R147" s="1759">
        <v>0</v>
      </c>
      <c r="S147" s="1759">
        <v>0</v>
      </c>
      <c r="T147" s="1768">
        <v>436.11438420187062</v>
      </c>
    </row>
    <row r="148" spans="2:20">
      <c r="B148" s="1767" t="s">
        <v>70</v>
      </c>
      <c r="C148" s="1759">
        <v>0</v>
      </c>
      <c r="D148" s="1759">
        <v>0</v>
      </c>
      <c r="E148" s="1759">
        <v>11.676394796816258</v>
      </c>
      <c r="F148" s="1759">
        <v>0</v>
      </c>
      <c r="G148" s="1759">
        <v>106.96046467685454</v>
      </c>
      <c r="H148" s="1759">
        <v>0</v>
      </c>
      <c r="I148" s="1759">
        <v>0</v>
      </c>
      <c r="J148" s="1759">
        <v>0</v>
      </c>
      <c r="K148" s="1759">
        <v>56.04109255139462</v>
      </c>
      <c r="L148" s="1759">
        <v>0</v>
      </c>
      <c r="M148" s="1759">
        <v>0</v>
      </c>
      <c r="N148" s="1759">
        <v>5.6294981408870823</v>
      </c>
      <c r="O148" s="1759">
        <v>49.809324814756067</v>
      </c>
      <c r="P148" s="1759">
        <v>0.45743531538916998</v>
      </c>
      <c r="Q148" s="1759">
        <v>163.47220272692704</v>
      </c>
      <c r="R148" s="1759">
        <v>26.615725966388851</v>
      </c>
      <c r="S148" s="1759">
        <v>0</v>
      </c>
      <c r="T148" s="1768">
        <v>420.66213898941362</v>
      </c>
    </row>
    <row r="149" spans="2:20">
      <c r="B149" s="1767" t="s">
        <v>71</v>
      </c>
      <c r="C149" s="1759">
        <v>0</v>
      </c>
      <c r="D149" s="1759">
        <v>0</v>
      </c>
      <c r="E149" s="1759">
        <v>16.833745494362084</v>
      </c>
      <c r="F149" s="1759">
        <v>0</v>
      </c>
      <c r="G149" s="1759">
        <v>47.207135385758583</v>
      </c>
      <c r="H149" s="1759">
        <v>0</v>
      </c>
      <c r="I149" s="1759">
        <v>0</v>
      </c>
      <c r="J149" s="1759">
        <v>0</v>
      </c>
      <c r="K149" s="1759">
        <v>0.34091129115173585</v>
      </c>
      <c r="L149" s="1759">
        <v>0</v>
      </c>
      <c r="M149" s="1759">
        <v>0</v>
      </c>
      <c r="N149" s="1759">
        <v>2.4845860729346625</v>
      </c>
      <c r="O149" s="1759">
        <v>10.590363008529284</v>
      </c>
      <c r="P149" s="1759">
        <v>0.83977247750082862</v>
      </c>
      <c r="Q149" s="1759">
        <v>111.66740583488594</v>
      </c>
      <c r="R149" s="1759">
        <v>13.391663307903183</v>
      </c>
      <c r="S149" s="1759">
        <v>0</v>
      </c>
      <c r="T149" s="1768">
        <v>203.35558287302629</v>
      </c>
    </row>
    <row r="150" spans="2:20">
      <c r="B150" s="1767" t="s">
        <v>72</v>
      </c>
      <c r="C150" s="1759">
        <v>0</v>
      </c>
      <c r="D150" s="1759">
        <v>0</v>
      </c>
      <c r="E150" s="1759">
        <v>30.59052267983536</v>
      </c>
      <c r="F150" s="1759">
        <v>0</v>
      </c>
      <c r="G150" s="1759">
        <v>2.3514405709880259</v>
      </c>
      <c r="H150" s="1759">
        <v>0</v>
      </c>
      <c r="I150" s="1759">
        <v>0</v>
      </c>
      <c r="J150" s="1759">
        <v>0</v>
      </c>
      <c r="K150" s="1759">
        <v>1.314731108425365</v>
      </c>
      <c r="L150" s="1759">
        <v>0</v>
      </c>
      <c r="M150" s="1759">
        <v>2.7942000792851176</v>
      </c>
      <c r="N150" s="1759">
        <v>0.12376003005200138</v>
      </c>
      <c r="O150" s="1759">
        <v>0.2494148933784546</v>
      </c>
      <c r="P150" s="1759">
        <v>0.35981721133824496</v>
      </c>
      <c r="Q150" s="1759">
        <v>7.9392249843344409</v>
      </c>
      <c r="R150" s="1759">
        <v>0</v>
      </c>
      <c r="S150" s="1759">
        <v>8.6627968218400908E-2</v>
      </c>
      <c r="T150" s="1768">
        <v>45.809739525855413</v>
      </c>
    </row>
    <row r="151" spans="2:20">
      <c r="B151" s="1767" t="s">
        <v>73</v>
      </c>
      <c r="C151" s="1759">
        <v>0</v>
      </c>
      <c r="D151" s="1759">
        <v>0</v>
      </c>
      <c r="E151" s="1759">
        <v>0</v>
      </c>
      <c r="F151" s="1759">
        <v>0</v>
      </c>
      <c r="G151" s="1759">
        <v>0</v>
      </c>
      <c r="H151" s="1759">
        <v>0</v>
      </c>
      <c r="I151" s="1759">
        <v>0</v>
      </c>
      <c r="J151" s="1759">
        <v>0</v>
      </c>
      <c r="K151" s="1759">
        <v>0</v>
      </c>
      <c r="L151" s="1759">
        <v>0</v>
      </c>
      <c r="M151" s="1759">
        <v>0</v>
      </c>
      <c r="N151" s="1759">
        <v>0</v>
      </c>
      <c r="O151" s="1759">
        <v>0</v>
      </c>
      <c r="P151" s="1759">
        <v>0</v>
      </c>
      <c r="Q151" s="1759">
        <v>0</v>
      </c>
      <c r="R151" s="1759">
        <v>0</v>
      </c>
      <c r="S151" s="1759">
        <v>0</v>
      </c>
      <c r="T151" s="1768">
        <v>0</v>
      </c>
    </row>
    <row r="152" spans="2:20">
      <c r="B152" s="1763" t="s">
        <v>74</v>
      </c>
      <c r="C152" s="1764">
        <v>5.7659559812914596</v>
      </c>
      <c r="D152" s="1764">
        <v>0</v>
      </c>
      <c r="E152" s="1764">
        <v>454.53088176506139</v>
      </c>
      <c r="F152" s="1764">
        <v>0</v>
      </c>
      <c r="G152" s="1764">
        <v>256.54370702049494</v>
      </c>
      <c r="H152" s="1764">
        <v>0</v>
      </c>
      <c r="I152" s="1764">
        <v>0</v>
      </c>
      <c r="J152" s="1764">
        <v>0</v>
      </c>
      <c r="K152" s="1764">
        <v>76.309186026561406</v>
      </c>
      <c r="L152" s="1764">
        <v>2.260007555463619</v>
      </c>
      <c r="M152" s="1764">
        <v>44.49544572111347</v>
      </c>
      <c r="N152" s="1764">
        <v>13.502300369499734</v>
      </c>
      <c r="O152" s="1764">
        <v>62.604420831898182</v>
      </c>
      <c r="P152" s="1764">
        <v>1.6570250042282435</v>
      </c>
      <c r="Q152" s="1764">
        <v>418.42444012194807</v>
      </c>
      <c r="R152" s="1764">
        <v>57.643196135568147</v>
      </c>
      <c r="S152" s="1764">
        <v>0.67169266548402595</v>
      </c>
      <c r="T152" s="1764">
        <v>1394.4082591986128</v>
      </c>
    </row>
    <row r="153" spans="2:20">
      <c r="B153" s="1758" t="s">
        <v>75</v>
      </c>
      <c r="C153" s="1759">
        <v>0</v>
      </c>
      <c r="D153" s="1759">
        <v>0</v>
      </c>
      <c r="E153" s="1759">
        <v>112.53321587933664</v>
      </c>
      <c r="F153" s="1759">
        <v>0.72711488851092865</v>
      </c>
      <c r="G153" s="1759">
        <v>12.578912449765744</v>
      </c>
      <c r="H153" s="1759">
        <v>0</v>
      </c>
      <c r="I153" s="1759">
        <v>0</v>
      </c>
      <c r="J153" s="1759">
        <v>0</v>
      </c>
      <c r="K153" s="1759">
        <v>6.1881554531238177E-2</v>
      </c>
      <c r="L153" s="1759">
        <v>0</v>
      </c>
      <c r="M153" s="1759">
        <v>5.2881219402962731</v>
      </c>
      <c r="N153" s="1759">
        <v>0.53337670416372851</v>
      </c>
      <c r="O153" s="1759">
        <v>0</v>
      </c>
      <c r="P153" s="1759">
        <v>0</v>
      </c>
      <c r="Q153" s="1759">
        <v>0</v>
      </c>
      <c r="R153" s="1759">
        <v>0</v>
      </c>
      <c r="S153" s="1759">
        <v>4.4048588394360317</v>
      </c>
      <c r="T153" s="1768">
        <v>136.12748225604057</v>
      </c>
    </row>
    <row r="154" spans="2:20">
      <c r="B154" s="1763" t="s">
        <v>76</v>
      </c>
      <c r="C154" s="1764">
        <v>5.7659559812914596</v>
      </c>
      <c r="D154" s="1764">
        <v>0</v>
      </c>
      <c r="E154" s="1764">
        <v>567.06409764439809</v>
      </c>
      <c r="F154" s="1764">
        <v>0.72711488851092865</v>
      </c>
      <c r="G154" s="1764">
        <v>269.1226194702607</v>
      </c>
      <c r="H154" s="1764">
        <v>0</v>
      </c>
      <c r="I154" s="1764">
        <v>0</v>
      </c>
      <c r="J154" s="1764">
        <v>0</v>
      </c>
      <c r="K154" s="1764">
        <v>76.371067581092646</v>
      </c>
      <c r="L154" s="1764">
        <v>2.260007555463619</v>
      </c>
      <c r="M154" s="1764">
        <v>49.783567661409741</v>
      </c>
      <c r="N154" s="1764">
        <v>14.035677073663463</v>
      </c>
      <c r="O154" s="1764">
        <v>62.604420831898182</v>
      </c>
      <c r="P154" s="1764">
        <v>1.6570250042282435</v>
      </c>
      <c r="Q154" s="1764">
        <v>418.42444012194807</v>
      </c>
      <c r="R154" s="1764">
        <v>57.643196135568147</v>
      </c>
      <c r="S154" s="1764">
        <v>5.076551504920058</v>
      </c>
      <c r="T154" s="1764">
        <v>1530.5357414546534</v>
      </c>
    </row>
    <row r="155" spans="2:20">
      <c r="B155" s="1750"/>
      <c r="C155" s="1769">
        <v>0</v>
      </c>
      <c r="D155" s="1769">
        <v>0</v>
      </c>
      <c r="E155" s="1769">
        <v>1.2789769243681803E-13</v>
      </c>
      <c r="F155" s="1769">
        <v>0</v>
      </c>
      <c r="G155" s="1769">
        <v>0</v>
      </c>
      <c r="H155" s="1769">
        <v>0</v>
      </c>
      <c r="I155" s="1769">
        <v>0</v>
      </c>
      <c r="J155" s="1769">
        <v>0</v>
      </c>
      <c r="K155" s="1769">
        <v>0</v>
      </c>
      <c r="L155" s="1769">
        <v>0</v>
      </c>
      <c r="M155" s="1769">
        <v>-5.3290705182007514E-15</v>
      </c>
      <c r="N155" s="1769">
        <v>7.3899220076611982E-15</v>
      </c>
      <c r="O155" s="1769">
        <v>0</v>
      </c>
      <c r="P155" s="1769">
        <v>0</v>
      </c>
      <c r="Q155" s="1769">
        <v>-5.6843418860808015E-14</v>
      </c>
      <c r="R155" s="1769">
        <v>0</v>
      </c>
      <c r="S155" s="1769">
        <v>0</v>
      </c>
      <c r="T155" s="1769">
        <v>0</v>
      </c>
    </row>
    <row r="156" spans="2:20">
      <c r="B156" s="1750"/>
      <c r="C156" s="1750"/>
      <c r="D156" s="1750"/>
      <c r="E156" s="1750"/>
      <c r="F156" s="1750"/>
      <c r="G156" s="1750"/>
      <c r="H156" s="1750"/>
      <c r="I156" s="1750"/>
      <c r="J156" s="1750"/>
      <c r="K156" s="1750"/>
      <c r="L156" s="1750"/>
      <c r="M156" s="1750"/>
      <c r="N156" s="1750"/>
      <c r="O156" s="1750"/>
      <c r="P156" s="1750"/>
      <c r="Q156" s="1750"/>
      <c r="R156" s="1750"/>
      <c r="S156" s="1750"/>
      <c r="T156" s="1750"/>
    </row>
    <row r="157" spans="2:20" ht="15">
      <c r="B157" s="1754" t="s">
        <v>80</v>
      </c>
      <c r="C157" s="1755"/>
      <c r="D157" s="1755"/>
      <c r="E157" s="1755"/>
      <c r="F157" s="1755"/>
      <c r="G157" s="1755"/>
      <c r="H157" s="1755"/>
      <c r="I157" s="1755"/>
      <c r="J157" s="1755"/>
      <c r="K157" s="1755"/>
      <c r="L157" s="1755"/>
      <c r="M157" s="1755"/>
      <c r="N157" s="1755"/>
      <c r="O157" s="1755"/>
      <c r="P157" s="1755"/>
      <c r="Q157" s="1755"/>
      <c r="R157" s="1755"/>
      <c r="S157" s="1755"/>
      <c r="T157" s="1755"/>
    </row>
    <row r="158" spans="2:20">
      <c r="B158" s="1750"/>
      <c r="C158" s="1750"/>
      <c r="D158" s="1750"/>
      <c r="E158" s="1750"/>
      <c r="F158" s="1750"/>
      <c r="G158" s="1750"/>
      <c r="H158" s="1750"/>
      <c r="I158" s="1750"/>
      <c r="J158" s="1750"/>
      <c r="K158" s="1750"/>
      <c r="L158" s="1750"/>
      <c r="M158" s="1750"/>
      <c r="N158" s="1750"/>
      <c r="O158" s="1750"/>
      <c r="P158" s="1750"/>
      <c r="Q158" s="1750"/>
      <c r="R158" s="1750"/>
      <c r="S158" s="1750"/>
      <c r="T158" s="1750"/>
    </row>
    <row r="159" spans="2:20">
      <c r="B159" s="2166" t="s">
        <v>30</v>
      </c>
      <c r="C159" s="2159" t="s">
        <v>31</v>
      </c>
      <c r="D159" s="2159" t="s">
        <v>32</v>
      </c>
      <c r="E159" s="2159" t="s">
        <v>33</v>
      </c>
      <c r="F159" s="2159" t="s">
        <v>890</v>
      </c>
      <c r="G159" s="2159" t="s">
        <v>34</v>
      </c>
      <c r="H159" s="2159" t="s">
        <v>891</v>
      </c>
      <c r="I159" s="2159" t="s">
        <v>35</v>
      </c>
      <c r="J159" s="2159" t="s">
        <v>36</v>
      </c>
      <c r="K159" s="2163" t="s">
        <v>37</v>
      </c>
      <c r="L159" s="2164"/>
      <c r="M159" s="2164"/>
      <c r="N159" s="2164"/>
      <c r="O159" s="2164"/>
      <c r="P159" s="2165"/>
      <c r="Q159" s="2159" t="s">
        <v>38</v>
      </c>
      <c r="R159" s="2159" t="s">
        <v>39</v>
      </c>
      <c r="S159" s="2159" t="s">
        <v>40</v>
      </c>
      <c r="T159" s="2159" t="s">
        <v>41</v>
      </c>
    </row>
    <row r="160" spans="2:20" ht="36">
      <c r="B160" s="2167"/>
      <c r="C160" s="2160"/>
      <c r="D160" s="2160"/>
      <c r="E160" s="2160"/>
      <c r="F160" s="2160"/>
      <c r="G160" s="2160"/>
      <c r="H160" s="2160"/>
      <c r="I160" s="2160"/>
      <c r="J160" s="2160"/>
      <c r="K160" s="1756" t="s">
        <v>42</v>
      </c>
      <c r="L160" s="1756" t="s">
        <v>43</v>
      </c>
      <c r="M160" s="1756" t="s">
        <v>44</v>
      </c>
      <c r="N160" s="1756" t="s">
        <v>45</v>
      </c>
      <c r="O160" s="1757" t="s">
        <v>46</v>
      </c>
      <c r="P160" s="1756" t="s">
        <v>47</v>
      </c>
      <c r="Q160" s="2160"/>
      <c r="R160" s="2160"/>
      <c r="S160" s="2160"/>
      <c r="T160" s="2160"/>
    </row>
    <row r="161" spans="2:20">
      <c r="B161" s="1758" t="s">
        <v>48</v>
      </c>
      <c r="C161" s="1759">
        <v>0</v>
      </c>
      <c r="D161" s="1759">
        <v>9.7691999999999997</v>
      </c>
      <c r="E161" s="1759">
        <v>0</v>
      </c>
      <c r="F161" s="1759">
        <v>0</v>
      </c>
      <c r="G161" s="1759">
        <v>0.18608000000000002</v>
      </c>
      <c r="H161" s="1759">
        <v>0</v>
      </c>
      <c r="I161" s="1760">
        <v>1023.5400255829881</v>
      </c>
      <c r="J161" s="1760">
        <v>176.49431548477273</v>
      </c>
      <c r="K161" s="1760">
        <v>214.81866225203686</v>
      </c>
      <c r="L161" s="1760">
        <v>27.997928658395256</v>
      </c>
      <c r="M161" s="1759">
        <v>0</v>
      </c>
      <c r="N161" s="1759">
        <v>0</v>
      </c>
      <c r="O161" s="1760">
        <v>79.285951520832299</v>
      </c>
      <c r="P161" s="1760">
        <v>8.7258380901143564</v>
      </c>
      <c r="Q161" s="1759">
        <v>0</v>
      </c>
      <c r="R161" s="1759">
        <v>0</v>
      </c>
      <c r="S161" s="1759">
        <v>0</v>
      </c>
      <c r="T161" s="1761">
        <v>1540.8180015891394</v>
      </c>
    </row>
    <row r="162" spans="2:20">
      <c r="B162" s="1758" t="s">
        <v>49</v>
      </c>
      <c r="C162" s="1759">
        <v>28.013633294173637</v>
      </c>
      <c r="D162" s="1759">
        <v>439.73434116717101</v>
      </c>
      <c r="E162" s="1759">
        <v>155.96809188041522</v>
      </c>
      <c r="F162" s="1759">
        <v>0.96925872681839187</v>
      </c>
      <c r="G162" s="1759">
        <v>279.38289721564689</v>
      </c>
      <c r="H162" s="1759">
        <v>0</v>
      </c>
      <c r="I162" s="1759">
        <v>0</v>
      </c>
      <c r="J162" s="1759">
        <v>0</v>
      </c>
      <c r="K162" s="1759">
        <v>0</v>
      </c>
      <c r="L162" s="1759">
        <v>0</v>
      </c>
      <c r="M162" s="1759">
        <v>0</v>
      </c>
      <c r="N162" s="1759">
        <v>0</v>
      </c>
      <c r="O162" s="1759">
        <v>0</v>
      </c>
      <c r="P162" s="1759">
        <v>0</v>
      </c>
      <c r="Q162" s="1759">
        <v>0</v>
      </c>
      <c r="R162" s="1759">
        <v>0</v>
      </c>
      <c r="S162" s="1759">
        <v>0</v>
      </c>
      <c r="T162" s="1761">
        <v>904.06822228422516</v>
      </c>
    </row>
    <row r="163" spans="2:20">
      <c r="B163" s="1758" t="s">
        <v>50</v>
      </c>
      <c r="C163" s="1759">
        <v>0</v>
      </c>
      <c r="D163" s="1759">
        <v>0</v>
      </c>
      <c r="E163" s="1759">
        <v>0</v>
      </c>
      <c r="F163" s="1759">
        <v>0</v>
      </c>
      <c r="G163" s="1759">
        <v>0</v>
      </c>
      <c r="H163" s="1759">
        <v>0</v>
      </c>
      <c r="I163" s="1759">
        <v>0</v>
      </c>
      <c r="J163" s="1759">
        <v>0</v>
      </c>
      <c r="K163" s="1759">
        <v>0</v>
      </c>
      <c r="L163" s="1759">
        <v>0</v>
      </c>
      <c r="M163" s="1759">
        <v>0</v>
      </c>
      <c r="N163" s="1759">
        <v>0</v>
      </c>
      <c r="O163" s="1759">
        <v>0</v>
      </c>
      <c r="P163" s="1759">
        <v>0</v>
      </c>
      <c r="Q163" s="1759">
        <v>-41.271316280596238</v>
      </c>
      <c r="R163" s="1759">
        <v>0</v>
      </c>
      <c r="S163" s="1759">
        <v>0</v>
      </c>
      <c r="T163" s="1761">
        <v>-41.271316280596238</v>
      </c>
    </row>
    <row r="164" spans="2:20">
      <c r="B164" s="1758" t="s">
        <v>51</v>
      </c>
      <c r="C164" s="1759">
        <v>0</v>
      </c>
      <c r="D164" s="1759">
        <v>0</v>
      </c>
      <c r="E164" s="1759">
        <v>-16.913982362364816</v>
      </c>
      <c r="F164" s="1759">
        <v>-0.21068566030958977</v>
      </c>
      <c r="G164" s="1759">
        <v>-1.5457950077696609</v>
      </c>
      <c r="H164" s="1759">
        <v>0</v>
      </c>
      <c r="I164" s="1759">
        <v>0</v>
      </c>
      <c r="J164" s="1759">
        <v>0</v>
      </c>
      <c r="K164" s="1759">
        <v>0</v>
      </c>
      <c r="L164" s="1759">
        <v>0</v>
      </c>
      <c r="M164" s="1759">
        <v>-0.46212963965785603</v>
      </c>
      <c r="N164" s="1759">
        <v>-0.15662240166829164</v>
      </c>
      <c r="O164" s="1759">
        <v>0</v>
      </c>
      <c r="P164" s="1759">
        <v>0</v>
      </c>
      <c r="Q164" s="1759">
        <v>0</v>
      </c>
      <c r="R164" s="1759">
        <v>0</v>
      </c>
      <c r="S164" s="1759">
        <v>0</v>
      </c>
      <c r="T164" s="1761">
        <v>-19.289215071770215</v>
      </c>
    </row>
    <row r="165" spans="2:20">
      <c r="B165" s="1758" t="s">
        <v>52</v>
      </c>
      <c r="C165" s="1759">
        <v>0</v>
      </c>
      <c r="D165" s="1759">
        <v>0</v>
      </c>
      <c r="E165" s="1759">
        <v>-73.503097563210105</v>
      </c>
      <c r="F165" s="1759">
        <v>-0.43381751781743938</v>
      </c>
      <c r="G165" s="1759">
        <v>0</v>
      </c>
      <c r="H165" s="1759">
        <v>0</v>
      </c>
      <c r="I165" s="1759">
        <v>0</v>
      </c>
      <c r="J165" s="1759">
        <v>0</v>
      </c>
      <c r="K165" s="1759">
        <v>0</v>
      </c>
      <c r="L165" s="1759">
        <v>0</v>
      </c>
      <c r="M165" s="1759">
        <v>-3.0174145761704518</v>
      </c>
      <c r="N165" s="1759">
        <v>0</v>
      </c>
      <c r="O165" s="1759">
        <v>0</v>
      </c>
      <c r="P165" s="1759">
        <v>0</v>
      </c>
      <c r="Q165" s="1759">
        <v>0</v>
      </c>
      <c r="R165" s="1759">
        <v>0</v>
      </c>
      <c r="S165" s="1759">
        <v>0</v>
      </c>
      <c r="T165" s="1761">
        <v>-76.954329657198002</v>
      </c>
    </row>
    <row r="166" spans="2:20">
      <c r="B166" s="1758" t="s">
        <v>53</v>
      </c>
      <c r="C166" s="1759">
        <v>0</v>
      </c>
      <c r="D166" s="1759">
        <v>0</v>
      </c>
      <c r="E166" s="1759">
        <v>0</v>
      </c>
      <c r="F166" s="1759">
        <v>0</v>
      </c>
      <c r="G166" s="1759">
        <v>0</v>
      </c>
      <c r="H166" s="1759">
        <v>0</v>
      </c>
      <c r="I166" s="1759">
        <v>0</v>
      </c>
      <c r="J166" s="1759">
        <v>0</v>
      </c>
      <c r="K166" s="1759">
        <v>0</v>
      </c>
      <c r="L166" s="1759">
        <v>0</v>
      </c>
      <c r="M166" s="1759">
        <v>0</v>
      </c>
      <c r="N166" s="1759">
        <v>0</v>
      </c>
      <c r="O166" s="1759">
        <v>0</v>
      </c>
      <c r="P166" s="1759">
        <v>0</v>
      </c>
      <c r="Q166" s="1759">
        <v>0</v>
      </c>
      <c r="R166" s="1759">
        <v>0</v>
      </c>
      <c r="S166" s="1759">
        <v>0</v>
      </c>
      <c r="T166" s="1761">
        <v>0</v>
      </c>
    </row>
    <row r="167" spans="2:20">
      <c r="B167" s="1763" t="s">
        <v>54</v>
      </c>
      <c r="C167" s="1764">
        <v>28.013633294173637</v>
      </c>
      <c r="D167" s="1764">
        <v>449.50354116717102</v>
      </c>
      <c r="E167" s="1764">
        <v>65.551011954840305</v>
      </c>
      <c r="F167" s="1764">
        <v>0.32475554869136269</v>
      </c>
      <c r="G167" s="1764">
        <v>278.02318220787726</v>
      </c>
      <c r="H167" s="1764">
        <v>0</v>
      </c>
      <c r="I167" s="1764">
        <v>1023.5400255829881</v>
      </c>
      <c r="J167" s="1764">
        <v>176.49431548477273</v>
      </c>
      <c r="K167" s="1764">
        <v>214.81866225203686</v>
      </c>
      <c r="L167" s="1764">
        <v>27.997928658395256</v>
      </c>
      <c r="M167" s="1764">
        <v>-3.4795442158283079</v>
      </c>
      <c r="N167" s="1764">
        <v>-0.15662240166829164</v>
      </c>
      <c r="O167" s="1764">
        <v>79.285951520832299</v>
      </c>
      <c r="P167" s="1764">
        <v>8.7258380901143564</v>
      </c>
      <c r="Q167" s="1764">
        <v>-41.271316280596238</v>
      </c>
      <c r="R167" s="1764">
        <v>0</v>
      </c>
      <c r="S167" s="1764">
        <v>0</v>
      </c>
      <c r="T167" s="1764">
        <v>2307.3713628638002</v>
      </c>
    </row>
    <row r="168" spans="2:20">
      <c r="B168" s="1765"/>
      <c r="C168" s="1766"/>
      <c r="D168" s="1766"/>
      <c r="E168" s="1766"/>
      <c r="F168" s="1766"/>
      <c r="G168" s="1766"/>
      <c r="H168" s="1766"/>
      <c r="I168" s="1766"/>
      <c r="J168" s="1766"/>
      <c r="K168" s="1766"/>
      <c r="L168" s="1766"/>
      <c r="M168" s="1766"/>
      <c r="N168" s="1766"/>
      <c r="O168" s="1766"/>
      <c r="P168" s="1766"/>
      <c r="Q168" s="1766"/>
      <c r="R168" s="1766"/>
      <c r="S168" s="1766"/>
      <c r="T168" s="1766"/>
    </row>
    <row r="169" spans="2:20">
      <c r="B169" s="1767" t="s">
        <v>55</v>
      </c>
      <c r="C169" s="1759">
        <v>0</v>
      </c>
      <c r="D169" s="1759">
        <v>0</v>
      </c>
      <c r="E169" s="1759">
        <v>0</v>
      </c>
      <c r="F169" s="1759">
        <v>0</v>
      </c>
      <c r="G169" s="1759">
        <v>0</v>
      </c>
      <c r="H169" s="1759">
        <v>0</v>
      </c>
      <c r="I169" s="1759">
        <v>0</v>
      </c>
      <c r="J169" s="1759">
        <v>0</v>
      </c>
      <c r="K169" s="1759">
        <v>0</v>
      </c>
      <c r="L169" s="1759">
        <v>0</v>
      </c>
      <c r="M169" s="1759">
        <v>0</v>
      </c>
      <c r="N169" s="1759">
        <v>0</v>
      </c>
      <c r="O169" s="1759">
        <v>0</v>
      </c>
      <c r="P169" s="1759">
        <v>0</v>
      </c>
      <c r="Q169" s="1759">
        <v>0</v>
      </c>
      <c r="R169" s="1759">
        <v>0</v>
      </c>
      <c r="S169" s="1759">
        <v>0</v>
      </c>
      <c r="T169" s="1768">
        <v>0</v>
      </c>
    </row>
    <row r="170" spans="2:20">
      <c r="B170" s="1767" t="s">
        <v>56</v>
      </c>
      <c r="C170" s="1759">
        <v>2.04073083322753</v>
      </c>
      <c r="D170" s="1759">
        <v>0</v>
      </c>
      <c r="E170" s="1759">
        <v>0.85574325787598526</v>
      </c>
      <c r="F170" s="1759">
        <v>0</v>
      </c>
      <c r="G170" s="1759">
        <v>35.725998782183275</v>
      </c>
      <c r="H170" s="1759">
        <v>0</v>
      </c>
      <c r="I170" s="1759">
        <v>1023.5400255829881</v>
      </c>
      <c r="J170" s="1759">
        <v>176.49431548477273</v>
      </c>
      <c r="K170" s="1759">
        <v>25.66840827254137</v>
      </c>
      <c r="L170" s="1759">
        <v>9.7279153736281163</v>
      </c>
      <c r="M170" s="1759">
        <v>0</v>
      </c>
      <c r="N170" s="1759">
        <v>5.9126944371445518</v>
      </c>
      <c r="O170" s="1759">
        <v>0</v>
      </c>
      <c r="P170" s="1759">
        <v>0</v>
      </c>
      <c r="Q170" s="1759">
        <v>-550.91962406418224</v>
      </c>
      <c r="R170" s="1759">
        <v>0</v>
      </c>
      <c r="S170" s="1759">
        <v>0</v>
      </c>
      <c r="T170" s="1768">
        <v>729.04620796017934</v>
      </c>
    </row>
    <row r="171" spans="2:20">
      <c r="B171" s="1767" t="s">
        <v>57</v>
      </c>
      <c r="C171" s="1759">
        <v>7.7272727272727285E-2</v>
      </c>
      <c r="D171" s="1759">
        <v>0</v>
      </c>
      <c r="E171" s="1759">
        <v>0</v>
      </c>
      <c r="F171" s="1759">
        <v>0</v>
      </c>
      <c r="G171" s="1759">
        <v>17.872657477712522</v>
      </c>
      <c r="H171" s="1759">
        <v>0</v>
      </c>
      <c r="I171" s="1759">
        <v>0</v>
      </c>
      <c r="J171" s="1759">
        <v>0</v>
      </c>
      <c r="K171" s="1759">
        <v>30.171612832348941</v>
      </c>
      <c r="L171" s="1759">
        <v>15.788091398661473</v>
      </c>
      <c r="M171" s="1759">
        <v>0</v>
      </c>
      <c r="N171" s="1759">
        <v>3.9232662755954308</v>
      </c>
      <c r="O171" s="1759">
        <v>0</v>
      </c>
      <c r="P171" s="1759">
        <v>6.6316538733737156</v>
      </c>
      <c r="Q171" s="1759">
        <v>0</v>
      </c>
      <c r="R171" s="1759">
        <v>-67.53944080062864</v>
      </c>
      <c r="S171" s="1759">
        <v>0</v>
      </c>
      <c r="T171" s="1768">
        <v>6.9251137843361761</v>
      </c>
    </row>
    <row r="172" spans="2:20">
      <c r="B172" s="1767" t="s">
        <v>58</v>
      </c>
      <c r="C172" s="1759">
        <v>0</v>
      </c>
      <c r="D172" s="1759">
        <v>0</v>
      </c>
      <c r="E172" s="1759">
        <v>0</v>
      </c>
      <c r="F172" s="1759">
        <v>0</v>
      </c>
      <c r="G172" s="1759">
        <v>0</v>
      </c>
      <c r="H172" s="1759">
        <v>0</v>
      </c>
      <c r="I172" s="1759">
        <v>0</v>
      </c>
      <c r="J172" s="1759">
        <v>0</v>
      </c>
      <c r="K172" s="1759">
        <v>35.051271846906879</v>
      </c>
      <c r="L172" s="1759">
        <v>0</v>
      </c>
      <c r="M172" s="1759">
        <v>0</v>
      </c>
      <c r="N172" s="1759">
        <v>-32.396486450157234</v>
      </c>
      <c r="O172" s="1759">
        <v>0</v>
      </c>
      <c r="P172" s="1759">
        <v>0</v>
      </c>
      <c r="Q172" s="1759">
        <v>0</v>
      </c>
      <c r="R172" s="1759">
        <v>0</v>
      </c>
      <c r="S172" s="1759">
        <v>0</v>
      </c>
      <c r="T172" s="1768">
        <v>2.6547853967496451</v>
      </c>
    </row>
    <row r="173" spans="2:20">
      <c r="B173" s="1767" t="s">
        <v>59</v>
      </c>
      <c r="C173" s="1759">
        <v>0</v>
      </c>
      <c r="D173" s="1759">
        <v>0</v>
      </c>
      <c r="E173" s="1759">
        <v>0</v>
      </c>
      <c r="F173" s="1759">
        <v>0</v>
      </c>
      <c r="G173" s="1759">
        <v>0</v>
      </c>
      <c r="H173" s="1759">
        <v>0</v>
      </c>
      <c r="I173" s="1759">
        <v>0</v>
      </c>
      <c r="J173" s="1759">
        <v>0</v>
      </c>
      <c r="K173" s="1759">
        <v>0</v>
      </c>
      <c r="L173" s="1759">
        <v>0</v>
      </c>
      <c r="M173" s="1759">
        <v>0</v>
      </c>
      <c r="N173" s="1759">
        <v>0</v>
      </c>
      <c r="O173" s="1759">
        <v>0</v>
      </c>
      <c r="P173" s="1759">
        <v>0</v>
      </c>
      <c r="Q173" s="1759">
        <v>0</v>
      </c>
      <c r="R173" s="1759">
        <v>0</v>
      </c>
      <c r="S173" s="1759">
        <v>0</v>
      </c>
      <c r="T173" s="1768">
        <v>0</v>
      </c>
    </row>
    <row r="174" spans="2:20">
      <c r="B174" s="1767" t="s">
        <v>60</v>
      </c>
      <c r="C174" s="1759">
        <v>0</v>
      </c>
      <c r="D174" s="1759">
        <v>465.63789420124414</v>
      </c>
      <c r="E174" s="1759">
        <v>-460.98151525923168</v>
      </c>
      <c r="F174" s="1759">
        <v>0</v>
      </c>
      <c r="G174" s="1759">
        <v>0</v>
      </c>
      <c r="H174" s="1759">
        <v>0</v>
      </c>
      <c r="I174" s="1759">
        <v>0</v>
      </c>
      <c r="J174" s="1759">
        <v>0</v>
      </c>
      <c r="K174" s="1759">
        <v>0</v>
      </c>
      <c r="L174" s="1759">
        <v>0</v>
      </c>
      <c r="M174" s="1759">
        <v>0</v>
      </c>
      <c r="N174" s="1759">
        <v>0</v>
      </c>
      <c r="O174" s="1759">
        <v>0</v>
      </c>
      <c r="P174" s="1759">
        <v>0</v>
      </c>
      <c r="Q174" s="1759">
        <v>0</v>
      </c>
      <c r="R174" s="1759">
        <v>0</v>
      </c>
      <c r="S174" s="1759">
        <v>0</v>
      </c>
      <c r="T174" s="1768">
        <v>4.6563789420124522</v>
      </c>
    </row>
    <row r="175" spans="2:20">
      <c r="B175" s="1767" t="s">
        <v>61</v>
      </c>
      <c r="C175" s="1759">
        <v>0</v>
      </c>
      <c r="D175" s="1759">
        <v>0</v>
      </c>
      <c r="E175" s="1759">
        <v>0</v>
      </c>
      <c r="F175" s="1759">
        <v>0</v>
      </c>
      <c r="G175" s="1759">
        <v>0</v>
      </c>
      <c r="H175" s="1759">
        <v>0</v>
      </c>
      <c r="I175" s="1759">
        <v>0</v>
      </c>
      <c r="J175" s="1759">
        <v>0</v>
      </c>
      <c r="K175" s="1759">
        <v>53.488726587537549</v>
      </c>
      <c r="L175" s="1759">
        <v>0</v>
      </c>
      <c r="M175" s="1759">
        <v>-53.488726587537549</v>
      </c>
      <c r="N175" s="1759">
        <v>0</v>
      </c>
      <c r="O175" s="1759">
        <v>0</v>
      </c>
      <c r="P175" s="1759">
        <v>0</v>
      </c>
      <c r="Q175" s="1759">
        <v>0</v>
      </c>
      <c r="R175" s="1759">
        <v>0</v>
      </c>
      <c r="S175" s="1759">
        <v>0</v>
      </c>
      <c r="T175" s="1768">
        <v>0</v>
      </c>
    </row>
    <row r="176" spans="2:20">
      <c r="B176" s="1767" t="s">
        <v>62</v>
      </c>
      <c r="C176" s="1759">
        <v>0</v>
      </c>
      <c r="D176" s="1759">
        <v>0</v>
      </c>
      <c r="E176" s="1759">
        <v>0</v>
      </c>
      <c r="F176" s="1759">
        <v>-0.95992021050005971</v>
      </c>
      <c r="G176" s="1759">
        <v>0</v>
      </c>
      <c r="H176" s="1759">
        <v>0</v>
      </c>
      <c r="I176" s="1759">
        <v>0</v>
      </c>
      <c r="J176" s="1759">
        <v>0</v>
      </c>
      <c r="K176" s="1759">
        <v>0</v>
      </c>
      <c r="L176" s="1759">
        <v>0</v>
      </c>
      <c r="M176" s="1759">
        <v>0</v>
      </c>
      <c r="N176" s="1759">
        <v>0</v>
      </c>
      <c r="O176" s="1759">
        <v>0</v>
      </c>
      <c r="P176" s="1759">
        <v>0</v>
      </c>
      <c r="Q176" s="1759">
        <v>0</v>
      </c>
      <c r="R176" s="1759">
        <v>0</v>
      </c>
      <c r="S176" s="1759">
        <v>1.336936226323203</v>
      </c>
      <c r="T176" s="1768">
        <v>0.37701601582314326</v>
      </c>
    </row>
    <row r="177" spans="2:20">
      <c r="B177" s="1767" t="s">
        <v>63</v>
      </c>
      <c r="C177" s="1759">
        <v>0</v>
      </c>
      <c r="D177" s="1759">
        <v>0</v>
      </c>
      <c r="E177" s="1759">
        <v>0</v>
      </c>
      <c r="F177" s="1759">
        <v>0</v>
      </c>
      <c r="G177" s="1759">
        <v>0</v>
      </c>
      <c r="H177" s="1759">
        <v>0</v>
      </c>
      <c r="I177" s="1759">
        <v>0</v>
      </c>
      <c r="J177" s="1759">
        <v>0</v>
      </c>
      <c r="K177" s="1759">
        <v>0</v>
      </c>
      <c r="L177" s="1759">
        <v>0</v>
      </c>
      <c r="M177" s="1759">
        <v>0</v>
      </c>
      <c r="N177" s="1759">
        <v>0</v>
      </c>
      <c r="O177" s="1759">
        <v>0</v>
      </c>
      <c r="P177" s="1759">
        <v>0</v>
      </c>
      <c r="Q177" s="1759">
        <v>16.606232579795336</v>
      </c>
      <c r="R177" s="1759">
        <v>0</v>
      </c>
      <c r="S177" s="1759">
        <v>-10.794051176866969</v>
      </c>
      <c r="T177" s="1768">
        <v>5.8121814029283669</v>
      </c>
    </row>
    <row r="178" spans="2:20">
      <c r="B178" s="1767" t="s">
        <v>64</v>
      </c>
      <c r="C178" s="1759">
        <v>15.474789843749999</v>
      </c>
      <c r="D178" s="1759">
        <v>-16.134353034073111</v>
      </c>
      <c r="E178" s="1759">
        <v>21.102780789728897</v>
      </c>
      <c r="F178" s="1759">
        <v>0</v>
      </c>
      <c r="G178" s="1759">
        <v>0</v>
      </c>
      <c r="H178" s="1759">
        <v>0</v>
      </c>
      <c r="I178" s="1759">
        <v>0</v>
      </c>
      <c r="J178" s="1759">
        <v>0</v>
      </c>
      <c r="K178" s="1759">
        <v>0</v>
      </c>
      <c r="L178" s="1759">
        <v>0</v>
      </c>
      <c r="M178" s="1759">
        <v>0</v>
      </c>
      <c r="N178" s="1759">
        <v>0</v>
      </c>
      <c r="O178" s="1759">
        <v>0</v>
      </c>
      <c r="P178" s="1759">
        <v>0</v>
      </c>
      <c r="Q178" s="1759">
        <v>0</v>
      </c>
      <c r="R178" s="1759">
        <v>0</v>
      </c>
      <c r="S178" s="1759">
        <v>0</v>
      </c>
      <c r="T178" s="1768">
        <v>20.443217599405784</v>
      </c>
    </row>
    <row r="179" spans="2:20">
      <c r="B179" s="1767" t="s">
        <v>65</v>
      </c>
      <c r="C179" s="1759">
        <v>6.017973828125001</v>
      </c>
      <c r="D179" s="1759">
        <v>0</v>
      </c>
      <c r="E179" s="1759">
        <v>19.422798115452274</v>
      </c>
      <c r="F179" s="1759">
        <v>0</v>
      </c>
      <c r="G179" s="1759">
        <v>5.1351593182183395</v>
      </c>
      <c r="H179" s="1759">
        <v>0</v>
      </c>
      <c r="I179" s="1759">
        <v>0</v>
      </c>
      <c r="J179" s="1759">
        <v>0</v>
      </c>
      <c r="K179" s="1759">
        <v>0</v>
      </c>
      <c r="L179" s="1759">
        <v>0</v>
      </c>
      <c r="M179" s="1759">
        <v>0</v>
      </c>
      <c r="N179" s="1759">
        <v>0.52030248598688023</v>
      </c>
      <c r="O179" s="1759">
        <v>0</v>
      </c>
      <c r="P179" s="1759">
        <v>0</v>
      </c>
      <c r="Q179" s="1759">
        <v>32.759670684240035</v>
      </c>
      <c r="R179" s="1759">
        <v>0</v>
      </c>
      <c r="S179" s="1759">
        <v>0</v>
      </c>
      <c r="T179" s="1768">
        <v>63.855904432022527</v>
      </c>
    </row>
    <row r="180" spans="2:20">
      <c r="B180" s="1767" t="s">
        <v>66</v>
      </c>
      <c r="C180" s="1759">
        <v>0</v>
      </c>
      <c r="D180" s="1759">
        <v>0</v>
      </c>
      <c r="E180" s="1759">
        <v>0</v>
      </c>
      <c r="F180" s="1759">
        <v>0</v>
      </c>
      <c r="G180" s="1759">
        <v>3.2292225486299007</v>
      </c>
      <c r="H180" s="1759">
        <v>0</v>
      </c>
      <c r="I180" s="1759">
        <v>0</v>
      </c>
      <c r="J180" s="1759">
        <v>0</v>
      </c>
      <c r="K180" s="1759">
        <v>0</v>
      </c>
      <c r="L180" s="1759">
        <v>0</v>
      </c>
      <c r="M180" s="1759">
        <v>0</v>
      </c>
      <c r="N180" s="1759">
        <v>0.32718994986117933</v>
      </c>
      <c r="O180" s="1759">
        <v>0</v>
      </c>
      <c r="P180" s="1759">
        <v>0</v>
      </c>
      <c r="Q180" s="1759">
        <v>39.058919248418874</v>
      </c>
      <c r="R180" s="1759">
        <v>5.2336836044767585</v>
      </c>
      <c r="S180" s="1759">
        <v>0</v>
      </c>
      <c r="T180" s="1768">
        <v>47.849015351386711</v>
      </c>
    </row>
    <row r="181" spans="2:20">
      <c r="B181" s="1763" t="s">
        <v>67</v>
      </c>
      <c r="C181" s="1764">
        <v>23.610767232375256</v>
      </c>
      <c r="D181" s="1764">
        <v>449.50354116717102</v>
      </c>
      <c r="E181" s="1764">
        <v>-419.60019309617451</v>
      </c>
      <c r="F181" s="1764">
        <v>-0.95992021050005971</v>
      </c>
      <c r="G181" s="1764">
        <v>61.963038126744038</v>
      </c>
      <c r="H181" s="1764">
        <v>0</v>
      </c>
      <c r="I181" s="1764">
        <v>1023.5400255829881</v>
      </c>
      <c r="J181" s="1764">
        <v>176.49431548477273</v>
      </c>
      <c r="K181" s="1764">
        <v>144.38001953933474</v>
      </c>
      <c r="L181" s="1764">
        <v>25.51600677228959</v>
      </c>
      <c r="M181" s="1764">
        <v>-53.488726587537549</v>
      </c>
      <c r="N181" s="1764">
        <v>-21.71303330156919</v>
      </c>
      <c r="O181" s="1764">
        <v>0</v>
      </c>
      <c r="P181" s="1764">
        <v>6.6316538733737156</v>
      </c>
      <c r="Q181" s="1764">
        <v>-462.49480155172796</v>
      </c>
      <c r="R181" s="1764">
        <v>-62.30575719615188</v>
      </c>
      <c r="S181" s="1764">
        <v>-9.4571149505437653</v>
      </c>
      <c r="T181" s="1764">
        <v>881.6198208848441</v>
      </c>
    </row>
    <row r="182" spans="2:20">
      <c r="B182" s="1765"/>
      <c r="C182" s="1766"/>
      <c r="D182" s="1766"/>
      <c r="E182" s="1766"/>
      <c r="F182" s="1766"/>
      <c r="G182" s="1766"/>
      <c r="H182" s="1766"/>
      <c r="I182" s="1766"/>
      <c r="J182" s="1766"/>
      <c r="K182" s="1766"/>
      <c r="L182" s="1766"/>
      <c r="M182" s="1766"/>
      <c r="N182" s="1766"/>
      <c r="O182" s="1766"/>
      <c r="P182" s="1766"/>
      <c r="Q182" s="1766"/>
      <c r="R182" s="1766"/>
      <c r="S182" s="1766"/>
      <c r="T182" s="1766"/>
    </row>
    <row r="183" spans="2:20">
      <c r="B183" s="1767" t="s">
        <v>68</v>
      </c>
      <c r="C183" s="1759">
        <v>4.402866061798381</v>
      </c>
      <c r="D183" s="1759">
        <v>0</v>
      </c>
      <c r="E183" s="1759">
        <v>14.837694272505022</v>
      </c>
      <c r="F183" s="1759">
        <v>0</v>
      </c>
      <c r="G183" s="1759">
        <v>82.021556851795765</v>
      </c>
      <c r="H183" s="1759">
        <v>0</v>
      </c>
      <c r="I183" s="1759">
        <v>0</v>
      </c>
      <c r="J183" s="1759">
        <v>0</v>
      </c>
      <c r="K183" s="1759">
        <v>19.71970265924547</v>
      </c>
      <c r="L183" s="1759">
        <v>2.4819218861056669</v>
      </c>
      <c r="M183" s="1759">
        <v>0.94250728115234383</v>
      </c>
      <c r="N183" s="1759">
        <v>8.3105542184638885</v>
      </c>
      <c r="O183" s="1759">
        <v>2.8483193359375001</v>
      </c>
      <c r="P183" s="1759">
        <v>0</v>
      </c>
      <c r="Q183" s="1759">
        <v>122.09262434471333</v>
      </c>
      <c r="R183" s="1759">
        <v>17.512124729055358</v>
      </c>
      <c r="S183" s="1759">
        <v>1.3772960205078124</v>
      </c>
      <c r="T183" s="1768">
        <v>276.54716766128053</v>
      </c>
    </row>
    <row r="184" spans="2:20">
      <c r="B184" s="1767" t="s">
        <v>69</v>
      </c>
      <c r="C184" s="1759">
        <v>0</v>
      </c>
      <c r="D184" s="1759">
        <v>0</v>
      </c>
      <c r="E184" s="1759">
        <v>323.16492236123133</v>
      </c>
      <c r="F184" s="1759">
        <v>9.4138597957593467E-2</v>
      </c>
      <c r="G184" s="1759">
        <v>4.5339029695199544</v>
      </c>
      <c r="H184" s="1759">
        <v>0</v>
      </c>
      <c r="I184" s="1759">
        <v>0</v>
      </c>
      <c r="J184" s="1759">
        <v>0</v>
      </c>
      <c r="K184" s="1759">
        <v>0</v>
      </c>
      <c r="L184" s="1759">
        <v>0</v>
      </c>
      <c r="M184" s="1759">
        <v>38.110455555562837</v>
      </c>
      <c r="N184" s="1759">
        <v>0.45938223920246229</v>
      </c>
      <c r="O184" s="1759">
        <v>0</v>
      </c>
      <c r="P184" s="1759">
        <v>0</v>
      </c>
      <c r="Q184" s="1759">
        <v>24.187832778779502</v>
      </c>
      <c r="R184" s="1759">
        <v>0</v>
      </c>
      <c r="S184" s="1759">
        <v>0.38829631518547209</v>
      </c>
      <c r="T184" s="1768">
        <v>390.93893081743914</v>
      </c>
    </row>
    <row r="185" spans="2:20">
      <c r="B185" s="1767" t="s">
        <v>70</v>
      </c>
      <c r="C185" s="1759">
        <v>0</v>
      </c>
      <c r="D185" s="1759">
        <v>0</v>
      </c>
      <c r="E185" s="1759">
        <v>7.2456574773778231</v>
      </c>
      <c r="F185" s="1759">
        <v>0</v>
      </c>
      <c r="G185" s="1759">
        <v>80.929799495030636</v>
      </c>
      <c r="H185" s="1759">
        <v>0</v>
      </c>
      <c r="I185" s="1759">
        <v>0</v>
      </c>
      <c r="J185" s="1759">
        <v>0</v>
      </c>
      <c r="K185" s="1759">
        <v>48.392034071545254</v>
      </c>
      <c r="L185" s="1759">
        <v>0</v>
      </c>
      <c r="M185" s="1759">
        <v>0</v>
      </c>
      <c r="N185" s="1759">
        <v>8.1999356316550855</v>
      </c>
      <c r="O185" s="1759">
        <v>62.233927684314779</v>
      </c>
      <c r="P185" s="1759">
        <v>0.72422253167476014</v>
      </c>
      <c r="Q185" s="1759">
        <v>163.90365288571263</v>
      </c>
      <c r="R185" s="1759">
        <v>28.222608960163477</v>
      </c>
      <c r="S185" s="1759">
        <v>0</v>
      </c>
      <c r="T185" s="1768">
        <v>399.85183873747445</v>
      </c>
    </row>
    <row r="186" spans="2:20">
      <c r="B186" s="1767" t="s">
        <v>71</v>
      </c>
      <c r="C186" s="1759">
        <v>0</v>
      </c>
      <c r="D186" s="1759">
        <v>0</v>
      </c>
      <c r="E186" s="1759">
        <v>10.131829078780722</v>
      </c>
      <c r="F186" s="1759">
        <v>0</v>
      </c>
      <c r="G186" s="1759">
        <v>35.36343810232146</v>
      </c>
      <c r="H186" s="1759">
        <v>0</v>
      </c>
      <c r="I186" s="1759">
        <v>0</v>
      </c>
      <c r="J186" s="1759">
        <v>0</v>
      </c>
      <c r="K186" s="1759">
        <v>0.41267085292945321</v>
      </c>
      <c r="L186" s="1759">
        <v>0</v>
      </c>
      <c r="M186" s="1759">
        <v>0</v>
      </c>
      <c r="N186" s="1759">
        <v>3.5830796315127467</v>
      </c>
      <c r="O186" s="1759">
        <v>13.80464067117448</v>
      </c>
      <c r="P186" s="1759">
        <v>0.85180197782709077</v>
      </c>
      <c r="Q186" s="1759">
        <v>103.28855790460079</v>
      </c>
      <c r="R186" s="1759">
        <v>16.571023506933056</v>
      </c>
      <c r="S186" s="1759">
        <v>0</v>
      </c>
      <c r="T186" s="1768">
        <v>184.00704172607979</v>
      </c>
    </row>
    <row r="187" spans="2:20">
      <c r="B187" s="1767" t="s">
        <v>72</v>
      </c>
      <c r="C187" s="1759">
        <v>0</v>
      </c>
      <c r="D187" s="1759">
        <v>0</v>
      </c>
      <c r="E187" s="1759">
        <v>28.215412797825888</v>
      </c>
      <c r="F187" s="1759">
        <v>0</v>
      </c>
      <c r="G187" s="1759">
        <v>1.9735950966825975</v>
      </c>
      <c r="H187" s="1759">
        <v>0</v>
      </c>
      <c r="I187" s="1759">
        <v>0</v>
      </c>
      <c r="J187" s="1759">
        <v>0</v>
      </c>
      <c r="K187" s="1759">
        <v>1.8190817070574763</v>
      </c>
      <c r="L187" s="1759">
        <v>0</v>
      </c>
      <c r="M187" s="1759">
        <v>3.8368848636441708</v>
      </c>
      <c r="N187" s="1759">
        <v>0.19996778512643057</v>
      </c>
      <c r="O187" s="1759">
        <v>0.39906382940552737</v>
      </c>
      <c r="P187" s="1759">
        <v>0.5181597072387899</v>
      </c>
      <c r="Q187" s="1759">
        <v>7.7508173573254879</v>
      </c>
      <c r="R187" s="1759">
        <v>0</v>
      </c>
      <c r="S187" s="1759">
        <v>0.13860474914944143</v>
      </c>
      <c r="T187" s="1768">
        <v>44.851587893455815</v>
      </c>
    </row>
    <row r="188" spans="2:20">
      <c r="B188" s="1767" t="s">
        <v>73</v>
      </c>
      <c r="C188" s="1759">
        <v>0</v>
      </c>
      <c r="D188" s="1759">
        <v>0</v>
      </c>
      <c r="E188" s="1759">
        <v>0</v>
      </c>
      <c r="F188" s="1759">
        <v>0</v>
      </c>
      <c r="G188" s="1759">
        <v>0</v>
      </c>
      <c r="H188" s="1759">
        <v>0</v>
      </c>
      <c r="I188" s="1759">
        <v>0</v>
      </c>
      <c r="J188" s="1759">
        <v>0</v>
      </c>
      <c r="K188" s="1759">
        <v>0</v>
      </c>
      <c r="L188" s="1759">
        <v>0</v>
      </c>
      <c r="M188" s="1759">
        <v>0</v>
      </c>
      <c r="N188" s="1759">
        <v>0</v>
      </c>
      <c r="O188" s="1759">
        <v>0</v>
      </c>
      <c r="P188" s="1759">
        <v>0</v>
      </c>
      <c r="Q188" s="1759">
        <v>0</v>
      </c>
      <c r="R188" s="1759">
        <v>0</v>
      </c>
      <c r="S188" s="1759">
        <v>0</v>
      </c>
      <c r="T188" s="1768">
        <v>0</v>
      </c>
    </row>
    <row r="189" spans="2:20">
      <c r="B189" s="1763" t="s">
        <v>74</v>
      </c>
      <c r="C189" s="1764">
        <v>4.402866061798381</v>
      </c>
      <c r="D189" s="1764">
        <v>0</v>
      </c>
      <c r="E189" s="1764">
        <v>383.59551598772077</v>
      </c>
      <c r="F189" s="1764">
        <v>9.4138597957593467E-2</v>
      </c>
      <c r="G189" s="1764">
        <v>204.8222925153504</v>
      </c>
      <c r="H189" s="1764">
        <v>0</v>
      </c>
      <c r="I189" s="1764">
        <v>0</v>
      </c>
      <c r="J189" s="1764">
        <v>0</v>
      </c>
      <c r="K189" s="1764">
        <v>70.343489290777654</v>
      </c>
      <c r="L189" s="1764">
        <v>2.4819218861056669</v>
      </c>
      <c r="M189" s="1764">
        <v>42.889847700359354</v>
      </c>
      <c r="N189" s="1764">
        <v>20.752919505960612</v>
      </c>
      <c r="O189" s="1764">
        <v>79.285951520832299</v>
      </c>
      <c r="P189" s="1764">
        <v>2.0941842167406408</v>
      </c>
      <c r="Q189" s="1764">
        <v>421.22348527113178</v>
      </c>
      <c r="R189" s="1764">
        <v>62.305757196151887</v>
      </c>
      <c r="S189" s="1764">
        <v>1.9041970848427261</v>
      </c>
      <c r="T189" s="1764">
        <v>1296.1965668357298</v>
      </c>
    </row>
    <row r="190" spans="2:20">
      <c r="B190" s="1758" t="s">
        <v>75</v>
      </c>
      <c r="C190" s="1759">
        <v>0</v>
      </c>
      <c r="D190" s="1759">
        <v>0</v>
      </c>
      <c r="E190" s="1759">
        <v>101.5556890632942</v>
      </c>
      <c r="F190" s="1759">
        <v>1.1905371612338289</v>
      </c>
      <c r="G190" s="1759">
        <v>11.237851565782758</v>
      </c>
      <c r="H190" s="1759">
        <v>0</v>
      </c>
      <c r="I190" s="1759">
        <v>0</v>
      </c>
      <c r="J190" s="1759">
        <v>0</v>
      </c>
      <c r="K190" s="1759">
        <v>9.5153421924450407E-2</v>
      </c>
      <c r="L190" s="1759">
        <v>0</v>
      </c>
      <c r="M190" s="1759">
        <v>7.1193346713498897</v>
      </c>
      <c r="N190" s="1759">
        <v>0.80349139394028601</v>
      </c>
      <c r="O190" s="1759">
        <v>0</v>
      </c>
      <c r="P190" s="1759">
        <v>0</v>
      </c>
      <c r="Q190" s="1759">
        <v>0</v>
      </c>
      <c r="R190" s="1759">
        <v>0</v>
      </c>
      <c r="S190" s="1759">
        <v>7.5529178657010396</v>
      </c>
      <c r="T190" s="1768">
        <v>129.55497514322647</v>
      </c>
    </row>
    <row r="191" spans="2:20">
      <c r="B191" s="1763" t="s">
        <v>76</v>
      </c>
      <c r="C191" s="1764">
        <v>4.402866061798381</v>
      </c>
      <c r="D191" s="1764">
        <v>0</v>
      </c>
      <c r="E191" s="1764">
        <v>485.15120505101498</v>
      </c>
      <c r="F191" s="1764">
        <v>1.2846757591914224</v>
      </c>
      <c r="G191" s="1764">
        <v>216.06014408113316</v>
      </c>
      <c r="H191" s="1764">
        <v>0</v>
      </c>
      <c r="I191" s="1764">
        <v>0</v>
      </c>
      <c r="J191" s="1764">
        <v>0</v>
      </c>
      <c r="K191" s="1764">
        <v>70.438642712702105</v>
      </c>
      <c r="L191" s="1764">
        <v>2.4819218861056669</v>
      </c>
      <c r="M191" s="1764">
        <v>50.009182371709244</v>
      </c>
      <c r="N191" s="1764">
        <v>21.5564108999009</v>
      </c>
      <c r="O191" s="1764">
        <v>79.285951520832299</v>
      </c>
      <c r="P191" s="1764">
        <v>2.0941842167406408</v>
      </c>
      <c r="Q191" s="1764">
        <v>421.22348527113178</v>
      </c>
      <c r="R191" s="1764">
        <v>62.305757196151887</v>
      </c>
      <c r="S191" s="1764">
        <v>9.4571149505437653</v>
      </c>
      <c r="T191" s="1764">
        <v>1425.7515419789563</v>
      </c>
    </row>
    <row r="192" spans="2:20">
      <c r="B192" s="1750"/>
      <c r="C192" s="1769">
        <v>0</v>
      </c>
      <c r="D192" s="1769">
        <v>0</v>
      </c>
      <c r="E192" s="1769">
        <v>1.7053025658242404E-13</v>
      </c>
      <c r="F192" s="1769">
        <v>0</v>
      </c>
      <c r="G192" s="1769">
        <v>0</v>
      </c>
      <c r="H192" s="1769">
        <v>0</v>
      </c>
      <c r="I192" s="1769">
        <v>0</v>
      </c>
      <c r="J192" s="1769">
        <v>0</v>
      </c>
      <c r="K192" s="1769">
        <v>0</v>
      </c>
      <c r="L192" s="1769">
        <v>0</v>
      </c>
      <c r="M192" s="1769">
        <v>0</v>
      </c>
      <c r="N192" s="1769">
        <v>1.4155343563970746E-15</v>
      </c>
      <c r="O192" s="1769">
        <v>0</v>
      </c>
      <c r="P192" s="1769">
        <v>0</v>
      </c>
      <c r="Q192" s="1769">
        <v>5.6843418860808015E-14</v>
      </c>
      <c r="R192" s="1769">
        <v>7.1054273576010019E-15</v>
      </c>
      <c r="S192" s="1769">
        <v>0</v>
      </c>
      <c r="T192" s="1769">
        <v>0</v>
      </c>
    </row>
    <row r="193" spans="2:20">
      <c r="B193" s="1750"/>
      <c r="C193" s="1750"/>
      <c r="D193" s="1750"/>
      <c r="E193" s="1750"/>
      <c r="F193" s="1750"/>
      <c r="G193" s="1750"/>
      <c r="H193" s="1750"/>
      <c r="I193" s="1750"/>
      <c r="J193" s="1750"/>
      <c r="K193" s="1750"/>
      <c r="L193" s="1750"/>
      <c r="M193" s="1750"/>
      <c r="N193" s="1750"/>
      <c r="O193" s="1750"/>
      <c r="P193" s="1750"/>
      <c r="Q193" s="1750"/>
      <c r="R193" s="1750"/>
      <c r="S193" s="1750"/>
      <c r="T193" s="1750"/>
    </row>
    <row r="194" spans="2:20" ht="15">
      <c r="B194" s="1754" t="s">
        <v>81</v>
      </c>
      <c r="C194" s="1755"/>
      <c r="D194" s="1755"/>
      <c r="E194" s="1755"/>
      <c r="F194" s="1755"/>
      <c r="G194" s="1755"/>
      <c r="H194" s="1755"/>
      <c r="I194" s="1755"/>
      <c r="J194" s="1755"/>
      <c r="K194" s="1755"/>
      <c r="L194" s="1755"/>
      <c r="M194" s="1755"/>
      <c r="N194" s="1755"/>
      <c r="O194" s="1755"/>
      <c r="P194" s="1755"/>
      <c r="Q194" s="1755"/>
      <c r="R194" s="1755"/>
      <c r="S194" s="1755"/>
      <c r="T194" s="1755"/>
    </row>
    <row r="195" spans="2:20">
      <c r="B195" s="1750"/>
      <c r="C195" s="1750"/>
      <c r="D195" s="1750"/>
      <c r="E195" s="1750"/>
      <c r="F195" s="1750"/>
      <c r="G195" s="1750"/>
      <c r="H195" s="1750"/>
      <c r="I195" s="1750"/>
      <c r="J195" s="1750"/>
      <c r="K195" s="1750"/>
      <c r="L195" s="1750"/>
      <c r="M195" s="1750"/>
      <c r="N195" s="1750"/>
      <c r="O195" s="1750"/>
      <c r="P195" s="1750"/>
      <c r="Q195" s="1750"/>
      <c r="R195" s="1750"/>
      <c r="S195" s="1750"/>
      <c r="T195" s="1750"/>
    </row>
    <row r="196" spans="2:20">
      <c r="B196" s="2166" t="s">
        <v>30</v>
      </c>
      <c r="C196" s="2159" t="s">
        <v>31</v>
      </c>
      <c r="D196" s="2159" t="s">
        <v>32</v>
      </c>
      <c r="E196" s="2159" t="s">
        <v>33</v>
      </c>
      <c r="F196" s="2159" t="s">
        <v>890</v>
      </c>
      <c r="G196" s="2159" t="s">
        <v>34</v>
      </c>
      <c r="H196" s="2159" t="s">
        <v>891</v>
      </c>
      <c r="I196" s="2159" t="s">
        <v>35</v>
      </c>
      <c r="J196" s="2159" t="s">
        <v>36</v>
      </c>
      <c r="K196" s="2163" t="s">
        <v>37</v>
      </c>
      <c r="L196" s="2164"/>
      <c r="M196" s="2164"/>
      <c r="N196" s="2164"/>
      <c r="O196" s="2164"/>
      <c r="P196" s="2165"/>
      <c r="Q196" s="2159" t="s">
        <v>38</v>
      </c>
      <c r="R196" s="2159" t="s">
        <v>39</v>
      </c>
      <c r="S196" s="2159" t="s">
        <v>40</v>
      </c>
      <c r="T196" s="2159" t="s">
        <v>41</v>
      </c>
    </row>
    <row r="197" spans="2:20" ht="36">
      <c r="B197" s="2167"/>
      <c r="C197" s="2160"/>
      <c r="D197" s="2160"/>
      <c r="E197" s="2160"/>
      <c r="F197" s="2160"/>
      <c r="G197" s="2160"/>
      <c r="H197" s="2160"/>
      <c r="I197" s="2160"/>
      <c r="J197" s="2160"/>
      <c r="K197" s="1756" t="s">
        <v>42</v>
      </c>
      <c r="L197" s="1756" t="s">
        <v>43</v>
      </c>
      <c r="M197" s="1756" t="s">
        <v>44</v>
      </c>
      <c r="N197" s="1756" t="s">
        <v>45</v>
      </c>
      <c r="O197" s="1757" t="s">
        <v>46</v>
      </c>
      <c r="P197" s="1756" t="s">
        <v>47</v>
      </c>
      <c r="Q197" s="2160"/>
      <c r="R197" s="2160"/>
      <c r="S197" s="2160"/>
      <c r="T197" s="2160"/>
    </row>
    <row r="198" spans="2:20">
      <c r="B198" s="1758" t="s">
        <v>48</v>
      </c>
      <c r="C198" s="1759">
        <v>0</v>
      </c>
      <c r="D198" s="1759">
        <v>9.7691999999999997</v>
      </c>
      <c r="E198" s="1759">
        <v>0</v>
      </c>
      <c r="F198" s="1759">
        <v>0</v>
      </c>
      <c r="G198" s="1759">
        <v>0.18608000000000002</v>
      </c>
      <c r="H198" s="1759">
        <v>0</v>
      </c>
      <c r="I198" s="1760">
        <v>998.87486936571054</v>
      </c>
      <c r="J198" s="1760">
        <v>193.49996123150098</v>
      </c>
      <c r="K198" s="1760">
        <v>216.99041845919299</v>
      </c>
      <c r="L198" s="1760">
        <v>27.399155169003588</v>
      </c>
      <c r="M198" s="1759">
        <v>0</v>
      </c>
      <c r="N198" s="1759">
        <v>0</v>
      </c>
      <c r="O198" s="1760">
        <v>90.818433363628145</v>
      </c>
      <c r="P198" s="1760">
        <v>9.7904839945368654</v>
      </c>
      <c r="Q198" s="1759">
        <v>0</v>
      </c>
      <c r="R198" s="1759">
        <v>0</v>
      </c>
      <c r="S198" s="1759">
        <v>0</v>
      </c>
      <c r="T198" s="1761">
        <v>1547.3286015835731</v>
      </c>
    </row>
    <row r="199" spans="2:20">
      <c r="B199" s="1758" t="s">
        <v>49</v>
      </c>
      <c r="C199" s="1759">
        <v>19.661116429823814</v>
      </c>
      <c r="D199" s="1759">
        <v>409.1975890316798</v>
      </c>
      <c r="E199" s="1759">
        <v>128.63699673132373</v>
      </c>
      <c r="F199" s="1759">
        <v>1.1575207575615583</v>
      </c>
      <c r="G199" s="1759">
        <v>243.67760107588012</v>
      </c>
      <c r="H199" s="1759">
        <v>0</v>
      </c>
      <c r="I199" s="1759">
        <v>0</v>
      </c>
      <c r="J199" s="1759">
        <v>0</v>
      </c>
      <c r="K199" s="1759">
        <v>0</v>
      </c>
      <c r="L199" s="1759">
        <v>0</v>
      </c>
      <c r="M199" s="1759">
        <v>0</v>
      </c>
      <c r="N199" s="1759">
        <v>0</v>
      </c>
      <c r="O199" s="1759">
        <v>0</v>
      </c>
      <c r="P199" s="1759">
        <v>0</v>
      </c>
      <c r="Q199" s="1759">
        <v>0</v>
      </c>
      <c r="R199" s="1759">
        <v>0</v>
      </c>
      <c r="S199" s="1759">
        <v>0</v>
      </c>
      <c r="T199" s="1761">
        <v>802.33082402626906</v>
      </c>
    </row>
    <row r="200" spans="2:20">
      <c r="B200" s="1758" t="s">
        <v>50</v>
      </c>
      <c r="C200" s="1759">
        <v>0</v>
      </c>
      <c r="D200" s="1759">
        <v>0</v>
      </c>
      <c r="E200" s="1759">
        <v>0</v>
      </c>
      <c r="F200" s="1759">
        <v>0</v>
      </c>
      <c r="G200" s="1759">
        <v>0</v>
      </c>
      <c r="H200" s="1759">
        <v>0</v>
      </c>
      <c r="I200" s="1759">
        <v>0</v>
      </c>
      <c r="J200" s="1759">
        <v>0</v>
      </c>
      <c r="K200" s="1759">
        <v>0</v>
      </c>
      <c r="L200" s="1759">
        <v>0</v>
      </c>
      <c r="M200" s="1759">
        <v>0</v>
      </c>
      <c r="N200" s="1759">
        <v>0</v>
      </c>
      <c r="O200" s="1759">
        <v>0</v>
      </c>
      <c r="P200" s="1759">
        <v>0</v>
      </c>
      <c r="Q200" s="1759">
        <v>-42.035441622098688</v>
      </c>
      <c r="R200" s="1759">
        <v>0</v>
      </c>
      <c r="S200" s="1759">
        <v>0</v>
      </c>
      <c r="T200" s="1761">
        <v>-42.035441622098688</v>
      </c>
    </row>
    <row r="201" spans="2:20">
      <c r="B201" s="1758" t="s">
        <v>51</v>
      </c>
      <c r="C201" s="1759">
        <v>0</v>
      </c>
      <c r="D201" s="1759">
        <v>0</v>
      </c>
      <c r="E201" s="1759">
        <v>-16.199220216107165</v>
      </c>
      <c r="F201" s="1759">
        <v>-0.35114276718264964</v>
      </c>
      <c r="G201" s="1759">
        <v>-0.92701690536219505</v>
      </c>
      <c r="H201" s="1759">
        <v>0</v>
      </c>
      <c r="I201" s="1759">
        <v>0</v>
      </c>
      <c r="J201" s="1759">
        <v>0</v>
      </c>
      <c r="K201" s="1759">
        <v>0</v>
      </c>
      <c r="L201" s="1759">
        <v>0</v>
      </c>
      <c r="M201" s="1759">
        <v>-0.52671415077397443</v>
      </c>
      <c r="N201" s="1759">
        <v>-0.12641139618575387</v>
      </c>
      <c r="O201" s="1759">
        <v>0</v>
      </c>
      <c r="P201" s="1759">
        <v>0</v>
      </c>
      <c r="Q201" s="1759">
        <v>0</v>
      </c>
      <c r="R201" s="1759">
        <v>0</v>
      </c>
      <c r="S201" s="1759">
        <v>0</v>
      </c>
      <c r="T201" s="1761">
        <v>-18.130505435611738</v>
      </c>
    </row>
    <row r="202" spans="2:20">
      <c r="B202" s="1758" t="s">
        <v>52</v>
      </c>
      <c r="C202" s="1759">
        <v>0</v>
      </c>
      <c r="D202" s="1759">
        <v>0</v>
      </c>
      <c r="E202" s="1759">
        <v>-72.099164349386413</v>
      </c>
      <c r="F202" s="1759">
        <v>-0.69683709307213026</v>
      </c>
      <c r="G202" s="1759">
        <v>0</v>
      </c>
      <c r="H202" s="1759">
        <v>0</v>
      </c>
      <c r="I202" s="1759">
        <v>0</v>
      </c>
      <c r="J202" s="1759">
        <v>0</v>
      </c>
      <c r="K202" s="1759">
        <v>0</v>
      </c>
      <c r="L202" s="1759">
        <v>0</v>
      </c>
      <c r="M202" s="1759">
        <v>-3.9148738874165709</v>
      </c>
      <c r="N202" s="1759">
        <v>0</v>
      </c>
      <c r="O202" s="1759">
        <v>0</v>
      </c>
      <c r="P202" s="1759">
        <v>0</v>
      </c>
      <c r="Q202" s="1759">
        <v>0</v>
      </c>
      <c r="R202" s="1759">
        <v>0</v>
      </c>
      <c r="S202" s="1759">
        <v>0</v>
      </c>
      <c r="T202" s="1761">
        <v>-76.710875329875122</v>
      </c>
    </row>
    <row r="203" spans="2:20">
      <c r="B203" s="1758" t="s">
        <v>53</v>
      </c>
      <c r="C203" s="1759">
        <v>0</v>
      </c>
      <c r="D203" s="1759">
        <v>0</v>
      </c>
      <c r="E203" s="1759">
        <v>0</v>
      </c>
      <c r="F203" s="1759">
        <v>0</v>
      </c>
      <c r="G203" s="1759">
        <v>0</v>
      </c>
      <c r="H203" s="1759">
        <v>0</v>
      </c>
      <c r="I203" s="1759">
        <v>0</v>
      </c>
      <c r="J203" s="1759">
        <v>0</v>
      </c>
      <c r="K203" s="1759">
        <v>0</v>
      </c>
      <c r="L203" s="1759">
        <v>0</v>
      </c>
      <c r="M203" s="1759">
        <v>0</v>
      </c>
      <c r="N203" s="1759">
        <v>0</v>
      </c>
      <c r="O203" s="1759">
        <v>0</v>
      </c>
      <c r="P203" s="1759">
        <v>0</v>
      </c>
      <c r="Q203" s="1759">
        <v>0</v>
      </c>
      <c r="R203" s="1759">
        <v>0</v>
      </c>
      <c r="S203" s="1759">
        <v>0</v>
      </c>
      <c r="T203" s="1761">
        <v>0</v>
      </c>
    </row>
    <row r="204" spans="2:20">
      <c r="B204" s="1763" t="s">
        <v>54</v>
      </c>
      <c r="C204" s="1764">
        <v>19.661116429823814</v>
      </c>
      <c r="D204" s="1764">
        <v>418.96678903167981</v>
      </c>
      <c r="E204" s="1764">
        <v>40.338612165830156</v>
      </c>
      <c r="F204" s="1764">
        <v>0.1095408973067783</v>
      </c>
      <c r="G204" s="1764">
        <v>242.93666417051793</v>
      </c>
      <c r="H204" s="1764">
        <v>0</v>
      </c>
      <c r="I204" s="1764">
        <v>998.87486936571054</v>
      </c>
      <c r="J204" s="1764">
        <v>193.49996123150098</v>
      </c>
      <c r="K204" s="1764">
        <v>216.99041845919299</v>
      </c>
      <c r="L204" s="1764">
        <v>27.399155169003588</v>
      </c>
      <c r="M204" s="1764">
        <v>-4.4415880381905453</v>
      </c>
      <c r="N204" s="1764">
        <v>-0.12641139618575387</v>
      </c>
      <c r="O204" s="1764">
        <v>90.818433363628145</v>
      </c>
      <c r="P204" s="1764">
        <v>9.7904839945368654</v>
      </c>
      <c r="Q204" s="1764">
        <v>-42.035441622098688</v>
      </c>
      <c r="R204" s="1764">
        <v>0</v>
      </c>
      <c r="S204" s="1764">
        <v>0</v>
      </c>
      <c r="T204" s="1764">
        <v>2212.7826032222565</v>
      </c>
    </row>
    <row r="205" spans="2:20">
      <c r="B205" s="1765"/>
      <c r="C205" s="1766"/>
      <c r="D205" s="1766"/>
      <c r="E205" s="1766"/>
      <c r="F205" s="1766"/>
      <c r="G205" s="1766"/>
      <c r="H205" s="1766"/>
      <c r="I205" s="1766"/>
      <c r="J205" s="1766"/>
      <c r="K205" s="1766"/>
      <c r="L205" s="1766"/>
      <c r="M205" s="1766"/>
      <c r="N205" s="1766"/>
      <c r="O205" s="1766"/>
      <c r="P205" s="1766"/>
      <c r="Q205" s="1766"/>
      <c r="R205" s="1766"/>
      <c r="S205" s="1766"/>
      <c r="T205" s="1766"/>
    </row>
    <row r="206" spans="2:20">
      <c r="B206" s="1767" t="s">
        <v>55</v>
      </c>
      <c r="C206" s="1759">
        <v>0</v>
      </c>
      <c r="D206" s="1759">
        <v>0</v>
      </c>
      <c r="E206" s="1759">
        <v>0</v>
      </c>
      <c r="F206" s="1759">
        <v>0</v>
      </c>
      <c r="G206" s="1759">
        <v>0</v>
      </c>
      <c r="H206" s="1759">
        <v>0</v>
      </c>
      <c r="I206" s="1759">
        <v>0</v>
      </c>
      <c r="J206" s="1759">
        <v>0</v>
      </c>
      <c r="K206" s="1759">
        <v>0</v>
      </c>
      <c r="L206" s="1759">
        <v>0</v>
      </c>
      <c r="M206" s="1759">
        <v>0</v>
      </c>
      <c r="N206" s="1759">
        <v>0</v>
      </c>
      <c r="O206" s="1759">
        <v>0</v>
      </c>
      <c r="P206" s="1759">
        <v>0</v>
      </c>
      <c r="Q206" s="1759">
        <v>0</v>
      </c>
      <c r="R206" s="1759">
        <v>0</v>
      </c>
      <c r="S206" s="1759">
        <v>0</v>
      </c>
      <c r="T206" s="1768">
        <v>0</v>
      </c>
    </row>
    <row r="207" spans="2:20">
      <c r="B207" s="1767" t="s">
        <v>56</v>
      </c>
      <c r="C207" s="1759">
        <v>0</v>
      </c>
      <c r="D207" s="1759">
        <v>0</v>
      </c>
      <c r="E207" s="1759">
        <v>0</v>
      </c>
      <c r="F207" s="1759">
        <v>0</v>
      </c>
      <c r="G207" s="1759">
        <v>34.89894763818819</v>
      </c>
      <c r="H207" s="1759">
        <v>0</v>
      </c>
      <c r="I207" s="1759">
        <v>998.87486936571054</v>
      </c>
      <c r="J207" s="1759">
        <v>193.49996123150098</v>
      </c>
      <c r="K207" s="1759">
        <v>23.257846975039278</v>
      </c>
      <c r="L207" s="1759">
        <v>9.2039522099816971</v>
      </c>
      <c r="M207" s="1759">
        <v>0</v>
      </c>
      <c r="N207" s="1759">
        <v>6.1586378185037987</v>
      </c>
      <c r="O207" s="1759">
        <v>0</v>
      </c>
      <c r="P207" s="1759">
        <v>0</v>
      </c>
      <c r="Q207" s="1759">
        <v>-558.62485838104203</v>
      </c>
      <c r="R207" s="1759">
        <v>0</v>
      </c>
      <c r="S207" s="1759">
        <v>0</v>
      </c>
      <c r="T207" s="1768">
        <v>707.26935685788249</v>
      </c>
    </row>
    <row r="208" spans="2:20">
      <c r="B208" s="1767" t="s">
        <v>57</v>
      </c>
      <c r="C208" s="1759">
        <v>0</v>
      </c>
      <c r="D208" s="1759">
        <v>0</v>
      </c>
      <c r="E208" s="1759">
        <v>0</v>
      </c>
      <c r="F208" s="1759">
        <v>0</v>
      </c>
      <c r="G208" s="1759">
        <v>17.169661952341983</v>
      </c>
      <c r="H208" s="1759">
        <v>0</v>
      </c>
      <c r="I208" s="1759">
        <v>0</v>
      </c>
      <c r="J208" s="1759">
        <v>0</v>
      </c>
      <c r="K208" s="1759">
        <v>33.359174711982021</v>
      </c>
      <c r="L208" s="1759">
        <v>15.594965202678805</v>
      </c>
      <c r="M208" s="1759">
        <v>0</v>
      </c>
      <c r="N208" s="1759">
        <v>4.2924154880854957</v>
      </c>
      <c r="O208" s="1759">
        <v>0</v>
      </c>
      <c r="P208" s="1759">
        <v>7.4048603027879594</v>
      </c>
      <c r="Q208" s="1759">
        <v>0</v>
      </c>
      <c r="R208" s="1759">
        <v>-70.879706042506072</v>
      </c>
      <c r="S208" s="1759">
        <v>0</v>
      </c>
      <c r="T208" s="1768">
        <v>6.941371615370187</v>
      </c>
    </row>
    <row r="209" spans="2:20">
      <c r="B209" s="1767" t="s">
        <v>58</v>
      </c>
      <c r="C209" s="1759">
        <v>0</v>
      </c>
      <c r="D209" s="1759">
        <v>0</v>
      </c>
      <c r="E209" s="1759">
        <v>0</v>
      </c>
      <c r="F209" s="1759">
        <v>0</v>
      </c>
      <c r="G209" s="1759">
        <v>0</v>
      </c>
      <c r="H209" s="1759">
        <v>0</v>
      </c>
      <c r="I209" s="1759">
        <v>0</v>
      </c>
      <c r="J209" s="1759">
        <v>0</v>
      </c>
      <c r="K209" s="1759">
        <v>39.87407528405187</v>
      </c>
      <c r="L209" s="1759">
        <v>0</v>
      </c>
      <c r="M209" s="1759">
        <v>0</v>
      </c>
      <c r="N209" s="1759">
        <v>-36.177046252288065</v>
      </c>
      <c r="O209" s="1759">
        <v>0</v>
      </c>
      <c r="P209" s="1759">
        <v>0</v>
      </c>
      <c r="Q209" s="1759">
        <v>0</v>
      </c>
      <c r="R209" s="1759">
        <v>0</v>
      </c>
      <c r="S209" s="1759">
        <v>0</v>
      </c>
      <c r="T209" s="1768">
        <v>3.6970290317638046</v>
      </c>
    </row>
    <row r="210" spans="2:20">
      <c r="B210" s="1767" t="s">
        <v>59</v>
      </c>
      <c r="C210" s="1759">
        <v>0</v>
      </c>
      <c r="D210" s="1759">
        <v>0</v>
      </c>
      <c r="E210" s="1759">
        <v>0</v>
      </c>
      <c r="F210" s="1759">
        <v>0</v>
      </c>
      <c r="G210" s="1759">
        <v>0</v>
      </c>
      <c r="H210" s="1759">
        <v>0</v>
      </c>
      <c r="I210" s="1759">
        <v>0</v>
      </c>
      <c r="J210" s="1759">
        <v>0</v>
      </c>
      <c r="K210" s="1759">
        <v>0</v>
      </c>
      <c r="L210" s="1759">
        <v>0</v>
      </c>
      <c r="M210" s="1759">
        <v>0</v>
      </c>
      <c r="N210" s="1759">
        <v>0</v>
      </c>
      <c r="O210" s="1759">
        <v>0</v>
      </c>
      <c r="P210" s="1759">
        <v>0</v>
      </c>
      <c r="Q210" s="1759">
        <v>0</v>
      </c>
      <c r="R210" s="1759">
        <v>0</v>
      </c>
      <c r="S210" s="1759">
        <v>0</v>
      </c>
      <c r="T210" s="1768">
        <v>0</v>
      </c>
    </row>
    <row r="211" spans="2:20">
      <c r="B211" s="1767" t="s">
        <v>60</v>
      </c>
      <c r="C211" s="1759">
        <v>0</v>
      </c>
      <c r="D211" s="1759">
        <v>434.00506451720082</v>
      </c>
      <c r="E211" s="1759">
        <v>-429.66501387202879</v>
      </c>
      <c r="F211" s="1759">
        <v>0</v>
      </c>
      <c r="G211" s="1759">
        <v>0</v>
      </c>
      <c r="H211" s="1759">
        <v>0</v>
      </c>
      <c r="I211" s="1759">
        <v>0</v>
      </c>
      <c r="J211" s="1759">
        <v>0</v>
      </c>
      <c r="K211" s="1759">
        <v>0</v>
      </c>
      <c r="L211" s="1759">
        <v>0</v>
      </c>
      <c r="M211" s="1759">
        <v>0</v>
      </c>
      <c r="N211" s="1759">
        <v>0</v>
      </c>
      <c r="O211" s="1759">
        <v>0</v>
      </c>
      <c r="P211" s="1759">
        <v>0</v>
      </c>
      <c r="Q211" s="1759">
        <v>0</v>
      </c>
      <c r="R211" s="1759">
        <v>0</v>
      </c>
      <c r="S211" s="1759">
        <v>0</v>
      </c>
      <c r="T211" s="1768">
        <v>4.3400506451720275</v>
      </c>
    </row>
    <row r="212" spans="2:20">
      <c r="B212" s="1767" t="s">
        <v>61</v>
      </c>
      <c r="C212" s="1759">
        <v>0</v>
      </c>
      <c r="D212" s="1759">
        <v>0</v>
      </c>
      <c r="E212" s="1759">
        <v>0</v>
      </c>
      <c r="F212" s="1759">
        <v>0</v>
      </c>
      <c r="G212" s="1759">
        <v>0</v>
      </c>
      <c r="H212" s="1759">
        <v>0</v>
      </c>
      <c r="I212" s="1759">
        <v>0</v>
      </c>
      <c r="J212" s="1759">
        <v>0</v>
      </c>
      <c r="K212" s="1759">
        <v>54.250006990014015</v>
      </c>
      <c r="L212" s="1759">
        <v>0</v>
      </c>
      <c r="M212" s="1759">
        <v>-54.250006990014015</v>
      </c>
      <c r="N212" s="1759">
        <v>0</v>
      </c>
      <c r="O212" s="1759">
        <v>0</v>
      </c>
      <c r="P212" s="1759">
        <v>0</v>
      </c>
      <c r="Q212" s="1759">
        <v>0</v>
      </c>
      <c r="R212" s="1759">
        <v>0</v>
      </c>
      <c r="S212" s="1759">
        <v>0</v>
      </c>
      <c r="T212" s="1768">
        <v>0</v>
      </c>
    </row>
    <row r="213" spans="2:20">
      <c r="B213" s="1767" t="s">
        <v>62</v>
      </c>
      <c r="C213" s="1759">
        <v>0</v>
      </c>
      <c r="D213" s="1759">
        <v>0</v>
      </c>
      <c r="E213" s="1759">
        <v>0</v>
      </c>
      <c r="F213" s="1759">
        <v>-1.5522450115177926</v>
      </c>
      <c r="G213" s="1759">
        <v>0</v>
      </c>
      <c r="H213" s="1759">
        <v>0</v>
      </c>
      <c r="I213" s="1759">
        <v>0</v>
      </c>
      <c r="J213" s="1759">
        <v>0</v>
      </c>
      <c r="K213" s="1759">
        <v>0</v>
      </c>
      <c r="L213" s="1759">
        <v>0</v>
      </c>
      <c r="M213" s="1759">
        <v>0</v>
      </c>
      <c r="N213" s="1759">
        <v>0</v>
      </c>
      <c r="O213" s="1759">
        <v>0</v>
      </c>
      <c r="P213" s="1759">
        <v>0</v>
      </c>
      <c r="Q213" s="1759">
        <v>0</v>
      </c>
      <c r="R213" s="1759">
        <v>0</v>
      </c>
      <c r="S213" s="1759">
        <v>2.1619011302476219</v>
      </c>
      <c r="T213" s="1768">
        <v>0.60965611872982928</v>
      </c>
    </row>
    <row r="214" spans="2:20">
      <c r="B214" s="1767" t="s">
        <v>63</v>
      </c>
      <c r="C214" s="1759">
        <v>0</v>
      </c>
      <c r="D214" s="1759">
        <v>0</v>
      </c>
      <c r="E214" s="1759">
        <v>0</v>
      </c>
      <c r="F214" s="1759">
        <v>0</v>
      </c>
      <c r="G214" s="1759">
        <v>0</v>
      </c>
      <c r="H214" s="1759">
        <v>0</v>
      </c>
      <c r="I214" s="1759">
        <v>0</v>
      </c>
      <c r="J214" s="1759">
        <v>0</v>
      </c>
      <c r="K214" s="1759">
        <v>0</v>
      </c>
      <c r="L214" s="1759">
        <v>0</v>
      </c>
      <c r="M214" s="1759">
        <v>0</v>
      </c>
      <c r="N214" s="1759">
        <v>0</v>
      </c>
      <c r="O214" s="1759">
        <v>0</v>
      </c>
      <c r="P214" s="1759">
        <v>0</v>
      </c>
      <c r="Q214" s="1759">
        <v>22.336362273890526</v>
      </c>
      <c r="R214" s="1759">
        <v>0</v>
      </c>
      <c r="S214" s="1759">
        <v>-14.518635478028841</v>
      </c>
      <c r="T214" s="1768">
        <v>7.8177267958616845</v>
      </c>
    </row>
    <row r="215" spans="2:20">
      <c r="B215" s="1767" t="s">
        <v>64</v>
      </c>
      <c r="C215" s="1759">
        <v>11.574443320312499</v>
      </c>
      <c r="D215" s="1759">
        <v>-15.038275485521009</v>
      </c>
      <c r="E215" s="1759">
        <v>19.669176096265762</v>
      </c>
      <c r="F215" s="1759">
        <v>0</v>
      </c>
      <c r="G215" s="1759">
        <v>0</v>
      </c>
      <c r="H215" s="1759">
        <v>0</v>
      </c>
      <c r="I215" s="1759">
        <v>0</v>
      </c>
      <c r="J215" s="1759">
        <v>0</v>
      </c>
      <c r="K215" s="1759">
        <v>0</v>
      </c>
      <c r="L215" s="1759">
        <v>0</v>
      </c>
      <c r="M215" s="1759">
        <v>0</v>
      </c>
      <c r="N215" s="1759">
        <v>0</v>
      </c>
      <c r="O215" s="1759">
        <v>0</v>
      </c>
      <c r="P215" s="1759">
        <v>0</v>
      </c>
      <c r="Q215" s="1759">
        <v>0</v>
      </c>
      <c r="R215" s="1759">
        <v>0</v>
      </c>
      <c r="S215" s="1759">
        <v>0</v>
      </c>
      <c r="T215" s="1768">
        <v>16.20534393105725</v>
      </c>
    </row>
    <row r="216" spans="2:20">
      <c r="B216" s="1767" t="s">
        <v>65</v>
      </c>
      <c r="C216" s="1759">
        <v>4.5011724023437498</v>
      </c>
      <c r="D216" s="1759">
        <v>0</v>
      </c>
      <c r="E216" s="1759">
        <v>19.145306286774794</v>
      </c>
      <c r="F216" s="1759">
        <v>0</v>
      </c>
      <c r="G216" s="1759">
        <v>4.9057031873641765</v>
      </c>
      <c r="H216" s="1759">
        <v>0</v>
      </c>
      <c r="I216" s="1759">
        <v>0</v>
      </c>
      <c r="J216" s="1759">
        <v>0</v>
      </c>
      <c r="K216" s="1759">
        <v>0</v>
      </c>
      <c r="L216" s="1759">
        <v>0</v>
      </c>
      <c r="M216" s="1759">
        <v>0</v>
      </c>
      <c r="N216" s="1759">
        <v>0.66895952554966043</v>
      </c>
      <c r="O216" s="1759">
        <v>0</v>
      </c>
      <c r="P216" s="1759">
        <v>0</v>
      </c>
      <c r="Q216" s="1759">
        <v>32.10772933622313</v>
      </c>
      <c r="R216" s="1759">
        <v>0</v>
      </c>
      <c r="S216" s="1759">
        <v>0</v>
      </c>
      <c r="T216" s="1768">
        <v>61.32887073825551</v>
      </c>
    </row>
    <row r="217" spans="2:20">
      <c r="B217" s="1767" t="s">
        <v>66</v>
      </c>
      <c r="C217" s="1759">
        <v>0</v>
      </c>
      <c r="D217" s="1759">
        <v>0</v>
      </c>
      <c r="E217" s="1759">
        <v>0</v>
      </c>
      <c r="F217" s="1759">
        <v>0</v>
      </c>
      <c r="G217" s="1759">
        <v>2.8038274239662746</v>
      </c>
      <c r="H217" s="1759">
        <v>0</v>
      </c>
      <c r="I217" s="1759">
        <v>0</v>
      </c>
      <c r="J217" s="1759">
        <v>0</v>
      </c>
      <c r="K217" s="1759">
        <v>0</v>
      </c>
      <c r="L217" s="1759">
        <v>0</v>
      </c>
      <c r="M217" s="1759">
        <v>0</v>
      </c>
      <c r="N217" s="1759">
        <v>0.38234010326812834</v>
      </c>
      <c r="O217" s="1759">
        <v>0</v>
      </c>
      <c r="P217" s="1759">
        <v>0</v>
      </c>
      <c r="Q217" s="1759">
        <v>39.590878662042748</v>
      </c>
      <c r="R217" s="1759">
        <v>5.4925233464672614</v>
      </c>
      <c r="S217" s="1759">
        <v>0</v>
      </c>
      <c r="T217" s="1768">
        <v>48.269569535744409</v>
      </c>
    </row>
    <row r="218" spans="2:20">
      <c r="B218" s="1763" t="s">
        <v>67</v>
      </c>
      <c r="C218" s="1764">
        <v>16.075615722656249</v>
      </c>
      <c r="D218" s="1764">
        <v>418.96678903167981</v>
      </c>
      <c r="E218" s="1764">
        <v>-390.85053148898828</v>
      </c>
      <c r="F218" s="1764">
        <v>-1.5522450115177926</v>
      </c>
      <c r="G218" s="1764">
        <v>59.778140201860623</v>
      </c>
      <c r="H218" s="1764">
        <v>0</v>
      </c>
      <c r="I218" s="1764">
        <v>998.87486936571054</v>
      </c>
      <c r="J218" s="1764">
        <v>193.49996123150098</v>
      </c>
      <c r="K218" s="1764">
        <v>150.74110396108719</v>
      </c>
      <c r="L218" s="1764">
        <v>24.798917412660501</v>
      </c>
      <c r="M218" s="1764">
        <v>-54.250006990014015</v>
      </c>
      <c r="N218" s="1764">
        <v>-24.674693316880983</v>
      </c>
      <c r="O218" s="1764">
        <v>0</v>
      </c>
      <c r="P218" s="1764">
        <v>7.4048603027879594</v>
      </c>
      <c r="Q218" s="1764">
        <v>-464.58988810888565</v>
      </c>
      <c r="R218" s="1764">
        <v>-65.387182696038806</v>
      </c>
      <c r="S218" s="1764">
        <v>-12.35673434778122</v>
      </c>
      <c r="T218" s="1764">
        <v>856.47897526983706</v>
      </c>
    </row>
    <row r="219" spans="2:20">
      <c r="B219" s="1765"/>
      <c r="C219" s="1766"/>
      <c r="D219" s="1766"/>
      <c r="E219" s="1766"/>
      <c r="F219" s="1766"/>
      <c r="G219" s="1766"/>
      <c r="H219" s="1766"/>
      <c r="I219" s="1766"/>
      <c r="J219" s="1766"/>
      <c r="K219" s="1766"/>
      <c r="L219" s="1766"/>
      <c r="M219" s="1766"/>
      <c r="N219" s="1766"/>
      <c r="O219" s="1766"/>
      <c r="P219" s="1766"/>
      <c r="Q219" s="1766"/>
      <c r="R219" s="1766"/>
      <c r="S219" s="1766"/>
      <c r="T219" s="1766"/>
    </row>
    <row r="220" spans="2:20">
      <c r="B220" s="1767" t="s">
        <v>68</v>
      </c>
      <c r="C220" s="1759">
        <v>3.5855007071675664</v>
      </c>
      <c r="D220" s="1759">
        <v>0</v>
      </c>
      <c r="E220" s="1759">
        <v>11.906089461253675</v>
      </c>
      <c r="F220" s="1759">
        <v>0</v>
      </c>
      <c r="G220" s="1759">
        <v>73.453123855537925</v>
      </c>
      <c r="H220" s="1759">
        <v>0</v>
      </c>
      <c r="I220" s="1759">
        <v>0</v>
      </c>
      <c r="J220" s="1759">
        <v>0</v>
      </c>
      <c r="K220" s="1759">
        <v>20.223072580901594</v>
      </c>
      <c r="L220" s="1759">
        <v>2.6002377563430863</v>
      </c>
      <c r="M220" s="1759">
        <v>1.0285361411132812</v>
      </c>
      <c r="N220" s="1759">
        <v>10.016335071209717</v>
      </c>
      <c r="O220" s="1759">
        <v>3.4088933105468748</v>
      </c>
      <c r="P220" s="1759">
        <v>0</v>
      </c>
      <c r="Q220" s="1759">
        <v>122.9623688340737</v>
      </c>
      <c r="R220" s="1759">
        <v>17.402721433739298</v>
      </c>
      <c r="S220" s="1759">
        <v>2.0558867187500001</v>
      </c>
      <c r="T220" s="1768">
        <v>268.64276587063671</v>
      </c>
    </row>
    <row r="221" spans="2:20">
      <c r="B221" s="1767" t="s">
        <v>69</v>
      </c>
      <c r="C221" s="1759">
        <v>0</v>
      </c>
      <c r="D221" s="1759">
        <v>0</v>
      </c>
      <c r="E221" s="1759">
        <v>288.06016541332752</v>
      </c>
      <c r="F221" s="1759">
        <v>0.15689766326265578</v>
      </c>
      <c r="G221" s="1759">
        <v>4.9734474054962678</v>
      </c>
      <c r="H221" s="1759">
        <v>0</v>
      </c>
      <c r="I221" s="1759">
        <v>0</v>
      </c>
      <c r="J221" s="1759">
        <v>0</v>
      </c>
      <c r="K221" s="1759">
        <v>0</v>
      </c>
      <c r="L221" s="1759">
        <v>0</v>
      </c>
      <c r="M221" s="1759">
        <v>36.224003059009206</v>
      </c>
      <c r="N221" s="1759">
        <v>0.67819737347676379</v>
      </c>
      <c r="O221" s="1759">
        <v>0</v>
      </c>
      <c r="P221" s="1759">
        <v>0</v>
      </c>
      <c r="Q221" s="1759">
        <v>30.072919770746616</v>
      </c>
      <c r="R221" s="1759">
        <v>0</v>
      </c>
      <c r="S221" s="1759">
        <v>0.64716052530912016</v>
      </c>
      <c r="T221" s="1768">
        <v>360.81279121062818</v>
      </c>
    </row>
    <row r="222" spans="2:20">
      <c r="B222" s="1767" t="s">
        <v>70</v>
      </c>
      <c r="C222" s="1759">
        <v>0</v>
      </c>
      <c r="D222" s="1759">
        <v>0</v>
      </c>
      <c r="E222" s="1759">
        <v>4.2918325977521992</v>
      </c>
      <c r="F222" s="1759">
        <v>0</v>
      </c>
      <c r="G222" s="1759">
        <v>64.670833332730624</v>
      </c>
      <c r="H222" s="1759">
        <v>0</v>
      </c>
      <c r="I222" s="1759">
        <v>0</v>
      </c>
      <c r="J222" s="1759">
        <v>0</v>
      </c>
      <c r="K222" s="1759">
        <v>43.292661751645682</v>
      </c>
      <c r="L222" s="1759">
        <v>0</v>
      </c>
      <c r="M222" s="1759">
        <v>0</v>
      </c>
      <c r="N222" s="1759">
        <v>8.8187499999178112</v>
      </c>
      <c r="O222" s="1759">
        <v>70.963217820053075</v>
      </c>
      <c r="P222" s="1759">
        <v>0.9020806758651535</v>
      </c>
      <c r="Q222" s="1759">
        <v>164.19128632490302</v>
      </c>
      <c r="R222" s="1759">
        <v>29.293864289346555</v>
      </c>
      <c r="S222" s="1759">
        <v>0</v>
      </c>
      <c r="T222" s="1768">
        <v>386.42452679221418</v>
      </c>
    </row>
    <row r="223" spans="2:20">
      <c r="B223" s="1767" t="s">
        <v>71</v>
      </c>
      <c r="C223" s="1759">
        <v>0</v>
      </c>
      <c r="D223" s="1759">
        <v>0</v>
      </c>
      <c r="E223" s="1759">
        <v>5.6638848017264811</v>
      </c>
      <c r="F223" s="1759">
        <v>0</v>
      </c>
      <c r="G223" s="1759">
        <v>27.969082753856803</v>
      </c>
      <c r="H223" s="1759">
        <v>0</v>
      </c>
      <c r="I223" s="1759">
        <v>0</v>
      </c>
      <c r="J223" s="1759">
        <v>0</v>
      </c>
      <c r="K223" s="1759">
        <v>0.46051056078126479</v>
      </c>
      <c r="L223" s="1759">
        <v>0</v>
      </c>
      <c r="M223" s="1759">
        <v>0</v>
      </c>
      <c r="N223" s="1759">
        <v>3.8139658300713819</v>
      </c>
      <c r="O223" s="1759">
        <v>15.947492446271276</v>
      </c>
      <c r="P223" s="1759">
        <v>0.85982164471126554</v>
      </c>
      <c r="Q223" s="1759">
        <v>97.702659284410686</v>
      </c>
      <c r="R223" s="1759">
        <v>18.690596972952971</v>
      </c>
      <c r="S223" s="1759">
        <v>0</v>
      </c>
      <c r="T223" s="1768">
        <v>171.10801429478212</v>
      </c>
    </row>
    <row r="224" spans="2:20">
      <c r="B224" s="1767" t="s">
        <v>72</v>
      </c>
      <c r="C224" s="1759">
        <v>0</v>
      </c>
      <c r="D224" s="1759">
        <v>0</v>
      </c>
      <c r="E224" s="1759">
        <v>26.672795493559029</v>
      </c>
      <c r="F224" s="1759">
        <v>0</v>
      </c>
      <c r="G224" s="1759">
        <v>1.735774540709758</v>
      </c>
      <c r="H224" s="1759">
        <v>0</v>
      </c>
      <c r="I224" s="1759">
        <v>0</v>
      </c>
      <c r="J224" s="1759">
        <v>0</v>
      </c>
      <c r="K224" s="1759">
        <v>2.1553154394788834</v>
      </c>
      <c r="L224" s="1759">
        <v>0</v>
      </c>
      <c r="M224" s="1759">
        <v>4.485582028890029</v>
      </c>
      <c r="N224" s="1759">
        <v>0.23669652827860335</v>
      </c>
      <c r="O224" s="1759">
        <v>0.4988297867569092</v>
      </c>
      <c r="P224" s="1759">
        <v>0.62372137117248649</v>
      </c>
      <c r="Q224" s="1759">
        <v>7.6252122726528526</v>
      </c>
      <c r="R224" s="1759">
        <v>0</v>
      </c>
      <c r="S224" s="1759">
        <v>0.17325593643680182</v>
      </c>
      <c r="T224" s="1768">
        <v>44.207183397935353</v>
      </c>
    </row>
    <row r="225" spans="2:20">
      <c r="B225" s="1767" t="s">
        <v>73</v>
      </c>
      <c r="C225" s="1759">
        <v>0</v>
      </c>
      <c r="D225" s="1759">
        <v>0</v>
      </c>
      <c r="E225" s="1759">
        <v>0</v>
      </c>
      <c r="F225" s="1759">
        <v>0</v>
      </c>
      <c r="G225" s="1759">
        <v>0</v>
      </c>
      <c r="H225" s="1759">
        <v>0</v>
      </c>
      <c r="I225" s="1759">
        <v>0</v>
      </c>
      <c r="J225" s="1759">
        <v>0</v>
      </c>
      <c r="K225" s="1759">
        <v>0</v>
      </c>
      <c r="L225" s="1759">
        <v>0</v>
      </c>
      <c r="M225" s="1759">
        <v>0</v>
      </c>
      <c r="N225" s="1759">
        <v>0</v>
      </c>
      <c r="O225" s="1759">
        <v>0</v>
      </c>
      <c r="P225" s="1759">
        <v>0</v>
      </c>
      <c r="Q225" s="1759">
        <v>0</v>
      </c>
      <c r="R225" s="1759">
        <v>0</v>
      </c>
      <c r="S225" s="1759">
        <v>0</v>
      </c>
      <c r="T225" s="1768">
        <v>0</v>
      </c>
    </row>
    <row r="226" spans="2:20">
      <c r="B226" s="1763" t="s">
        <v>74</v>
      </c>
      <c r="C226" s="1764">
        <v>3.5855007071675664</v>
      </c>
      <c r="D226" s="1764">
        <v>0</v>
      </c>
      <c r="E226" s="1764">
        <v>336.59476776761886</v>
      </c>
      <c r="F226" s="1764">
        <v>0.15689766326265578</v>
      </c>
      <c r="G226" s="1764">
        <v>172.8022618883314</v>
      </c>
      <c r="H226" s="1764">
        <v>0</v>
      </c>
      <c r="I226" s="1764">
        <v>0</v>
      </c>
      <c r="J226" s="1764">
        <v>0</v>
      </c>
      <c r="K226" s="1764">
        <v>66.131560332807425</v>
      </c>
      <c r="L226" s="1764">
        <v>2.6002377563430863</v>
      </c>
      <c r="M226" s="1764">
        <v>41.738121229012513</v>
      </c>
      <c r="N226" s="1764">
        <v>23.563944802954278</v>
      </c>
      <c r="O226" s="1764">
        <v>90.818433363628145</v>
      </c>
      <c r="P226" s="1764">
        <v>2.3856236917489055</v>
      </c>
      <c r="Q226" s="1764">
        <v>422.5544464867869</v>
      </c>
      <c r="R226" s="1764">
        <v>65.38718269603882</v>
      </c>
      <c r="S226" s="1764">
        <v>2.8763031804959223</v>
      </c>
      <c r="T226" s="1764">
        <v>1231.1952815661966</v>
      </c>
    </row>
    <row r="227" spans="2:20">
      <c r="B227" s="1758" t="s">
        <v>75</v>
      </c>
      <c r="C227" s="1759">
        <v>0</v>
      </c>
      <c r="D227" s="1759">
        <v>0</v>
      </c>
      <c r="E227" s="1759">
        <v>94.594375887199448</v>
      </c>
      <c r="F227" s="1759">
        <v>1.5048882455619152</v>
      </c>
      <c r="G227" s="1759">
        <v>10.356262080325934</v>
      </c>
      <c r="H227" s="1759">
        <v>0</v>
      </c>
      <c r="I227" s="1759">
        <v>0</v>
      </c>
      <c r="J227" s="1759">
        <v>0</v>
      </c>
      <c r="K227" s="1759">
        <v>0.11775416529838639</v>
      </c>
      <c r="L227" s="1759">
        <v>0</v>
      </c>
      <c r="M227" s="1759">
        <v>8.0702977228109543</v>
      </c>
      <c r="N227" s="1759">
        <v>0.98433711774094745</v>
      </c>
      <c r="O227" s="1759">
        <v>0</v>
      </c>
      <c r="P227" s="1759">
        <v>0</v>
      </c>
      <c r="Q227" s="1759">
        <v>0</v>
      </c>
      <c r="R227" s="1759">
        <v>0</v>
      </c>
      <c r="S227" s="1759">
        <v>9.4804311672852979</v>
      </c>
      <c r="T227" s="1768">
        <v>125.10834638622289</v>
      </c>
    </row>
    <row r="228" spans="2:20">
      <c r="B228" s="1763" t="s">
        <v>76</v>
      </c>
      <c r="C228" s="1764">
        <v>3.5855007071675664</v>
      </c>
      <c r="D228" s="1764">
        <v>0</v>
      </c>
      <c r="E228" s="1764">
        <v>431.18914365481828</v>
      </c>
      <c r="F228" s="1764">
        <v>1.661785908824571</v>
      </c>
      <c r="G228" s="1764">
        <v>183.15852396865733</v>
      </c>
      <c r="H228" s="1764">
        <v>0</v>
      </c>
      <c r="I228" s="1764">
        <v>0</v>
      </c>
      <c r="J228" s="1764">
        <v>0</v>
      </c>
      <c r="K228" s="1764">
        <v>66.249314498105818</v>
      </c>
      <c r="L228" s="1764">
        <v>2.6002377563430863</v>
      </c>
      <c r="M228" s="1764">
        <v>49.808418951823469</v>
      </c>
      <c r="N228" s="1764">
        <v>24.548281920695224</v>
      </c>
      <c r="O228" s="1764">
        <v>90.818433363628145</v>
      </c>
      <c r="P228" s="1764">
        <v>2.3856236917489055</v>
      </c>
      <c r="Q228" s="1764">
        <v>422.5544464867869</v>
      </c>
      <c r="R228" s="1764">
        <v>65.38718269603882</v>
      </c>
      <c r="S228" s="1764">
        <v>12.35673434778122</v>
      </c>
      <c r="T228" s="1764">
        <v>1356.3036279524194</v>
      </c>
    </row>
    <row r="229" spans="2:20">
      <c r="B229" s="1750"/>
      <c r="C229" s="1769">
        <v>0</v>
      </c>
      <c r="D229" s="1769">
        <v>0</v>
      </c>
      <c r="E229" s="1769">
        <v>-1.5631940186722204E-13</v>
      </c>
      <c r="F229" s="1769">
        <v>1.1102230246251565E-16</v>
      </c>
      <c r="G229" s="1769">
        <v>0</v>
      </c>
      <c r="H229" s="1769">
        <v>0</v>
      </c>
      <c r="I229" s="1769">
        <v>0</v>
      </c>
      <c r="J229" s="1769">
        <v>0</v>
      </c>
      <c r="K229" s="1769">
        <v>0</v>
      </c>
      <c r="L229" s="1769">
        <v>0</v>
      </c>
      <c r="M229" s="1769">
        <v>0</v>
      </c>
      <c r="N229" s="1769">
        <v>-5.0515147620444623E-15</v>
      </c>
      <c r="O229" s="1769">
        <v>0</v>
      </c>
      <c r="P229" s="1769">
        <v>0</v>
      </c>
      <c r="Q229" s="1769">
        <v>-5.6843418860808015E-14</v>
      </c>
      <c r="R229" s="1769">
        <v>1.4210854715202004E-14</v>
      </c>
      <c r="S229" s="1769">
        <v>0</v>
      </c>
      <c r="T229" s="1769">
        <v>0</v>
      </c>
    </row>
    <row r="230" spans="2:20">
      <c r="B230" s="1750"/>
      <c r="C230" s="1750"/>
      <c r="D230" s="1750"/>
      <c r="E230" s="1750"/>
      <c r="F230" s="1750"/>
      <c r="G230" s="1750"/>
      <c r="H230" s="1750"/>
      <c r="I230" s="1750"/>
      <c r="J230" s="1750"/>
      <c r="K230" s="1750"/>
      <c r="L230" s="1750"/>
      <c r="M230" s="1750"/>
      <c r="N230" s="1750"/>
      <c r="O230" s="1750"/>
      <c r="P230" s="1750"/>
      <c r="Q230" s="1750"/>
      <c r="R230" s="1750"/>
      <c r="S230" s="1750"/>
      <c r="T230" s="1750"/>
    </row>
    <row r="231" spans="2:20" ht="15">
      <c r="B231" s="1754" t="s">
        <v>82</v>
      </c>
      <c r="C231" s="1755"/>
      <c r="D231" s="1755"/>
      <c r="E231" s="1755"/>
      <c r="F231" s="1755"/>
      <c r="G231" s="1755"/>
      <c r="H231" s="1755"/>
      <c r="I231" s="1755"/>
      <c r="J231" s="1755"/>
      <c r="K231" s="1755"/>
      <c r="L231" s="1755"/>
      <c r="M231" s="1755"/>
      <c r="N231" s="1755"/>
      <c r="O231" s="1755"/>
      <c r="P231" s="1755"/>
      <c r="Q231" s="1755"/>
      <c r="R231" s="1755"/>
      <c r="S231" s="1755"/>
      <c r="T231" s="1755"/>
    </row>
    <row r="232" spans="2:20">
      <c r="B232" s="1750"/>
      <c r="C232" s="1750"/>
      <c r="D232" s="1750"/>
      <c r="E232" s="1750"/>
      <c r="F232" s="1750"/>
      <c r="G232" s="1750"/>
      <c r="H232" s="1750"/>
      <c r="I232" s="1750"/>
      <c r="J232" s="1750"/>
      <c r="K232" s="1750"/>
      <c r="L232" s="1750"/>
      <c r="M232" s="1750"/>
      <c r="N232" s="1750"/>
      <c r="O232" s="1750"/>
      <c r="P232" s="1750"/>
      <c r="Q232" s="1750"/>
      <c r="R232" s="1750"/>
      <c r="S232" s="1750"/>
      <c r="T232" s="1750"/>
    </row>
    <row r="233" spans="2:20">
      <c r="B233" s="2166" t="s">
        <v>30</v>
      </c>
      <c r="C233" s="2159" t="s">
        <v>31</v>
      </c>
      <c r="D233" s="2159" t="s">
        <v>32</v>
      </c>
      <c r="E233" s="2159" t="s">
        <v>33</v>
      </c>
      <c r="F233" s="2159" t="s">
        <v>890</v>
      </c>
      <c r="G233" s="2159" t="s">
        <v>34</v>
      </c>
      <c r="H233" s="2159" t="s">
        <v>891</v>
      </c>
      <c r="I233" s="2159" t="s">
        <v>35</v>
      </c>
      <c r="J233" s="2159" t="s">
        <v>36</v>
      </c>
      <c r="K233" s="2163" t="s">
        <v>37</v>
      </c>
      <c r="L233" s="2164"/>
      <c r="M233" s="2164"/>
      <c r="N233" s="2164"/>
      <c r="O233" s="2164"/>
      <c r="P233" s="2165"/>
      <c r="Q233" s="2159" t="s">
        <v>38</v>
      </c>
      <c r="R233" s="2159" t="s">
        <v>39</v>
      </c>
      <c r="S233" s="2159" t="s">
        <v>40</v>
      </c>
      <c r="T233" s="2159" t="s">
        <v>41</v>
      </c>
    </row>
    <row r="234" spans="2:20" ht="36">
      <c r="B234" s="2167"/>
      <c r="C234" s="2160"/>
      <c r="D234" s="2160"/>
      <c r="E234" s="2160"/>
      <c r="F234" s="2160"/>
      <c r="G234" s="2160"/>
      <c r="H234" s="2160"/>
      <c r="I234" s="2160"/>
      <c r="J234" s="2160"/>
      <c r="K234" s="1756" t="s">
        <v>42</v>
      </c>
      <c r="L234" s="1756" t="s">
        <v>43</v>
      </c>
      <c r="M234" s="1756" t="s">
        <v>44</v>
      </c>
      <c r="N234" s="1756" t="s">
        <v>45</v>
      </c>
      <c r="O234" s="1757" t="s">
        <v>46</v>
      </c>
      <c r="P234" s="1756" t="s">
        <v>47</v>
      </c>
      <c r="Q234" s="2160"/>
      <c r="R234" s="2160"/>
      <c r="S234" s="2160"/>
      <c r="T234" s="2160"/>
    </row>
    <row r="235" spans="2:20">
      <c r="B235" s="1758" t="s">
        <v>48</v>
      </c>
      <c r="C235" s="1759">
        <v>0</v>
      </c>
      <c r="D235" s="1759">
        <v>7.3966799999999999</v>
      </c>
      <c r="E235" s="1759">
        <v>0</v>
      </c>
      <c r="F235" s="1759">
        <v>0</v>
      </c>
      <c r="G235" s="1759">
        <v>0.13025600000000001</v>
      </c>
      <c r="H235" s="1759">
        <v>0</v>
      </c>
      <c r="I235" s="1760">
        <v>984.06745809850588</v>
      </c>
      <c r="J235" s="1760">
        <v>237.03234503275462</v>
      </c>
      <c r="K235" s="1760">
        <v>247.24583262458077</v>
      </c>
      <c r="L235" s="1760">
        <v>26.638791566887765</v>
      </c>
      <c r="M235" s="1759">
        <v>0</v>
      </c>
      <c r="N235" s="1759">
        <v>0</v>
      </c>
      <c r="O235" s="1760">
        <v>104.50811915783379</v>
      </c>
      <c r="P235" s="1760">
        <v>12.362706125838786</v>
      </c>
      <c r="Q235" s="1759">
        <v>0</v>
      </c>
      <c r="R235" s="1759">
        <v>0</v>
      </c>
      <c r="S235" s="1759">
        <v>0</v>
      </c>
      <c r="T235" s="1761">
        <v>1619.3821886064013</v>
      </c>
    </row>
    <row r="236" spans="2:20">
      <c r="B236" s="1758" t="s">
        <v>49</v>
      </c>
      <c r="C236" s="1759">
        <v>17.764319657024068</v>
      </c>
      <c r="D236" s="1759">
        <v>365.76498082844296</v>
      </c>
      <c r="E236" s="1759">
        <v>76.929836032621665</v>
      </c>
      <c r="F236" s="1759">
        <v>0.96429138566916794</v>
      </c>
      <c r="G236" s="1759">
        <v>190.23676914791298</v>
      </c>
      <c r="H236" s="1759">
        <v>0</v>
      </c>
      <c r="I236" s="1759">
        <v>0</v>
      </c>
      <c r="J236" s="1759">
        <v>0</v>
      </c>
      <c r="K236" s="1759">
        <v>0</v>
      </c>
      <c r="L236" s="1759">
        <v>0</v>
      </c>
      <c r="M236" s="1759">
        <v>0</v>
      </c>
      <c r="N236" s="1759">
        <v>0</v>
      </c>
      <c r="O236" s="1759">
        <v>0</v>
      </c>
      <c r="P236" s="1759">
        <v>0</v>
      </c>
      <c r="Q236" s="1759">
        <v>0</v>
      </c>
      <c r="R236" s="1759">
        <v>0</v>
      </c>
      <c r="S236" s="1759">
        <v>0</v>
      </c>
      <c r="T236" s="1761">
        <v>651.66019705167082</v>
      </c>
    </row>
    <row r="237" spans="2:20">
      <c r="B237" s="1758" t="s">
        <v>50</v>
      </c>
      <c r="C237" s="1759">
        <v>0</v>
      </c>
      <c r="D237" s="1759">
        <v>0</v>
      </c>
      <c r="E237" s="1759">
        <v>0</v>
      </c>
      <c r="F237" s="1759">
        <v>0</v>
      </c>
      <c r="G237" s="1759">
        <v>0</v>
      </c>
      <c r="H237" s="1759">
        <v>0</v>
      </c>
      <c r="I237" s="1759">
        <v>0</v>
      </c>
      <c r="J237" s="1759">
        <v>0</v>
      </c>
      <c r="K237" s="1759">
        <v>0</v>
      </c>
      <c r="L237" s="1759">
        <v>0</v>
      </c>
      <c r="M237" s="1759">
        <v>0</v>
      </c>
      <c r="N237" s="1759">
        <v>0</v>
      </c>
      <c r="O237" s="1759">
        <v>0</v>
      </c>
      <c r="P237" s="1759">
        <v>0</v>
      </c>
      <c r="Q237" s="1759">
        <v>-41.188169743506478</v>
      </c>
      <c r="R237" s="1759">
        <v>0</v>
      </c>
      <c r="S237" s="1759">
        <v>0</v>
      </c>
      <c r="T237" s="1761">
        <v>-41.188169743506478</v>
      </c>
    </row>
    <row r="238" spans="2:20">
      <c r="B238" s="1758" t="s">
        <v>51</v>
      </c>
      <c r="C238" s="1759">
        <v>0</v>
      </c>
      <c r="D238" s="1759">
        <v>0</v>
      </c>
      <c r="E238" s="1759">
        <v>-14.25530176013427</v>
      </c>
      <c r="F238" s="1759">
        <v>-0.84519248028876315</v>
      </c>
      <c r="G238" s="1759">
        <v>-3.1313337287141003</v>
      </c>
      <c r="H238" s="1759">
        <v>0</v>
      </c>
      <c r="I238" s="1759">
        <v>0</v>
      </c>
      <c r="J238" s="1759">
        <v>0</v>
      </c>
      <c r="K238" s="1759">
        <v>0</v>
      </c>
      <c r="L238" s="1759">
        <v>0</v>
      </c>
      <c r="M238" s="1759">
        <v>-0.51271510605917692</v>
      </c>
      <c r="N238" s="1759">
        <v>-0.83237985193665964</v>
      </c>
      <c r="O238" s="1759">
        <v>0</v>
      </c>
      <c r="P238" s="1759">
        <v>0</v>
      </c>
      <c r="Q238" s="1759">
        <v>0</v>
      </c>
      <c r="R238" s="1759">
        <v>0</v>
      </c>
      <c r="S238" s="1759">
        <v>0</v>
      </c>
      <c r="T238" s="1761">
        <v>-19.576922927132969</v>
      </c>
    </row>
    <row r="239" spans="2:20">
      <c r="B239" s="1758" t="s">
        <v>52</v>
      </c>
      <c r="C239" s="1759">
        <v>0</v>
      </c>
      <c r="D239" s="1759">
        <v>0</v>
      </c>
      <c r="E239" s="1759">
        <v>-64.276165719661876</v>
      </c>
      <c r="F239" s="1759">
        <v>-2.6636790811189917</v>
      </c>
      <c r="G239" s="1759">
        <v>0</v>
      </c>
      <c r="H239" s="1759">
        <v>0</v>
      </c>
      <c r="I239" s="1759">
        <v>0</v>
      </c>
      <c r="J239" s="1759">
        <v>0</v>
      </c>
      <c r="K239" s="1759">
        <v>0</v>
      </c>
      <c r="L239" s="1759">
        <v>0</v>
      </c>
      <c r="M239" s="1759">
        <v>-8.8090731595933782</v>
      </c>
      <c r="N239" s="1759">
        <v>0</v>
      </c>
      <c r="O239" s="1759">
        <v>0</v>
      </c>
      <c r="P239" s="1759">
        <v>0</v>
      </c>
      <c r="Q239" s="1759">
        <v>0</v>
      </c>
      <c r="R239" s="1759">
        <v>0</v>
      </c>
      <c r="S239" s="1759">
        <v>-8.5933245803094055E-2</v>
      </c>
      <c r="T239" s="1761">
        <v>-75.834851206177333</v>
      </c>
    </row>
    <row r="240" spans="2:20">
      <c r="B240" s="1758" t="s">
        <v>53</v>
      </c>
      <c r="C240" s="1759">
        <v>0</v>
      </c>
      <c r="D240" s="1759">
        <v>0</v>
      </c>
      <c r="E240" s="1759">
        <v>0</v>
      </c>
      <c r="F240" s="1759">
        <v>0</v>
      </c>
      <c r="G240" s="1759">
        <v>0</v>
      </c>
      <c r="H240" s="1759">
        <v>0</v>
      </c>
      <c r="I240" s="1759">
        <v>0</v>
      </c>
      <c r="J240" s="1759">
        <v>0</v>
      </c>
      <c r="K240" s="1759">
        <v>0</v>
      </c>
      <c r="L240" s="1759">
        <v>0</v>
      </c>
      <c r="M240" s="1759">
        <v>0</v>
      </c>
      <c r="N240" s="1759">
        <v>0</v>
      </c>
      <c r="O240" s="1759">
        <v>0</v>
      </c>
      <c r="P240" s="1759">
        <v>0</v>
      </c>
      <c r="Q240" s="1759">
        <v>0</v>
      </c>
      <c r="R240" s="1759">
        <v>0</v>
      </c>
      <c r="S240" s="1759">
        <v>0</v>
      </c>
      <c r="T240" s="1761">
        <v>0</v>
      </c>
    </row>
    <row r="241" spans="2:20">
      <c r="B241" s="1763" t="s">
        <v>54</v>
      </c>
      <c r="C241" s="1764">
        <v>17.764319657024068</v>
      </c>
      <c r="D241" s="1764">
        <v>373.16166082844296</v>
      </c>
      <c r="E241" s="1764">
        <v>-1.6016314471744835</v>
      </c>
      <c r="F241" s="1764">
        <v>-2.5445801757385871</v>
      </c>
      <c r="G241" s="1764">
        <v>187.23569141919887</v>
      </c>
      <c r="H241" s="1764">
        <v>0</v>
      </c>
      <c r="I241" s="1764">
        <v>984.06745809850588</v>
      </c>
      <c r="J241" s="1764">
        <v>237.03234503275462</v>
      </c>
      <c r="K241" s="1764">
        <v>247.24583262458077</v>
      </c>
      <c r="L241" s="1764">
        <v>26.638791566887765</v>
      </c>
      <c r="M241" s="1764">
        <v>-9.3217882656525557</v>
      </c>
      <c r="N241" s="1764">
        <v>-0.83237985193665964</v>
      </c>
      <c r="O241" s="1764">
        <v>104.50811915783379</v>
      </c>
      <c r="P241" s="1764">
        <v>12.362706125838786</v>
      </c>
      <c r="Q241" s="1764">
        <v>-41.188169743506478</v>
      </c>
      <c r="R241" s="1764">
        <v>0</v>
      </c>
      <c r="S241" s="1764">
        <v>-8.5933245803094055E-2</v>
      </c>
      <c r="T241" s="1764">
        <v>2134.4424417812547</v>
      </c>
    </row>
    <row r="242" spans="2:20">
      <c r="B242" s="1765"/>
      <c r="C242" s="1766"/>
      <c r="D242" s="1766"/>
      <c r="E242" s="1766"/>
      <c r="F242" s="1766"/>
      <c r="G242" s="1766"/>
      <c r="H242" s="1766"/>
      <c r="I242" s="1766"/>
      <c r="J242" s="1766"/>
      <c r="K242" s="1766"/>
      <c r="L242" s="1766"/>
      <c r="M242" s="1766"/>
      <c r="N242" s="1766"/>
      <c r="O242" s="1766"/>
      <c r="P242" s="1766"/>
      <c r="Q242" s="1766"/>
      <c r="R242" s="1766"/>
      <c r="S242" s="1766"/>
      <c r="T242" s="1766"/>
    </row>
    <row r="243" spans="2:20">
      <c r="B243" s="1767" t="s">
        <v>55</v>
      </c>
      <c r="C243" s="1759">
        <v>0</v>
      </c>
      <c r="D243" s="1759">
        <v>0</v>
      </c>
      <c r="E243" s="1759">
        <v>0</v>
      </c>
      <c r="F243" s="1759">
        <v>0</v>
      </c>
      <c r="G243" s="1759">
        <v>0</v>
      </c>
      <c r="H243" s="1759">
        <v>0</v>
      </c>
      <c r="I243" s="1759">
        <v>0</v>
      </c>
      <c r="J243" s="1759">
        <v>0</v>
      </c>
      <c r="K243" s="1759">
        <v>0</v>
      </c>
      <c r="L243" s="1759">
        <v>0</v>
      </c>
      <c r="M243" s="1759">
        <v>0</v>
      </c>
      <c r="N243" s="1759">
        <v>0</v>
      </c>
      <c r="O243" s="1759">
        <v>0</v>
      </c>
      <c r="P243" s="1759">
        <v>0</v>
      </c>
      <c r="Q243" s="1759">
        <v>0</v>
      </c>
      <c r="R243" s="1759">
        <v>0</v>
      </c>
      <c r="S243" s="1759">
        <v>0</v>
      </c>
      <c r="T243" s="1768">
        <v>0</v>
      </c>
    </row>
    <row r="244" spans="2:20">
      <c r="B244" s="1767" t="s">
        <v>56</v>
      </c>
      <c r="C244" s="1759">
        <v>0</v>
      </c>
      <c r="D244" s="1759">
        <v>0</v>
      </c>
      <c r="E244" s="1759">
        <v>0</v>
      </c>
      <c r="F244" s="1759">
        <v>0</v>
      </c>
      <c r="G244" s="1759">
        <v>20.120482151219015</v>
      </c>
      <c r="H244" s="1759">
        <v>0</v>
      </c>
      <c r="I244" s="1759">
        <v>984.06745809850588</v>
      </c>
      <c r="J244" s="1759">
        <v>237.03234503275462</v>
      </c>
      <c r="K244" s="1759">
        <v>21.632393022971925</v>
      </c>
      <c r="L244" s="1759">
        <v>9.2514666831198387</v>
      </c>
      <c r="M244" s="1759">
        <v>0</v>
      </c>
      <c r="N244" s="1759">
        <v>4.4166912039261241</v>
      </c>
      <c r="O244" s="1759">
        <v>0</v>
      </c>
      <c r="P244" s="1759">
        <v>0</v>
      </c>
      <c r="Q244" s="1759">
        <v>-588.45631948544087</v>
      </c>
      <c r="R244" s="1759">
        <v>0</v>
      </c>
      <c r="S244" s="1759">
        <v>0</v>
      </c>
      <c r="T244" s="1768">
        <v>688.06451670705633</v>
      </c>
    </row>
    <row r="245" spans="2:20">
      <c r="B245" s="1767" t="s">
        <v>57</v>
      </c>
      <c r="C245" s="1759">
        <v>0</v>
      </c>
      <c r="D245" s="1759">
        <v>0</v>
      </c>
      <c r="E245" s="1759">
        <v>0</v>
      </c>
      <c r="F245" s="1759">
        <v>0</v>
      </c>
      <c r="G245" s="1759">
        <v>14.235464329282825</v>
      </c>
      <c r="H245" s="1759">
        <v>0</v>
      </c>
      <c r="I245" s="1759">
        <v>0</v>
      </c>
      <c r="J245" s="1759">
        <v>0</v>
      </c>
      <c r="K245" s="1759">
        <v>34.58210541538088</v>
      </c>
      <c r="L245" s="1759">
        <v>14.842062220534972</v>
      </c>
      <c r="M245" s="1759">
        <v>0</v>
      </c>
      <c r="N245" s="1759">
        <v>4.2521516827727925</v>
      </c>
      <c r="O245" s="1759">
        <v>0</v>
      </c>
      <c r="P245" s="1759">
        <v>9.4042928654290243</v>
      </c>
      <c r="Q245" s="1759">
        <v>0</v>
      </c>
      <c r="R245" s="1759">
        <v>-70.805195811255132</v>
      </c>
      <c r="S245" s="1759">
        <v>0</v>
      </c>
      <c r="T245" s="1768">
        <v>6.5108807021453714</v>
      </c>
    </row>
    <row r="246" spans="2:20">
      <c r="B246" s="1767" t="s">
        <v>58</v>
      </c>
      <c r="C246" s="1759">
        <v>0</v>
      </c>
      <c r="D246" s="1759">
        <v>0</v>
      </c>
      <c r="E246" s="1759">
        <v>0</v>
      </c>
      <c r="F246" s="1759">
        <v>0</v>
      </c>
      <c r="G246" s="1759">
        <v>0</v>
      </c>
      <c r="H246" s="1759">
        <v>0</v>
      </c>
      <c r="I246" s="1759">
        <v>0</v>
      </c>
      <c r="J246" s="1759">
        <v>0</v>
      </c>
      <c r="K246" s="1759">
        <v>54.323334149797823</v>
      </c>
      <c r="L246" s="1759">
        <v>0</v>
      </c>
      <c r="M246" s="1759">
        <v>0</v>
      </c>
      <c r="N246" s="1759">
        <v>-49.142523034968875</v>
      </c>
      <c r="O246" s="1759">
        <v>0</v>
      </c>
      <c r="P246" s="1759">
        <v>0</v>
      </c>
      <c r="Q246" s="1759">
        <v>0</v>
      </c>
      <c r="R246" s="1759">
        <v>0</v>
      </c>
      <c r="S246" s="1759">
        <v>0</v>
      </c>
      <c r="T246" s="1768">
        <v>5.1808111148289484</v>
      </c>
    </row>
    <row r="247" spans="2:20">
      <c r="B247" s="1767" t="s">
        <v>59</v>
      </c>
      <c r="C247" s="1759">
        <v>0</v>
      </c>
      <c r="D247" s="1759">
        <v>0</v>
      </c>
      <c r="E247" s="1759">
        <v>0</v>
      </c>
      <c r="F247" s="1759">
        <v>0</v>
      </c>
      <c r="G247" s="1759">
        <v>0</v>
      </c>
      <c r="H247" s="1759">
        <v>0</v>
      </c>
      <c r="I247" s="1759">
        <v>0</v>
      </c>
      <c r="J247" s="1759">
        <v>0</v>
      </c>
      <c r="K247" s="1759">
        <v>0</v>
      </c>
      <c r="L247" s="1759">
        <v>0</v>
      </c>
      <c r="M247" s="1759">
        <v>0</v>
      </c>
      <c r="N247" s="1759">
        <v>0</v>
      </c>
      <c r="O247" s="1759">
        <v>0</v>
      </c>
      <c r="P247" s="1759">
        <v>0</v>
      </c>
      <c r="Q247" s="1759">
        <v>0</v>
      </c>
      <c r="R247" s="1759">
        <v>0</v>
      </c>
      <c r="S247" s="1759">
        <v>0</v>
      </c>
      <c r="T247" s="1768">
        <v>0</v>
      </c>
    </row>
    <row r="248" spans="2:20">
      <c r="B248" s="1767" t="s">
        <v>60</v>
      </c>
      <c r="C248" s="1759">
        <v>0</v>
      </c>
      <c r="D248" s="1759">
        <v>386.55581999113582</v>
      </c>
      <c r="E248" s="1759">
        <v>-382.69026179122449</v>
      </c>
      <c r="F248" s="1759">
        <v>0</v>
      </c>
      <c r="G248" s="1759">
        <v>0</v>
      </c>
      <c r="H248" s="1759">
        <v>0</v>
      </c>
      <c r="I248" s="1759">
        <v>0</v>
      </c>
      <c r="J248" s="1759">
        <v>0</v>
      </c>
      <c r="K248" s="1759">
        <v>0</v>
      </c>
      <c r="L248" s="1759">
        <v>0</v>
      </c>
      <c r="M248" s="1759">
        <v>0</v>
      </c>
      <c r="N248" s="1759">
        <v>0</v>
      </c>
      <c r="O248" s="1759">
        <v>0</v>
      </c>
      <c r="P248" s="1759">
        <v>0</v>
      </c>
      <c r="Q248" s="1759">
        <v>0</v>
      </c>
      <c r="R248" s="1759">
        <v>0</v>
      </c>
      <c r="S248" s="1759">
        <v>0</v>
      </c>
      <c r="T248" s="1768">
        <v>3.8655581999113338</v>
      </c>
    </row>
    <row r="249" spans="2:20">
      <c r="B249" s="1767" t="s">
        <v>61</v>
      </c>
      <c r="C249" s="1759">
        <v>0</v>
      </c>
      <c r="D249" s="1759">
        <v>0</v>
      </c>
      <c r="E249" s="1759">
        <v>0</v>
      </c>
      <c r="F249" s="1759">
        <v>0</v>
      </c>
      <c r="G249" s="1759">
        <v>0</v>
      </c>
      <c r="H249" s="1759">
        <v>0</v>
      </c>
      <c r="I249" s="1759">
        <v>0</v>
      </c>
      <c r="J249" s="1759">
        <v>0</v>
      </c>
      <c r="K249" s="1759">
        <v>74.203813261370044</v>
      </c>
      <c r="L249" s="1759">
        <v>0</v>
      </c>
      <c r="M249" s="1759">
        <v>-74.203813261370044</v>
      </c>
      <c r="N249" s="1759">
        <v>0</v>
      </c>
      <c r="O249" s="1759">
        <v>0</v>
      </c>
      <c r="P249" s="1759">
        <v>0</v>
      </c>
      <c r="Q249" s="1759">
        <v>0</v>
      </c>
      <c r="R249" s="1759">
        <v>0</v>
      </c>
      <c r="S249" s="1759">
        <v>0</v>
      </c>
      <c r="T249" s="1768">
        <v>0</v>
      </c>
    </row>
    <row r="250" spans="2:20">
      <c r="B250" s="1767" t="s">
        <v>62</v>
      </c>
      <c r="C250" s="1759">
        <v>0</v>
      </c>
      <c r="D250" s="1759">
        <v>0</v>
      </c>
      <c r="E250" s="1759">
        <v>0</v>
      </c>
      <c r="F250" s="1759">
        <v>-5.3644612291948448</v>
      </c>
      <c r="G250" s="1759">
        <v>0</v>
      </c>
      <c r="H250" s="1759">
        <v>0</v>
      </c>
      <c r="I250" s="1759">
        <v>0</v>
      </c>
      <c r="J250" s="1759">
        <v>0</v>
      </c>
      <c r="K250" s="1759">
        <v>0</v>
      </c>
      <c r="L250" s="1759">
        <v>0</v>
      </c>
      <c r="M250" s="1759">
        <v>0</v>
      </c>
      <c r="N250" s="1759">
        <v>0</v>
      </c>
      <c r="O250" s="1759">
        <v>0</v>
      </c>
      <c r="P250" s="1759">
        <v>0</v>
      </c>
      <c r="Q250" s="1759">
        <v>0</v>
      </c>
      <c r="R250" s="1759">
        <v>0</v>
      </c>
      <c r="S250" s="1759">
        <v>7.4713944696307051</v>
      </c>
      <c r="T250" s="1768">
        <v>2.1069332404358603</v>
      </c>
    </row>
    <row r="251" spans="2:20">
      <c r="B251" s="1767" t="s">
        <v>63</v>
      </c>
      <c r="C251" s="1759">
        <v>0</v>
      </c>
      <c r="D251" s="1759">
        <v>0</v>
      </c>
      <c r="E251" s="1759">
        <v>0</v>
      </c>
      <c r="F251" s="1759">
        <v>0</v>
      </c>
      <c r="G251" s="1759">
        <v>0</v>
      </c>
      <c r="H251" s="1759">
        <v>0</v>
      </c>
      <c r="I251" s="1759">
        <v>0</v>
      </c>
      <c r="J251" s="1759">
        <v>0</v>
      </c>
      <c r="K251" s="1759">
        <v>0</v>
      </c>
      <c r="L251" s="1759">
        <v>0</v>
      </c>
      <c r="M251" s="1759">
        <v>0</v>
      </c>
      <c r="N251" s="1759">
        <v>0</v>
      </c>
      <c r="O251" s="1759">
        <v>0</v>
      </c>
      <c r="P251" s="1759">
        <v>0</v>
      </c>
      <c r="Q251" s="1759">
        <v>40.29587196530597</v>
      </c>
      <c r="R251" s="1759">
        <v>0</v>
      </c>
      <c r="S251" s="1759">
        <v>-26.61542343308459</v>
      </c>
      <c r="T251" s="1768">
        <v>13.68044853222138</v>
      </c>
    </row>
    <row r="252" spans="2:20">
      <c r="B252" s="1767" t="s">
        <v>64</v>
      </c>
      <c r="C252" s="1759">
        <v>10.05823125</v>
      </c>
      <c r="D252" s="1759">
        <v>-13.394159162692858</v>
      </c>
      <c r="E252" s="1759">
        <v>17.518769056071054</v>
      </c>
      <c r="F252" s="1759">
        <v>0</v>
      </c>
      <c r="G252" s="1759">
        <v>0</v>
      </c>
      <c r="H252" s="1759">
        <v>0</v>
      </c>
      <c r="I252" s="1759">
        <v>0</v>
      </c>
      <c r="J252" s="1759">
        <v>0</v>
      </c>
      <c r="K252" s="1759">
        <v>0</v>
      </c>
      <c r="L252" s="1759">
        <v>0</v>
      </c>
      <c r="M252" s="1759">
        <v>0</v>
      </c>
      <c r="N252" s="1759">
        <v>0</v>
      </c>
      <c r="O252" s="1759">
        <v>0</v>
      </c>
      <c r="P252" s="1759">
        <v>0</v>
      </c>
      <c r="Q252" s="1759">
        <v>0</v>
      </c>
      <c r="R252" s="1759">
        <v>0</v>
      </c>
      <c r="S252" s="1759">
        <v>0</v>
      </c>
      <c r="T252" s="1768">
        <v>14.182841143378196</v>
      </c>
    </row>
    <row r="253" spans="2:20">
      <c r="B253" s="1767" t="s">
        <v>65</v>
      </c>
      <c r="C253" s="1759">
        <v>3.9115343750000005</v>
      </c>
      <c r="D253" s="1759">
        <v>0</v>
      </c>
      <c r="E253" s="1759">
        <v>18.729068543758572</v>
      </c>
      <c r="F253" s="1759">
        <v>0</v>
      </c>
      <c r="G253" s="1759">
        <v>4.3082366200216411</v>
      </c>
      <c r="H253" s="1759">
        <v>0</v>
      </c>
      <c r="I253" s="1759">
        <v>0</v>
      </c>
      <c r="J253" s="1759">
        <v>0</v>
      </c>
      <c r="K253" s="1759">
        <v>0</v>
      </c>
      <c r="L253" s="1759">
        <v>0</v>
      </c>
      <c r="M253" s="1759">
        <v>0</v>
      </c>
      <c r="N253" s="1759">
        <v>1.1452274559551199</v>
      </c>
      <c r="O253" s="1759">
        <v>0</v>
      </c>
      <c r="P253" s="1759">
        <v>0</v>
      </c>
      <c r="Q253" s="1759">
        <v>31.304147310681664</v>
      </c>
      <c r="R253" s="1759">
        <v>0</v>
      </c>
      <c r="S253" s="1759">
        <v>0</v>
      </c>
      <c r="T253" s="1768">
        <v>59.398214305417</v>
      </c>
    </row>
    <row r="254" spans="2:20">
      <c r="B254" s="1767" t="s">
        <v>66</v>
      </c>
      <c r="C254" s="1759">
        <v>0</v>
      </c>
      <c r="D254" s="1759">
        <v>0</v>
      </c>
      <c r="E254" s="1759">
        <v>0</v>
      </c>
      <c r="F254" s="1759">
        <v>0</v>
      </c>
      <c r="G254" s="1759">
        <v>2.1429660865805213</v>
      </c>
      <c r="H254" s="1759">
        <v>0</v>
      </c>
      <c r="I254" s="1759">
        <v>0</v>
      </c>
      <c r="J254" s="1759">
        <v>0</v>
      </c>
      <c r="K254" s="1759">
        <v>0</v>
      </c>
      <c r="L254" s="1759">
        <v>0</v>
      </c>
      <c r="M254" s="1759">
        <v>0</v>
      </c>
      <c r="N254" s="1759">
        <v>0.56964921288849302</v>
      </c>
      <c r="O254" s="1759">
        <v>0</v>
      </c>
      <c r="P254" s="1759">
        <v>0</v>
      </c>
      <c r="Q254" s="1759">
        <v>41.942065031006976</v>
      </c>
      <c r="R254" s="1759">
        <v>5.4867494909090686</v>
      </c>
      <c r="S254" s="1759">
        <v>0</v>
      </c>
      <c r="T254" s="1768">
        <v>50.14142982138506</v>
      </c>
    </row>
    <row r="255" spans="2:20">
      <c r="B255" s="1763" t="s">
        <v>67</v>
      </c>
      <c r="C255" s="1764">
        <v>13.969765625000001</v>
      </c>
      <c r="D255" s="1764">
        <v>373.16166082844296</v>
      </c>
      <c r="E255" s="1764">
        <v>-346.44242419139488</v>
      </c>
      <c r="F255" s="1764">
        <v>-5.3644612291948448</v>
      </c>
      <c r="G255" s="1764">
        <v>40.807149187104002</v>
      </c>
      <c r="H255" s="1764">
        <v>0</v>
      </c>
      <c r="I255" s="1764">
        <v>984.06745809850588</v>
      </c>
      <c r="J255" s="1764">
        <v>237.03234503275462</v>
      </c>
      <c r="K255" s="1764">
        <v>184.74164584952067</v>
      </c>
      <c r="L255" s="1764">
        <v>24.093528903654811</v>
      </c>
      <c r="M255" s="1764">
        <v>-74.203813261370044</v>
      </c>
      <c r="N255" s="1764">
        <v>-38.758803479426341</v>
      </c>
      <c r="O255" s="1764">
        <v>0</v>
      </c>
      <c r="P255" s="1764">
        <v>9.4042928654290243</v>
      </c>
      <c r="Q255" s="1764">
        <v>-474.91423517844629</v>
      </c>
      <c r="R255" s="1764">
        <v>-65.318446320346069</v>
      </c>
      <c r="S255" s="1764">
        <v>-19.144028963453884</v>
      </c>
      <c r="T255" s="1764">
        <v>843.13163376677949</v>
      </c>
    </row>
    <row r="256" spans="2:20">
      <c r="B256" s="1765"/>
      <c r="C256" s="1766"/>
      <c r="D256" s="1766"/>
      <c r="E256" s="1766"/>
      <c r="F256" s="1766"/>
      <c r="G256" s="1766"/>
      <c r="H256" s="1766"/>
      <c r="I256" s="1766"/>
      <c r="J256" s="1766"/>
      <c r="K256" s="1766"/>
      <c r="L256" s="1766"/>
      <c r="M256" s="1766"/>
      <c r="N256" s="1766"/>
      <c r="O256" s="1766"/>
      <c r="P256" s="1766"/>
      <c r="Q256" s="1766"/>
      <c r="R256" s="1766"/>
      <c r="S256" s="1766"/>
      <c r="T256" s="1766"/>
    </row>
    <row r="257" spans="2:20">
      <c r="B257" s="1767" t="s">
        <v>68</v>
      </c>
      <c r="C257" s="1759">
        <v>3.7945540320240663</v>
      </c>
      <c r="D257" s="1759">
        <v>0</v>
      </c>
      <c r="E257" s="1759">
        <v>10.009927753258729</v>
      </c>
      <c r="F257" s="1759">
        <v>0</v>
      </c>
      <c r="G257" s="1759">
        <v>59.310912069450076</v>
      </c>
      <c r="H257" s="1759">
        <v>0</v>
      </c>
      <c r="I257" s="1759">
        <v>0</v>
      </c>
      <c r="J257" s="1759">
        <v>0</v>
      </c>
      <c r="K257" s="1759">
        <v>20.082846237812245</v>
      </c>
      <c r="L257" s="1759">
        <v>2.5452626632329545</v>
      </c>
      <c r="M257" s="1759">
        <v>1.1054608081054689</v>
      </c>
      <c r="N257" s="1759">
        <v>15.766191815929767</v>
      </c>
      <c r="O257" s="1759">
        <v>4.7115375976562497</v>
      </c>
      <c r="P257" s="1759">
        <v>0</v>
      </c>
      <c r="Q257" s="1759">
        <v>125.88869302243096</v>
      </c>
      <c r="R257" s="1759">
        <v>17.446975561281018</v>
      </c>
      <c r="S257" s="1759">
        <v>2.7711535644531251</v>
      </c>
      <c r="T257" s="1768">
        <v>263.43351512563464</v>
      </c>
    </row>
    <row r="258" spans="2:20">
      <c r="B258" s="1767" t="s">
        <v>69</v>
      </c>
      <c r="C258" s="1759">
        <v>0</v>
      </c>
      <c r="D258" s="1759">
        <v>0</v>
      </c>
      <c r="E258" s="1759">
        <v>220.60424900454836</v>
      </c>
      <c r="F258" s="1759">
        <v>0.28677459493817392</v>
      </c>
      <c r="G258" s="1759">
        <v>4.7638546223905314</v>
      </c>
      <c r="H258" s="1759">
        <v>0</v>
      </c>
      <c r="I258" s="1759">
        <v>0</v>
      </c>
      <c r="J258" s="1759">
        <v>0</v>
      </c>
      <c r="K258" s="1759">
        <v>0</v>
      </c>
      <c r="L258" s="1759">
        <v>0</v>
      </c>
      <c r="M258" s="1759">
        <v>45.923179284797385</v>
      </c>
      <c r="N258" s="1759">
        <v>1.2663411021544451</v>
      </c>
      <c r="O258" s="1759">
        <v>0</v>
      </c>
      <c r="P258" s="1759">
        <v>0</v>
      </c>
      <c r="Q258" s="1759">
        <v>45.260736163779669</v>
      </c>
      <c r="R258" s="1759">
        <v>0</v>
      </c>
      <c r="S258" s="1759">
        <v>1.4627043407542939</v>
      </c>
      <c r="T258" s="1768">
        <v>319.56783911336282</v>
      </c>
    </row>
    <row r="259" spans="2:20">
      <c r="B259" s="1767" t="s">
        <v>70</v>
      </c>
      <c r="C259" s="1759">
        <v>0</v>
      </c>
      <c r="D259" s="1759">
        <v>0</v>
      </c>
      <c r="E259" s="1759">
        <v>3.5271930114629297</v>
      </c>
      <c r="F259" s="1759">
        <v>0</v>
      </c>
      <c r="G259" s="1759">
        <v>48.749434252341672</v>
      </c>
      <c r="H259" s="1759">
        <v>0</v>
      </c>
      <c r="I259" s="1759">
        <v>0</v>
      </c>
      <c r="J259" s="1759">
        <v>0</v>
      </c>
      <c r="K259" s="1759">
        <v>39.256909663539503</v>
      </c>
      <c r="L259" s="1759">
        <v>0</v>
      </c>
      <c r="M259" s="1759">
        <v>0</v>
      </c>
      <c r="N259" s="1759">
        <v>12.958710370875634</v>
      </c>
      <c r="O259" s="1759">
        <v>80.523650612614375</v>
      </c>
      <c r="P259" s="1759">
        <v>1.2281788982927946</v>
      </c>
      <c r="Q259" s="1759">
        <v>159.10041878341977</v>
      </c>
      <c r="R259" s="1759">
        <v>29.067896346898497</v>
      </c>
      <c r="S259" s="1759">
        <v>0</v>
      </c>
      <c r="T259" s="1768">
        <v>374.41239193944517</v>
      </c>
    </row>
    <row r="260" spans="2:20">
      <c r="B260" s="1767" t="s">
        <v>71</v>
      </c>
      <c r="C260" s="1759">
        <v>0</v>
      </c>
      <c r="D260" s="1759">
        <v>0</v>
      </c>
      <c r="E260" s="1759">
        <v>4.1938410007822178</v>
      </c>
      <c r="F260" s="1759">
        <v>0</v>
      </c>
      <c r="G260" s="1759">
        <v>22.809891612288435</v>
      </c>
      <c r="H260" s="1759">
        <v>0</v>
      </c>
      <c r="I260" s="1759">
        <v>0</v>
      </c>
      <c r="J260" s="1759">
        <v>0</v>
      </c>
      <c r="K260" s="1759">
        <v>0.44316579048131971</v>
      </c>
      <c r="L260" s="1759">
        <v>0</v>
      </c>
      <c r="M260" s="1759">
        <v>0</v>
      </c>
      <c r="N260" s="1759">
        <v>6.0633889095956608</v>
      </c>
      <c r="O260" s="1759">
        <v>18.624452224779198</v>
      </c>
      <c r="P260" s="1759">
        <v>0.90435648979141237</v>
      </c>
      <c r="Q260" s="1759">
        <v>95.361705205091553</v>
      </c>
      <c r="R260" s="1759">
        <v>18.80357441216654</v>
      </c>
      <c r="S260" s="1759">
        <v>0</v>
      </c>
      <c r="T260" s="1768">
        <v>167.20437564497632</v>
      </c>
    </row>
    <row r="261" spans="2:20">
      <c r="B261" s="1767" t="s">
        <v>72</v>
      </c>
      <c r="C261" s="1759">
        <v>0</v>
      </c>
      <c r="D261" s="1759">
        <v>0</v>
      </c>
      <c r="E261" s="1759">
        <v>22.365875714767409</v>
      </c>
      <c r="F261" s="1759">
        <v>0</v>
      </c>
      <c r="G261" s="1759">
        <v>1.5172607097483775</v>
      </c>
      <c r="H261" s="1759">
        <v>0</v>
      </c>
      <c r="I261" s="1759">
        <v>0</v>
      </c>
      <c r="J261" s="1759">
        <v>0</v>
      </c>
      <c r="K261" s="1759">
        <v>2.5128602360593413</v>
      </c>
      <c r="L261" s="1759">
        <v>0</v>
      </c>
      <c r="M261" s="1759">
        <v>6.716976373256486</v>
      </c>
      <c r="N261" s="1759">
        <v>0.40332246714830289</v>
      </c>
      <c r="O261" s="1759">
        <v>0.648478722783982</v>
      </c>
      <c r="P261" s="1759">
        <v>0.82587787232555487</v>
      </c>
      <c r="Q261" s="1759">
        <v>7.6575522602177513</v>
      </c>
      <c r="R261" s="1759">
        <v>0</v>
      </c>
      <c r="S261" s="1759">
        <v>0.21859738363196482</v>
      </c>
      <c r="T261" s="1768">
        <v>42.86680173993917</v>
      </c>
    </row>
    <row r="262" spans="2:20">
      <c r="B262" s="1767" t="s">
        <v>73</v>
      </c>
      <c r="C262" s="1759">
        <v>0</v>
      </c>
      <c r="D262" s="1759">
        <v>0</v>
      </c>
      <c r="E262" s="1759">
        <v>0</v>
      </c>
      <c r="F262" s="1759">
        <v>0</v>
      </c>
      <c r="G262" s="1759">
        <v>0</v>
      </c>
      <c r="H262" s="1759">
        <v>0</v>
      </c>
      <c r="I262" s="1759">
        <v>0</v>
      </c>
      <c r="J262" s="1759">
        <v>0</v>
      </c>
      <c r="K262" s="1759">
        <v>0</v>
      </c>
      <c r="L262" s="1759">
        <v>0</v>
      </c>
      <c r="M262" s="1759">
        <v>0</v>
      </c>
      <c r="N262" s="1759">
        <v>0</v>
      </c>
      <c r="O262" s="1759">
        <v>0</v>
      </c>
      <c r="P262" s="1759">
        <v>0</v>
      </c>
      <c r="Q262" s="1759">
        <v>0.45696000000000003</v>
      </c>
      <c r="R262" s="1759">
        <v>0</v>
      </c>
      <c r="S262" s="1759">
        <v>0</v>
      </c>
      <c r="T262" s="1768">
        <v>0.45696000000000003</v>
      </c>
    </row>
    <row r="263" spans="2:20">
      <c r="B263" s="1763" t="s">
        <v>74</v>
      </c>
      <c r="C263" s="1764">
        <v>3.7945540320240663</v>
      </c>
      <c r="D263" s="1764">
        <v>0</v>
      </c>
      <c r="E263" s="1764">
        <v>260.70108648481965</v>
      </c>
      <c r="F263" s="1764">
        <v>0.28677459493817392</v>
      </c>
      <c r="G263" s="1764">
        <v>137.15135326621908</v>
      </c>
      <c r="H263" s="1764">
        <v>0</v>
      </c>
      <c r="I263" s="1764">
        <v>0</v>
      </c>
      <c r="J263" s="1764">
        <v>0</v>
      </c>
      <c r="K263" s="1764">
        <v>62.295781927892406</v>
      </c>
      <c r="L263" s="1764">
        <v>2.5452626632329545</v>
      </c>
      <c r="M263" s="1764">
        <v>53.745616466159341</v>
      </c>
      <c r="N263" s="1764">
        <v>36.457954665703802</v>
      </c>
      <c r="O263" s="1764">
        <v>104.50811915783379</v>
      </c>
      <c r="P263" s="1764">
        <v>2.9584132604097615</v>
      </c>
      <c r="Q263" s="1764">
        <v>433.7260654349397</v>
      </c>
      <c r="R263" s="1764">
        <v>65.318446320346055</v>
      </c>
      <c r="S263" s="1764">
        <v>4.452455288839384</v>
      </c>
      <c r="T263" s="1764">
        <v>1167.941883563358</v>
      </c>
    </row>
    <row r="264" spans="2:20">
      <c r="B264" s="1758" t="s">
        <v>75</v>
      </c>
      <c r="C264" s="1759">
        <v>0</v>
      </c>
      <c r="D264" s="1759">
        <v>0</v>
      </c>
      <c r="E264" s="1759">
        <v>84.139706259400711</v>
      </c>
      <c r="F264" s="1759">
        <v>2.533106458518084</v>
      </c>
      <c r="G264" s="1759">
        <v>9.2771889658758084</v>
      </c>
      <c r="H264" s="1759">
        <v>0</v>
      </c>
      <c r="I264" s="1759">
        <v>0</v>
      </c>
      <c r="J264" s="1759">
        <v>0</v>
      </c>
      <c r="K264" s="1759">
        <v>0.20840484716769062</v>
      </c>
      <c r="L264" s="1759">
        <v>0</v>
      </c>
      <c r="M264" s="1759">
        <v>11.136408529558132</v>
      </c>
      <c r="N264" s="1759">
        <v>1.4684689617858735</v>
      </c>
      <c r="O264" s="1759">
        <v>0</v>
      </c>
      <c r="P264" s="1759">
        <v>0</v>
      </c>
      <c r="Q264" s="1759">
        <v>0</v>
      </c>
      <c r="R264" s="1759">
        <v>0</v>
      </c>
      <c r="S264" s="1759">
        <v>14.605640428811407</v>
      </c>
      <c r="T264" s="1768">
        <v>123.36892445111771</v>
      </c>
    </row>
    <row r="265" spans="2:20">
      <c r="B265" s="1763" t="s">
        <v>76</v>
      </c>
      <c r="C265" s="1764">
        <v>3.7945540320240663</v>
      </c>
      <c r="D265" s="1764">
        <v>0</v>
      </c>
      <c r="E265" s="1764">
        <v>344.84079274422038</v>
      </c>
      <c r="F265" s="1764">
        <v>2.8198810534562577</v>
      </c>
      <c r="G265" s="1764">
        <v>146.42854223209488</v>
      </c>
      <c r="H265" s="1764">
        <v>0</v>
      </c>
      <c r="I265" s="1764">
        <v>0</v>
      </c>
      <c r="J265" s="1764">
        <v>0</v>
      </c>
      <c r="K265" s="1764">
        <v>62.504186775060099</v>
      </c>
      <c r="L265" s="1764">
        <v>2.5452626632329545</v>
      </c>
      <c r="M265" s="1764">
        <v>64.882024995717472</v>
      </c>
      <c r="N265" s="1764">
        <v>37.926423627489676</v>
      </c>
      <c r="O265" s="1764">
        <v>104.50811915783379</v>
      </c>
      <c r="P265" s="1764">
        <v>2.9584132604097615</v>
      </c>
      <c r="Q265" s="1764">
        <v>433.7260654349397</v>
      </c>
      <c r="R265" s="1764">
        <v>65.318446320346055</v>
      </c>
      <c r="S265" s="1764">
        <v>19.05809571765079</v>
      </c>
      <c r="T265" s="1764">
        <v>1291.3108080144757</v>
      </c>
    </row>
    <row r="266" spans="2:20">
      <c r="B266" s="1750"/>
      <c r="C266" s="1769">
        <v>0</v>
      </c>
      <c r="D266" s="1769">
        <v>0</v>
      </c>
      <c r="E266" s="1769">
        <v>-1.4210854715202004E-14</v>
      </c>
      <c r="F266" s="1769">
        <v>0</v>
      </c>
      <c r="G266" s="1769">
        <v>0</v>
      </c>
      <c r="H266" s="1769">
        <v>0</v>
      </c>
      <c r="I266" s="1769">
        <v>0</v>
      </c>
      <c r="J266" s="1769">
        <v>0</v>
      </c>
      <c r="K266" s="1769">
        <v>0</v>
      </c>
      <c r="L266" s="1769">
        <v>0</v>
      </c>
      <c r="M266" s="1769">
        <v>-1.5987211554602254E-14</v>
      </c>
      <c r="N266" s="1769">
        <v>-5.1070259132757201E-15</v>
      </c>
      <c r="O266" s="1769">
        <v>0</v>
      </c>
      <c r="P266" s="1769">
        <v>0</v>
      </c>
      <c r="Q266" s="1769">
        <v>-1.1368683772161603E-13</v>
      </c>
      <c r="R266" s="1769">
        <v>-1.4210854715202004E-14</v>
      </c>
      <c r="S266" s="1769">
        <v>0</v>
      </c>
      <c r="T266" s="1769">
        <v>0</v>
      </c>
    </row>
    <row r="267" spans="2:20">
      <c r="B267" s="1750"/>
      <c r="C267" s="1750"/>
      <c r="D267" s="1750"/>
      <c r="E267" s="1750"/>
      <c r="F267" s="1750"/>
      <c r="G267" s="1750"/>
      <c r="H267" s="1750"/>
      <c r="I267" s="1750"/>
      <c r="J267" s="1750"/>
      <c r="K267" s="1750"/>
      <c r="L267" s="1750"/>
      <c r="M267" s="1750"/>
      <c r="N267" s="1750"/>
      <c r="O267" s="1750"/>
      <c r="P267" s="1750"/>
      <c r="Q267" s="1750"/>
      <c r="R267" s="1750"/>
      <c r="S267" s="1750"/>
      <c r="T267" s="1750"/>
    </row>
    <row r="268" spans="2:20" ht="15">
      <c r="B268" s="1754" t="s">
        <v>83</v>
      </c>
      <c r="C268" s="1755"/>
      <c r="D268" s="1755"/>
      <c r="E268" s="1755"/>
      <c r="F268" s="1755"/>
      <c r="G268" s="1755"/>
      <c r="H268" s="1755"/>
      <c r="I268" s="1755"/>
      <c r="J268" s="1755"/>
      <c r="K268" s="1755"/>
      <c r="L268" s="1755"/>
      <c r="M268" s="1755"/>
      <c r="N268" s="1755"/>
      <c r="O268" s="1755"/>
      <c r="P268" s="1755"/>
      <c r="Q268" s="1755"/>
      <c r="R268" s="1755"/>
      <c r="S268" s="1755"/>
      <c r="T268" s="1755"/>
    </row>
    <row r="269" spans="2:20">
      <c r="B269" s="1750"/>
      <c r="C269" s="1750"/>
      <c r="D269" s="1750"/>
      <c r="E269" s="1750"/>
      <c r="F269" s="1750"/>
      <c r="G269" s="1750"/>
      <c r="H269" s="1750"/>
      <c r="I269" s="1750"/>
      <c r="J269" s="1750"/>
      <c r="K269" s="1750"/>
      <c r="L269" s="1750"/>
      <c r="M269" s="1750"/>
      <c r="N269" s="1750"/>
      <c r="O269" s="1750"/>
      <c r="P269" s="1750"/>
      <c r="Q269" s="1750"/>
      <c r="R269" s="1750"/>
      <c r="S269" s="1750"/>
      <c r="T269" s="1750"/>
    </row>
    <row r="270" spans="2:20">
      <c r="B270" s="2166" t="s">
        <v>30</v>
      </c>
      <c r="C270" s="2159" t="s">
        <v>31</v>
      </c>
      <c r="D270" s="2159" t="s">
        <v>32</v>
      </c>
      <c r="E270" s="2159" t="s">
        <v>33</v>
      </c>
      <c r="F270" s="2159" t="s">
        <v>890</v>
      </c>
      <c r="G270" s="2159" t="s">
        <v>34</v>
      </c>
      <c r="H270" s="2159" t="s">
        <v>891</v>
      </c>
      <c r="I270" s="2159" t="s">
        <v>35</v>
      </c>
      <c r="J270" s="2159" t="s">
        <v>36</v>
      </c>
      <c r="K270" s="2163" t="s">
        <v>37</v>
      </c>
      <c r="L270" s="2164"/>
      <c r="M270" s="2164"/>
      <c r="N270" s="2164"/>
      <c r="O270" s="2164"/>
      <c r="P270" s="2165"/>
      <c r="Q270" s="2159" t="s">
        <v>38</v>
      </c>
      <c r="R270" s="2159" t="s">
        <v>39</v>
      </c>
      <c r="S270" s="2159" t="s">
        <v>40</v>
      </c>
      <c r="T270" s="2159" t="s">
        <v>41</v>
      </c>
    </row>
    <row r="271" spans="2:20" ht="36">
      <c r="B271" s="2167"/>
      <c r="C271" s="2160"/>
      <c r="D271" s="2160"/>
      <c r="E271" s="2160"/>
      <c r="F271" s="2160"/>
      <c r="G271" s="2160"/>
      <c r="H271" s="2160"/>
      <c r="I271" s="2160"/>
      <c r="J271" s="2160"/>
      <c r="K271" s="1756" t="s">
        <v>42</v>
      </c>
      <c r="L271" s="1756" t="s">
        <v>43</v>
      </c>
      <c r="M271" s="1756" t="s">
        <v>44</v>
      </c>
      <c r="N271" s="1756" t="s">
        <v>45</v>
      </c>
      <c r="O271" s="1757" t="s">
        <v>46</v>
      </c>
      <c r="P271" s="1756" t="s">
        <v>47</v>
      </c>
      <c r="Q271" s="2160"/>
      <c r="R271" s="2160"/>
      <c r="S271" s="2160"/>
      <c r="T271" s="2160"/>
    </row>
    <row r="272" spans="2:20">
      <c r="B272" s="1758" t="s">
        <v>48</v>
      </c>
      <c r="C272" s="1759">
        <v>0</v>
      </c>
      <c r="D272" s="1759">
        <v>5.8150000000000004</v>
      </c>
      <c r="E272" s="1759">
        <v>0</v>
      </c>
      <c r="F272" s="1759">
        <v>0</v>
      </c>
      <c r="G272" s="1759">
        <v>9.3040000000000012E-2</v>
      </c>
      <c r="H272" s="1759">
        <v>0</v>
      </c>
      <c r="I272" s="1760">
        <v>974.19585058703615</v>
      </c>
      <c r="J272" s="1760">
        <v>266.05393423359038</v>
      </c>
      <c r="K272" s="1760">
        <v>263.01950954980259</v>
      </c>
      <c r="L272" s="1760">
        <v>26.123013283815169</v>
      </c>
      <c r="M272" s="1759">
        <v>0</v>
      </c>
      <c r="N272" s="1759">
        <v>0</v>
      </c>
      <c r="O272" s="1760">
        <v>113.82249458038653</v>
      </c>
      <c r="P272" s="1760">
        <v>14.071746485020464</v>
      </c>
      <c r="Q272" s="1759">
        <v>0</v>
      </c>
      <c r="R272" s="1759">
        <v>0</v>
      </c>
      <c r="S272" s="1759">
        <v>0</v>
      </c>
      <c r="T272" s="1761">
        <v>1663.1945887196512</v>
      </c>
    </row>
    <row r="273" spans="2:20">
      <c r="B273" s="1758" t="s">
        <v>49</v>
      </c>
      <c r="C273" s="1759">
        <v>16.528949801563918</v>
      </c>
      <c r="D273" s="1759">
        <v>336.80990869295175</v>
      </c>
      <c r="E273" s="1759">
        <v>42.978659561530378</v>
      </c>
      <c r="F273" s="1759">
        <v>0.84914339506347591</v>
      </c>
      <c r="G273" s="1759">
        <v>155.20520321032527</v>
      </c>
      <c r="H273" s="1759">
        <v>0</v>
      </c>
      <c r="I273" s="1759">
        <v>0</v>
      </c>
      <c r="J273" s="1759">
        <v>0</v>
      </c>
      <c r="K273" s="1759">
        <v>0</v>
      </c>
      <c r="L273" s="1759">
        <v>0</v>
      </c>
      <c r="M273" s="1759">
        <v>0</v>
      </c>
      <c r="N273" s="1759">
        <v>0</v>
      </c>
      <c r="O273" s="1759">
        <v>0</v>
      </c>
      <c r="P273" s="1759">
        <v>0</v>
      </c>
      <c r="Q273" s="1759">
        <v>0</v>
      </c>
      <c r="R273" s="1759">
        <v>0</v>
      </c>
      <c r="S273" s="1759">
        <v>0</v>
      </c>
      <c r="T273" s="1761">
        <v>552.37186466143476</v>
      </c>
    </row>
    <row r="274" spans="2:20">
      <c r="B274" s="1758" t="s">
        <v>50</v>
      </c>
      <c r="C274" s="1759">
        <v>0</v>
      </c>
      <c r="D274" s="1759">
        <v>0</v>
      </c>
      <c r="E274" s="1759">
        <v>0</v>
      </c>
      <c r="F274" s="1759">
        <v>0</v>
      </c>
      <c r="G274" s="1759">
        <v>0</v>
      </c>
      <c r="H274" s="1759">
        <v>0</v>
      </c>
      <c r="I274" s="1759">
        <v>0</v>
      </c>
      <c r="J274" s="1759">
        <v>0</v>
      </c>
      <c r="K274" s="1759">
        <v>0</v>
      </c>
      <c r="L274" s="1759">
        <v>0</v>
      </c>
      <c r="M274" s="1759">
        <v>0</v>
      </c>
      <c r="N274" s="1759">
        <v>0</v>
      </c>
      <c r="O274" s="1759">
        <v>0</v>
      </c>
      <c r="P274" s="1759">
        <v>0</v>
      </c>
      <c r="Q274" s="1759">
        <v>-41.555759292813718</v>
      </c>
      <c r="R274" s="1759">
        <v>0</v>
      </c>
      <c r="S274" s="1759">
        <v>0</v>
      </c>
      <c r="T274" s="1761">
        <v>-41.555759292813718</v>
      </c>
    </row>
    <row r="275" spans="2:20">
      <c r="B275" s="1758" t="s">
        <v>51</v>
      </c>
      <c r="C275" s="1759">
        <v>0</v>
      </c>
      <c r="D275" s="1759">
        <v>0</v>
      </c>
      <c r="E275" s="1759">
        <v>-12.959356122819004</v>
      </c>
      <c r="F275" s="1759">
        <v>-1.1745589556928391</v>
      </c>
      <c r="G275" s="1759">
        <v>-1.8985906548092106</v>
      </c>
      <c r="H275" s="1759">
        <v>0</v>
      </c>
      <c r="I275" s="1759">
        <v>0</v>
      </c>
      <c r="J275" s="1759">
        <v>0</v>
      </c>
      <c r="K275" s="1759">
        <v>0</v>
      </c>
      <c r="L275" s="1759">
        <v>0</v>
      </c>
      <c r="M275" s="1759">
        <v>-0.50338240958264524</v>
      </c>
      <c r="N275" s="1759">
        <v>-0.70221846136779031</v>
      </c>
      <c r="O275" s="1759">
        <v>0</v>
      </c>
      <c r="P275" s="1759">
        <v>0</v>
      </c>
      <c r="Q275" s="1759">
        <v>0</v>
      </c>
      <c r="R275" s="1759">
        <v>0</v>
      </c>
      <c r="S275" s="1759">
        <v>0</v>
      </c>
      <c r="T275" s="1761">
        <v>-17.23810660427149</v>
      </c>
    </row>
    <row r="276" spans="2:20">
      <c r="B276" s="1758" t="s">
        <v>52</v>
      </c>
      <c r="C276" s="1759">
        <v>0</v>
      </c>
      <c r="D276" s="1759">
        <v>0</v>
      </c>
      <c r="E276" s="1759">
        <v>-59.074576363006862</v>
      </c>
      <c r="F276" s="1759">
        <v>-3.9749070731502325</v>
      </c>
      <c r="G276" s="1759">
        <v>0</v>
      </c>
      <c r="H276" s="1759">
        <v>0</v>
      </c>
      <c r="I276" s="1759">
        <v>0</v>
      </c>
      <c r="J276" s="1759">
        <v>0</v>
      </c>
      <c r="K276" s="1759">
        <v>0</v>
      </c>
      <c r="L276" s="1759">
        <v>0</v>
      </c>
      <c r="M276" s="1759">
        <v>-12.069260280537634</v>
      </c>
      <c r="N276" s="1759">
        <v>0</v>
      </c>
      <c r="O276" s="1759">
        <v>0</v>
      </c>
      <c r="P276" s="1759">
        <v>0</v>
      </c>
      <c r="Q276" s="1759">
        <v>0</v>
      </c>
      <c r="R276" s="1759">
        <v>0</v>
      </c>
      <c r="S276" s="1759">
        <v>-0.15044902939283686</v>
      </c>
      <c r="T276" s="1761">
        <v>-75.269192746087555</v>
      </c>
    </row>
    <row r="277" spans="2:20">
      <c r="B277" s="1758" t="s">
        <v>53</v>
      </c>
      <c r="C277" s="1759">
        <v>0</v>
      </c>
      <c r="D277" s="1759">
        <v>0</v>
      </c>
      <c r="E277" s="1759">
        <v>0</v>
      </c>
      <c r="F277" s="1759">
        <v>0</v>
      </c>
      <c r="G277" s="1759">
        <v>0</v>
      </c>
      <c r="H277" s="1759">
        <v>0</v>
      </c>
      <c r="I277" s="1759">
        <v>0</v>
      </c>
      <c r="J277" s="1759">
        <v>0</v>
      </c>
      <c r="K277" s="1759">
        <v>0</v>
      </c>
      <c r="L277" s="1759">
        <v>0</v>
      </c>
      <c r="M277" s="1759">
        <v>0</v>
      </c>
      <c r="N277" s="1759">
        <v>0</v>
      </c>
      <c r="O277" s="1759">
        <v>0</v>
      </c>
      <c r="P277" s="1759">
        <v>0</v>
      </c>
      <c r="Q277" s="1759">
        <v>0</v>
      </c>
      <c r="R277" s="1759">
        <v>0</v>
      </c>
      <c r="S277" s="1759">
        <v>0</v>
      </c>
      <c r="T277" s="1761">
        <v>0</v>
      </c>
    </row>
    <row r="278" spans="2:20">
      <c r="B278" s="1763" t="s">
        <v>54</v>
      </c>
      <c r="C278" s="1764">
        <v>16.528949801563918</v>
      </c>
      <c r="D278" s="1764">
        <v>342.62490869295175</v>
      </c>
      <c r="E278" s="1764">
        <v>-29.055272924295487</v>
      </c>
      <c r="F278" s="1764">
        <v>-4.3003226337795954</v>
      </c>
      <c r="G278" s="1764">
        <v>153.39965255551607</v>
      </c>
      <c r="H278" s="1764">
        <v>0</v>
      </c>
      <c r="I278" s="1764">
        <v>974.19585058703615</v>
      </c>
      <c r="J278" s="1764">
        <v>266.05393423359038</v>
      </c>
      <c r="K278" s="1764">
        <v>263.01950954980259</v>
      </c>
      <c r="L278" s="1764">
        <v>26.123013283815169</v>
      </c>
      <c r="M278" s="1764">
        <v>-12.572642690120279</v>
      </c>
      <c r="N278" s="1764">
        <v>-0.70221846136779031</v>
      </c>
      <c r="O278" s="1764">
        <v>113.82249458038653</v>
      </c>
      <c r="P278" s="1764">
        <v>14.071746485020464</v>
      </c>
      <c r="Q278" s="1764">
        <v>-41.555759292813718</v>
      </c>
      <c r="R278" s="1764">
        <v>0</v>
      </c>
      <c r="S278" s="1764">
        <v>-0.15044902939283686</v>
      </c>
      <c r="T278" s="1764">
        <v>2081.5033947379134</v>
      </c>
    </row>
    <row r="279" spans="2:20">
      <c r="B279" s="1765"/>
      <c r="C279" s="1766"/>
      <c r="D279" s="1766"/>
      <c r="E279" s="1766"/>
      <c r="F279" s="1766"/>
      <c r="G279" s="1766"/>
      <c r="H279" s="1766"/>
      <c r="I279" s="1766"/>
      <c r="J279" s="1766"/>
      <c r="K279" s="1766"/>
      <c r="L279" s="1766"/>
      <c r="M279" s="1766"/>
      <c r="N279" s="1766"/>
      <c r="O279" s="1766"/>
      <c r="P279" s="1766"/>
      <c r="Q279" s="1766"/>
      <c r="R279" s="1766"/>
      <c r="S279" s="1766"/>
      <c r="T279" s="1766"/>
    </row>
    <row r="280" spans="2:20">
      <c r="B280" s="1767" t="s">
        <v>55</v>
      </c>
      <c r="C280" s="1759">
        <v>0</v>
      </c>
      <c r="D280" s="1759">
        <v>0</v>
      </c>
      <c r="E280" s="1759">
        <v>0</v>
      </c>
      <c r="F280" s="1759">
        <v>0</v>
      </c>
      <c r="G280" s="1759">
        <v>0</v>
      </c>
      <c r="H280" s="1759">
        <v>0</v>
      </c>
      <c r="I280" s="1759">
        <v>0</v>
      </c>
      <c r="J280" s="1759">
        <v>0</v>
      </c>
      <c r="K280" s="1759">
        <v>0</v>
      </c>
      <c r="L280" s="1759">
        <v>0</v>
      </c>
      <c r="M280" s="1759">
        <v>0</v>
      </c>
      <c r="N280" s="1759">
        <v>0</v>
      </c>
      <c r="O280" s="1759">
        <v>0</v>
      </c>
      <c r="P280" s="1759">
        <v>0</v>
      </c>
      <c r="Q280" s="1759">
        <v>0</v>
      </c>
      <c r="R280" s="1759">
        <v>0</v>
      </c>
      <c r="S280" s="1759">
        <v>0</v>
      </c>
      <c r="T280" s="1768">
        <v>0</v>
      </c>
    </row>
    <row r="281" spans="2:20">
      <c r="B281" s="1767" t="s">
        <v>56</v>
      </c>
      <c r="C281" s="1759">
        <v>0</v>
      </c>
      <c r="D281" s="1759">
        <v>0</v>
      </c>
      <c r="E281" s="1759">
        <v>0</v>
      </c>
      <c r="F281" s="1759">
        <v>0</v>
      </c>
      <c r="G281" s="1759">
        <v>11.01464970671686</v>
      </c>
      <c r="H281" s="1759">
        <v>0</v>
      </c>
      <c r="I281" s="1759">
        <v>974.19585058703615</v>
      </c>
      <c r="J281" s="1759">
        <v>266.05393423359038</v>
      </c>
      <c r="K281" s="1759">
        <v>20.633783916838375</v>
      </c>
      <c r="L281" s="1759">
        <v>9.2808099996123357</v>
      </c>
      <c r="M281" s="1759">
        <v>0</v>
      </c>
      <c r="N281" s="1759">
        <v>2.7536624266792149</v>
      </c>
      <c r="O281" s="1759">
        <v>0</v>
      </c>
      <c r="P281" s="1759">
        <v>0</v>
      </c>
      <c r="Q281" s="1759">
        <v>-608.34396022170654</v>
      </c>
      <c r="R281" s="1759">
        <v>0</v>
      </c>
      <c r="S281" s="1759">
        <v>0</v>
      </c>
      <c r="T281" s="1768">
        <v>675.58873064876684</v>
      </c>
    </row>
    <row r="282" spans="2:20">
      <c r="B282" s="1767" t="s">
        <v>57</v>
      </c>
      <c r="C282" s="1759">
        <v>0</v>
      </c>
      <c r="D282" s="1759">
        <v>0</v>
      </c>
      <c r="E282" s="1759">
        <v>0</v>
      </c>
      <c r="F282" s="1759">
        <v>0</v>
      </c>
      <c r="G282" s="1759">
        <v>12.378684044888715</v>
      </c>
      <c r="H282" s="1759">
        <v>0</v>
      </c>
      <c r="I282" s="1759">
        <v>0</v>
      </c>
      <c r="J282" s="1759">
        <v>0</v>
      </c>
      <c r="K282" s="1759">
        <v>35.377891458598768</v>
      </c>
      <c r="L282" s="1759">
        <v>14.339300216640275</v>
      </c>
      <c r="M282" s="1759">
        <v>0</v>
      </c>
      <c r="N282" s="1759">
        <v>4.1262280149629049</v>
      </c>
      <c r="O282" s="1759">
        <v>0</v>
      </c>
      <c r="P282" s="1759">
        <v>10.731473512170131</v>
      </c>
      <c r="Q282" s="1759">
        <v>0</v>
      </c>
      <c r="R282" s="1759">
        <v>-70.738144239500841</v>
      </c>
      <c r="S282" s="1759">
        <v>0</v>
      </c>
      <c r="T282" s="1768">
        <v>6.2154330077599411</v>
      </c>
    </row>
    <row r="283" spans="2:20">
      <c r="B283" s="1767" t="s">
        <v>58</v>
      </c>
      <c r="C283" s="1759">
        <v>0</v>
      </c>
      <c r="D283" s="1759">
        <v>0</v>
      </c>
      <c r="E283" s="1759">
        <v>0</v>
      </c>
      <c r="F283" s="1759">
        <v>0</v>
      </c>
      <c r="G283" s="1759">
        <v>0</v>
      </c>
      <c r="H283" s="1759">
        <v>0</v>
      </c>
      <c r="I283" s="1759">
        <v>0</v>
      </c>
      <c r="J283" s="1759">
        <v>0</v>
      </c>
      <c r="K283" s="1759">
        <v>59.876989804248581</v>
      </c>
      <c r="L283" s="1759">
        <v>0</v>
      </c>
      <c r="M283" s="1759">
        <v>0</v>
      </c>
      <c r="N283" s="1759">
        <v>-54.309354325155383</v>
      </c>
      <c r="O283" s="1759">
        <v>0</v>
      </c>
      <c r="P283" s="1759">
        <v>0</v>
      </c>
      <c r="Q283" s="1759">
        <v>0</v>
      </c>
      <c r="R283" s="1759">
        <v>0</v>
      </c>
      <c r="S283" s="1759">
        <v>0</v>
      </c>
      <c r="T283" s="1768">
        <v>5.5676354790931981</v>
      </c>
    </row>
    <row r="284" spans="2:20">
      <c r="B284" s="1767" t="s">
        <v>59</v>
      </c>
      <c r="C284" s="1759">
        <v>0</v>
      </c>
      <c r="D284" s="1759">
        <v>0</v>
      </c>
      <c r="E284" s="1759">
        <v>0</v>
      </c>
      <c r="F284" s="1759">
        <v>0</v>
      </c>
      <c r="G284" s="1759">
        <v>0</v>
      </c>
      <c r="H284" s="1759">
        <v>0</v>
      </c>
      <c r="I284" s="1759">
        <v>0</v>
      </c>
      <c r="J284" s="1759">
        <v>0</v>
      </c>
      <c r="K284" s="1759">
        <v>0</v>
      </c>
      <c r="L284" s="1759">
        <v>0</v>
      </c>
      <c r="M284" s="1759">
        <v>0</v>
      </c>
      <c r="N284" s="1759">
        <v>0</v>
      </c>
      <c r="O284" s="1759">
        <v>0</v>
      </c>
      <c r="P284" s="1759">
        <v>0</v>
      </c>
      <c r="Q284" s="1759">
        <v>0</v>
      </c>
      <c r="R284" s="1759">
        <v>0</v>
      </c>
      <c r="S284" s="1759">
        <v>0</v>
      </c>
      <c r="T284" s="1768">
        <v>0</v>
      </c>
    </row>
    <row r="285" spans="2:20">
      <c r="B285" s="1767" t="s">
        <v>60</v>
      </c>
      <c r="C285" s="1759">
        <v>0</v>
      </c>
      <c r="D285" s="1759">
        <v>354.9229903070925</v>
      </c>
      <c r="E285" s="1759">
        <v>-351.3737604040216</v>
      </c>
      <c r="F285" s="1759">
        <v>0</v>
      </c>
      <c r="G285" s="1759">
        <v>0</v>
      </c>
      <c r="H285" s="1759">
        <v>0</v>
      </c>
      <c r="I285" s="1759">
        <v>0</v>
      </c>
      <c r="J285" s="1759">
        <v>0</v>
      </c>
      <c r="K285" s="1759">
        <v>0</v>
      </c>
      <c r="L285" s="1759">
        <v>0</v>
      </c>
      <c r="M285" s="1759">
        <v>0</v>
      </c>
      <c r="N285" s="1759">
        <v>0</v>
      </c>
      <c r="O285" s="1759">
        <v>0</v>
      </c>
      <c r="P285" s="1759">
        <v>0</v>
      </c>
      <c r="Q285" s="1759">
        <v>0</v>
      </c>
      <c r="R285" s="1759">
        <v>0</v>
      </c>
      <c r="S285" s="1759">
        <v>0</v>
      </c>
      <c r="T285" s="1768">
        <v>3.5492299030709091</v>
      </c>
    </row>
    <row r="286" spans="2:20">
      <c r="B286" s="1767" t="s">
        <v>61</v>
      </c>
      <c r="C286" s="1759">
        <v>0</v>
      </c>
      <c r="D286" s="1759">
        <v>0</v>
      </c>
      <c r="E286" s="1759">
        <v>0</v>
      </c>
      <c r="F286" s="1759">
        <v>0</v>
      </c>
      <c r="G286" s="1759">
        <v>0</v>
      </c>
      <c r="H286" s="1759">
        <v>0</v>
      </c>
      <c r="I286" s="1759">
        <v>0</v>
      </c>
      <c r="J286" s="1759">
        <v>0</v>
      </c>
      <c r="K286" s="1759">
        <v>87.173054304951435</v>
      </c>
      <c r="L286" s="1759">
        <v>0</v>
      </c>
      <c r="M286" s="1759">
        <v>-87.173054304951435</v>
      </c>
      <c r="N286" s="1759">
        <v>0</v>
      </c>
      <c r="O286" s="1759">
        <v>0</v>
      </c>
      <c r="P286" s="1759">
        <v>0</v>
      </c>
      <c r="Q286" s="1759">
        <v>0</v>
      </c>
      <c r="R286" s="1759">
        <v>0</v>
      </c>
      <c r="S286" s="1759">
        <v>0</v>
      </c>
      <c r="T286" s="1768">
        <v>0</v>
      </c>
    </row>
    <row r="287" spans="2:20">
      <c r="B287" s="1767" t="s">
        <v>62</v>
      </c>
      <c r="C287" s="1759">
        <v>0</v>
      </c>
      <c r="D287" s="1759">
        <v>0</v>
      </c>
      <c r="E287" s="1759">
        <v>0</v>
      </c>
      <c r="F287" s="1759">
        <v>-7.9059387076462153</v>
      </c>
      <c r="G287" s="1759">
        <v>0</v>
      </c>
      <c r="H287" s="1759">
        <v>0</v>
      </c>
      <c r="I287" s="1759">
        <v>0</v>
      </c>
      <c r="J287" s="1759">
        <v>0</v>
      </c>
      <c r="K287" s="1759">
        <v>0</v>
      </c>
      <c r="L287" s="1759">
        <v>0</v>
      </c>
      <c r="M287" s="1759">
        <v>0</v>
      </c>
      <c r="N287" s="1759">
        <v>0</v>
      </c>
      <c r="O287" s="1759">
        <v>0</v>
      </c>
      <c r="P287" s="1759">
        <v>0</v>
      </c>
      <c r="Q287" s="1759">
        <v>0</v>
      </c>
      <c r="R287" s="1759">
        <v>0</v>
      </c>
      <c r="S287" s="1759">
        <v>11.011056695886094</v>
      </c>
      <c r="T287" s="1768">
        <v>3.1051179882398783</v>
      </c>
    </row>
    <row r="288" spans="2:20">
      <c r="B288" s="1767" t="s">
        <v>63</v>
      </c>
      <c r="C288" s="1759">
        <v>0</v>
      </c>
      <c r="D288" s="1759">
        <v>0</v>
      </c>
      <c r="E288" s="1759">
        <v>0</v>
      </c>
      <c r="F288" s="1759">
        <v>0</v>
      </c>
      <c r="G288" s="1759">
        <v>0</v>
      </c>
      <c r="H288" s="1759">
        <v>0</v>
      </c>
      <c r="I288" s="1759">
        <v>0</v>
      </c>
      <c r="J288" s="1759">
        <v>0</v>
      </c>
      <c r="K288" s="1759">
        <v>0</v>
      </c>
      <c r="L288" s="1759">
        <v>0</v>
      </c>
      <c r="M288" s="1759">
        <v>0</v>
      </c>
      <c r="N288" s="1759">
        <v>0</v>
      </c>
      <c r="O288" s="1759">
        <v>0</v>
      </c>
      <c r="P288" s="1759">
        <v>0</v>
      </c>
      <c r="Q288" s="1759">
        <v>51.710784610273649</v>
      </c>
      <c r="R288" s="1759">
        <v>0</v>
      </c>
      <c r="S288" s="1759">
        <v>-34.516948727357658</v>
      </c>
      <c r="T288" s="1768">
        <v>17.193835882915991</v>
      </c>
    </row>
    <row r="289" spans="2:20">
      <c r="B289" s="1767" t="s">
        <v>64</v>
      </c>
      <c r="C289" s="1759">
        <v>9.1080551953124989</v>
      </c>
      <c r="D289" s="1759">
        <v>-12.298081614140758</v>
      </c>
      <c r="E289" s="1759">
        <v>16.085164362607916</v>
      </c>
      <c r="F289" s="1759">
        <v>0</v>
      </c>
      <c r="G289" s="1759">
        <v>0</v>
      </c>
      <c r="H289" s="1759">
        <v>0</v>
      </c>
      <c r="I289" s="1759">
        <v>0</v>
      </c>
      <c r="J289" s="1759">
        <v>0</v>
      </c>
      <c r="K289" s="1759">
        <v>0</v>
      </c>
      <c r="L289" s="1759">
        <v>0</v>
      </c>
      <c r="M289" s="1759">
        <v>0</v>
      </c>
      <c r="N289" s="1759">
        <v>0</v>
      </c>
      <c r="O289" s="1759">
        <v>0</v>
      </c>
      <c r="P289" s="1759">
        <v>0</v>
      </c>
      <c r="Q289" s="1759">
        <v>0</v>
      </c>
      <c r="R289" s="1759">
        <v>0</v>
      </c>
      <c r="S289" s="1759">
        <v>0</v>
      </c>
      <c r="T289" s="1768">
        <v>12.895137943779657</v>
      </c>
    </row>
    <row r="290" spans="2:20">
      <c r="B290" s="1767" t="s">
        <v>65</v>
      </c>
      <c r="C290" s="1759">
        <v>3.5420214648437502</v>
      </c>
      <c r="D290" s="1759">
        <v>0</v>
      </c>
      <c r="E290" s="1759">
        <v>18.451576715081096</v>
      </c>
      <c r="F290" s="1759">
        <v>0</v>
      </c>
      <c r="G290" s="1759">
        <v>3.9220454388203256</v>
      </c>
      <c r="H290" s="1759">
        <v>0</v>
      </c>
      <c r="I290" s="1759">
        <v>0</v>
      </c>
      <c r="J290" s="1759">
        <v>0</v>
      </c>
      <c r="K290" s="1759">
        <v>0</v>
      </c>
      <c r="L290" s="1759">
        <v>0</v>
      </c>
      <c r="M290" s="1759">
        <v>0</v>
      </c>
      <c r="N290" s="1759">
        <v>1.4506195458650522</v>
      </c>
      <c r="O290" s="1759">
        <v>0</v>
      </c>
      <c r="P290" s="1759">
        <v>0</v>
      </c>
      <c r="Q290" s="1759">
        <v>30.768425960320691</v>
      </c>
      <c r="R290" s="1759">
        <v>0</v>
      </c>
      <c r="S290" s="1759">
        <v>0</v>
      </c>
      <c r="T290" s="1768">
        <v>58.134689124930915</v>
      </c>
    </row>
    <row r="291" spans="2:20">
      <c r="B291" s="1767" t="s">
        <v>66</v>
      </c>
      <c r="C291" s="1759">
        <v>0</v>
      </c>
      <c r="D291" s="1759">
        <v>0</v>
      </c>
      <c r="E291" s="1759">
        <v>0</v>
      </c>
      <c r="F291" s="1759">
        <v>0</v>
      </c>
      <c r="G291" s="1759">
        <v>1.7249025775050713</v>
      </c>
      <c r="H291" s="1759">
        <v>0</v>
      </c>
      <c r="I291" s="1759">
        <v>0</v>
      </c>
      <c r="J291" s="1759">
        <v>0</v>
      </c>
      <c r="K291" s="1759">
        <v>0</v>
      </c>
      <c r="L291" s="1759">
        <v>0</v>
      </c>
      <c r="M291" s="1759">
        <v>0</v>
      </c>
      <c r="N291" s="1759">
        <v>0.63797766565256064</v>
      </c>
      <c r="O291" s="1759">
        <v>0</v>
      </c>
      <c r="P291" s="1759">
        <v>0</v>
      </c>
      <c r="Q291" s="1759">
        <v>43.438061567034261</v>
      </c>
      <c r="R291" s="1759">
        <v>5.4815536126550466</v>
      </c>
      <c r="S291" s="1759">
        <v>0</v>
      </c>
      <c r="T291" s="1768">
        <v>51.282495422846942</v>
      </c>
    </row>
    <row r="292" spans="2:20">
      <c r="B292" s="1763" t="s">
        <v>67</v>
      </c>
      <c r="C292" s="1764">
        <v>12.650076660156248</v>
      </c>
      <c r="D292" s="1764">
        <v>342.62490869295175</v>
      </c>
      <c r="E292" s="1764">
        <v>-316.83701932633255</v>
      </c>
      <c r="F292" s="1764">
        <v>-7.9059387076462153</v>
      </c>
      <c r="G292" s="1764">
        <v>29.040281767930971</v>
      </c>
      <c r="H292" s="1764">
        <v>0</v>
      </c>
      <c r="I292" s="1764">
        <v>974.19585058703615</v>
      </c>
      <c r="J292" s="1764">
        <v>266.05393423359038</v>
      </c>
      <c r="K292" s="1764">
        <v>203.06171948463714</v>
      </c>
      <c r="L292" s="1764">
        <v>23.620110216252613</v>
      </c>
      <c r="M292" s="1764">
        <v>-87.173054304951435</v>
      </c>
      <c r="N292" s="1764">
        <v>-45.340866671995649</v>
      </c>
      <c r="O292" s="1764">
        <v>0</v>
      </c>
      <c r="P292" s="1764">
        <v>10.731473512170131</v>
      </c>
      <c r="Q292" s="1764">
        <v>-482.42668808407797</v>
      </c>
      <c r="R292" s="1764">
        <v>-65.256590626845792</v>
      </c>
      <c r="S292" s="1764">
        <v>-23.505892031471564</v>
      </c>
      <c r="T292" s="1764">
        <v>833.53230540140419</v>
      </c>
    </row>
    <row r="293" spans="2:20">
      <c r="B293" s="1765"/>
      <c r="C293" s="1766"/>
      <c r="D293" s="1766"/>
      <c r="E293" s="1766"/>
      <c r="F293" s="1766"/>
      <c r="G293" s="1766"/>
      <c r="H293" s="1766"/>
      <c r="I293" s="1766"/>
      <c r="J293" s="1766"/>
      <c r="K293" s="1766"/>
      <c r="L293" s="1766"/>
      <c r="M293" s="1766"/>
      <c r="N293" s="1766"/>
      <c r="O293" s="1766"/>
      <c r="P293" s="1766"/>
      <c r="Q293" s="1766"/>
      <c r="R293" s="1766"/>
      <c r="S293" s="1766"/>
      <c r="T293" s="1766"/>
    </row>
    <row r="294" spans="2:20">
      <c r="B294" s="1767" t="s">
        <v>68</v>
      </c>
      <c r="C294" s="1759">
        <v>3.87887314140767</v>
      </c>
      <c r="D294" s="1759">
        <v>0</v>
      </c>
      <c r="E294" s="1759">
        <v>8.8091969335766134</v>
      </c>
      <c r="F294" s="1759">
        <v>0</v>
      </c>
      <c r="G294" s="1759">
        <v>50.884027359503371</v>
      </c>
      <c r="H294" s="1759">
        <v>0</v>
      </c>
      <c r="I294" s="1759">
        <v>0</v>
      </c>
      <c r="J294" s="1759">
        <v>0</v>
      </c>
      <c r="K294" s="1759">
        <v>19.940665836798711</v>
      </c>
      <c r="L294" s="1759">
        <v>2.5029030675625545</v>
      </c>
      <c r="M294" s="1759">
        <v>1.1254933974609376</v>
      </c>
      <c r="N294" s="1759">
        <v>18.82011970830947</v>
      </c>
      <c r="O294" s="1759">
        <v>5.5404179687499999</v>
      </c>
      <c r="P294" s="1759">
        <v>0</v>
      </c>
      <c r="Q294" s="1759">
        <v>127.53669320555841</v>
      </c>
      <c r="R294" s="1759">
        <v>17.460446869937083</v>
      </c>
      <c r="S294" s="1759">
        <v>3.2886369628906249</v>
      </c>
      <c r="T294" s="1768">
        <v>259.78747445175543</v>
      </c>
    </row>
    <row r="295" spans="2:20">
      <c r="B295" s="1767" t="s">
        <v>69</v>
      </c>
      <c r="C295" s="1759">
        <v>0</v>
      </c>
      <c r="D295" s="1759">
        <v>0</v>
      </c>
      <c r="E295" s="1759">
        <v>175.61904445048873</v>
      </c>
      <c r="F295" s="1759">
        <v>0.37335921605518607</v>
      </c>
      <c r="G295" s="1759">
        <v>4.5862710057628444</v>
      </c>
      <c r="H295" s="1759">
        <v>0</v>
      </c>
      <c r="I295" s="1759">
        <v>0</v>
      </c>
      <c r="J295" s="1759">
        <v>0</v>
      </c>
      <c r="K295" s="1759">
        <v>0</v>
      </c>
      <c r="L295" s="1759">
        <v>0</v>
      </c>
      <c r="M295" s="1759">
        <v>52.391970296449735</v>
      </c>
      <c r="N295" s="1759">
        <v>1.6962920158300934</v>
      </c>
      <c r="O295" s="1759">
        <v>0</v>
      </c>
      <c r="P295" s="1759">
        <v>0</v>
      </c>
      <c r="Q295" s="1759">
        <v>55.385947092468371</v>
      </c>
      <c r="R295" s="1759">
        <v>0</v>
      </c>
      <c r="S295" s="1759">
        <v>2.0064002177177427</v>
      </c>
      <c r="T295" s="1768">
        <v>292.05928429477268</v>
      </c>
    </row>
    <row r="296" spans="2:20">
      <c r="B296" s="1767" t="s">
        <v>70</v>
      </c>
      <c r="C296" s="1759">
        <v>0</v>
      </c>
      <c r="D296" s="1759">
        <v>0</v>
      </c>
      <c r="E296" s="1759">
        <v>3.0174332872700846</v>
      </c>
      <c r="F296" s="1759">
        <v>0</v>
      </c>
      <c r="G296" s="1759">
        <v>39.313312069692138</v>
      </c>
      <c r="H296" s="1759">
        <v>0</v>
      </c>
      <c r="I296" s="1759">
        <v>0</v>
      </c>
      <c r="J296" s="1759">
        <v>0</v>
      </c>
      <c r="K296" s="1759">
        <v>36.566408271468724</v>
      </c>
      <c r="L296" s="1759">
        <v>0</v>
      </c>
      <c r="M296" s="1759">
        <v>0</v>
      </c>
      <c r="N296" s="1759">
        <v>14.540540080571066</v>
      </c>
      <c r="O296" s="1759">
        <v>87.12473985438335</v>
      </c>
      <c r="P296" s="1759">
        <v>1.4455777132445553</v>
      </c>
      <c r="Q296" s="1759">
        <v>155.70650708909761</v>
      </c>
      <c r="R296" s="1759">
        <v>28.917251051933125</v>
      </c>
      <c r="S296" s="1759">
        <v>0</v>
      </c>
      <c r="T296" s="1768">
        <v>366.63176941766062</v>
      </c>
    </row>
    <row r="297" spans="2:20">
      <c r="B297" s="1767" t="s">
        <v>71</v>
      </c>
      <c r="C297" s="1759">
        <v>0</v>
      </c>
      <c r="D297" s="1759">
        <v>0</v>
      </c>
      <c r="E297" s="1759">
        <v>3.2138118001527083</v>
      </c>
      <c r="F297" s="1759">
        <v>0</v>
      </c>
      <c r="G297" s="1759">
        <v>19.661407657447267</v>
      </c>
      <c r="H297" s="1759">
        <v>0</v>
      </c>
      <c r="I297" s="1759">
        <v>0</v>
      </c>
      <c r="J297" s="1759">
        <v>0</v>
      </c>
      <c r="K297" s="1759">
        <v>0.43160261028135627</v>
      </c>
      <c r="L297" s="1759">
        <v>0</v>
      </c>
      <c r="M297" s="1759">
        <v>0</v>
      </c>
      <c r="N297" s="1759">
        <v>7.2720274897407702</v>
      </c>
      <c r="O297" s="1759">
        <v>20.409092077117812</v>
      </c>
      <c r="P297" s="1759">
        <v>0.9340463865115104</v>
      </c>
      <c r="Q297" s="1759">
        <v>93.80106915221215</v>
      </c>
      <c r="R297" s="1759">
        <v>18.878892704975588</v>
      </c>
      <c r="S297" s="1759">
        <v>0</v>
      </c>
      <c r="T297" s="1768">
        <v>164.60194987843917</v>
      </c>
    </row>
    <row r="298" spans="2:20">
      <c r="B298" s="1767" t="s">
        <v>72</v>
      </c>
      <c r="C298" s="1759">
        <v>0</v>
      </c>
      <c r="D298" s="1759">
        <v>0</v>
      </c>
      <c r="E298" s="1759">
        <v>19.593865666508531</v>
      </c>
      <c r="F298" s="1759">
        <v>0</v>
      </c>
      <c r="G298" s="1759">
        <v>1.376773611649958</v>
      </c>
      <c r="H298" s="1759">
        <v>0</v>
      </c>
      <c r="I298" s="1759">
        <v>0</v>
      </c>
      <c r="J298" s="1759">
        <v>0</v>
      </c>
      <c r="K298" s="1759">
        <v>2.751223433779646</v>
      </c>
      <c r="L298" s="1759">
        <v>0</v>
      </c>
      <c r="M298" s="1759">
        <v>8.0915845352488631</v>
      </c>
      <c r="N298" s="1759">
        <v>0.50921763718560098</v>
      </c>
      <c r="O298" s="1759">
        <v>0.74824468013536383</v>
      </c>
      <c r="P298" s="1759">
        <v>0.96064887309426716</v>
      </c>
      <c r="Q298" s="1759">
        <v>7.6791122519276849</v>
      </c>
      <c r="R298" s="1759">
        <v>0</v>
      </c>
      <c r="S298" s="1759">
        <v>0.24882501509540683</v>
      </c>
      <c r="T298" s="1768">
        <v>41.959495704625319</v>
      </c>
    </row>
    <row r="299" spans="2:20">
      <c r="B299" s="1767" t="s">
        <v>73</v>
      </c>
      <c r="C299" s="1759">
        <v>0</v>
      </c>
      <c r="D299" s="1759">
        <v>0</v>
      </c>
      <c r="E299" s="1759">
        <v>0</v>
      </c>
      <c r="F299" s="1759">
        <v>0</v>
      </c>
      <c r="G299" s="1759">
        <v>0</v>
      </c>
      <c r="H299" s="1759">
        <v>0</v>
      </c>
      <c r="I299" s="1759">
        <v>0</v>
      </c>
      <c r="J299" s="1759">
        <v>0</v>
      </c>
      <c r="K299" s="1759">
        <v>0</v>
      </c>
      <c r="L299" s="1759">
        <v>0</v>
      </c>
      <c r="M299" s="1759">
        <v>0</v>
      </c>
      <c r="N299" s="1759">
        <v>0</v>
      </c>
      <c r="O299" s="1759">
        <v>0</v>
      </c>
      <c r="P299" s="1759">
        <v>0</v>
      </c>
      <c r="Q299" s="1759">
        <v>0.76160000000000005</v>
      </c>
      <c r="R299" s="1759">
        <v>0</v>
      </c>
      <c r="S299" s="1759">
        <v>0</v>
      </c>
      <c r="T299" s="1768">
        <v>0.76160000000000005</v>
      </c>
    </row>
    <row r="300" spans="2:20">
      <c r="B300" s="1763" t="s">
        <v>74</v>
      </c>
      <c r="C300" s="1764">
        <v>3.87887314140767</v>
      </c>
      <c r="D300" s="1764">
        <v>0</v>
      </c>
      <c r="E300" s="1764">
        <v>210.25335213799664</v>
      </c>
      <c r="F300" s="1764">
        <v>0.37335921605518607</v>
      </c>
      <c r="G300" s="1764">
        <v>115.82179170405557</v>
      </c>
      <c r="H300" s="1764">
        <v>0</v>
      </c>
      <c r="I300" s="1764">
        <v>0</v>
      </c>
      <c r="J300" s="1764">
        <v>0</v>
      </c>
      <c r="K300" s="1764">
        <v>59.689900152328434</v>
      </c>
      <c r="L300" s="1764">
        <v>2.5029030675625545</v>
      </c>
      <c r="M300" s="1764">
        <v>61.609048229159534</v>
      </c>
      <c r="N300" s="1764">
        <v>42.838196931637</v>
      </c>
      <c r="O300" s="1764">
        <v>113.82249458038653</v>
      </c>
      <c r="P300" s="1764">
        <v>3.3402729728503329</v>
      </c>
      <c r="Q300" s="1764">
        <v>440.87092879126419</v>
      </c>
      <c r="R300" s="1764">
        <v>65.256590626845792</v>
      </c>
      <c r="S300" s="1764">
        <v>5.5438621957037748</v>
      </c>
      <c r="T300" s="1764">
        <v>1125.8015737472533</v>
      </c>
    </row>
    <row r="301" spans="2:20">
      <c r="B301" s="1758" t="s">
        <v>75</v>
      </c>
      <c r="C301" s="1759">
        <v>0</v>
      </c>
      <c r="D301" s="1759">
        <v>0</v>
      </c>
      <c r="E301" s="1759">
        <v>77.52839426404033</v>
      </c>
      <c r="F301" s="1759">
        <v>3.2322568578114335</v>
      </c>
      <c r="G301" s="1759">
        <v>8.5375790835295255</v>
      </c>
      <c r="H301" s="1759">
        <v>0</v>
      </c>
      <c r="I301" s="1759">
        <v>0</v>
      </c>
      <c r="J301" s="1759">
        <v>0</v>
      </c>
      <c r="K301" s="1759">
        <v>0.26788991283700125</v>
      </c>
      <c r="L301" s="1759">
        <v>0</v>
      </c>
      <c r="M301" s="1759">
        <v>12.991363385671615</v>
      </c>
      <c r="N301" s="1759">
        <v>1.800451278990862</v>
      </c>
      <c r="O301" s="1759">
        <v>0</v>
      </c>
      <c r="P301" s="1759">
        <v>0</v>
      </c>
      <c r="Q301" s="1759">
        <v>0</v>
      </c>
      <c r="R301" s="1759">
        <v>0</v>
      </c>
      <c r="S301" s="1759">
        <v>17.811580806374948</v>
      </c>
      <c r="T301" s="1768">
        <v>122.16951558925572</v>
      </c>
    </row>
    <row r="302" spans="2:20">
      <c r="B302" s="1763" t="s">
        <v>76</v>
      </c>
      <c r="C302" s="1764">
        <v>3.87887314140767</v>
      </c>
      <c r="D302" s="1764">
        <v>0</v>
      </c>
      <c r="E302" s="1764">
        <v>287.78174640203696</v>
      </c>
      <c r="F302" s="1764">
        <v>3.6056160738666194</v>
      </c>
      <c r="G302" s="1764">
        <v>124.35937078758509</v>
      </c>
      <c r="H302" s="1764">
        <v>0</v>
      </c>
      <c r="I302" s="1764">
        <v>0</v>
      </c>
      <c r="J302" s="1764">
        <v>0</v>
      </c>
      <c r="K302" s="1764">
        <v>59.957790065165433</v>
      </c>
      <c r="L302" s="1764">
        <v>2.5029030675625545</v>
      </c>
      <c r="M302" s="1764">
        <v>74.600411614831145</v>
      </c>
      <c r="N302" s="1764">
        <v>44.638648210627863</v>
      </c>
      <c r="O302" s="1764">
        <v>113.82249458038653</v>
      </c>
      <c r="P302" s="1764">
        <v>3.3402729728503329</v>
      </c>
      <c r="Q302" s="1764">
        <v>440.87092879126419</v>
      </c>
      <c r="R302" s="1764">
        <v>65.256590626845792</v>
      </c>
      <c r="S302" s="1764">
        <v>23.355443002078722</v>
      </c>
      <c r="T302" s="1764">
        <v>1247.9710893365091</v>
      </c>
    </row>
    <row r="303" spans="2:20">
      <c r="B303" s="1750"/>
      <c r="C303" s="1769">
        <v>0</v>
      </c>
      <c r="D303" s="1769">
        <v>0</v>
      </c>
      <c r="E303" s="1769">
        <v>-1.0658141036401503E-13</v>
      </c>
      <c r="F303" s="1769">
        <v>0</v>
      </c>
      <c r="G303" s="1769">
        <v>0</v>
      </c>
      <c r="H303" s="1769">
        <v>0</v>
      </c>
      <c r="I303" s="1769">
        <v>0</v>
      </c>
      <c r="J303" s="1769">
        <v>0</v>
      </c>
      <c r="K303" s="1769">
        <v>0</v>
      </c>
      <c r="L303" s="1769">
        <v>0</v>
      </c>
      <c r="M303" s="1769">
        <v>0</v>
      </c>
      <c r="N303" s="1769">
        <v>5.2180482157382357E-15</v>
      </c>
      <c r="O303" s="1769">
        <v>0</v>
      </c>
      <c r="P303" s="1769">
        <v>0</v>
      </c>
      <c r="Q303" s="1769">
        <v>-5.6843418860808015E-14</v>
      </c>
      <c r="R303" s="1769">
        <v>0</v>
      </c>
      <c r="S303" s="1769">
        <v>-5.134781488891349E-15</v>
      </c>
      <c r="T303" s="1769">
        <v>0</v>
      </c>
    </row>
    <row r="304" spans="2:20">
      <c r="B304" s="1750"/>
      <c r="C304" s="1750"/>
      <c r="D304" s="1750"/>
      <c r="E304" s="1750"/>
      <c r="F304" s="1750"/>
      <c r="G304" s="1750"/>
      <c r="H304" s="1750"/>
      <c r="I304" s="1750"/>
      <c r="J304" s="1750"/>
      <c r="K304" s="1750"/>
      <c r="L304" s="1750"/>
      <c r="M304" s="1750"/>
      <c r="N304" s="1750"/>
      <c r="O304" s="1750"/>
      <c r="P304" s="1750"/>
      <c r="Q304" s="1750"/>
      <c r="R304" s="1750"/>
      <c r="S304" s="1750"/>
      <c r="T304" s="1750"/>
    </row>
    <row r="305" spans="2:20" ht="15">
      <c r="B305" s="1754" t="s">
        <v>84</v>
      </c>
      <c r="C305" s="1755"/>
      <c r="D305" s="1755"/>
      <c r="E305" s="1755"/>
      <c r="F305" s="1755"/>
      <c r="G305" s="1755"/>
      <c r="H305" s="1755"/>
      <c r="I305" s="1755"/>
      <c r="J305" s="1755"/>
      <c r="K305" s="1755"/>
      <c r="L305" s="1755"/>
      <c r="M305" s="1755"/>
      <c r="N305" s="1755"/>
      <c r="O305" s="1755"/>
      <c r="P305" s="1755"/>
      <c r="Q305" s="1755"/>
      <c r="R305" s="1755"/>
      <c r="S305" s="1755"/>
      <c r="T305" s="1755"/>
    </row>
    <row r="306" spans="2:20">
      <c r="B306" s="1750"/>
      <c r="C306" s="1750"/>
      <c r="D306" s="1750"/>
      <c r="E306" s="1750"/>
      <c r="F306" s="1750"/>
      <c r="G306" s="1750"/>
      <c r="H306" s="1750"/>
      <c r="I306" s="1750"/>
      <c r="J306" s="1750"/>
      <c r="K306" s="1750"/>
      <c r="L306" s="1750"/>
      <c r="M306" s="1750"/>
      <c r="N306" s="1750"/>
      <c r="O306" s="1750"/>
      <c r="P306" s="1750"/>
      <c r="Q306" s="1750"/>
      <c r="R306" s="1750"/>
      <c r="S306" s="1750"/>
      <c r="T306" s="1750"/>
    </row>
    <row r="307" spans="2:20">
      <c r="B307" s="2166" t="s">
        <v>30</v>
      </c>
      <c r="C307" s="2159" t="s">
        <v>31</v>
      </c>
      <c r="D307" s="2159" t="s">
        <v>32</v>
      </c>
      <c r="E307" s="2159" t="s">
        <v>33</v>
      </c>
      <c r="F307" s="2159" t="s">
        <v>890</v>
      </c>
      <c r="G307" s="2159" t="s">
        <v>34</v>
      </c>
      <c r="H307" s="2159" t="s">
        <v>891</v>
      </c>
      <c r="I307" s="2159" t="s">
        <v>35</v>
      </c>
      <c r="J307" s="2159" t="s">
        <v>36</v>
      </c>
      <c r="K307" s="2163" t="s">
        <v>37</v>
      </c>
      <c r="L307" s="2164"/>
      <c r="M307" s="2164"/>
      <c r="N307" s="2164"/>
      <c r="O307" s="2164"/>
      <c r="P307" s="2165"/>
      <c r="Q307" s="2159" t="s">
        <v>38</v>
      </c>
      <c r="R307" s="2159" t="s">
        <v>39</v>
      </c>
      <c r="S307" s="2159" t="s">
        <v>40</v>
      </c>
      <c r="T307" s="2159" t="s">
        <v>41</v>
      </c>
    </row>
    <row r="308" spans="2:20" ht="36">
      <c r="B308" s="2167"/>
      <c r="C308" s="2160"/>
      <c r="D308" s="2160"/>
      <c r="E308" s="2160"/>
      <c r="F308" s="2160"/>
      <c r="G308" s="2160"/>
      <c r="H308" s="2160"/>
      <c r="I308" s="2160"/>
      <c r="J308" s="2160"/>
      <c r="K308" s="1756" t="s">
        <v>42</v>
      </c>
      <c r="L308" s="1756" t="s">
        <v>43</v>
      </c>
      <c r="M308" s="1756" t="s">
        <v>44</v>
      </c>
      <c r="N308" s="1756" t="s">
        <v>45</v>
      </c>
      <c r="O308" s="1757" t="s">
        <v>46</v>
      </c>
      <c r="P308" s="1756" t="s">
        <v>47</v>
      </c>
      <c r="Q308" s="2160"/>
      <c r="R308" s="2160"/>
      <c r="S308" s="2160"/>
      <c r="T308" s="2160"/>
    </row>
    <row r="309" spans="2:20">
      <c r="B309" s="1758" t="s">
        <v>48</v>
      </c>
      <c r="C309" s="1759">
        <v>0</v>
      </c>
      <c r="D309" s="1759">
        <v>2.3260000000000005</v>
      </c>
      <c r="E309" s="1759">
        <v>0</v>
      </c>
      <c r="F309" s="1759">
        <v>0</v>
      </c>
      <c r="G309" s="1759">
        <v>3.7216000000000006E-2</v>
      </c>
      <c r="H309" s="1759">
        <v>0</v>
      </c>
      <c r="I309" s="1760">
        <v>975.57590225333456</v>
      </c>
      <c r="J309" s="1760">
        <v>310.04679253862844</v>
      </c>
      <c r="K309" s="1760">
        <v>289.76332652151507</v>
      </c>
      <c r="L309" s="1760">
        <v>26.297426008186232</v>
      </c>
      <c r="M309" s="1759">
        <v>0</v>
      </c>
      <c r="N309" s="1759">
        <v>0</v>
      </c>
      <c r="O309" s="1760">
        <v>127.34874936554318</v>
      </c>
      <c r="P309" s="1760">
        <v>14.699367418224311</v>
      </c>
      <c r="Q309" s="1759">
        <v>0</v>
      </c>
      <c r="R309" s="1759">
        <v>0</v>
      </c>
      <c r="S309" s="1759">
        <v>0</v>
      </c>
      <c r="T309" s="1761">
        <v>1746.0947801054315</v>
      </c>
    </row>
    <row r="310" spans="2:20">
      <c r="B310" s="1758" t="s">
        <v>49</v>
      </c>
      <c r="C310" s="1759">
        <v>14.305315196336464</v>
      </c>
      <c r="D310" s="1759">
        <v>294.49378048971494</v>
      </c>
      <c r="E310" s="1759">
        <v>0</v>
      </c>
      <c r="F310" s="1759">
        <v>0.36020747721136459</v>
      </c>
      <c r="G310" s="1759">
        <v>120.88776585961438</v>
      </c>
      <c r="H310" s="1759">
        <v>0</v>
      </c>
      <c r="I310" s="1759">
        <v>0</v>
      </c>
      <c r="J310" s="1759">
        <v>0</v>
      </c>
      <c r="K310" s="1759">
        <v>0</v>
      </c>
      <c r="L310" s="1759">
        <v>0</v>
      </c>
      <c r="M310" s="1759">
        <v>0</v>
      </c>
      <c r="N310" s="1759">
        <v>0</v>
      </c>
      <c r="O310" s="1759">
        <v>0</v>
      </c>
      <c r="P310" s="1759">
        <v>0</v>
      </c>
      <c r="Q310" s="1759">
        <v>0</v>
      </c>
      <c r="R310" s="1759">
        <v>0</v>
      </c>
      <c r="S310" s="1759">
        <v>0</v>
      </c>
      <c r="T310" s="1761">
        <v>430.04706902287711</v>
      </c>
    </row>
    <row r="311" spans="2:20">
      <c r="B311" s="1758" t="s">
        <v>50</v>
      </c>
      <c r="C311" s="1759">
        <v>0</v>
      </c>
      <c r="D311" s="1759">
        <v>0</v>
      </c>
      <c r="E311" s="1759">
        <v>-13.717343955580418</v>
      </c>
      <c r="F311" s="1759">
        <v>0</v>
      </c>
      <c r="G311" s="1759">
        <v>0</v>
      </c>
      <c r="H311" s="1759">
        <v>0</v>
      </c>
      <c r="I311" s="1759">
        <v>0</v>
      </c>
      <c r="J311" s="1759">
        <v>0</v>
      </c>
      <c r="K311" s="1759">
        <v>0</v>
      </c>
      <c r="L311" s="1759">
        <v>0</v>
      </c>
      <c r="M311" s="1759">
        <v>0</v>
      </c>
      <c r="N311" s="1759">
        <v>0</v>
      </c>
      <c r="O311" s="1759">
        <v>0</v>
      </c>
      <c r="P311" s="1759">
        <v>0</v>
      </c>
      <c r="Q311" s="1759">
        <v>-38.533866608361905</v>
      </c>
      <c r="R311" s="1759">
        <v>0</v>
      </c>
      <c r="S311" s="1759">
        <v>0</v>
      </c>
      <c r="T311" s="1761">
        <v>-52.251210563942323</v>
      </c>
    </row>
    <row r="312" spans="2:20">
      <c r="B312" s="1758" t="s">
        <v>51</v>
      </c>
      <c r="C312" s="1759">
        <v>0</v>
      </c>
      <c r="D312" s="1759">
        <v>0</v>
      </c>
      <c r="E312" s="1759">
        <v>-10.650864702914385</v>
      </c>
      <c r="F312" s="1759">
        <v>-1.9080821969915447</v>
      </c>
      <c r="G312" s="1759">
        <v>-4.5147113062781807</v>
      </c>
      <c r="H312" s="1759">
        <v>0</v>
      </c>
      <c r="I312" s="1759">
        <v>0</v>
      </c>
      <c r="J312" s="1759">
        <v>0</v>
      </c>
      <c r="K312" s="1759">
        <v>0</v>
      </c>
      <c r="L312" s="1759">
        <v>0</v>
      </c>
      <c r="M312" s="1759">
        <v>-0.48900468677593995</v>
      </c>
      <c r="N312" s="1759">
        <v>-2.7436669996352929</v>
      </c>
      <c r="O312" s="1759">
        <v>0</v>
      </c>
      <c r="P312" s="1759">
        <v>0</v>
      </c>
      <c r="Q312" s="1759">
        <v>0</v>
      </c>
      <c r="R312" s="1759">
        <v>0</v>
      </c>
      <c r="S312" s="1759">
        <v>0</v>
      </c>
      <c r="T312" s="1761">
        <v>-20.306329892595343</v>
      </c>
    </row>
    <row r="313" spans="2:20">
      <c r="B313" s="1758" t="s">
        <v>52</v>
      </c>
      <c r="C313" s="1759">
        <v>0</v>
      </c>
      <c r="D313" s="1759">
        <v>0</v>
      </c>
      <c r="E313" s="1759">
        <v>-51.263571161652337</v>
      </c>
      <c r="F313" s="1759">
        <v>-8.2703034572776399</v>
      </c>
      <c r="G313" s="1759">
        <v>0</v>
      </c>
      <c r="H313" s="1759">
        <v>0</v>
      </c>
      <c r="I313" s="1759">
        <v>0</v>
      </c>
      <c r="J313" s="1759">
        <v>0</v>
      </c>
      <c r="K313" s="1759">
        <v>0</v>
      </c>
      <c r="L313" s="1759">
        <v>0</v>
      </c>
      <c r="M313" s="1759">
        <v>-13.404217464825491</v>
      </c>
      <c r="N313" s="1759">
        <v>0</v>
      </c>
      <c r="O313" s="1759">
        <v>0</v>
      </c>
      <c r="P313" s="1759">
        <v>0</v>
      </c>
      <c r="Q313" s="1759">
        <v>0</v>
      </c>
      <c r="R313" s="1759">
        <v>0</v>
      </c>
      <c r="S313" s="1759">
        <v>-0.47994313932205818</v>
      </c>
      <c r="T313" s="1761">
        <v>-73.418035223077524</v>
      </c>
    </row>
    <row r="314" spans="2:20">
      <c r="B314" s="1758" t="s">
        <v>53</v>
      </c>
      <c r="C314" s="1759">
        <v>0</v>
      </c>
      <c r="D314" s="1759">
        <v>0</v>
      </c>
      <c r="E314" s="1759">
        <v>0</v>
      </c>
      <c r="F314" s="1759">
        <v>0</v>
      </c>
      <c r="G314" s="1759">
        <v>0</v>
      </c>
      <c r="H314" s="1759">
        <v>0</v>
      </c>
      <c r="I314" s="1759">
        <v>0</v>
      </c>
      <c r="J314" s="1759">
        <v>0</v>
      </c>
      <c r="K314" s="1759">
        <v>0</v>
      </c>
      <c r="L314" s="1759">
        <v>0</v>
      </c>
      <c r="M314" s="1759">
        <v>0</v>
      </c>
      <c r="N314" s="1759">
        <v>0</v>
      </c>
      <c r="O314" s="1759">
        <v>0</v>
      </c>
      <c r="P314" s="1759">
        <v>0</v>
      </c>
      <c r="Q314" s="1759">
        <v>0</v>
      </c>
      <c r="R314" s="1759">
        <v>0</v>
      </c>
      <c r="S314" s="1759">
        <v>0</v>
      </c>
      <c r="T314" s="1761">
        <v>0</v>
      </c>
    </row>
    <row r="315" spans="2:20">
      <c r="B315" s="1763" t="s">
        <v>54</v>
      </c>
      <c r="C315" s="1764">
        <v>14.305315196336464</v>
      </c>
      <c r="D315" s="1764">
        <v>296.81978048971496</v>
      </c>
      <c r="E315" s="1764">
        <v>-75.631779820147131</v>
      </c>
      <c r="F315" s="1764">
        <v>-9.8181781770578205</v>
      </c>
      <c r="G315" s="1764">
        <v>116.41027055333619</v>
      </c>
      <c r="H315" s="1764">
        <v>0</v>
      </c>
      <c r="I315" s="1764">
        <v>975.57590225333456</v>
      </c>
      <c r="J315" s="1764">
        <v>310.04679253862844</v>
      </c>
      <c r="K315" s="1764">
        <v>289.76332652151507</v>
      </c>
      <c r="L315" s="1764">
        <v>26.297426008186232</v>
      </c>
      <c r="M315" s="1764">
        <v>-13.893222151601432</v>
      </c>
      <c r="N315" s="1764">
        <v>-2.7436669996352929</v>
      </c>
      <c r="O315" s="1764">
        <v>127.34874936554318</v>
      </c>
      <c r="P315" s="1764">
        <v>14.699367418224311</v>
      </c>
      <c r="Q315" s="1764">
        <v>-38.533866608361905</v>
      </c>
      <c r="R315" s="1764">
        <v>0</v>
      </c>
      <c r="S315" s="1764">
        <v>-0.47994313932205818</v>
      </c>
      <c r="T315" s="1764">
        <v>2030.1662734486929</v>
      </c>
    </row>
    <row r="316" spans="2:20">
      <c r="B316" s="1765"/>
      <c r="C316" s="1766"/>
      <c r="D316" s="1766"/>
      <c r="E316" s="1766"/>
      <c r="F316" s="1766"/>
      <c r="G316" s="1766"/>
      <c r="H316" s="1766"/>
      <c r="I316" s="1766"/>
      <c r="J316" s="1766"/>
      <c r="K316" s="1766"/>
      <c r="L316" s="1766"/>
      <c r="M316" s="1766"/>
      <c r="N316" s="1766"/>
      <c r="O316" s="1766"/>
      <c r="P316" s="1766"/>
      <c r="Q316" s="1766"/>
      <c r="R316" s="1766"/>
      <c r="S316" s="1766"/>
      <c r="T316" s="1766"/>
    </row>
    <row r="317" spans="2:20">
      <c r="B317" s="1767" t="s">
        <v>55</v>
      </c>
      <c r="C317" s="1759">
        <v>0</v>
      </c>
      <c r="D317" s="1759">
        <v>0</v>
      </c>
      <c r="E317" s="1759">
        <v>0</v>
      </c>
      <c r="F317" s="1759">
        <v>0</v>
      </c>
      <c r="G317" s="1759">
        <v>0</v>
      </c>
      <c r="H317" s="1759">
        <v>0</v>
      </c>
      <c r="I317" s="1759">
        <v>0</v>
      </c>
      <c r="J317" s="1759">
        <v>0</v>
      </c>
      <c r="K317" s="1759">
        <v>0</v>
      </c>
      <c r="L317" s="1759">
        <v>0</v>
      </c>
      <c r="M317" s="1759">
        <v>0</v>
      </c>
      <c r="N317" s="1759">
        <v>0</v>
      </c>
      <c r="O317" s="1759">
        <v>0</v>
      </c>
      <c r="P317" s="1759">
        <v>0</v>
      </c>
      <c r="Q317" s="1759">
        <v>0</v>
      </c>
      <c r="R317" s="1759">
        <v>0</v>
      </c>
      <c r="S317" s="1759">
        <v>0</v>
      </c>
      <c r="T317" s="1768">
        <v>0</v>
      </c>
    </row>
    <row r="318" spans="2:20">
      <c r="B318" s="1767" t="s">
        <v>56</v>
      </c>
      <c r="C318" s="1759">
        <v>0</v>
      </c>
      <c r="D318" s="1759">
        <v>0</v>
      </c>
      <c r="E318" s="1759">
        <v>0</v>
      </c>
      <c r="F318" s="1759">
        <v>0</v>
      </c>
      <c r="G318" s="1759">
        <v>7.6690930566541713</v>
      </c>
      <c r="H318" s="1759">
        <v>0</v>
      </c>
      <c r="I318" s="1759">
        <v>975.57590225333456</v>
      </c>
      <c r="J318" s="1759">
        <v>310.04679253862844</v>
      </c>
      <c r="K318" s="1759">
        <v>16.780262157117768</v>
      </c>
      <c r="L318" s="1759">
        <v>9.494245720431655</v>
      </c>
      <c r="M318" s="1759">
        <v>0</v>
      </c>
      <c r="N318" s="1759">
        <v>1.9172732641635428</v>
      </c>
      <c r="O318" s="1759">
        <v>0</v>
      </c>
      <c r="P318" s="1759">
        <v>0</v>
      </c>
      <c r="Q318" s="1759">
        <v>-650.5303889754083</v>
      </c>
      <c r="R318" s="1759">
        <v>0</v>
      </c>
      <c r="S318" s="1759">
        <v>1.9399925928482922</v>
      </c>
      <c r="T318" s="1768">
        <v>672.89317260777023</v>
      </c>
    </row>
    <row r="319" spans="2:20">
      <c r="B319" s="1767" t="s">
        <v>57</v>
      </c>
      <c r="C319" s="1759">
        <v>0</v>
      </c>
      <c r="D319" s="1759">
        <v>0</v>
      </c>
      <c r="E319" s="1759">
        <v>0</v>
      </c>
      <c r="F319" s="1759">
        <v>0</v>
      </c>
      <c r="G319" s="1759">
        <v>9.2764090353058375</v>
      </c>
      <c r="H319" s="1759">
        <v>0</v>
      </c>
      <c r="I319" s="1759">
        <v>0</v>
      </c>
      <c r="J319" s="1759">
        <v>0</v>
      </c>
      <c r="K319" s="1759">
        <v>35.078970994986811</v>
      </c>
      <c r="L319" s="1759">
        <v>14.37233701187753</v>
      </c>
      <c r="M319" s="1759">
        <v>0</v>
      </c>
      <c r="N319" s="1759">
        <v>5.4480497508939045</v>
      </c>
      <c r="O319" s="1759">
        <v>0</v>
      </c>
      <c r="P319" s="1759">
        <v>10.859435804365431</v>
      </c>
      <c r="Q319" s="1759">
        <v>0</v>
      </c>
      <c r="R319" s="1759">
        <v>-69.480295946993408</v>
      </c>
      <c r="S319" s="1759">
        <v>0</v>
      </c>
      <c r="T319" s="1768">
        <v>5.5549066504361093</v>
      </c>
    </row>
    <row r="320" spans="2:20">
      <c r="B320" s="1767" t="s">
        <v>58</v>
      </c>
      <c r="C320" s="1759">
        <v>0</v>
      </c>
      <c r="D320" s="1759">
        <v>0</v>
      </c>
      <c r="E320" s="1759">
        <v>0</v>
      </c>
      <c r="F320" s="1759">
        <v>0</v>
      </c>
      <c r="G320" s="1759">
        <v>0</v>
      </c>
      <c r="H320" s="1759">
        <v>0</v>
      </c>
      <c r="I320" s="1759">
        <v>0</v>
      </c>
      <c r="J320" s="1759">
        <v>0</v>
      </c>
      <c r="K320" s="1759">
        <v>74.58075003756835</v>
      </c>
      <c r="L320" s="1759">
        <v>0</v>
      </c>
      <c r="M320" s="1759">
        <v>0</v>
      </c>
      <c r="N320" s="1759">
        <v>-68.352748555083863</v>
      </c>
      <c r="O320" s="1759">
        <v>0</v>
      </c>
      <c r="P320" s="1759">
        <v>0</v>
      </c>
      <c r="Q320" s="1759">
        <v>0</v>
      </c>
      <c r="R320" s="1759">
        <v>0</v>
      </c>
      <c r="S320" s="1759">
        <v>0</v>
      </c>
      <c r="T320" s="1768">
        <v>6.2280014824844869</v>
      </c>
    </row>
    <row r="321" spans="2:20">
      <c r="B321" s="1767" t="s">
        <v>59</v>
      </c>
      <c r="C321" s="1759">
        <v>0</v>
      </c>
      <c r="D321" s="1759">
        <v>0</v>
      </c>
      <c r="E321" s="1759">
        <v>0</v>
      </c>
      <c r="F321" s="1759">
        <v>0</v>
      </c>
      <c r="G321" s="1759">
        <v>0</v>
      </c>
      <c r="H321" s="1759">
        <v>0</v>
      </c>
      <c r="I321" s="1759">
        <v>0</v>
      </c>
      <c r="J321" s="1759">
        <v>0</v>
      </c>
      <c r="K321" s="1759">
        <v>0</v>
      </c>
      <c r="L321" s="1759">
        <v>0</v>
      </c>
      <c r="M321" s="1759">
        <v>0</v>
      </c>
      <c r="N321" s="1759">
        <v>0</v>
      </c>
      <c r="O321" s="1759">
        <v>0</v>
      </c>
      <c r="P321" s="1759">
        <v>0</v>
      </c>
      <c r="Q321" s="1759">
        <v>0</v>
      </c>
      <c r="R321" s="1759">
        <v>0</v>
      </c>
      <c r="S321" s="1759">
        <v>0</v>
      </c>
      <c r="T321" s="1768">
        <v>0</v>
      </c>
    </row>
    <row r="322" spans="2:20">
      <c r="B322" s="1767" t="s">
        <v>60</v>
      </c>
      <c r="C322" s="1759">
        <v>0</v>
      </c>
      <c r="D322" s="1759">
        <v>307.47374578102756</v>
      </c>
      <c r="E322" s="1759">
        <v>-304.39900832321729</v>
      </c>
      <c r="F322" s="1759">
        <v>0</v>
      </c>
      <c r="G322" s="1759">
        <v>0</v>
      </c>
      <c r="H322" s="1759">
        <v>0</v>
      </c>
      <c r="I322" s="1759">
        <v>0</v>
      </c>
      <c r="J322" s="1759">
        <v>0</v>
      </c>
      <c r="K322" s="1759">
        <v>0</v>
      </c>
      <c r="L322" s="1759">
        <v>0</v>
      </c>
      <c r="M322" s="1759">
        <v>0</v>
      </c>
      <c r="N322" s="1759">
        <v>0</v>
      </c>
      <c r="O322" s="1759">
        <v>0</v>
      </c>
      <c r="P322" s="1759">
        <v>0</v>
      </c>
      <c r="Q322" s="1759">
        <v>0</v>
      </c>
      <c r="R322" s="1759">
        <v>0</v>
      </c>
      <c r="S322" s="1759">
        <v>0</v>
      </c>
      <c r="T322" s="1768">
        <v>3.0747374578102722</v>
      </c>
    </row>
    <row r="323" spans="2:20">
      <c r="B323" s="1767" t="s">
        <v>61</v>
      </c>
      <c r="C323" s="1759">
        <v>0</v>
      </c>
      <c r="D323" s="1759">
        <v>0</v>
      </c>
      <c r="E323" s="1759">
        <v>0</v>
      </c>
      <c r="F323" s="1759">
        <v>0</v>
      </c>
      <c r="G323" s="1759">
        <v>0</v>
      </c>
      <c r="H323" s="1759">
        <v>0</v>
      </c>
      <c r="I323" s="1759">
        <v>0</v>
      </c>
      <c r="J323" s="1759">
        <v>0</v>
      </c>
      <c r="K323" s="1759">
        <v>105.69308680679097</v>
      </c>
      <c r="L323" s="1759">
        <v>0</v>
      </c>
      <c r="M323" s="1759">
        <v>-105.69308680679097</v>
      </c>
      <c r="N323" s="1759">
        <v>0</v>
      </c>
      <c r="O323" s="1759">
        <v>0</v>
      </c>
      <c r="P323" s="1759">
        <v>0</v>
      </c>
      <c r="Q323" s="1759">
        <v>0</v>
      </c>
      <c r="R323" s="1759">
        <v>0</v>
      </c>
      <c r="S323" s="1759">
        <v>0</v>
      </c>
      <c r="T323" s="1768">
        <v>0</v>
      </c>
    </row>
    <row r="324" spans="2:20">
      <c r="B324" s="1767" t="s">
        <v>62</v>
      </c>
      <c r="C324" s="1759">
        <v>0</v>
      </c>
      <c r="D324" s="1759">
        <v>0</v>
      </c>
      <c r="E324" s="1759">
        <v>0</v>
      </c>
      <c r="F324" s="1759">
        <v>-16.302274160967198</v>
      </c>
      <c r="G324" s="1759">
        <v>0</v>
      </c>
      <c r="H324" s="1759">
        <v>0</v>
      </c>
      <c r="I324" s="1759">
        <v>0</v>
      </c>
      <c r="J324" s="1759">
        <v>0</v>
      </c>
      <c r="K324" s="1759">
        <v>0</v>
      </c>
      <c r="L324" s="1759">
        <v>0</v>
      </c>
      <c r="M324" s="1759">
        <v>0</v>
      </c>
      <c r="N324" s="1759">
        <v>0</v>
      </c>
      <c r="O324" s="1759">
        <v>0</v>
      </c>
      <c r="P324" s="1759">
        <v>0</v>
      </c>
      <c r="Q324" s="1759">
        <v>0</v>
      </c>
      <c r="R324" s="1759">
        <v>0</v>
      </c>
      <c r="S324" s="1759">
        <v>22.705117215831756</v>
      </c>
      <c r="T324" s="1768">
        <v>6.4028430548645581</v>
      </c>
    </row>
    <row r="325" spans="2:20">
      <c r="B325" s="1767" t="s">
        <v>63</v>
      </c>
      <c r="C325" s="1759">
        <v>0</v>
      </c>
      <c r="D325" s="1759">
        <v>0</v>
      </c>
      <c r="E325" s="1759">
        <v>0</v>
      </c>
      <c r="F325" s="1759">
        <v>0</v>
      </c>
      <c r="G325" s="1759">
        <v>0</v>
      </c>
      <c r="H325" s="1759">
        <v>0</v>
      </c>
      <c r="I325" s="1759">
        <v>0</v>
      </c>
      <c r="J325" s="1759">
        <v>0</v>
      </c>
      <c r="K325" s="1759">
        <v>0</v>
      </c>
      <c r="L325" s="1759">
        <v>0</v>
      </c>
      <c r="M325" s="1759">
        <v>0</v>
      </c>
      <c r="N325" s="1759">
        <v>0</v>
      </c>
      <c r="O325" s="1759">
        <v>0</v>
      </c>
      <c r="P325" s="1759">
        <v>0</v>
      </c>
      <c r="Q325" s="1759">
        <v>80.765647221371268</v>
      </c>
      <c r="R325" s="1759">
        <v>0</v>
      </c>
      <c r="S325" s="1759">
        <v>-54.759108816089721</v>
      </c>
      <c r="T325" s="1768">
        <v>26.006538405281546</v>
      </c>
    </row>
    <row r="326" spans="2:20">
      <c r="B326" s="1767" t="s">
        <v>64</v>
      </c>
      <c r="C326" s="1759">
        <v>7.7637663281249996</v>
      </c>
      <c r="D326" s="1759">
        <v>-10.653965291312606</v>
      </c>
      <c r="E326" s="1759">
        <v>13.93475732241321</v>
      </c>
      <c r="F326" s="1759">
        <v>0</v>
      </c>
      <c r="G326" s="1759">
        <v>0</v>
      </c>
      <c r="H326" s="1759">
        <v>0</v>
      </c>
      <c r="I326" s="1759">
        <v>0</v>
      </c>
      <c r="J326" s="1759">
        <v>0</v>
      </c>
      <c r="K326" s="1759">
        <v>0</v>
      </c>
      <c r="L326" s="1759">
        <v>0</v>
      </c>
      <c r="M326" s="1759">
        <v>0</v>
      </c>
      <c r="N326" s="1759">
        <v>0</v>
      </c>
      <c r="O326" s="1759">
        <v>0</v>
      </c>
      <c r="P326" s="1759">
        <v>0</v>
      </c>
      <c r="Q326" s="1759">
        <v>0</v>
      </c>
      <c r="R326" s="1759">
        <v>0</v>
      </c>
      <c r="S326" s="1759">
        <v>0</v>
      </c>
      <c r="T326" s="1768">
        <v>11.044558359225604</v>
      </c>
    </row>
    <row r="327" spans="2:20">
      <c r="B327" s="1767" t="s">
        <v>65</v>
      </c>
      <c r="C327" s="1759">
        <v>3.0192424609374999</v>
      </c>
      <c r="D327" s="1759">
        <v>0</v>
      </c>
      <c r="E327" s="1759">
        <v>18.035338972064878</v>
      </c>
      <c r="F327" s="1759">
        <v>0</v>
      </c>
      <c r="G327" s="1759">
        <v>3.2664120682994437</v>
      </c>
      <c r="H327" s="1759">
        <v>0</v>
      </c>
      <c r="I327" s="1759">
        <v>0</v>
      </c>
      <c r="J327" s="1759">
        <v>0</v>
      </c>
      <c r="K327" s="1759">
        <v>0</v>
      </c>
      <c r="L327" s="1759">
        <v>0</v>
      </c>
      <c r="M327" s="1759">
        <v>0</v>
      </c>
      <c r="N327" s="1759">
        <v>1.9850542794488581</v>
      </c>
      <c r="O327" s="1759">
        <v>0</v>
      </c>
      <c r="P327" s="1759">
        <v>0</v>
      </c>
      <c r="Q327" s="1759">
        <v>30.63907667617908</v>
      </c>
      <c r="R327" s="1759">
        <v>0</v>
      </c>
      <c r="S327" s="1759">
        <v>0</v>
      </c>
      <c r="T327" s="1768">
        <v>56.945124456929761</v>
      </c>
    </row>
    <row r="328" spans="2:20">
      <c r="B328" s="1767" t="s">
        <v>66</v>
      </c>
      <c r="C328" s="1759">
        <v>0</v>
      </c>
      <c r="D328" s="1759">
        <v>0</v>
      </c>
      <c r="E328" s="1759">
        <v>0</v>
      </c>
      <c r="F328" s="1759">
        <v>0</v>
      </c>
      <c r="G328" s="1759">
        <v>1.323618377533732</v>
      </c>
      <c r="H328" s="1759">
        <v>0</v>
      </c>
      <c r="I328" s="1759">
        <v>0</v>
      </c>
      <c r="J328" s="1759">
        <v>0</v>
      </c>
      <c r="K328" s="1759">
        <v>0</v>
      </c>
      <c r="L328" s="1759">
        <v>0</v>
      </c>
      <c r="M328" s="1759">
        <v>0</v>
      </c>
      <c r="N328" s="1759">
        <v>0.80438544486776642</v>
      </c>
      <c r="O328" s="1759">
        <v>0</v>
      </c>
      <c r="P328" s="1759">
        <v>0</v>
      </c>
      <c r="Q328" s="1759">
        <v>46.902780569219622</v>
      </c>
      <c r="R328" s="1759">
        <v>5.3840819737522567</v>
      </c>
      <c r="S328" s="1759">
        <v>0</v>
      </c>
      <c r="T328" s="1768">
        <v>54.414866365373378</v>
      </c>
    </row>
    <row r="329" spans="2:20">
      <c r="B329" s="1763" t="s">
        <v>67</v>
      </c>
      <c r="C329" s="1764">
        <v>10.783008789062499</v>
      </c>
      <c r="D329" s="1764">
        <v>296.81978048971496</v>
      </c>
      <c r="E329" s="1764">
        <v>-272.42891202873921</v>
      </c>
      <c r="F329" s="1764">
        <v>-16.302274160967198</v>
      </c>
      <c r="G329" s="1764">
        <v>21.535532537793188</v>
      </c>
      <c r="H329" s="1764">
        <v>0</v>
      </c>
      <c r="I329" s="1764">
        <v>975.57590225333456</v>
      </c>
      <c r="J329" s="1764">
        <v>310.04679253862844</v>
      </c>
      <c r="K329" s="1764">
        <v>232.13306999646392</v>
      </c>
      <c r="L329" s="1764">
        <v>23.866582732309183</v>
      </c>
      <c r="M329" s="1764">
        <v>-105.69308680679097</v>
      </c>
      <c r="N329" s="1764">
        <v>-58.197985815709785</v>
      </c>
      <c r="O329" s="1764">
        <v>0</v>
      </c>
      <c r="P329" s="1764">
        <v>10.859435804365431</v>
      </c>
      <c r="Q329" s="1764">
        <v>-492.22288450863829</v>
      </c>
      <c r="R329" s="1764">
        <v>-64.096213973241149</v>
      </c>
      <c r="S329" s="1764">
        <v>-30.113999007409674</v>
      </c>
      <c r="T329" s="1764">
        <v>842.56474884017587</v>
      </c>
    </row>
    <row r="330" spans="2:20">
      <c r="B330" s="1765"/>
      <c r="C330" s="1766"/>
      <c r="D330" s="1766"/>
      <c r="E330" s="1766"/>
      <c r="F330" s="1766"/>
      <c r="G330" s="1766"/>
      <c r="H330" s="1766"/>
      <c r="I330" s="1766"/>
      <c r="J330" s="1766"/>
      <c r="K330" s="1766"/>
      <c r="L330" s="1766"/>
      <c r="M330" s="1766"/>
      <c r="N330" s="1766"/>
      <c r="O330" s="1766"/>
      <c r="P330" s="1766"/>
      <c r="Q330" s="1766"/>
      <c r="R330" s="1766"/>
      <c r="S330" s="1766"/>
      <c r="T330" s="1766"/>
    </row>
    <row r="331" spans="2:20">
      <c r="B331" s="1767" t="s">
        <v>68</v>
      </c>
      <c r="C331" s="1759">
        <v>3.5223064072739652</v>
      </c>
      <c r="D331" s="1759">
        <v>0</v>
      </c>
      <c r="E331" s="1759">
        <v>6.4380955145694188</v>
      </c>
      <c r="F331" s="1759">
        <v>0</v>
      </c>
      <c r="G331" s="1759">
        <v>38.69531142417906</v>
      </c>
      <c r="H331" s="1759">
        <v>0</v>
      </c>
      <c r="I331" s="1759">
        <v>0</v>
      </c>
      <c r="J331" s="1759">
        <v>0</v>
      </c>
      <c r="K331" s="1759">
        <v>19.742574924822762</v>
      </c>
      <c r="L331" s="1759">
        <v>2.4308432758770491</v>
      </c>
      <c r="M331" s="1759">
        <v>1.8349433718750003</v>
      </c>
      <c r="N331" s="1759">
        <v>23.51580019025673</v>
      </c>
      <c r="O331" s="1759">
        <v>6.8164926757812498</v>
      </c>
      <c r="P331" s="1759">
        <v>0</v>
      </c>
      <c r="Q331" s="1759">
        <v>130.78761802785604</v>
      </c>
      <c r="R331" s="1759">
        <v>17.5866443835484</v>
      </c>
      <c r="S331" s="1759">
        <v>4.1350366210937501</v>
      </c>
      <c r="T331" s="1768">
        <v>255.5056668171334</v>
      </c>
    </row>
    <row r="332" spans="2:20">
      <c r="B332" s="1767" t="s">
        <v>69</v>
      </c>
      <c r="C332" s="1759">
        <v>0</v>
      </c>
      <c r="D332" s="1759">
        <v>0</v>
      </c>
      <c r="E332" s="1759">
        <v>104.77644253851807</v>
      </c>
      <c r="F332" s="1759">
        <v>0.69594733125432062</v>
      </c>
      <c r="G332" s="1759">
        <v>3.7872267703464977</v>
      </c>
      <c r="H332" s="1759">
        <v>0</v>
      </c>
      <c r="I332" s="1759">
        <v>0</v>
      </c>
      <c r="J332" s="1759">
        <v>0</v>
      </c>
      <c r="K332" s="1759">
        <v>0</v>
      </c>
      <c r="L332" s="1759">
        <v>0</v>
      </c>
      <c r="M332" s="1759">
        <v>62.973926303906765</v>
      </c>
      <c r="N332" s="1759">
        <v>2.3015622495031773</v>
      </c>
      <c r="O332" s="1759">
        <v>0</v>
      </c>
      <c r="P332" s="1759">
        <v>0</v>
      </c>
      <c r="Q332" s="1759">
        <v>71.694220949939961</v>
      </c>
      <c r="R332" s="1759">
        <v>0</v>
      </c>
      <c r="S332" s="1759">
        <v>2.9369883891927651</v>
      </c>
      <c r="T332" s="1768">
        <v>249.16631453266157</v>
      </c>
    </row>
    <row r="333" spans="2:20">
      <c r="B333" s="1767" t="s">
        <v>70</v>
      </c>
      <c r="C333" s="1759">
        <v>0</v>
      </c>
      <c r="D333" s="1759">
        <v>0</v>
      </c>
      <c r="E333" s="1759">
        <v>2.461416726469885</v>
      </c>
      <c r="F333" s="1759">
        <v>0</v>
      </c>
      <c r="G333" s="1759">
        <v>28.69836522821614</v>
      </c>
      <c r="H333" s="1759">
        <v>0</v>
      </c>
      <c r="I333" s="1759">
        <v>0</v>
      </c>
      <c r="J333" s="1759">
        <v>0</v>
      </c>
      <c r="K333" s="1759">
        <v>34.009756507919278</v>
      </c>
      <c r="L333" s="1759">
        <v>0</v>
      </c>
      <c r="M333" s="1759">
        <v>0</v>
      </c>
      <c r="N333" s="1759">
        <v>17.440485621005948</v>
      </c>
      <c r="O333" s="1759">
        <v>96.282511775770445</v>
      </c>
      <c r="P333" s="1759">
        <v>1.6985450080198869</v>
      </c>
      <c r="Q333" s="1759">
        <v>150.10273991549229</v>
      </c>
      <c r="R333" s="1759">
        <v>27.523160685886953</v>
      </c>
      <c r="S333" s="1759">
        <v>0</v>
      </c>
      <c r="T333" s="1768">
        <v>358.21698146878089</v>
      </c>
    </row>
    <row r="334" spans="2:20">
      <c r="B334" s="1767" t="s">
        <v>71</v>
      </c>
      <c r="C334" s="1759">
        <v>0</v>
      </c>
      <c r="D334" s="1759">
        <v>0</v>
      </c>
      <c r="E334" s="1759">
        <v>2.00087086716437</v>
      </c>
      <c r="F334" s="1759">
        <v>0</v>
      </c>
      <c r="G334" s="1759">
        <v>15.077359159365459</v>
      </c>
      <c r="H334" s="1759">
        <v>0</v>
      </c>
      <c r="I334" s="1759">
        <v>0</v>
      </c>
      <c r="J334" s="1759">
        <v>0</v>
      </c>
      <c r="K334" s="1759">
        <v>0.41435367412177121</v>
      </c>
      <c r="L334" s="1759">
        <v>0</v>
      </c>
      <c r="M334" s="1759">
        <v>0</v>
      </c>
      <c r="N334" s="1759">
        <v>9.1627681064954078</v>
      </c>
      <c r="O334" s="1759">
        <v>23.351851297829057</v>
      </c>
      <c r="P334" s="1759">
        <v>0.97858123159165733</v>
      </c>
      <c r="Q334" s="1759">
        <v>91.133186767495445</v>
      </c>
      <c r="R334" s="1759">
        <v>18.986408903805792</v>
      </c>
      <c r="S334" s="1759">
        <v>0</v>
      </c>
      <c r="T334" s="1768">
        <v>161.10538000786897</v>
      </c>
    </row>
    <row r="335" spans="2:20">
      <c r="B335" s="1767" t="s">
        <v>72</v>
      </c>
      <c r="C335" s="1759">
        <v>0</v>
      </c>
      <c r="D335" s="1759">
        <v>0</v>
      </c>
      <c r="E335" s="1759">
        <v>12.774702321406679</v>
      </c>
      <c r="F335" s="1759">
        <v>0.9976595735138184</v>
      </c>
      <c r="G335" s="1759">
        <v>1.1408122878946925</v>
      </c>
      <c r="H335" s="1759">
        <v>0</v>
      </c>
      <c r="I335" s="1759">
        <v>0</v>
      </c>
      <c r="J335" s="1759">
        <v>0</v>
      </c>
      <c r="K335" s="1759">
        <v>3.1087682303601039</v>
      </c>
      <c r="L335" s="1759">
        <v>0</v>
      </c>
      <c r="M335" s="1759">
        <v>11.998351699695156</v>
      </c>
      <c r="N335" s="1759">
        <v>0.69329106884918612</v>
      </c>
      <c r="O335" s="1759">
        <v>0.89789361616243657</v>
      </c>
      <c r="P335" s="1759">
        <v>1.1628053742473354</v>
      </c>
      <c r="Q335" s="1759">
        <v>7.7114522394925853</v>
      </c>
      <c r="R335" s="1759">
        <v>0</v>
      </c>
      <c r="S335" s="1759">
        <v>0.29416646229056986</v>
      </c>
      <c r="T335" s="1768">
        <v>40.779902873912569</v>
      </c>
    </row>
    <row r="336" spans="2:20">
      <c r="B336" s="1767" t="s">
        <v>73</v>
      </c>
      <c r="C336" s="1759">
        <v>0</v>
      </c>
      <c r="D336" s="1759">
        <v>0</v>
      </c>
      <c r="E336" s="1759">
        <v>0</v>
      </c>
      <c r="F336" s="1759">
        <v>0</v>
      </c>
      <c r="G336" s="1759">
        <v>0</v>
      </c>
      <c r="H336" s="1759">
        <v>0</v>
      </c>
      <c r="I336" s="1759">
        <v>0</v>
      </c>
      <c r="J336" s="1759">
        <v>0</v>
      </c>
      <c r="K336" s="1759">
        <v>0</v>
      </c>
      <c r="L336" s="1759">
        <v>0</v>
      </c>
      <c r="M336" s="1759">
        <v>0</v>
      </c>
      <c r="N336" s="1759">
        <v>0</v>
      </c>
      <c r="O336" s="1759">
        <v>0</v>
      </c>
      <c r="P336" s="1759">
        <v>0</v>
      </c>
      <c r="Q336" s="1759">
        <v>2.2597999999999998</v>
      </c>
      <c r="R336" s="1759">
        <v>0</v>
      </c>
      <c r="S336" s="1759">
        <v>0</v>
      </c>
      <c r="T336" s="1768">
        <v>2.2597999999999998</v>
      </c>
    </row>
    <row r="337" spans="2:20">
      <c r="B337" s="1763" t="s">
        <v>74</v>
      </c>
      <c r="C337" s="1764">
        <v>3.5223064072739652</v>
      </c>
      <c r="D337" s="1764">
        <v>0</v>
      </c>
      <c r="E337" s="1764">
        <v>128.4515279681284</v>
      </c>
      <c r="F337" s="1764">
        <v>1.693606904768139</v>
      </c>
      <c r="G337" s="1764">
        <v>87.39907487000184</v>
      </c>
      <c r="H337" s="1764">
        <v>0</v>
      </c>
      <c r="I337" s="1764">
        <v>0</v>
      </c>
      <c r="J337" s="1764">
        <v>0</v>
      </c>
      <c r="K337" s="1764">
        <v>57.275453337223915</v>
      </c>
      <c r="L337" s="1764">
        <v>2.4308432758770491</v>
      </c>
      <c r="M337" s="1764">
        <v>76.807221375476928</v>
      </c>
      <c r="N337" s="1764">
        <v>53.113907236110443</v>
      </c>
      <c r="O337" s="1764">
        <v>127.34874936554318</v>
      </c>
      <c r="P337" s="1764">
        <v>3.8399316138588797</v>
      </c>
      <c r="Q337" s="1764">
        <v>453.68901790027627</v>
      </c>
      <c r="R337" s="1764">
        <v>64.096213973241149</v>
      </c>
      <c r="S337" s="1764">
        <v>7.3661914725770847</v>
      </c>
      <c r="T337" s="1764">
        <v>1067.0340457003574</v>
      </c>
    </row>
    <row r="338" spans="2:20">
      <c r="B338" s="1758" t="s">
        <v>75</v>
      </c>
      <c r="C338" s="1759">
        <v>0</v>
      </c>
      <c r="D338" s="1759">
        <v>0</v>
      </c>
      <c r="E338" s="1759">
        <v>68.345604240463629</v>
      </c>
      <c r="F338" s="1759">
        <v>4.7904890791412402</v>
      </c>
      <c r="G338" s="1759">
        <v>7.4756631455411453</v>
      </c>
      <c r="H338" s="1759">
        <v>0</v>
      </c>
      <c r="I338" s="1759">
        <v>0</v>
      </c>
      <c r="J338" s="1759">
        <v>0</v>
      </c>
      <c r="K338" s="1759">
        <v>0.35480318782723769</v>
      </c>
      <c r="L338" s="1759">
        <v>0</v>
      </c>
      <c r="M338" s="1759">
        <v>14.992643279712595</v>
      </c>
      <c r="N338" s="1759">
        <v>2.3404115799640408</v>
      </c>
      <c r="O338" s="1759">
        <v>0</v>
      </c>
      <c r="P338" s="1759">
        <v>0</v>
      </c>
      <c r="Q338" s="1759">
        <v>0</v>
      </c>
      <c r="R338" s="1759">
        <v>0</v>
      </c>
      <c r="S338" s="1759">
        <v>22.267864395510532</v>
      </c>
      <c r="T338" s="1768">
        <v>120.56747890816042</v>
      </c>
    </row>
    <row r="339" spans="2:20">
      <c r="B339" s="1763" t="s">
        <v>76</v>
      </c>
      <c r="C339" s="1764">
        <v>3.5223064072739652</v>
      </c>
      <c r="D339" s="1764">
        <v>0</v>
      </c>
      <c r="E339" s="1764">
        <v>196.79713220859202</v>
      </c>
      <c r="F339" s="1764">
        <v>6.4840959839093788</v>
      </c>
      <c r="G339" s="1764">
        <v>94.874738015542988</v>
      </c>
      <c r="H339" s="1764">
        <v>0</v>
      </c>
      <c r="I339" s="1764">
        <v>0</v>
      </c>
      <c r="J339" s="1764">
        <v>0</v>
      </c>
      <c r="K339" s="1764">
        <v>57.630256525051152</v>
      </c>
      <c r="L339" s="1764">
        <v>2.4308432758770491</v>
      </c>
      <c r="M339" s="1764">
        <v>91.799864655189523</v>
      </c>
      <c r="N339" s="1764">
        <v>55.454318816074483</v>
      </c>
      <c r="O339" s="1764">
        <v>127.34874936554318</v>
      </c>
      <c r="P339" s="1764">
        <v>3.8399316138588797</v>
      </c>
      <c r="Q339" s="1764">
        <v>453.68901790027627</v>
      </c>
      <c r="R339" s="1764">
        <v>64.096213973241149</v>
      </c>
      <c r="S339" s="1764">
        <v>29.634055868087618</v>
      </c>
      <c r="T339" s="1764">
        <v>1187.6015246085178</v>
      </c>
    </row>
    <row r="340" spans="2:20">
      <c r="B340" s="1750"/>
      <c r="C340" s="1769">
        <v>0</v>
      </c>
      <c r="D340" s="1769">
        <v>0</v>
      </c>
      <c r="E340" s="1769">
        <v>0</v>
      </c>
      <c r="F340" s="1769">
        <v>0</v>
      </c>
      <c r="G340" s="1769">
        <v>0</v>
      </c>
      <c r="H340" s="1769">
        <v>0</v>
      </c>
      <c r="I340" s="1769">
        <v>0</v>
      </c>
      <c r="J340" s="1769">
        <v>0</v>
      </c>
      <c r="K340" s="1769">
        <v>0</v>
      </c>
      <c r="L340" s="1769">
        <v>0</v>
      </c>
      <c r="M340" s="1769">
        <v>-1.7763568394002505E-14</v>
      </c>
      <c r="N340" s="1769">
        <v>-8.8817841970012523E-15</v>
      </c>
      <c r="O340" s="1769">
        <v>0</v>
      </c>
      <c r="P340" s="1769">
        <v>0</v>
      </c>
      <c r="Q340" s="1769">
        <v>-1.1368683772161603E-13</v>
      </c>
      <c r="R340" s="1769">
        <v>0</v>
      </c>
      <c r="S340" s="1769">
        <v>1.609823385706477E-15</v>
      </c>
      <c r="T340" s="1769">
        <v>0</v>
      </c>
    </row>
    <row r="341" spans="2:20">
      <c r="B341" s="1750"/>
      <c r="C341" s="1750"/>
      <c r="D341" s="1750"/>
      <c r="E341" s="1750"/>
      <c r="F341" s="1750"/>
      <c r="G341" s="1750"/>
      <c r="H341" s="1750"/>
      <c r="I341" s="1750"/>
      <c r="J341" s="1750"/>
      <c r="K341" s="1750"/>
      <c r="L341" s="1750"/>
      <c r="M341" s="1750"/>
      <c r="N341" s="1750"/>
      <c r="O341" s="1750"/>
      <c r="P341" s="1750"/>
      <c r="Q341" s="1750"/>
      <c r="R341" s="1750"/>
      <c r="S341" s="1750"/>
      <c r="T341" s="1750"/>
    </row>
    <row r="342" spans="2:20" ht="15">
      <c r="B342" s="1754" t="s">
        <v>85</v>
      </c>
      <c r="C342" s="1755"/>
      <c r="D342" s="1755"/>
      <c r="E342" s="1755"/>
      <c r="F342" s="1755"/>
      <c r="G342" s="1755"/>
      <c r="H342" s="1755"/>
      <c r="I342" s="1755"/>
      <c r="J342" s="1755"/>
      <c r="K342" s="1755"/>
      <c r="L342" s="1755"/>
      <c r="M342" s="1755"/>
      <c r="N342" s="1755"/>
      <c r="O342" s="1755"/>
      <c r="P342" s="1755"/>
      <c r="Q342" s="1755"/>
      <c r="R342" s="1755"/>
      <c r="S342" s="1755"/>
      <c r="T342" s="1755"/>
    </row>
    <row r="343" spans="2:20">
      <c r="B343" s="1750"/>
      <c r="C343" s="1750"/>
      <c r="D343" s="1750"/>
      <c r="E343" s="1750"/>
      <c r="F343" s="1750"/>
      <c r="G343" s="1750"/>
      <c r="H343" s="1750"/>
      <c r="I343" s="1750"/>
      <c r="J343" s="1750"/>
      <c r="K343" s="1750"/>
      <c r="L343" s="1750"/>
      <c r="M343" s="1750"/>
      <c r="N343" s="1750"/>
      <c r="O343" s="1750"/>
      <c r="P343" s="1750"/>
      <c r="Q343" s="1750"/>
      <c r="R343" s="1750"/>
      <c r="S343" s="1750"/>
      <c r="T343" s="1750"/>
    </row>
    <row r="344" spans="2:20">
      <c r="B344" s="2166" t="s">
        <v>30</v>
      </c>
      <c r="C344" s="2159" t="s">
        <v>31</v>
      </c>
      <c r="D344" s="2159" t="s">
        <v>32</v>
      </c>
      <c r="E344" s="2159" t="s">
        <v>33</v>
      </c>
      <c r="F344" s="2159" t="s">
        <v>890</v>
      </c>
      <c r="G344" s="2159" t="s">
        <v>34</v>
      </c>
      <c r="H344" s="2159" t="s">
        <v>891</v>
      </c>
      <c r="I344" s="2159" t="s">
        <v>35</v>
      </c>
      <c r="J344" s="2159" t="s">
        <v>36</v>
      </c>
      <c r="K344" s="2163" t="s">
        <v>37</v>
      </c>
      <c r="L344" s="2164"/>
      <c r="M344" s="2164"/>
      <c r="N344" s="2164"/>
      <c r="O344" s="2164"/>
      <c r="P344" s="2165"/>
      <c r="Q344" s="2159" t="s">
        <v>38</v>
      </c>
      <c r="R344" s="2159" t="s">
        <v>39</v>
      </c>
      <c r="S344" s="2159" t="s">
        <v>40</v>
      </c>
      <c r="T344" s="2159" t="s">
        <v>41</v>
      </c>
    </row>
    <row r="345" spans="2:20" ht="36">
      <c r="B345" s="2167"/>
      <c r="C345" s="2160"/>
      <c r="D345" s="2160"/>
      <c r="E345" s="2160"/>
      <c r="F345" s="2160"/>
      <c r="G345" s="2160"/>
      <c r="H345" s="2160"/>
      <c r="I345" s="2160"/>
      <c r="J345" s="2160"/>
      <c r="K345" s="1756" t="s">
        <v>42</v>
      </c>
      <c r="L345" s="1756" t="s">
        <v>43</v>
      </c>
      <c r="M345" s="1756" t="s">
        <v>44</v>
      </c>
      <c r="N345" s="1756" t="s">
        <v>45</v>
      </c>
      <c r="O345" s="1757" t="s">
        <v>46</v>
      </c>
      <c r="P345" s="1756" t="s">
        <v>47</v>
      </c>
      <c r="Q345" s="2160"/>
      <c r="R345" s="2160"/>
      <c r="S345" s="2160"/>
      <c r="T345" s="2160"/>
    </row>
    <row r="346" spans="2:20">
      <c r="B346" s="1758" t="s">
        <v>48</v>
      </c>
      <c r="C346" s="1759">
        <v>0</v>
      </c>
      <c r="D346" s="1759">
        <v>0</v>
      </c>
      <c r="E346" s="1759">
        <v>0</v>
      </c>
      <c r="F346" s="1759">
        <v>0</v>
      </c>
      <c r="G346" s="1759">
        <v>0</v>
      </c>
      <c r="H346" s="1759">
        <v>0</v>
      </c>
      <c r="I346" s="1760">
        <v>976.49593669753347</v>
      </c>
      <c r="J346" s="1760">
        <v>339.37536474198714</v>
      </c>
      <c r="K346" s="1760">
        <v>301.5122270238632</v>
      </c>
      <c r="L346" s="1760">
        <v>26.390765005710904</v>
      </c>
      <c r="M346" s="1759">
        <v>0</v>
      </c>
      <c r="N346" s="1759">
        <v>0</v>
      </c>
      <c r="O346" s="1760">
        <v>136.46009255274322</v>
      </c>
      <c r="P346" s="1760">
        <v>15.109756252625438</v>
      </c>
      <c r="Q346" s="1759">
        <v>0</v>
      </c>
      <c r="R346" s="1759">
        <v>0</v>
      </c>
      <c r="S346" s="1759">
        <v>0</v>
      </c>
      <c r="T346" s="1761">
        <v>1795.3441422744634</v>
      </c>
    </row>
    <row r="347" spans="2:20">
      <c r="B347" s="1758" t="s">
        <v>49</v>
      </c>
      <c r="C347" s="1759">
        <v>12.896225176024295</v>
      </c>
      <c r="D347" s="1759">
        <v>266.28302835422375</v>
      </c>
      <c r="E347" s="1759">
        <v>0</v>
      </c>
      <c r="F347" s="1759">
        <v>0</v>
      </c>
      <c r="G347" s="1759">
        <v>96.628856524439101</v>
      </c>
      <c r="H347" s="1759">
        <v>0</v>
      </c>
      <c r="I347" s="1759">
        <v>0</v>
      </c>
      <c r="J347" s="1759">
        <v>0</v>
      </c>
      <c r="K347" s="1759">
        <v>0</v>
      </c>
      <c r="L347" s="1759">
        <v>0</v>
      </c>
      <c r="M347" s="1759">
        <v>0</v>
      </c>
      <c r="N347" s="1759">
        <v>0</v>
      </c>
      <c r="O347" s="1759">
        <v>0</v>
      </c>
      <c r="P347" s="1759">
        <v>0</v>
      </c>
      <c r="Q347" s="1759">
        <v>0</v>
      </c>
      <c r="R347" s="1759">
        <v>0</v>
      </c>
      <c r="S347" s="1759">
        <v>0</v>
      </c>
      <c r="T347" s="1761">
        <v>375.80811005468718</v>
      </c>
    </row>
    <row r="348" spans="2:20">
      <c r="B348" s="1758" t="s">
        <v>50</v>
      </c>
      <c r="C348" s="1759">
        <v>0</v>
      </c>
      <c r="D348" s="1759">
        <v>0</v>
      </c>
      <c r="E348" s="1759">
        <v>-50.331634756317982</v>
      </c>
      <c r="F348" s="1759">
        <v>-1.1637221076298943E-2</v>
      </c>
      <c r="G348" s="1759">
        <v>0</v>
      </c>
      <c r="H348" s="1759">
        <v>0</v>
      </c>
      <c r="I348" s="1759">
        <v>0</v>
      </c>
      <c r="J348" s="1759">
        <v>0</v>
      </c>
      <c r="K348" s="1759">
        <v>0</v>
      </c>
      <c r="L348" s="1759">
        <v>0</v>
      </c>
      <c r="M348" s="1759">
        <v>0</v>
      </c>
      <c r="N348" s="1759">
        <v>0</v>
      </c>
      <c r="O348" s="1759">
        <v>0</v>
      </c>
      <c r="P348" s="1759">
        <v>0</v>
      </c>
      <c r="Q348" s="1759">
        <v>-37.735506925812388</v>
      </c>
      <c r="R348" s="1759">
        <v>0</v>
      </c>
      <c r="S348" s="1759">
        <v>0</v>
      </c>
      <c r="T348" s="1761">
        <v>-88.078778903206668</v>
      </c>
    </row>
    <row r="349" spans="2:20">
      <c r="B349" s="1758" t="s">
        <v>51</v>
      </c>
      <c r="C349" s="1759">
        <v>0</v>
      </c>
      <c r="D349" s="1759">
        <v>0</v>
      </c>
      <c r="E349" s="1759">
        <v>-9.1118704229779723</v>
      </c>
      <c r="F349" s="1759">
        <v>-2.3970976911906821</v>
      </c>
      <c r="G349" s="1759">
        <v>-2.3731267142787753</v>
      </c>
      <c r="H349" s="1759">
        <v>0</v>
      </c>
      <c r="I349" s="1759">
        <v>0</v>
      </c>
      <c r="J349" s="1759">
        <v>0</v>
      </c>
      <c r="K349" s="1759">
        <v>0</v>
      </c>
      <c r="L349" s="1759">
        <v>0</v>
      </c>
      <c r="M349" s="1759">
        <v>-0.47941953823813638</v>
      </c>
      <c r="N349" s="1759">
        <v>-1.9416491298644523</v>
      </c>
      <c r="O349" s="1759">
        <v>0</v>
      </c>
      <c r="P349" s="1759">
        <v>0</v>
      </c>
      <c r="Q349" s="1759">
        <v>0</v>
      </c>
      <c r="R349" s="1759">
        <v>0</v>
      </c>
      <c r="S349" s="1759">
        <v>0</v>
      </c>
      <c r="T349" s="1761">
        <v>-16.30316349655002</v>
      </c>
    </row>
    <row r="350" spans="2:20">
      <c r="B350" s="1758" t="s">
        <v>52</v>
      </c>
      <c r="C350" s="1759">
        <v>0</v>
      </c>
      <c r="D350" s="1759">
        <v>0</v>
      </c>
      <c r="E350" s="1759">
        <v>-46.060915450130082</v>
      </c>
      <c r="F350" s="1759">
        <v>-11.133901046695911</v>
      </c>
      <c r="G350" s="1759">
        <v>0</v>
      </c>
      <c r="H350" s="1759">
        <v>0</v>
      </c>
      <c r="I350" s="1759">
        <v>0</v>
      </c>
      <c r="J350" s="1759">
        <v>0</v>
      </c>
      <c r="K350" s="1759">
        <v>0</v>
      </c>
      <c r="L350" s="1759">
        <v>0</v>
      </c>
      <c r="M350" s="1759">
        <v>-14.294073616404447</v>
      </c>
      <c r="N350" s="1759">
        <v>0</v>
      </c>
      <c r="O350" s="1759">
        <v>0</v>
      </c>
      <c r="P350" s="1759">
        <v>0</v>
      </c>
      <c r="Q350" s="1759">
        <v>0</v>
      </c>
      <c r="R350" s="1759">
        <v>0</v>
      </c>
      <c r="S350" s="1759">
        <v>-0.69930361084772885</v>
      </c>
      <c r="T350" s="1761">
        <v>-72.188193724078175</v>
      </c>
    </row>
    <row r="351" spans="2:20">
      <c r="B351" s="1758" t="s">
        <v>53</v>
      </c>
      <c r="C351" s="1759">
        <v>0</v>
      </c>
      <c r="D351" s="1759">
        <v>0</v>
      </c>
      <c r="E351" s="1759">
        <v>0</v>
      </c>
      <c r="F351" s="1759">
        <v>0</v>
      </c>
      <c r="G351" s="1759">
        <v>0</v>
      </c>
      <c r="H351" s="1759">
        <v>0</v>
      </c>
      <c r="I351" s="1759">
        <v>0</v>
      </c>
      <c r="J351" s="1759">
        <v>0</v>
      </c>
      <c r="K351" s="1759">
        <v>0</v>
      </c>
      <c r="L351" s="1759">
        <v>0</v>
      </c>
      <c r="M351" s="1759">
        <v>0</v>
      </c>
      <c r="N351" s="1759">
        <v>0</v>
      </c>
      <c r="O351" s="1759">
        <v>0</v>
      </c>
      <c r="P351" s="1759">
        <v>0</v>
      </c>
      <c r="Q351" s="1759">
        <v>0</v>
      </c>
      <c r="R351" s="1759">
        <v>0</v>
      </c>
      <c r="S351" s="1759">
        <v>0</v>
      </c>
      <c r="T351" s="1761">
        <v>0</v>
      </c>
    </row>
    <row r="352" spans="2:20">
      <c r="B352" s="1763" t="s">
        <v>54</v>
      </c>
      <c r="C352" s="1764">
        <v>12.896225176024295</v>
      </c>
      <c r="D352" s="1764">
        <v>266.28302835422375</v>
      </c>
      <c r="E352" s="1764">
        <v>-105.50442062942604</v>
      </c>
      <c r="F352" s="1764">
        <v>-13.542635958962892</v>
      </c>
      <c r="G352" s="1764">
        <v>94.255729810160332</v>
      </c>
      <c r="H352" s="1764">
        <v>0</v>
      </c>
      <c r="I352" s="1764">
        <v>976.49593669753347</v>
      </c>
      <c r="J352" s="1764">
        <v>339.37536474198714</v>
      </c>
      <c r="K352" s="1764">
        <v>301.5122270238632</v>
      </c>
      <c r="L352" s="1764">
        <v>26.390765005710904</v>
      </c>
      <c r="M352" s="1764">
        <v>-14.773493154642583</v>
      </c>
      <c r="N352" s="1764">
        <v>-1.9416491298644523</v>
      </c>
      <c r="O352" s="1764">
        <v>136.46009255274322</v>
      </c>
      <c r="P352" s="1764">
        <v>15.109756252625438</v>
      </c>
      <c r="Q352" s="1764">
        <v>-37.735506925812388</v>
      </c>
      <c r="R352" s="1764">
        <v>0</v>
      </c>
      <c r="S352" s="1764">
        <v>-0.69930361084772885</v>
      </c>
      <c r="T352" s="1764">
        <v>1994.5821162053157</v>
      </c>
    </row>
    <row r="353" spans="2:20">
      <c r="B353" s="1765"/>
      <c r="C353" s="1766"/>
      <c r="D353" s="1766"/>
      <c r="E353" s="1766"/>
      <c r="F353" s="1766"/>
      <c r="G353" s="1766"/>
      <c r="H353" s="1766"/>
      <c r="I353" s="1766"/>
      <c r="J353" s="1766"/>
      <c r="K353" s="1766"/>
      <c r="L353" s="1766"/>
      <c r="M353" s="1766"/>
      <c r="N353" s="1766"/>
      <c r="O353" s="1766"/>
      <c r="P353" s="1766"/>
      <c r="Q353" s="1766"/>
      <c r="R353" s="1766"/>
      <c r="S353" s="1766"/>
      <c r="T353" s="1766"/>
    </row>
    <row r="354" spans="2:20">
      <c r="B354" s="1767" t="s">
        <v>55</v>
      </c>
      <c r="C354" s="1759">
        <v>0</v>
      </c>
      <c r="D354" s="1759">
        <v>0</v>
      </c>
      <c r="E354" s="1759">
        <v>0</v>
      </c>
      <c r="F354" s="1759">
        <v>0</v>
      </c>
      <c r="G354" s="1759">
        <v>0</v>
      </c>
      <c r="H354" s="1759">
        <v>0</v>
      </c>
      <c r="I354" s="1759">
        <v>0</v>
      </c>
      <c r="J354" s="1759">
        <v>0</v>
      </c>
      <c r="K354" s="1759">
        <v>0</v>
      </c>
      <c r="L354" s="1759">
        <v>0</v>
      </c>
      <c r="M354" s="1759">
        <v>0</v>
      </c>
      <c r="N354" s="1759">
        <v>0</v>
      </c>
      <c r="O354" s="1759">
        <v>0</v>
      </c>
      <c r="P354" s="1759">
        <v>0</v>
      </c>
      <c r="Q354" s="1759">
        <v>0</v>
      </c>
      <c r="R354" s="1759">
        <v>0</v>
      </c>
      <c r="S354" s="1759">
        <v>0</v>
      </c>
      <c r="T354" s="1768">
        <v>0</v>
      </c>
    </row>
    <row r="355" spans="2:20">
      <c r="B355" s="1767" t="s">
        <v>56</v>
      </c>
      <c r="C355" s="1759">
        <v>0</v>
      </c>
      <c r="D355" s="1759">
        <v>0</v>
      </c>
      <c r="E355" s="1759">
        <v>0</v>
      </c>
      <c r="F355" s="1759">
        <v>0</v>
      </c>
      <c r="G355" s="1759">
        <v>5.4872082848741588</v>
      </c>
      <c r="H355" s="1759">
        <v>0</v>
      </c>
      <c r="I355" s="1759">
        <v>976.49593669753347</v>
      </c>
      <c r="J355" s="1759">
        <v>339.37536474198714</v>
      </c>
      <c r="K355" s="1759">
        <v>14.400337459255901</v>
      </c>
      <c r="L355" s="1759">
        <v>9.6264971896074574</v>
      </c>
      <c r="M355" s="1759">
        <v>0</v>
      </c>
      <c r="N355" s="1759">
        <v>1.3718020712185397</v>
      </c>
      <c r="O355" s="1759">
        <v>0</v>
      </c>
      <c r="P355" s="1759">
        <v>0</v>
      </c>
      <c r="Q355" s="1759">
        <v>-678.65467481120959</v>
      </c>
      <c r="R355" s="1759">
        <v>0</v>
      </c>
      <c r="S355" s="1759">
        <v>3.2333209880804867</v>
      </c>
      <c r="T355" s="1768">
        <v>671.33579262134788</v>
      </c>
    </row>
    <row r="356" spans="2:20">
      <c r="B356" s="1767" t="s">
        <v>57</v>
      </c>
      <c r="C356" s="1759">
        <v>0</v>
      </c>
      <c r="D356" s="1759">
        <v>0</v>
      </c>
      <c r="E356" s="1759">
        <v>0</v>
      </c>
      <c r="F356" s="1759">
        <v>0</v>
      </c>
      <c r="G356" s="1759">
        <v>7.4585129183309293</v>
      </c>
      <c r="H356" s="1759">
        <v>0</v>
      </c>
      <c r="I356" s="1759">
        <v>0</v>
      </c>
      <c r="J356" s="1759">
        <v>0</v>
      </c>
      <c r="K356" s="1759">
        <v>34.850243105420304</v>
      </c>
      <c r="L356" s="1759">
        <v>14.387113593265058</v>
      </c>
      <c r="M356" s="1759">
        <v>0</v>
      </c>
      <c r="N356" s="1759">
        <v>6.1024196604525782</v>
      </c>
      <c r="O356" s="1759">
        <v>0</v>
      </c>
      <c r="P356" s="1759">
        <v>10.936718878094194</v>
      </c>
      <c r="Q356" s="1759">
        <v>0</v>
      </c>
      <c r="R356" s="1759">
        <v>-68.616085277447937</v>
      </c>
      <c r="S356" s="1759">
        <v>0</v>
      </c>
      <c r="T356" s="1768">
        <v>5.1189228781151286</v>
      </c>
    </row>
    <row r="357" spans="2:20">
      <c r="B357" s="1767" t="s">
        <v>58</v>
      </c>
      <c r="C357" s="1759">
        <v>0</v>
      </c>
      <c r="D357" s="1759">
        <v>0</v>
      </c>
      <c r="E357" s="1759">
        <v>0</v>
      </c>
      <c r="F357" s="1759">
        <v>0</v>
      </c>
      <c r="G357" s="1759">
        <v>0</v>
      </c>
      <c r="H357" s="1759">
        <v>0</v>
      </c>
      <c r="I357" s="1759">
        <v>0</v>
      </c>
      <c r="J357" s="1759">
        <v>0</v>
      </c>
      <c r="K357" s="1759">
        <v>79.185556193596994</v>
      </c>
      <c r="L357" s="1759">
        <v>0</v>
      </c>
      <c r="M357" s="1759">
        <v>0</v>
      </c>
      <c r="N357" s="1759">
        <v>-73.148302709649684</v>
      </c>
      <c r="O357" s="1759">
        <v>0</v>
      </c>
      <c r="P357" s="1759">
        <v>0</v>
      </c>
      <c r="Q357" s="1759">
        <v>0</v>
      </c>
      <c r="R357" s="1759">
        <v>0</v>
      </c>
      <c r="S357" s="1759">
        <v>0</v>
      </c>
      <c r="T357" s="1768">
        <v>6.0372534839473104</v>
      </c>
    </row>
    <row r="358" spans="2:20">
      <c r="B358" s="1767" t="s">
        <v>59</v>
      </c>
      <c r="C358" s="1759">
        <v>0</v>
      </c>
      <c r="D358" s="1759">
        <v>0</v>
      </c>
      <c r="E358" s="1759">
        <v>0</v>
      </c>
      <c r="F358" s="1759">
        <v>0</v>
      </c>
      <c r="G358" s="1759">
        <v>0</v>
      </c>
      <c r="H358" s="1759">
        <v>0</v>
      </c>
      <c r="I358" s="1759">
        <v>0</v>
      </c>
      <c r="J358" s="1759">
        <v>0</v>
      </c>
      <c r="K358" s="1759">
        <v>0</v>
      </c>
      <c r="L358" s="1759">
        <v>0</v>
      </c>
      <c r="M358" s="1759">
        <v>0</v>
      </c>
      <c r="N358" s="1759">
        <v>0</v>
      </c>
      <c r="O358" s="1759">
        <v>0</v>
      </c>
      <c r="P358" s="1759">
        <v>0</v>
      </c>
      <c r="Q358" s="1759">
        <v>0</v>
      </c>
      <c r="R358" s="1759">
        <v>0</v>
      </c>
      <c r="S358" s="1759">
        <v>0</v>
      </c>
      <c r="T358" s="1768">
        <v>0</v>
      </c>
    </row>
    <row r="359" spans="2:20">
      <c r="B359" s="1767" t="s">
        <v>60</v>
      </c>
      <c r="C359" s="1759">
        <v>0</v>
      </c>
      <c r="D359" s="1759">
        <v>275.84091609698424</v>
      </c>
      <c r="E359" s="1759">
        <v>-273.0825069360144</v>
      </c>
      <c r="F359" s="1759">
        <v>0</v>
      </c>
      <c r="G359" s="1759">
        <v>0</v>
      </c>
      <c r="H359" s="1759">
        <v>0</v>
      </c>
      <c r="I359" s="1759">
        <v>0</v>
      </c>
      <c r="J359" s="1759">
        <v>0</v>
      </c>
      <c r="K359" s="1759">
        <v>0</v>
      </c>
      <c r="L359" s="1759">
        <v>0</v>
      </c>
      <c r="M359" s="1759">
        <v>0</v>
      </c>
      <c r="N359" s="1759">
        <v>0</v>
      </c>
      <c r="O359" s="1759">
        <v>0</v>
      </c>
      <c r="P359" s="1759">
        <v>0</v>
      </c>
      <c r="Q359" s="1759">
        <v>0</v>
      </c>
      <c r="R359" s="1759">
        <v>0</v>
      </c>
      <c r="S359" s="1759">
        <v>0</v>
      </c>
      <c r="T359" s="1768">
        <v>2.7584091609698476</v>
      </c>
    </row>
    <row r="360" spans="2:20">
      <c r="B360" s="1767" t="s">
        <v>61</v>
      </c>
      <c r="C360" s="1759">
        <v>0</v>
      </c>
      <c r="D360" s="1759">
        <v>0</v>
      </c>
      <c r="E360" s="1759">
        <v>0</v>
      </c>
      <c r="F360" s="1759">
        <v>0</v>
      </c>
      <c r="G360" s="1759">
        <v>0</v>
      </c>
      <c r="H360" s="1759">
        <v>0</v>
      </c>
      <c r="I360" s="1759">
        <v>0</v>
      </c>
      <c r="J360" s="1759">
        <v>0</v>
      </c>
      <c r="K360" s="1759">
        <v>117.05138300193335</v>
      </c>
      <c r="L360" s="1759">
        <v>0</v>
      </c>
      <c r="M360" s="1759">
        <v>-117.05138300193335</v>
      </c>
      <c r="N360" s="1759">
        <v>0</v>
      </c>
      <c r="O360" s="1759">
        <v>0</v>
      </c>
      <c r="P360" s="1759">
        <v>0</v>
      </c>
      <c r="Q360" s="1759">
        <v>0</v>
      </c>
      <c r="R360" s="1759">
        <v>0</v>
      </c>
      <c r="S360" s="1759">
        <v>0</v>
      </c>
      <c r="T360" s="1768">
        <v>0</v>
      </c>
    </row>
    <row r="361" spans="2:20">
      <c r="B361" s="1767" t="s">
        <v>62</v>
      </c>
      <c r="C361" s="1759">
        <v>0</v>
      </c>
      <c r="D361" s="1759">
        <v>0</v>
      </c>
      <c r="E361" s="1759">
        <v>0</v>
      </c>
      <c r="F361" s="1759">
        <v>-21.899831129847854</v>
      </c>
      <c r="G361" s="1759">
        <v>0</v>
      </c>
      <c r="H361" s="1759">
        <v>0</v>
      </c>
      <c r="I361" s="1759">
        <v>0</v>
      </c>
      <c r="J361" s="1759">
        <v>0</v>
      </c>
      <c r="K361" s="1759">
        <v>0</v>
      </c>
      <c r="L361" s="1759">
        <v>0</v>
      </c>
      <c r="M361" s="1759">
        <v>0</v>
      </c>
      <c r="N361" s="1759">
        <v>0</v>
      </c>
      <c r="O361" s="1759">
        <v>0</v>
      </c>
      <c r="P361" s="1759">
        <v>0</v>
      </c>
      <c r="Q361" s="1759">
        <v>0</v>
      </c>
      <c r="R361" s="1759">
        <v>0</v>
      </c>
      <c r="S361" s="1759">
        <v>30.501157562462197</v>
      </c>
      <c r="T361" s="1768">
        <v>8.6013264326143428</v>
      </c>
    </row>
    <row r="362" spans="2:20">
      <c r="B362" s="1767" t="s">
        <v>63</v>
      </c>
      <c r="C362" s="1759">
        <v>0</v>
      </c>
      <c r="D362" s="1759">
        <v>0</v>
      </c>
      <c r="E362" s="1759">
        <v>0</v>
      </c>
      <c r="F362" s="1759">
        <v>0</v>
      </c>
      <c r="G362" s="1759">
        <v>0</v>
      </c>
      <c r="H362" s="1759">
        <v>0</v>
      </c>
      <c r="I362" s="1759">
        <v>0</v>
      </c>
      <c r="J362" s="1759">
        <v>0</v>
      </c>
      <c r="K362" s="1759">
        <v>0</v>
      </c>
      <c r="L362" s="1759">
        <v>0</v>
      </c>
      <c r="M362" s="1759">
        <v>0</v>
      </c>
      <c r="N362" s="1759">
        <v>0</v>
      </c>
      <c r="O362" s="1759">
        <v>0</v>
      </c>
      <c r="P362" s="1759">
        <v>0</v>
      </c>
      <c r="Q362" s="1759">
        <v>99.38354933432521</v>
      </c>
      <c r="R362" s="1759">
        <v>0</v>
      </c>
      <c r="S362" s="1759">
        <v>-68.077731294012779</v>
      </c>
      <c r="T362" s="1768">
        <v>31.305818040312431</v>
      </c>
    </row>
    <row r="363" spans="2:20">
      <c r="B363" s="1767" t="s">
        <v>64</v>
      </c>
      <c r="C363" s="1759">
        <v>6.9248988281249995</v>
      </c>
      <c r="D363" s="1759">
        <v>-9.5578877427605047</v>
      </c>
      <c r="E363" s="1759">
        <v>12.501152628950074</v>
      </c>
      <c r="F363" s="1759">
        <v>0</v>
      </c>
      <c r="G363" s="1759">
        <v>0</v>
      </c>
      <c r="H363" s="1759">
        <v>0</v>
      </c>
      <c r="I363" s="1759">
        <v>0</v>
      </c>
      <c r="J363" s="1759">
        <v>0</v>
      </c>
      <c r="K363" s="1759">
        <v>0</v>
      </c>
      <c r="L363" s="1759">
        <v>0</v>
      </c>
      <c r="M363" s="1759">
        <v>0</v>
      </c>
      <c r="N363" s="1759">
        <v>0</v>
      </c>
      <c r="O363" s="1759">
        <v>0</v>
      </c>
      <c r="P363" s="1759">
        <v>0</v>
      </c>
      <c r="Q363" s="1759">
        <v>0</v>
      </c>
      <c r="R363" s="1759">
        <v>0</v>
      </c>
      <c r="S363" s="1759">
        <v>0</v>
      </c>
      <c r="T363" s="1768">
        <v>9.8681637143145693</v>
      </c>
    </row>
    <row r="364" spans="2:20">
      <c r="B364" s="1767" t="s">
        <v>65</v>
      </c>
      <c r="C364" s="1759">
        <v>2.6930162109375</v>
      </c>
      <c r="D364" s="1759">
        <v>0</v>
      </c>
      <c r="E364" s="1759">
        <v>17.757847143387398</v>
      </c>
      <c r="F364" s="1759">
        <v>0</v>
      </c>
      <c r="G364" s="1759">
        <v>2.8438669910513061</v>
      </c>
      <c r="H364" s="1759">
        <v>0</v>
      </c>
      <c r="I364" s="1759">
        <v>0</v>
      </c>
      <c r="J364" s="1759">
        <v>0</v>
      </c>
      <c r="K364" s="1759">
        <v>0</v>
      </c>
      <c r="L364" s="1759">
        <v>0</v>
      </c>
      <c r="M364" s="1759">
        <v>0</v>
      </c>
      <c r="N364" s="1759">
        <v>2.3268002654056139</v>
      </c>
      <c r="O364" s="1759">
        <v>0</v>
      </c>
      <c r="P364" s="1759">
        <v>0</v>
      </c>
      <c r="Q364" s="1759">
        <v>30.552843820084675</v>
      </c>
      <c r="R364" s="1759">
        <v>0</v>
      </c>
      <c r="S364" s="1759">
        <v>0</v>
      </c>
      <c r="T364" s="1768">
        <v>56.174374430866493</v>
      </c>
    </row>
    <row r="365" spans="2:20">
      <c r="B365" s="1767" t="s">
        <v>66</v>
      </c>
      <c r="C365" s="1759">
        <v>0</v>
      </c>
      <c r="D365" s="1759">
        <v>0</v>
      </c>
      <c r="E365" s="1759">
        <v>0</v>
      </c>
      <c r="F365" s="1759">
        <v>0</v>
      </c>
      <c r="G365" s="1759">
        <v>1.045636282759862</v>
      </c>
      <c r="H365" s="1759">
        <v>0</v>
      </c>
      <c r="I365" s="1759">
        <v>0</v>
      </c>
      <c r="J365" s="1759">
        <v>0</v>
      </c>
      <c r="K365" s="1759">
        <v>0</v>
      </c>
      <c r="L365" s="1759">
        <v>0</v>
      </c>
      <c r="M365" s="1759">
        <v>0</v>
      </c>
      <c r="N365" s="1759">
        <v>0.85552059498534161</v>
      </c>
      <c r="O365" s="1759">
        <v>0</v>
      </c>
      <c r="P365" s="1759">
        <v>0</v>
      </c>
      <c r="Q365" s="1759">
        <v>49.119382210976887</v>
      </c>
      <c r="R365" s="1759">
        <v>5.3171136192856334</v>
      </c>
      <c r="S365" s="1759">
        <v>0</v>
      </c>
      <c r="T365" s="1768">
        <v>56.337652708007724</v>
      </c>
    </row>
    <row r="366" spans="2:20">
      <c r="B366" s="1763" t="s">
        <v>67</v>
      </c>
      <c r="C366" s="1764">
        <v>9.617915039062499</v>
      </c>
      <c r="D366" s="1764">
        <v>266.28302835422375</v>
      </c>
      <c r="E366" s="1764">
        <v>-242.82350716367691</v>
      </c>
      <c r="F366" s="1764">
        <v>-21.899831129847854</v>
      </c>
      <c r="G366" s="1764">
        <v>16.835224477016258</v>
      </c>
      <c r="H366" s="1764">
        <v>0</v>
      </c>
      <c r="I366" s="1764">
        <v>976.49593669753347</v>
      </c>
      <c r="J366" s="1764">
        <v>339.37536474198714</v>
      </c>
      <c r="K366" s="1764">
        <v>245.48751976020654</v>
      </c>
      <c r="L366" s="1764">
        <v>24.013610782872515</v>
      </c>
      <c r="M366" s="1764">
        <v>-117.05138300193335</v>
      </c>
      <c r="N366" s="1764">
        <v>-62.491760117587603</v>
      </c>
      <c r="O366" s="1764">
        <v>0</v>
      </c>
      <c r="P366" s="1764">
        <v>10.936718878094194</v>
      </c>
      <c r="Q366" s="1764">
        <v>-499.59889944582284</v>
      </c>
      <c r="R366" s="1764">
        <v>-63.298971658162301</v>
      </c>
      <c r="S366" s="1764">
        <v>-34.343252743470096</v>
      </c>
      <c r="T366" s="1764">
        <v>847.53771347049576</v>
      </c>
    </row>
    <row r="367" spans="2:20">
      <c r="B367" s="1765"/>
      <c r="C367" s="1766"/>
      <c r="D367" s="1766"/>
      <c r="E367" s="1766"/>
      <c r="F367" s="1766"/>
      <c r="G367" s="1766"/>
      <c r="H367" s="1766"/>
      <c r="I367" s="1766"/>
      <c r="J367" s="1766"/>
      <c r="K367" s="1766"/>
      <c r="L367" s="1766"/>
      <c r="M367" s="1766"/>
      <c r="N367" s="1766"/>
      <c r="O367" s="1766"/>
      <c r="P367" s="1766"/>
      <c r="Q367" s="1766"/>
      <c r="R367" s="1766"/>
      <c r="S367" s="1766"/>
      <c r="T367" s="1766"/>
    </row>
    <row r="368" spans="2:20">
      <c r="B368" s="1767" t="s">
        <v>68</v>
      </c>
      <c r="C368" s="1759">
        <v>3.2783101369617951</v>
      </c>
      <c r="D368" s="1759">
        <v>0</v>
      </c>
      <c r="E368" s="1759">
        <v>5.043277339829535</v>
      </c>
      <c r="F368" s="1759">
        <v>0</v>
      </c>
      <c r="G368" s="1759">
        <v>31.528821867995603</v>
      </c>
      <c r="H368" s="1759">
        <v>0</v>
      </c>
      <c r="I368" s="1759">
        <v>0</v>
      </c>
      <c r="J368" s="1759">
        <v>0</v>
      </c>
      <c r="K368" s="1759">
        <v>19.560747149357539</v>
      </c>
      <c r="L368" s="1759">
        <v>2.3771542228383868</v>
      </c>
      <c r="M368" s="1759">
        <v>2.1415231567382813</v>
      </c>
      <c r="N368" s="1759">
        <v>25.79630880108731</v>
      </c>
      <c r="O368" s="1759">
        <v>7.6335380859375004</v>
      </c>
      <c r="P368" s="1759">
        <v>0</v>
      </c>
      <c r="Q368" s="1759">
        <v>132.58388312311368</v>
      </c>
      <c r="R368" s="1759">
        <v>17.647118179946869</v>
      </c>
      <c r="S368" s="1759">
        <v>4.7382089843750004</v>
      </c>
      <c r="T368" s="1768">
        <v>252.32889104818148</v>
      </c>
    </row>
    <row r="369" spans="2:20">
      <c r="B369" s="1767" t="s">
        <v>69</v>
      </c>
      <c r="C369" s="1759">
        <v>0</v>
      </c>
      <c r="D369" s="1759">
        <v>0</v>
      </c>
      <c r="E369" s="1759">
        <v>57.543070464071114</v>
      </c>
      <c r="F369" s="1759">
        <v>0.91100607472041029</v>
      </c>
      <c r="G369" s="1759">
        <v>3.2777834936114583</v>
      </c>
      <c r="H369" s="1759">
        <v>0</v>
      </c>
      <c r="I369" s="1759">
        <v>0</v>
      </c>
      <c r="J369" s="1759">
        <v>0</v>
      </c>
      <c r="K369" s="1759">
        <v>0</v>
      </c>
      <c r="L369" s="1759">
        <v>0</v>
      </c>
      <c r="M369" s="1759">
        <v>70.028681645126127</v>
      </c>
      <c r="N369" s="1759">
        <v>2.6818228584093751</v>
      </c>
      <c r="O369" s="1759">
        <v>0</v>
      </c>
      <c r="P369" s="1759">
        <v>0</v>
      </c>
      <c r="Q369" s="1759">
        <v>82.566403521587674</v>
      </c>
      <c r="R369" s="1759">
        <v>0</v>
      </c>
      <c r="S369" s="1759">
        <v>3.5573805035094463</v>
      </c>
      <c r="T369" s="1768">
        <v>220.56614856103559</v>
      </c>
    </row>
    <row r="370" spans="2:20">
      <c r="B370" s="1767" t="s">
        <v>70</v>
      </c>
      <c r="C370" s="1759">
        <v>0</v>
      </c>
      <c r="D370" s="1759">
        <v>0</v>
      </c>
      <c r="E370" s="1759">
        <v>2.0907390192697521</v>
      </c>
      <c r="F370" s="1759">
        <v>0</v>
      </c>
      <c r="G370" s="1759">
        <v>22.547534156690407</v>
      </c>
      <c r="H370" s="1759">
        <v>0</v>
      </c>
      <c r="I370" s="1759">
        <v>0</v>
      </c>
      <c r="J370" s="1759">
        <v>0</v>
      </c>
      <c r="K370" s="1759">
        <v>32.305321998886306</v>
      </c>
      <c r="L370" s="1759">
        <v>0</v>
      </c>
      <c r="M370" s="1759">
        <v>0</v>
      </c>
      <c r="N370" s="1759">
        <v>18.447982491837607</v>
      </c>
      <c r="O370" s="1759">
        <v>102.51520411498866</v>
      </c>
      <c r="P370" s="1759">
        <v>1.8671898712034416</v>
      </c>
      <c r="Q370" s="1759">
        <v>146.36689513308878</v>
      </c>
      <c r="R370" s="1759">
        <v>26.593767108522837</v>
      </c>
      <c r="S370" s="1759">
        <v>0</v>
      </c>
      <c r="T370" s="1768">
        <v>352.73463389448779</v>
      </c>
    </row>
    <row r="371" spans="2:20">
      <c r="B371" s="1767" t="s">
        <v>71</v>
      </c>
      <c r="C371" s="1759">
        <v>0</v>
      </c>
      <c r="D371" s="1759">
        <v>0</v>
      </c>
      <c r="E371" s="1759">
        <v>1.192243578505477</v>
      </c>
      <c r="F371" s="1759">
        <v>0</v>
      </c>
      <c r="G371" s="1759">
        <v>12.344523773070179</v>
      </c>
      <c r="H371" s="1759">
        <v>0</v>
      </c>
      <c r="I371" s="1759">
        <v>0</v>
      </c>
      <c r="J371" s="1759">
        <v>0</v>
      </c>
      <c r="K371" s="1759">
        <v>0.40285438334871454</v>
      </c>
      <c r="L371" s="1759">
        <v>0</v>
      </c>
      <c r="M371" s="1759">
        <v>0</v>
      </c>
      <c r="N371" s="1759">
        <v>10.100064905239238</v>
      </c>
      <c r="O371" s="1759">
        <v>25.313690778303222</v>
      </c>
      <c r="P371" s="1759">
        <v>1.0082711283117551</v>
      </c>
      <c r="Q371" s="1759">
        <v>89.354598511017642</v>
      </c>
      <c r="R371" s="1759">
        <v>19.0580863696926</v>
      </c>
      <c r="S371" s="1759">
        <v>0</v>
      </c>
      <c r="T371" s="1768">
        <v>158.77433342748884</v>
      </c>
    </row>
    <row r="372" spans="2:20">
      <c r="B372" s="1767" t="s">
        <v>72</v>
      </c>
      <c r="C372" s="1759">
        <v>0</v>
      </c>
      <c r="D372" s="1759">
        <v>0</v>
      </c>
      <c r="E372" s="1759">
        <v>8.8455840732234794</v>
      </c>
      <c r="F372" s="1759">
        <v>1.5962553176221095</v>
      </c>
      <c r="G372" s="1759">
        <v>0.98973128577551672</v>
      </c>
      <c r="H372" s="1759">
        <v>0</v>
      </c>
      <c r="I372" s="1759">
        <v>0</v>
      </c>
      <c r="J372" s="1759">
        <v>0</v>
      </c>
      <c r="K372" s="1759">
        <v>3.347131428080409</v>
      </c>
      <c r="L372" s="1759">
        <v>0</v>
      </c>
      <c r="M372" s="1759">
        <v>13.979545636480676</v>
      </c>
      <c r="N372" s="1759">
        <v>0.80978014290724099</v>
      </c>
      <c r="O372" s="1759">
        <v>0.9976595735138184</v>
      </c>
      <c r="P372" s="1759">
        <v>1.2975763750160478</v>
      </c>
      <c r="Q372" s="1759">
        <v>7.7330122312025154</v>
      </c>
      <c r="R372" s="1759">
        <v>0</v>
      </c>
      <c r="S372" s="1759">
        <v>0.32439409375401196</v>
      </c>
      <c r="T372" s="1768">
        <v>39.92067015757582</v>
      </c>
    </row>
    <row r="373" spans="2:20">
      <c r="B373" s="1767" t="s">
        <v>73</v>
      </c>
      <c r="C373" s="1759">
        <v>0</v>
      </c>
      <c r="D373" s="1759">
        <v>0</v>
      </c>
      <c r="E373" s="1759">
        <v>0</v>
      </c>
      <c r="F373" s="1759">
        <v>0</v>
      </c>
      <c r="G373" s="1759">
        <v>0</v>
      </c>
      <c r="H373" s="1759">
        <v>0</v>
      </c>
      <c r="I373" s="1759">
        <v>0</v>
      </c>
      <c r="J373" s="1759">
        <v>0</v>
      </c>
      <c r="K373" s="1759">
        <v>0</v>
      </c>
      <c r="L373" s="1759">
        <v>0</v>
      </c>
      <c r="M373" s="1759">
        <v>0</v>
      </c>
      <c r="N373" s="1759">
        <v>0</v>
      </c>
      <c r="O373" s="1759">
        <v>0</v>
      </c>
      <c r="P373" s="1759">
        <v>0</v>
      </c>
      <c r="Q373" s="1759">
        <v>3.2585999999999999</v>
      </c>
      <c r="R373" s="1759">
        <v>0</v>
      </c>
      <c r="S373" s="1759">
        <v>0</v>
      </c>
      <c r="T373" s="1768">
        <v>3.2585999999999999</v>
      </c>
    </row>
    <row r="374" spans="2:20">
      <c r="B374" s="1763" t="s">
        <v>74</v>
      </c>
      <c r="C374" s="1764">
        <v>3.2783101369617951</v>
      </c>
      <c r="D374" s="1764">
        <v>0</v>
      </c>
      <c r="E374" s="1764">
        <v>74.714914474899359</v>
      </c>
      <c r="F374" s="1764">
        <v>2.50726139234252</v>
      </c>
      <c r="G374" s="1764">
        <v>70.688394577143171</v>
      </c>
      <c r="H374" s="1764">
        <v>0</v>
      </c>
      <c r="I374" s="1764">
        <v>0</v>
      </c>
      <c r="J374" s="1764">
        <v>0</v>
      </c>
      <c r="K374" s="1764">
        <v>55.616054959672972</v>
      </c>
      <c r="L374" s="1764">
        <v>2.3771542228383868</v>
      </c>
      <c r="M374" s="1764">
        <v>86.149750438345094</v>
      </c>
      <c r="N374" s="1764">
        <v>57.835959199480769</v>
      </c>
      <c r="O374" s="1764">
        <v>136.46009255274322</v>
      </c>
      <c r="P374" s="1764">
        <v>4.1730373745312441</v>
      </c>
      <c r="Q374" s="1764">
        <v>461.86339252001028</v>
      </c>
      <c r="R374" s="1764">
        <v>63.298971658162301</v>
      </c>
      <c r="S374" s="1764">
        <v>8.6199835816384596</v>
      </c>
      <c r="T374" s="1764">
        <v>1027.5832770887694</v>
      </c>
    </row>
    <row r="375" spans="2:20">
      <c r="B375" s="1758" t="s">
        <v>75</v>
      </c>
      <c r="C375" s="1759">
        <v>0</v>
      </c>
      <c r="D375" s="1759">
        <v>0</v>
      </c>
      <c r="E375" s="1759">
        <v>62.604172059351519</v>
      </c>
      <c r="F375" s="1759">
        <v>5.849933778542443</v>
      </c>
      <c r="G375" s="1759">
        <v>6.7321107560009157</v>
      </c>
      <c r="H375" s="1759">
        <v>0</v>
      </c>
      <c r="I375" s="1759">
        <v>0</v>
      </c>
      <c r="J375" s="1759">
        <v>0</v>
      </c>
      <c r="K375" s="1759">
        <v>0.4086523039836884</v>
      </c>
      <c r="L375" s="1759">
        <v>0</v>
      </c>
      <c r="M375" s="1759">
        <v>16.128139408945682</v>
      </c>
      <c r="N375" s="1759">
        <v>2.7141517882424018</v>
      </c>
      <c r="O375" s="1759">
        <v>0</v>
      </c>
      <c r="P375" s="1759">
        <v>0</v>
      </c>
      <c r="Q375" s="1759">
        <v>0</v>
      </c>
      <c r="R375" s="1759">
        <v>0</v>
      </c>
      <c r="S375" s="1759">
        <v>25.023965550983899</v>
      </c>
      <c r="T375" s="1768">
        <v>119.46112564605056</v>
      </c>
    </row>
    <row r="376" spans="2:20">
      <c r="B376" s="1763" t="s">
        <v>76</v>
      </c>
      <c r="C376" s="1764">
        <v>3.2783101369617951</v>
      </c>
      <c r="D376" s="1764">
        <v>0</v>
      </c>
      <c r="E376" s="1764">
        <v>137.31908653425089</v>
      </c>
      <c r="F376" s="1764">
        <v>8.3571951708849639</v>
      </c>
      <c r="G376" s="1764">
        <v>77.420505333144092</v>
      </c>
      <c r="H376" s="1764">
        <v>0</v>
      </c>
      <c r="I376" s="1764">
        <v>0</v>
      </c>
      <c r="J376" s="1764">
        <v>0</v>
      </c>
      <c r="K376" s="1764">
        <v>56.024707263656659</v>
      </c>
      <c r="L376" s="1764">
        <v>2.3771542228383868</v>
      </c>
      <c r="M376" s="1764">
        <v>102.27788984729078</v>
      </c>
      <c r="N376" s="1764">
        <v>60.550110987723173</v>
      </c>
      <c r="O376" s="1764">
        <v>136.46009255274322</v>
      </c>
      <c r="P376" s="1764">
        <v>4.1730373745312441</v>
      </c>
      <c r="Q376" s="1764">
        <v>461.86339252001028</v>
      </c>
      <c r="R376" s="1764">
        <v>63.298971658162301</v>
      </c>
      <c r="S376" s="1764">
        <v>33.64394913262236</v>
      </c>
      <c r="T376" s="1764">
        <v>1147.0444027348199</v>
      </c>
    </row>
    <row r="377" spans="2:20">
      <c r="B377" s="1750"/>
      <c r="C377" s="1769">
        <v>0</v>
      </c>
      <c r="D377" s="1769">
        <v>0</v>
      </c>
      <c r="E377" s="1769">
        <v>0</v>
      </c>
      <c r="F377" s="1769">
        <v>0</v>
      </c>
      <c r="G377" s="1769">
        <v>0</v>
      </c>
      <c r="H377" s="1769">
        <v>0</v>
      </c>
      <c r="I377" s="1769">
        <v>0</v>
      </c>
      <c r="J377" s="1769">
        <v>0</v>
      </c>
      <c r="K377" s="1769">
        <v>0</v>
      </c>
      <c r="L377" s="1769">
        <v>0</v>
      </c>
      <c r="M377" s="1769">
        <v>1.7763568394002505E-14</v>
      </c>
      <c r="N377" s="1769">
        <v>2.19824158875781E-14</v>
      </c>
      <c r="O377" s="1769">
        <v>0</v>
      </c>
      <c r="P377" s="1769">
        <v>0</v>
      </c>
      <c r="Q377" s="1769">
        <v>-1.7053025658242404E-13</v>
      </c>
      <c r="R377" s="1769">
        <v>0</v>
      </c>
      <c r="S377" s="1769">
        <v>-6.6613381477509392E-15</v>
      </c>
      <c r="T377" s="1769">
        <v>0</v>
      </c>
    </row>
    <row r="378" spans="2:20">
      <c r="B378" s="1750"/>
      <c r="C378" s="1750"/>
      <c r="D378" s="1750"/>
      <c r="E378" s="1750"/>
      <c r="F378" s="1750"/>
      <c r="G378" s="1750"/>
      <c r="H378" s="1750"/>
      <c r="I378" s="1750"/>
      <c r="J378" s="1750"/>
      <c r="K378" s="1750"/>
      <c r="L378" s="1750"/>
      <c r="M378" s="1750"/>
      <c r="N378" s="1750"/>
      <c r="O378" s="1750"/>
      <c r="P378" s="1750"/>
      <c r="Q378" s="1750"/>
      <c r="R378" s="1750"/>
      <c r="S378" s="1750"/>
      <c r="T378" s="1750"/>
    </row>
    <row r="379" spans="2:20" ht="15">
      <c r="B379" s="1754" t="s">
        <v>892</v>
      </c>
      <c r="C379" s="1755"/>
      <c r="D379" s="1755"/>
      <c r="E379" s="1755"/>
      <c r="F379" s="1755"/>
      <c r="G379" s="1755"/>
      <c r="H379" s="1755"/>
      <c r="I379" s="1755"/>
      <c r="J379" s="1755"/>
      <c r="K379" s="1755"/>
      <c r="L379" s="1755"/>
      <c r="M379" s="1755"/>
      <c r="N379" s="1755"/>
      <c r="O379" s="1755"/>
      <c r="P379" s="1755"/>
      <c r="Q379" s="1755"/>
      <c r="R379" s="1755"/>
      <c r="S379" s="1755"/>
      <c r="T379" s="1755"/>
    </row>
    <row r="380" spans="2:20">
      <c r="B380" s="1750"/>
      <c r="C380" s="1750"/>
      <c r="D380" s="1750"/>
      <c r="E380" s="1750"/>
      <c r="F380" s="1750"/>
      <c r="G380" s="1750"/>
      <c r="H380" s="1750"/>
      <c r="I380" s="1750"/>
      <c r="J380" s="1750"/>
      <c r="K380" s="1750"/>
      <c r="L380" s="1750"/>
      <c r="M380" s="1750"/>
      <c r="N380" s="1750"/>
      <c r="O380" s="1750"/>
      <c r="P380" s="1750"/>
      <c r="Q380" s="1750"/>
      <c r="R380" s="1750"/>
      <c r="S380" s="1750"/>
      <c r="T380" s="1750"/>
    </row>
    <row r="381" spans="2:20">
      <c r="B381" s="2166" t="s">
        <v>30</v>
      </c>
      <c r="C381" s="2159" t="s">
        <v>31</v>
      </c>
      <c r="D381" s="2159" t="s">
        <v>32</v>
      </c>
      <c r="E381" s="2159" t="s">
        <v>33</v>
      </c>
      <c r="F381" s="2159" t="s">
        <v>890</v>
      </c>
      <c r="G381" s="2159" t="s">
        <v>34</v>
      </c>
      <c r="H381" s="2159" t="s">
        <v>891</v>
      </c>
      <c r="I381" s="2159" t="s">
        <v>35</v>
      </c>
      <c r="J381" s="2159" t="s">
        <v>36</v>
      </c>
      <c r="K381" s="2163" t="s">
        <v>37</v>
      </c>
      <c r="L381" s="2164"/>
      <c r="M381" s="2164"/>
      <c r="N381" s="2164"/>
      <c r="O381" s="2164"/>
      <c r="P381" s="2165"/>
      <c r="Q381" s="2159" t="s">
        <v>38</v>
      </c>
      <c r="R381" s="2159" t="s">
        <v>39</v>
      </c>
      <c r="S381" s="2159" t="s">
        <v>40</v>
      </c>
      <c r="T381" s="2159" t="s">
        <v>41</v>
      </c>
    </row>
    <row r="382" spans="2:20" ht="36">
      <c r="B382" s="2167"/>
      <c r="C382" s="2160"/>
      <c r="D382" s="2160"/>
      <c r="E382" s="2160"/>
      <c r="F382" s="2160"/>
      <c r="G382" s="2160"/>
      <c r="H382" s="2160"/>
      <c r="I382" s="2160"/>
      <c r="J382" s="2160"/>
      <c r="K382" s="1756" t="s">
        <v>42</v>
      </c>
      <c r="L382" s="1756" t="s">
        <v>43</v>
      </c>
      <c r="M382" s="1756" t="s">
        <v>44</v>
      </c>
      <c r="N382" s="1756" t="s">
        <v>45</v>
      </c>
      <c r="O382" s="1757" t="s">
        <v>46</v>
      </c>
      <c r="P382" s="1756" t="s">
        <v>47</v>
      </c>
      <c r="Q382" s="2160"/>
      <c r="R382" s="2160"/>
      <c r="S382" s="2160"/>
      <c r="T382" s="2160"/>
    </row>
    <row r="383" spans="2:20">
      <c r="B383" s="1758" t="s">
        <v>48</v>
      </c>
      <c r="C383" s="1759">
        <v>0</v>
      </c>
      <c r="D383" s="1759">
        <v>0</v>
      </c>
      <c r="E383" s="1759">
        <v>0</v>
      </c>
      <c r="F383" s="1759">
        <v>0</v>
      </c>
      <c r="G383" s="1759">
        <v>0</v>
      </c>
      <c r="H383" s="1759">
        <v>0</v>
      </c>
      <c r="I383" s="1760">
        <v>897.32885107961761</v>
      </c>
      <c r="J383" s="1760">
        <v>395.09121718236361</v>
      </c>
      <c r="K383" s="1760">
        <v>294.60499453440673</v>
      </c>
      <c r="L383" s="1760">
        <v>23.332100630096043</v>
      </c>
      <c r="M383" s="1759">
        <v>0</v>
      </c>
      <c r="N383" s="1759">
        <v>0</v>
      </c>
      <c r="O383" s="1760">
        <v>147.2457178367932</v>
      </c>
      <c r="P383" s="1760">
        <v>15.701597192524851</v>
      </c>
      <c r="Q383" s="1759">
        <v>0</v>
      </c>
      <c r="R383" s="1759">
        <v>0</v>
      </c>
      <c r="S383" s="1759">
        <v>0</v>
      </c>
      <c r="T383" s="1761">
        <v>1773.3044784558017</v>
      </c>
    </row>
    <row r="384" spans="2:20">
      <c r="B384" s="1758" t="s">
        <v>49</v>
      </c>
      <c r="C384" s="1759">
        <v>10.893187164905227</v>
      </c>
      <c r="D384" s="1759">
        <v>220.47790015098695</v>
      </c>
      <c r="E384" s="1759">
        <v>0</v>
      </c>
      <c r="F384" s="1759">
        <v>3.8628978383776769E-3</v>
      </c>
      <c r="G384" s="1759">
        <v>71.588427404888321</v>
      </c>
      <c r="H384" s="1759">
        <v>0</v>
      </c>
      <c r="I384" s="1759">
        <v>0</v>
      </c>
      <c r="J384" s="1759">
        <v>0</v>
      </c>
      <c r="K384" s="1759">
        <v>0</v>
      </c>
      <c r="L384" s="1759">
        <v>0</v>
      </c>
      <c r="M384" s="1759">
        <v>0</v>
      </c>
      <c r="N384" s="1759">
        <v>0</v>
      </c>
      <c r="O384" s="1759">
        <v>0</v>
      </c>
      <c r="P384" s="1759">
        <v>0</v>
      </c>
      <c r="Q384" s="1759">
        <v>0</v>
      </c>
      <c r="R384" s="1759">
        <v>0</v>
      </c>
      <c r="S384" s="1759">
        <v>0</v>
      </c>
      <c r="T384" s="1761">
        <v>302.96337761861889</v>
      </c>
    </row>
    <row r="385" spans="2:20">
      <c r="B385" s="1758" t="s">
        <v>50</v>
      </c>
      <c r="C385" s="1759">
        <v>0</v>
      </c>
      <c r="D385" s="1759">
        <v>0</v>
      </c>
      <c r="E385" s="1759">
        <v>-62.300467527089154</v>
      </c>
      <c r="F385" s="1759">
        <v>0</v>
      </c>
      <c r="G385" s="1759">
        <v>0</v>
      </c>
      <c r="H385" s="1759">
        <v>0</v>
      </c>
      <c r="I385" s="1759">
        <v>0</v>
      </c>
      <c r="J385" s="1759">
        <v>0</v>
      </c>
      <c r="K385" s="1759">
        <v>0</v>
      </c>
      <c r="L385" s="1759">
        <v>0</v>
      </c>
      <c r="M385" s="1759">
        <v>0</v>
      </c>
      <c r="N385" s="1759">
        <v>0</v>
      </c>
      <c r="O385" s="1759">
        <v>0</v>
      </c>
      <c r="P385" s="1759">
        <v>0</v>
      </c>
      <c r="Q385" s="1759">
        <v>-33.686151338963441</v>
      </c>
      <c r="R385" s="1759">
        <v>0</v>
      </c>
      <c r="S385" s="1759">
        <v>0</v>
      </c>
      <c r="T385" s="1761">
        <v>-95.986618866052595</v>
      </c>
    </row>
    <row r="386" spans="2:20">
      <c r="B386" s="1758" t="s">
        <v>51</v>
      </c>
      <c r="C386" s="1759">
        <v>0</v>
      </c>
      <c r="D386" s="1759">
        <v>0</v>
      </c>
      <c r="E386" s="1759">
        <v>-6.8572519407668047</v>
      </c>
      <c r="F386" s="1759">
        <v>-2.9115063458369059</v>
      </c>
      <c r="G386" s="1759">
        <v>-4.556210213526227</v>
      </c>
      <c r="H386" s="1759">
        <v>-6.0214231896822394E-2</v>
      </c>
      <c r="I386" s="1759">
        <v>0</v>
      </c>
      <c r="J386" s="1759">
        <v>0</v>
      </c>
      <c r="K386" s="1759">
        <v>0</v>
      </c>
      <c r="L386" s="1759">
        <v>0</v>
      </c>
      <c r="M386" s="1759">
        <v>-0.36156496915270087</v>
      </c>
      <c r="N386" s="1759">
        <v>-5.4192808707140152</v>
      </c>
      <c r="O386" s="1759">
        <v>0</v>
      </c>
      <c r="P386" s="1759">
        <v>0</v>
      </c>
      <c r="Q386" s="1759">
        <v>0</v>
      </c>
      <c r="R386" s="1759">
        <v>0</v>
      </c>
      <c r="S386" s="1759">
        <v>0</v>
      </c>
      <c r="T386" s="1761">
        <v>-20.166028571893477</v>
      </c>
    </row>
    <row r="387" spans="2:20">
      <c r="B387" s="1758" t="s">
        <v>52</v>
      </c>
      <c r="C387" s="1759">
        <v>0</v>
      </c>
      <c r="D387" s="1759">
        <v>0</v>
      </c>
      <c r="E387" s="1759">
        <v>-41.12386356788425</v>
      </c>
      <c r="F387" s="1759">
        <v>-12.789597363010756</v>
      </c>
      <c r="G387" s="1759">
        <v>0</v>
      </c>
      <c r="H387" s="1759">
        <v>0</v>
      </c>
      <c r="I387" s="1759">
        <v>0</v>
      </c>
      <c r="J387" s="1759">
        <v>0</v>
      </c>
      <c r="K387" s="1759">
        <v>0</v>
      </c>
      <c r="L387" s="1759">
        <v>0</v>
      </c>
      <c r="M387" s="1759">
        <v>-14.213267621617426</v>
      </c>
      <c r="N387" s="1759">
        <v>0</v>
      </c>
      <c r="O387" s="1759">
        <v>0</v>
      </c>
      <c r="P387" s="1759">
        <v>0</v>
      </c>
      <c r="Q387" s="1759">
        <v>0</v>
      </c>
      <c r="R387" s="1759">
        <v>0</v>
      </c>
      <c r="S387" s="1759">
        <v>-1.1658472225278931</v>
      </c>
      <c r="T387" s="1761">
        <v>-69.292575775040319</v>
      </c>
    </row>
    <row r="388" spans="2:20">
      <c r="B388" s="1758" t="s">
        <v>53</v>
      </c>
      <c r="C388" s="1759">
        <v>0</v>
      </c>
      <c r="D388" s="1759">
        <v>0</v>
      </c>
      <c r="E388" s="1759">
        <v>0</v>
      </c>
      <c r="F388" s="1759">
        <v>0</v>
      </c>
      <c r="G388" s="1759">
        <v>0</v>
      </c>
      <c r="H388" s="1759">
        <v>0</v>
      </c>
      <c r="I388" s="1759">
        <v>0</v>
      </c>
      <c r="J388" s="1759">
        <v>0</v>
      </c>
      <c r="K388" s="1759">
        <v>0</v>
      </c>
      <c r="L388" s="1759">
        <v>0</v>
      </c>
      <c r="M388" s="1759">
        <v>0</v>
      </c>
      <c r="N388" s="1759">
        <v>0</v>
      </c>
      <c r="O388" s="1759">
        <v>0</v>
      </c>
      <c r="P388" s="1759">
        <v>0</v>
      </c>
      <c r="Q388" s="1759">
        <v>0</v>
      </c>
      <c r="R388" s="1759">
        <v>0</v>
      </c>
      <c r="S388" s="1759">
        <v>0</v>
      </c>
      <c r="T388" s="1761">
        <v>0</v>
      </c>
    </row>
    <row r="389" spans="2:20">
      <c r="B389" s="1763" t="s">
        <v>54</v>
      </c>
      <c r="C389" s="1764">
        <v>10.893187164905227</v>
      </c>
      <c r="D389" s="1764">
        <v>220.47790015098695</v>
      </c>
      <c r="E389" s="1764">
        <v>-110.2815830357402</v>
      </c>
      <c r="F389" s="1764">
        <v>-15.697240811009284</v>
      </c>
      <c r="G389" s="1764">
        <v>67.032217191362093</v>
      </c>
      <c r="H389" s="1764">
        <v>-6.0214231896822394E-2</v>
      </c>
      <c r="I389" s="1764">
        <v>897.32885107961761</v>
      </c>
      <c r="J389" s="1764">
        <v>395.09121718236361</v>
      </c>
      <c r="K389" s="1764">
        <v>294.60499453440673</v>
      </c>
      <c r="L389" s="1764">
        <v>23.332100630096043</v>
      </c>
      <c r="M389" s="1764">
        <v>-14.574832590770127</v>
      </c>
      <c r="N389" s="1764">
        <v>-5.4192808707140152</v>
      </c>
      <c r="O389" s="1764">
        <v>147.2457178367932</v>
      </c>
      <c r="P389" s="1764">
        <v>15.701597192524851</v>
      </c>
      <c r="Q389" s="1764">
        <v>-33.686151338963441</v>
      </c>
      <c r="R389" s="1764">
        <v>0</v>
      </c>
      <c r="S389" s="1764">
        <v>-1.1658472225278931</v>
      </c>
      <c r="T389" s="1764">
        <v>1890.8226328614342</v>
      </c>
    </row>
    <row r="390" spans="2:20">
      <c r="B390" s="1765"/>
      <c r="C390" s="1766"/>
      <c r="D390" s="1766"/>
      <c r="E390" s="1766"/>
      <c r="F390" s="1766"/>
      <c r="G390" s="1766"/>
      <c r="H390" s="1766"/>
      <c r="I390" s="1766"/>
      <c r="J390" s="1766"/>
      <c r="K390" s="1766"/>
      <c r="L390" s="1766"/>
      <c r="M390" s="1766"/>
      <c r="N390" s="1766"/>
      <c r="O390" s="1766"/>
      <c r="P390" s="1766"/>
      <c r="Q390" s="1766"/>
      <c r="R390" s="1766"/>
      <c r="S390" s="1766"/>
      <c r="T390" s="1766"/>
    </row>
    <row r="391" spans="2:20">
      <c r="B391" s="1767" t="s">
        <v>55</v>
      </c>
      <c r="C391" s="1759">
        <v>0</v>
      </c>
      <c r="D391" s="1759">
        <v>0</v>
      </c>
      <c r="E391" s="1759">
        <v>0</v>
      </c>
      <c r="F391" s="1759">
        <v>0</v>
      </c>
      <c r="G391" s="1759">
        <v>0</v>
      </c>
      <c r="H391" s="1759">
        <v>0</v>
      </c>
      <c r="I391" s="1759">
        <v>0</v>
      </c>
      <c r="J391" s="1759">
        <v>0</v>
      </c>
      <c r="K391" s="1759">
        <v>0</v>
      </c>
      <c r="L391" s="1759">
        <v>0</v>
      </c>
      <c r="M391" s="1759">
        <v>0</v>
      </c>
      <c r="N391" s="1759">
        <v>0</v>
      </c>
      <c r="O391" s="1759">
        <v>0</v>
      </c>
      <c r="P391" s="1759">
        <v>0</v>
      </c>
      <c r="Q391" s="1759">
        <v>0</v>
      </c>
      <c r="R391" s="1759">
        <v>0</v>
      </c>
      <c r="S391" s="1759">
        <v>0</v>
      </c>
      <c r="T391" s="1768">
        <v>0</v>
      </c>
    </row>
    <row r="392" spans="2:20">
      <c r="B392" s="1767" t="s">
        <v>56</v>
      </c>
      <c r="C392" s="1759">
        <v>0</v>
      </c>
      <c r="D392" s="1759">
        <v>0</v>
      </c>
      <c r="E392" s="1759">
        <v>0</v>
      </c>
      <c r="F392" s="1759">
        <v>0</v>
      </c>
      <c r="G392" s="1759">
        <v>2.1646592509546041</v>
      </c>
      <c r="H392" s="1759">
        <v>0</v>
      </c>
      <c r="I392" s="1759">
        <v>897.32885107961761</v>
      </c>
      <c r="J392" s="1759">
        <v>395.09121718236361</v>
      </c>
      <c r="K392" s="1759">
        <v>8.8209058376267837</v>
      </c>
      <c r="L392" s="1759">
        <v>6.5987310083299935</v>
      </c>
      <c r="M392" s="1759">
        <v>0</v>
      </c>
      <c r="N392" s="1759">
        <v>0.54116481273865102</v>
      </c>
      <c r="O392" s="1759">
        <v>0</v>
      </c>
      <c r="P392" s="1759">
        <v>0</v>
      </c>
      <c r="Q392" s="1759">
        <v>-705.06088421723143</v>
      </c>
      <c r="R392" s="1759">
        <v>0</v>
      </c>
      <c r="S392" s="1759">
        <v>8.1430846595063944</v>
      </c>
      <c r="T392" s="1768">
        <v>613.62772961390613</v>
      </c>
    </row>
    <row r="393" spans="2:20">
      <c r="B393" s="1767" t="s">
        <v>57</v>
      </c>
      <c r="C393" s="1759">
        <v>0</v>
      </c>
      <c r="D393" s="1759">
        <v>0</v>
      </c>
      <c r="E393" s="1759">
        <v>0</v>
      </c>
      <c r="F393" s="1759">
        <v>0</v>
      </c>
      <c r="G393" s="1759">
        <v>4.7815870319860325</v>
      </c>
      <c r="H393" s="1759">
        <v>0</v>
      </c>
      <c r="I393" s="1759">
        <v>0</v>
      </c>
      <c r="J393" s="1759">
        <v>0</v>
      </c>
      <c r="K393" s="1759">
        <v>34.5003098943113</v>
      </c>
      <c r="L393" s="1759">
        <v>14.445160723039894</v>
      </c>
      <c r="M393" s="1759">
        <v>0</v>
      </c>
      <c r="N393" s="1759">
        <v>7.1723805479790474</v>
      </c>
      <c r="O393" s="1759">
        <v>0</v>
      </c>
      <c r="P393" s="1759">
        <v>11.091578112887904</v>
      </c>
      <c r="Q393" s="1759">
        <v>0</v>
      </c>
      <c r="R393" s="1759">
        <v>-67.535063948576479</v>
      </c>
      <c r="S393" s="1759">
        <v>0</v>
      </c>
      <c r="T393" s="1768">
        <v>4.4559523616276948</v>
      </c>
    </row>
    <row r="394" spans="2:20">
      <c r="B394" s="1767" t="s">
        <v>58</v>
      </c>
      <c r="C394" s="1759">
        <v>0</v>
      </c>
      <c r="D394" s="1759">
        <v>0</v>
      </c>
      <c r="E394" s="1759">
        <v>0</v>
      </c>
      <c r="F394" s="1759">
        <v>0</v>
      </c>
      <c r="G394" s="1759">
        <v>0</v>
      </c>
      <c r="H394" s="1759">
        <v>0</v>
      </c>
      <c r="I394" s="1759">
        <v>0</v>
      </c>
      <c r="J394" s="1759">
        <v>0</v>
      </c>
      <c r="K394" s="1759">
        <v>86.942364470124218</v>
      </c>
      <c r="L394" s="1759">
        <v>0</v>
      </c>
      <c r="M394" s="1759">
        <v>0</v>
      </c>
      <c r="N394" s="1759">
        <v>-81.267173708580401</v>
      </c>
      <c r="O394" s="1759">
        <v>0</v>
      </c>
      <c r="P394" s="1759">
        <v>0</v>
      </c>
      <c r="Q394" s="1759">
        <v>0</v>
      </c>
      <c r="R394" s="1759">
        <v>0</v>
      </c>
      <c r="S394" s="1759">
        <v>0</v>
      </c>
      <c r="T394" s="1768">
        <v>5.6751907615438171</v>
      </c>
    </row>
    <row r="395" spans="2:20">
      <c r="B395" s="1767" t="s">
        <v>59</v>
      </c>
      <c r="C395" s="1759">
        <v>0</v>
      </c>
      <c r="D395" s="1759">
        <v>0</v>
      </c>
      <c r="E395" s="1759">
        <v>0</v>
      </c>
      <c r="F395" s="1759">
        <v>0</v>
      </c>
      <c r="G395" s="1759">
        <v>0</v>
      </c>
      <c r="H395" s="1759">
        <v>-0.78052326304249986</v>
      </c>
      <c r="I395" s="1759">
        <v>0</v>
      </c>
      <c r="J395" s="1759">
        <v>0</v>
      </c>
      <c r="K395" s="1759">
        <v>0</v>
      </c>
      <c r="L395" s="1759">
        <v>0</v>
      </c>
      <c r="M395" s="1759">
        <v>0</v>
      </c>
      <c r="N395" s="1759">
        <v>0</v>
      </c>
      <c r="O395" s="1759">
        <v>0</v>
      </c>
      <c r="P395" s="1759">
        <v>0</v>
      </c>
      <c r="Q395" s="1759">
        <v>0</v>
      </c>
      <c r="R395" s="1759">
        <v>0</v>
      </c>
      <c r="S395" s="1759">
        <v>1.0822982694159085</v>
      </c>
      <c r="T395" s="1768">
        <v>0.30177500637340859</v>
      </c>
    </row>
    <row r="396" spans="2:20">
      <c r="B396" s="1767" t="s">
        <v>60</v>
      </c>
      <c r="C396" s="1759">
        <v>0</v>
      </c>
      <c r="D396" s="1759">
        <v>228.3916715709193</v>
      </c>
      <c r="E396" s="1759">
        <v>-226.10775485521012</v>
      </c>
      <c r="F396" s="1759">
        <v>0</v>
      </c>
      <c r="G396" s="1759">
        <v>0</v>
      </c>
      <c r="H396" s="1759">
        <v>0</v>
      </c>
      <c r="I396" s="1759">
        <v>0</v>
      </c>
      <c r="J396" s="1759">
        <v>0</v>
      </c>
      <c r="K396" s="1759">
        <v>0</v>
      </c>
      <c r="L396" s="1759">
        <v>0</v>
      </c>
      <c r="M396" s="1759">
        <v>0</v>
      </c>
      <c r="N396" s="1759">
        <v>0</v>
      </c>
      <c r="O396" s="1759">
        <v>0</v>
      </c>
      <c r="P396" s="1759">
        <v>0</v>
      </c>
      <c r="Q396" s="1759">
        <v>0</v>
      </c>
      <c r="R396" s="1759">
        <v>0</v>
      </c>
      <c r="S396" s="1759">
        <v>0</v>
      </c>
      <c r="T396" s="1768">
        <v>2.2839167157091822</v>
      </c>
    </row>
    <row r="397" spans="2:20">
      <c r="B397" s="1767" t="s">
        <v>61</v>
      </c>
      <c r="C397" s="1759">
        <v>0</v>
      </c>
      <c r="D397" s="1759">
        <v>0</v>
      </c>
      <c r="E397" s="1759">
        <v>0</v>
      </c>
      <c r="F397" s="1759">
        <v>0</v>
      </c>
      <c r="G397" s="1759">
        <v>0</v>
      </c>
      <c r="H397" s="1759">
        <v>0</v>
      </c>
      <c r="I397" s="1759">
        <v>0</v>
      </c>
      <c r="J397" s="1759">
        <v>0</v>
      </c>
      <c r="K397" s="1759">
        <v>109.97842172730766</v>
      </c>
      <c r="L397" s="1759">
        <v>0</v>
      </c>
      <c r="M397" s="1759">
        <v>-109.97842172730766</v>
      </c>
      <c r="N397" s="1759">
        <v>0</v>
      </c>
      <c r="O397" s="1759">
        <v>0</v>
      </c>
      <c r="P397" s="1759">
        <v>0</v>
      </c>
      <c r="Q397" s="1759">
        <v>0</v>
      </c>
      <c r="R397" s="1759">
        <v>0</v>
      </c>
      <c r="S397" s="1759">
        <v>0</v>
      </c>
      <c r="T397" s="1768">
        <v>0</v>
      </c>
    </row>
    <row r="398" spans="2:20">
      <c r="B398" s="1767" t="s">
        <v>62</v>
      </c>
      <c r="C398" s="1759">
        <v>0</v>
      </c>
      <c r="D398" s="1759">
        <v>0</v>
      </c>
      <c r="E398" s="1759">
        <v>0</v>
      </c>
      <c r="F398" s="1759">
        <v>-25.8210553762129</v>
      </c>
      <c r="G398" s="1759">
        <v>0</v>
      </c>
      <c r="H398" s="1759">
        <v>0</v>
      </c>
      <c r="I398" s="1759">
        <v>0</v>
      </c>
      <c r="J398" s="1759">
        <v>0</v>
      </c>
      <c r="K398" s="1759">
        <v>0</v>
      </c>
      <c r="L398" s="1759">
        <v>0</v>
      </c>
      <c r="M398" s="1759">
        <v>0</v>
      </c>
      <c r="N398" s="1759">
        <v>0</v>
      </c>
      <c r="O398" s="1759">
        <v>0</v>
      </c>
      <c r="P398" s="1759">
        <v>0</v>
      </c>
      <c r="Q398" s="1759">
        <v>0</v>
      </c>
      <c r="R398" s="1759">
        <v>0</v>
      </c>
      <c r="S398" s="1759">
        <v>35.962472668820197</v>
      </c>
      <c r="T398" s="1768">
        <v>10.141417292607297</v>
      </c>
    </row>
    <row r="399" spans="2:20">
      <c r="B399" s="1767" t="s">
        <v>63</v>
      </c>
      <c r="C399" s="1759">
        <v>0</v>
      </c>
      <c r="D399" s="1759">
        <v>0</v>
      </c>
      <c r="E399" s="1759">
        <v>0</v>
      </c>
      <c r="F399" s="1759">
        <v>0</v>
      </c>
      <c r="G399" s="1759">
        <v>0</v>
      </c>
      <c r="H399" s="1759">
        <v>0</v>
      </c>
      <c r="I399" s="1759">
        <v>0</v>
      </c>
      <c r="J399" s="1759">
        <v>0</v>
      </c>
      <c r="K399" s="1759">
        <v>0</v>
      </c>
      <c r="L399" s="1759">
        <v>0</v>
      </c>
      <c r="M399" s="1759">
        <v>0</v>
      </c>
      <c r="N399" s="1759">
        <v>0</v>
      </c>
      <c r="O399" s="1759">
        <v>0</v>
      </c>
      <c r="P399" s="1759">
        <v>0</v>
      </c>
      <c r="Q399" s="1759">
        <v>122.82941824351461</v>
      </c>
      <c r="R399" s="1759">
        <v>0</v>
      </c>
      <c r="S399" s="1759">
        <v>-85.427860388364408</v>
      </c>
      <c r="T399" s="1768">
        <v>37.401557855150202</v>
      </c>
    </row>
    <row r="400" spans="2:20">
      <c r="B400" s="1767" t="s">
        <v>64</v>
      </c>
      <c r="C400" s="1759">
        <v>5.7430949414062491</v>
      </c>
      <c r="D400" s="1759">
        <v>-7.9137714199323552</v>
      </c>
      <c r="E400" s="1759">
        <v>10.35074558875537</v>
      </c>
      <c r="F400" s="1759">
        <v>0</v>
      </c>
      <c r="G400" s="1759">
        <v>0</v>
      </c>
      <c r="H400" s="1759">
        <v>0</v>
      </c>
      <c r="I400" s="1759">
        <v>0</v>
      </c>
      <c r="J400" s="1759">
        <v>0</v>
      </c>
      <c r="K400" s="1759">
        <v>0</v>
      </c>
      <c r="L400" s="1759">
        <v>0</v>
      </c>
      <c r="M400" s="1759">
        <v>0</v>
      </c>
      <c r="N400" s="1759">
        <v>0</v>
      </c>
      <c r="O400" s="1759">
        <v>0</v>
      </c>
      <c r="P400" s="1759">
        <v>0</v>
      </c>
      <c r="Q400" s="1759">
        <v>0</v>
      </c>
      <c r="R400" s="1759">
        <v>0</v>
      </c>
      <c r="S400" s="1759">
        <v>0</v>
      </c>
      <c r="T400" s="1768">
        <v>8.1800691102292635</v>
      </c>
    </row>
    <row r="401" spans="2:20">
      <c r="B401" s="1767" t="s">
        <v>65</v>
      </c>
      <c r="C401" s="1759">
        <v>2.2334258105468749</v>
      </c>
      <c r="D401" s="1759">
        <v>0</v>
      </c>
      <c r="E401" s="1759">
        <v>17.34160940037118</v>
      </c>
      <c r="F401" s="1759">
        <v>0</v>
      </c>
      <c r="G401" s="1759">
        <v>2.2924587532620087</v>
      </c>
      <c r="H401" s="1759">
        <v>3.0296811717119062E-2</v>
      </c>
      <c r="I401" s="1759">
        <v>0</v>
      </c>
      <c r="J401" s="1759">
        <v>0</v>
      </c>
      <c r="K401" s="1759">
        <v>0</v>
      </c>
      <c r="L401" s="1759">
        <v>0</v>
      </c>
      <c r="M401" s="1759">
        <v>0</v>
      </c>
      <c r="N401" s="1759">
        <v>2.7267130545407157</v>
      </c>
      <c r="O401" s="1759">
        <v>0</v>
      </c>
      <c r="P401" s="1759">
        <v>0</v>
      </c>
      <c r="Q401" s="1759">
        <v>28.44345742817492</v>
      </c>
      <c r="R401" s="1759">
        <v>0</v>
      </c>
      <c r="S401" s="1759">
        <v>0</v>
      </c>
      <c r="T401" s="1768">
        <v>53.067961258612819</v>
      </c>
    </row>
    <row r="402" spans="2:20">
      <c r="B402" s="1767" t="s">
        <v>66</v>
      </c>
      <c r="C402" s="1759">
        <v>0</v>
      </c>
      <c r="D402" s="1759">
        <v>0</v>
      </c>
      <c r="E402" s="1759">
        <v>0</v>
      </c>
      <c r="F402" s="1759">
        <v>0</v>
      </c>
      <c r="G402" s="1759">
        <v>0.77923089695379488</v>
      </c>
      <c r="H402" s="1759">
        <v>1.0298205686614031E-2</v>
      </c>
      <c r="I402" s="1759">
        <v>0</v>
      </c>
      <c r="J402" s="1759">
        <v>0</v>
      </c>
      <c r="K402" s="1759">
        <v>0</v>
      </c>
      <c r="L402" s="1759">
        <v>0</v>
      </c>
      <c r="M402" s="1759">
        <v>0</v>
      </c>
      <c r="N402" s="1759">
        <v>0.92683851179526278</v>
      </c>
      <c r="O402" s="1759">
        <v>0</v>
      </c>
      <c r="P402" s="1759">
        <v>0</v>
      </c>
      <c r="Q402" s="1759">
        <v>51.453465215970674</v>
      </c>
      <c r="R402" s="1759">
        <v>5.2333444388195796</v>
      </c>
      <c r="S402" s="1759">
        <v>0</v>
      </c>
      <c r="T402" s="1768">
        <v>58.403177269225921</v>
      </c>
    </row>
    <row r="403" spans="2:20">
      <c r="B403" s="1763" t="s">
        <v>67</v>
      </c>
      <c r="C403" s="1764">
        <v>7.9765207519531245</v>
      </c>
      <c r="D403" s="1764">
        <v>220.47790015098695</v>
      </c>
      <c r="E403" s="1764">
        <v>-198.41539986608359</v>
      </c>
      <c r="F403" s="1764">
        <v>-25.8210553762129</v>
      </c>
      <c r="G403" s="1764">
        <v>10.017935933156441</v>
      </c>
      <c r="H403" s="1764">
        <v>-0.7399282456387668</v>
      </c>
      <c r="I403" s="1764">
        <v>897.32885107961761</v>
      </c>
      <c r="J403" s="1764">
        <v>395.09121718236361</v>
      </c>
      <c r="K403" s="1764">
        <v>240.24200192936996</v>
      </c>
      <c r="L403" s="1764">
        <v>21.043891731369889</v>
      </c>
      <c r="M403" s="1764">
        <v>-109.97842172730766</v>
      </c>
      <c r="N403" s="1764">
        <v>-69.900076781526721</v>
      </c>
      <c r="O403" s="1764">
        <v>0</v>
      </c>
      <c r="P403" s="1764">
        <v>11.091578112887904</v>
      </c>
      <c r="Q403" s="1764">
        <v>-502.3345433295712</v>
      </c>
      <c r="R403" s="1764">
        <v>-62.3017195097569</v>
      </c>
      <c r="S403" s="1764">
        <v>-40.24000479062191</v>
      </c>
      <c r="T403" s="1764">
        <v>793.53874724498598</v>
      </c>
    </row>
    <row r="404" spans="2:20">
      <c r="B404" s="1765"/>
      <c r="C404" s="1766"/>
      <c r="D404" s="1766"/>
      <c r="E404" s="1766"/>
      <c r="F404" s="1766"/>
      <c r="G404" s="1766"/>
      <c r="H404" s="1766"/>
      <c r="I404" s="1766"/>
      <c r="J404" s="1766"/>
      <c r="K404" s="1766"/>
      <c r="L404" s="1766"/>
      <c r="M404" s="1766"/>
      <c r="N404" s="1766"/>
      <c r="O404" s="1766"/>
      <c r="P404" s="1766"/>
      <c r="Q404" s="1766"/>
      <c r="R404" s="1766"/>
      <c r="S404" s="1766"/>
      <c r="T404" s="1766"/>
    </row>
    <row r="405" spans="2:20">
      <c r="B405" s="1767" t="s">
        <v>68</v>
      </c>
      <c r="C405" s="1759">
        <v>2.9166664129521025</v>
      </c>
      <c r="D405" s="1759">
        <v>0</v>
      </c>
      <c r="E405" s="1759">
        <v>3.0156941439817744</v>
      </c>
      <c r="F405" s="1759">
        <v>0</v>
      </c>
      <c r="G405" s="1759">
        <v>22.840149791912172</v>
      </c>
      <c r="H405" s="1759">
        <v>0.30185219989311241</v>
      </c>
      <c r="I405" s="1759">
        <v>0</v>
      </c>
      <c r="J405" s="1759">
        <v>0</v>
      </c>
      <c r="K405" s="1759">
        <v>19.25357363871295</v>
      </c>
      <c r="L405" s="1759">
        <v>2.288208898726154</v>
      </c>
      <c r="M405" s="1759">
        <v>2.5907279394531253</v>
      </c>
      <c r="N405" s="1759">
        <v>27.166697990380118</v>
      </c>
      <c r="O405" s="1759">
        <v>8.8445146484374995</v>
      </c>
      <c r="P405" s="1759">
        <v>0</v>
      </c>
      <c r="Q405" s="1759">
        <v>136.14446867983668</v>
      </c>
      <c r="R405" s="1759">
        <v>17.746965395254811</v>
      </c>
      <c r="S405" s="1759">
        <v>5.7096738281250001</v>
      </c>
      <c r="T405" s="1768">
        <v>248.81919356766551</v>
      </c>
    </row>
    <row r="406" spans="2:20">
      <c r="B406" s="1767" t="s">
        <v>69</v>
      </c>
      <c r="C406" s="1759">
        <v>0</v>
      </c>
      <c r="D406" s="1759">
        <v>0</v>
      </c>
      <c r="E406" s="1759">
        <v>24.558074984475489</v>
      </c>
      <c r="F406" s="1759">
        <v>1.4119830939063396</v>
      </c>
      <c r="G406" s="1759">
        <v>2.5860362638913656</v>
      </c>
      <c r="H406" s="1759">
        <v>3.4176690712220695E-2</v>
      </c>
      <c r="I406" s="1759">
        <v>0</v>
      </c>
      <c r="J406" s="1759">
        <v>0</v>
      </c>
      <c r="K406" s="1759">
        <v>0</v>
      </c>
      <c r="L406" s="1759">
        <v>0</v>
      </c>
      <c r="M406" s="1759">
        <v>58.351642682684748</v>
      </c>
      <c r="N406" s="1759">
        <v>3.0759021640998623</v>
      </c>
      <c r="O406" s="1759">
        <v>0</v>
      </c>
      <c r="P406" s="1759">
        <v>0</v>
      </c>
      <c r="Q406" s="1759">
        <v>93.191076765571879</v>
      </c>
      <c r="R406" s="1759">
        <v>0</v>
      </c>
      <c r="S406" s="1759">
        <v>4.2623669197460137</v>
      </c>
      <c r="T406" s="1768">
        <v>187.47125956508791</v>
      </c>
    </row>
    <row r="407" spans="2:20">
      <c r="B407" s="1767" t="s">
        <v>70</v>
      </c>
      <c r="C407" s="1759">
        <v>0</v>
      </c>
      <c r="D407" s="1759">
        <v>0</v>
      </c>
      <c r="E407" s="1759">
        <v>0.98298267099727332</v>
      </c>
      <c r="F407" s="1759">
        <v>0</v>
      </c>
      <c r="G407" s="1759">
        <v>16.315204996757775</v>
      </c>
      <c r="H407" s="1759">
        <v>0.21561944929635826</v>
      </c>
      <c r="I407" s="1759">
        <v>0</v>
      </c>
      <c r="J407" s="1759">
        <v>0</v>
      </c>
      <c r="K407" s="1759">
        <v>30.538348343749288</v>
      </c>
      <c r="L407" s="1759">
        <v>0</v>
      </c>
      <c r="M407" s="1759">
        <v>0</v>
      </c>
      <c r="N407" s="1759">
        <v>19.405750436672243</v>
      </c>
      <c r="O407" s="1759">
        <v>110.73813586060618</v>
      </c>
      <c r="P407" s="1759">
        <v>2.0461377196467576</v>
      </c>
      <c r="Q407" s="1759">
        <v>140.54370394592442</v>
      </c>
      <c r="R407" s="1759">
        <v>25.545428952203935</v>
      </c>
      <c r="S407" s="1759">
        <v>0</v>
      </c>
      <c r="T407" s="1768">
        <v>346.33131237585417</v>
      </c>
    </row>
    <row r="408" spans="2:20">
      <c r="B408" s="1767" t="s">
        <v>71</v>
      </c>
      <c r="C408" s="1759">
        <v>0</v>
      </c>
      <c r="D408" s="1759">
        <v>0</v>
      </c>
      <c r="E408" s="1759">
        <v>0.87365930172056483</v>
      </c>
      <c r="F408" s="1759">
        <v>0</v>
      </c>
      <c r="G408" s="1759">
        <v>8.896881568300115</v>
      </c>
      <c r="H408" s="1759">
        <v>0.11757993262070637</v>
      </c>
      <c r="I408" s="1759">
        <v>0</v>
      </c>
      <c r="J408" s="1759">
        <v>0</v>
      </c>
      <c r="K408" s="1759">
        <v>0.38383014601230359</v>
      </c>
      <c r="L408" s="1759">
        <v>0</v>
      </c>
      <c r="M408" s="1759">
        <v>0</v>
      </c>
      <c r="N408" s="1759">
        <v>10.582193935863573</v>
      </c>
      <c r="O408" s="1759">
        <v>26.515758818208639</v>
      </c>
      <c r="P408" s="1759">
        <v>1.0008916355390398</v>
      </c>
      <c r="Q408" s="1759">
        <v>86.243537006352241</v>
      </c>
      <c r="R408" s="1759">
        <v>19.009325162298154</v>
      </c>
      <c r="S408" s="1759">
        <v>0</v>
      </c>
      <c r="T408" s="1768">
        <v>153.62365750691535</v>
      </c>
    </row>
    <row r="409" spans="2:20">
      <c r="B409" s="1767" t="s">
        <v>72</v>
      </c>
      <c r="C409" s="1759">
        <v>0</v>
      </c>
      <c r="D409" s="1759">
        <v>0</v>
      </c>
      <c r="E409" s="1759">
        <v>4.0850603624204647</v>
      </c>
      <c r="F409" s="1759">
        <v>1.66282705654733</v>
      </c>
      <c r="G409" s="1759">
        <v>0.79342108561234903</v>
      </c>
      <c r="H409" s="1759">
        <v>1.0485741219546464E-2</v>
      </c>
      <c r="I409" s="1759">
        <v>0</v>
      </c>
      <c r="J409" s="1759">
        <v>0</v>
      </c>
      <c r="K409" s="1759">
        <v>3.7046762246608669</v>
      </c>
      <c r="L409" s="1759">
        <v>0</v>
      </c>
      <c r="M409" s="1759">
        <v>16.564745156665893</v>
      </c>
      <c r="N409" s="1759">
        <v>0.94371670975918176</v>
      </c>
      <c r="O409" s="1759">
        <v>1.147308509540891</v>
      </c>
      <c r="P409" s="1759">
        <v>1.5629897244511486</v>
      </c>
      <c r="Q409" s="1759">
        <v>7.7616055929224697</v>
      </c>
      <c r="R409" s="1759">
        <v>0</v>
      </c>
      <c r="S409" s="1759">
        <v>0.35978254034535873</v>
      </c>
      <c r="T409" s="1768">
        <v>38.596618704145499</v>
      </c>
    </row>
    <row r="410" spans="2:20">
      <c r="B410" s="1767" t="s">
        <v>73</v>
      </c>
      <c r="C410" s="1759">
        <v>0</v>
      </c>
      <c r="D410" s="1759">
        <v>0</v>
      </c>
      <c r="E410" s="1759">
        <v>0</v>
      </c>
      <c r="F410" s="1759">
        <v>0</v>
      </c>
      <c r="G410" s="1759">
        <v>0</v>
      </c>
      <c r="H410" s="1759">
        <v>0</v>
      </c>
      <c r="I410" s="1759">
        <v>0</v>
      </c>
      <c r="J410" s="1759">
        <v>0</v>
      </c>
      <c r="K410" s="1759">
        <v>0</v>
      </c>
      <c r="L410" s="1759">
        <v>0</v>
      </c>
      <c r="M410" s="1759">
        <v>0</v>
      </c>
      <c r="N410" s="1759">
        <v>0</v>
      </c>
      <c r="O410" s="1759">
        <v>0</v>
      </c>
      <c r="P410" s="1759">
        <v>0</v>
      </c>
      <c r="Q410" s="1759">
        <v>4.7640000000000002</v>
      </c>
      <c r="R410" s="1759">
        <v>0</v>
      </c>
      <c r="S410" s="1759">
        <v>0</v>
      </c>
      <c r="T410" s="1768">
        <v>4.7640000000000002</v>
      </c>
    </row>
    <row r="411" spans="2:20">
      <c r="B411" s="1763" t="s">
        <v>74</v>
      </c>
      <c r="C411" s="1764">
        <v>2.9166664129521025</v>
      </c>
      <c r="D411" s="1764">
        <v>0</v>
      </c>
      <c r="E411" s="1764">
        <v>33.515471463595567</v>
      </c>
      <c r="F411" s="1764">
        <v>3.0748101504536693</v>
      </c>
      <c r="G411" s="1764">
        <v>51.43169370647378</v>
      </c>
      <c r="H411" s="1764">
        <v>0.67971401374194418</v>
      </c>
      <c r="I411" s="1764">
        <v>0</v>
      </c>
      <c r="J411" s="1764">
        <v>0</v>
      </c>
      <c r="K411" s="1764">
        <v>53.880428353135407</v>
      </c>
      <c r="L411" s="1764">
        <v>2.288208898726154</v>
      </c>
      <c r="M411" s="1764">
        <v>77.507115778803765</v>
      </c>
      <c r="N411" s="1764">
        <v>61.174261236774974</v>
      </c>
      <c r="O411" s="1764">
        <v>147.2457178367932</v>
      </c>
      <c r="P411" s="1764">
        <v>4.6100190796369462</v>
      </c>
      <c r="Q411" s="1764">
        <v>468.64839199060776</v>
      </c>
      <c r="R411" s="1764">
        <v>62.3017195097569</v>
      </c>
      <c r="S411" s="1764">
        <v>10.331823288216372</v>
      </c>
      <c r="T411" s="1764">
        <v>979.6060417196685</v>
      </c>
    </row>
    <row r="412" spans="2:20">
      <c r="B412" s="1758" t="s">
        <v>75</v>
      </c>
      <c r="C412" s="1759">
        <v>0</v>
      </c>
      <c r="D412" s="1759">
        <v>0</v>
      </c>
      <c r="E412" s="1759">
        <v>54.618345366747825</v>
      </c>
      <c r="F412" s="1759">
        <v>7.0490044147499464</v>
      </c>
      <c r="G412" s="1759">
        <v>5.5825875517318595</v>
      </c>
      <c r="H412" s="1759">
        <v>0</v>
      </c>
      <c r="I412" s="1759">
        <v>0</v>
      </c>
      <c r="J412" s="1759">
        <v>0</v>
      </c>
      <c r="K412" s="1759">
        <v>0.48256425190137814</v>
      </c>
      <c r="L412" s="1759">
        <v>0</v>
      </c>
      <c r="M412" s="1759">
        <v>17.896473357733768</v>
      </c>
      <c r="N412" s="1759">
        <v>3.3065346740377066</v>
      </c>
      <c r="O412" s="1759">
        <v>0</v>
      </c>
      <c r="P412" s="1759">
        <v>0</v>
      </c>
      <c r="Q412" s="1759">
        <v>0</v>
      </c>
      <c r="R412" s="1759">
        <v>0</v>
      </c>
      <c r="S412" s="1759">
        <v>28.74233427987765</v>
      </c>
      <c r="T412" s="1768">
        <v>117.67784389678013</v>
      </c>
    </row>
    <row r="413" spans="2:20">
      <c r="B413" s="1763" t="s">
        <v>76</v>
      </c>
      <c r="C413" s="1764">
        <v>2.9166664129521025</v>
      </c>
      <c r="D413" s="1764">
        <v>0</v>
      </c>
      <c r="E413" s="1764">
        <v>88.133816830343392</v>
      </c>
      <c r="F413" s="1764">
        <v>10.123814565203617</v>
      </c>
      <c r="G413" s="1764">
        <v>57.014281258205642</v>
      </c>
      <c r="H413" s="1764">
        <v>0.67971401374194418</v>
      </c>
      <c r="I413" s="1764">
        <v>0</v>
      </c>
      <c r="J413" s="1764">
        <v>0</v>
      </c>
      <c r="K413" s="1764">
        <v>54.362992605036787</v>
      </c>
      <c r="L413" s="1764">
        <v>2.288208898726154</v>
      </c>
      <c r="M413" s="1764">
        <v>95.403589136537533</v>
      </c>
      <c r="N413" s="1764">
        <v>64.480795910812674</v>
      </c>
      <c r="O413" s="1764">
        <v>147.2457178367932</v>
      </c>
      <c r="P413" s="1764">
        <v>4.6100190796369462</v>
      </c>
      <c r="Q413" s="1764">
        <v>468.64839199060776</v>
      </c>
      <c r="R413" s="1764">
        <v>62.3017195097569</v>
      </c>
      <c r="S413" s="1764">
        <v>39.074157568094023</v>
      </c>
      <c r="T413" s="1764">
        <v>1097.2838856164485</v>
      </c>
    </row>
    <row r="414" spans="2:20">
      <c r="B414" s="1750"/>
      <c r="C414" s="1769">
        <v>0</v>
      </c>
      <c r="D414" s="1769">
        <v>0</v>
      </c>
      <c r="E414" s="1769">
        <v>0</v>
      </c>
      <c r="F414" s="1769">
        <v>0</v>
      </c>
      <c r="G414" s="1769">
        <v>0</v>
      </c>
      <c r="H414" s="1769">
        <v>-2.2898349882893854E-16</v>
      </c>
      <c r="I414" s="1769">
        <v>0</v>
      </c>
      <c r="J414" s="1769">
        <v>0</v>
      </c>
      <c r="K414" s="1769">
        <v>0</v>
      </c>
      <c r="L414" s="1769">
        <v>0</v>
      </c>
      <c r="M414" s="1769">
        <v>0</v>
      </c>
      <c r="N414" s="1769">
        <v>-3.1974423109204508E-14</v>
      </c>
      <c r="O414" s="1769">
        <v>0</v>
      </c>
      <c r="P414" s="1769">
        <v>0</v>
      </c>
      <c r="Q414" s="1769">
        <v>0</v>
      </c>
      <c r="R414" s="1769">
        <v>0</v>
      </c>
      <c r="S414" s="1769">
        <v>5.9952043329758453E-15</v>
      </c>
      <c r="T414" s="1769">
        <v>0</v>
      </c>
    </row>
    <row r="415" spans="2:20">
      <c r="B415" s="1750"/>
      <c r="C415" s="1750"/>
      <c r="D415" s="1750"/>
      <c r="E415" s="1750"/>
      <c r="F415" s="1750"/>
      <c r="G415" s="1750"/>
      <c r="H415" s="1750"/>
      <c r="I415" s="1750"/>
      <c r="J415" s="1750"/>
      <c r="K415" s="1750"/>
      <c r="L415" s="1750"/>
      <c r="M415" s="1750"/>
      <c r="N415" s="1750"/>
      <c r="O415" s="1750"/>
      <c r="P415" s="1750"/>
      <c r="Q415" s="1750"/>
      <c r="R415" s="1750"/>
      <c r="S415" s="1750"/>
      <c r="T415" s="1750"/>
    </row>
    <row r="416" spans="2:20" ht="15">
      <c r="B416" s="1754" t="s">
        <v>86</v>
      </c>
      <c r="C416" s="1755"/>
      <c r="D416" s="1755"/>
      <c r="E416" s="1755"/>
      <c r="F416" s="1755"/>
      <c r="G416" s="1755"/>
      <c r="H416" s="1755"/>
      <c r="I416" s="1755"/>
      <c r="J416" s="1755"/>
      <c r="K416" s="1755"/>
      <c r="L416" s="1755"/>
      <c r="M416" s="1755"/>
      <c r="N416" s="1755"/>
      <c r="O416" s="1755"/>
      <c r="P416" s="1755"/>
      <c r="Q416" s="1755"/>
      <c r="R416" s="1755"/>
      <c r="S416" s="1755"/>
      <c r="T416" s="1755"/>
    </row>
    <row r="417" spans="2:20">
      <c r="B417" s="1750"/>
      <c r="C417" s="1750"/>
      <c r="D417" s="1750"/>
      <c r="E417" s="1750"/>
      <c r="F417" s="1750"/>
      <c r="G417" s="1750"/>
      <c r="H417" s="1750"/>
      <c r="I417" s="1750"/>
      <c r="J417" s="1750"/>
      <c r="K417" s="1750"/>
      <c r="L417" s="1750"/>
      <c r="M417" s="1750"/>
      <c r="N417" s="1750"/>
      <c r="O417" s="1750"/>
      <c r="P417" s="1750"/>
      <c r="Q417" s="1750"/>
      <c r="R417" s="1750"/>
      <c r="S417" s="1750"/>
      <c r="T417" s="1750"/>
    </row>
    <row r="418" spans="2:20">
      <c r="B418" s="2166" t="s">
        <v>30</v>
      </c>
      <c r="C418" s="2159" t="s">
        <v>31</v>
      </c>
      <c r="D418" s="2159" t="s">
        <v>32</v>
      </c>
      <c r="E418" s="2159" t="s">
        <v>33</v>
      </c>
      <c r="F418" s="2159" t="s">
        <v>890</v>
      </c>
      <c r="G418" s="2159" t="s">
        <v>34</v>
      </c>
      <c r="H418" s="2159" t="s">
        <v>891</v>
      </c>
      <c r="I418" s="2159" t="s">
        <v>35</v>
      </c>
      <c r="J418" s="2159" t="s">
        <v>36</v>
      </c>
      <c r="K418" s="2163" t="s">
        <v>37</v>
      </c>
      <c r="L418" s="2164"/>
      <c r="M418" s="2164"/>
      <c r="N418" s="2164"/>
      <c r="O418" s="2164"/>
      <c r="P418" s="2165"/>
      <c r="Q418" s="2159" t="s">
        <v>38</v>
      </c>
      <c r="R418" s="2159" t="s">
        <v>39</v>
      </c>
      <c r="S418" s="2159" t="s">
        <v>40</v>
      </c>
      <c r="T418" s="2159" t="s">
        <v>41</v>
      </c>
    </row>
    <row r="419" spans="2:20" ht="36">
      <c r="B419" s="2167"/>
      <c r="C419" s="2160"/>
      <c r="D419" s="2160"/>
      <c r="E419" s="2160"/>
      <c r="F419" s="2160"/>
      <c r="G419" s="2160"/>
      <c r="H419" s="2160"/>
      <c r="I419" s="2160"/>
      <c r="J419" s="2160"/>
      <c r="K419" s="1756" t="s">
        <v>42</v>
      </c>
      <c r="L419" s="1756" t="s">
        <v>43</v>
      </c>
      <c r="M419" s="1756" t="s">
        <v>44</v>
      </c>
      <c r="N419" s="1756" t="s">
        <v>45</v>
      </c>
      <c r="O419" s="1757" t="s">
        <v>46</v>
      </c>
      <c r="P419" s="1756" t="s">
        <v>47</v>
      </c>
      <c r="Q419" s="2160"/>
      <c r="R419" s="2160"/>
      <c r="S419" s="2160"/>
      <c r="T419" s="2160"/>
    </row>
    <row r="420" spans="2:20">
      <c r="B420" s="1758" t="s">
        <v>48</v>
      </c>
      <c r="C420" s="1759">
        <v>0</v>
      </c>
      <c r="D420" s="1759">
        <v>0</v>
      </c>
      <c r="E420" s="1759">
        <v>0</v>
      </c>
      <c r="F420" s="1759">
        <v>0</v>
      </c>
      <c r="G420" s="1759">
        <v>0</v>
      </c>
      <c r="H420" s="1759">
        <v>0</v>
      </c>
      <c r="I420" s="1760">
        <v>844.55079400100703</v>
      </c>
      <c r="J420" s="1760">
        <v>432.2351188092814</v>
      </c>
      <c r="K420" s="1760">
        <v>284.25728524704328</v>
      </c>
      <c r="L420" s="1760">
        <v>21.414370460849472</v>
      </c>
      <c r="M420" s="1759">
        <v>0</v>
      </c>
      <c r="N420" s="1759">
        <v>0</v>
      </c>
      <c r="O420" s="1760">
        <v>154.47710036170733</v>
      </c>
      <c r="P420" s="1760">
        <v>16.087616993063982</v>
      </c>
      <c r="Q420" s="1759">
        <v>0</v>
      </c>
      <c r="R420" s="1759">
        <v>0</v>
      </c>
      <c r="S420" s="1759">
        <v>0</v>
      </c>
      <c r="T420" s="1761">
        <v>1753.0222858729524</v>
      </c>
    </row>
    <row r="421" spans="2:20">
      <c r="B421" s="1758" t="s">
        <v>49</v>
      </c>
      <c r="C421" s="1759">
        <v>9.6241548133684205</v>
      </c>
      <c r="D421" s="1759">
        <v>189.94114801549574</v>
      </c>
      <c r="E421" s="1759">
        <v>0</v>
      </c>
      <c r="F421" s="1759">
        <v>5.674090930881448E-3</v>
      </c>
      <c r="G421" s="1759">
        <v>52.98997918989496</v>
      </c>
      <c r="H421" s="1759">
        <v>0</v>
      </c>
      <c r="I421" s="1759">
        <v>0</v>
      </c>
      <c r="J421" s="1759">
        <v>0</v>
      </c>
      <c r="K421" s="1759">
        <v>0</v>
      </c>
      <c r="L421" s="1759">
        <v>0</v>
      </c>
      <c r="M421" s="1759">
        <v>0</v>
      </c>
      <c r="N421" s="1759">
        <v>0</v>
      </c>
      <c r="O421" s="1759">
        <v>0</v>
      </c>
      <c r="P421" s="1759">
        <v>0</v>
      </c>
      <c r="Q421" s="1759">
        <v>0</v>
      </c>
      <c r="R421" s="1759">
        <v>0</v>
      </c>
      <c r="S421" s="1759">
        <v>0</v>
      </c>
      <c r="T421" s="1761">
        <v>252.56095610969001</v>
      </c>
    </row>
    <row r="422" spans="2:20">
      <c r="B422" s="1758" t="s">
        <v>50</v>
      </c>
      <c r="C422" s="1759">
        <v>0</v>
      </c>
      <c r="D422" s="1759">
        <v>0</v>
      </c>
      <c r="E422" s="1759">
        <v>-68.837435889335907</v>
      </c>
      <c r="F422" s="1759">
        <v>0</v>
      </c>
      <c r="G422" s="1759">
        <v>0</v>
      </c>
      <c r="H422" s="1759">
        <v>0</v>
      </c>
      <c r="I422" s="1759">
        <v>0</v>
      </c>
      <c r="J422" s="1759">
        <v>0</v>
      </c>
      <c r="K422" s="1759">
        <v>0</v>
      </c>
      <c r="L422" s="1759">
        <v>0</v>
      </c>
      <c r="M422" s="1759">
        <v>0</v>
      </c>
      <c r="N422" s="1759">
        <v>0</v>
      </c>
      <c r="O422" s="1759">
        <v>0</v>
      </c>
      <c r="P422" s="1759">
        <v>0</v>
      </c>
      <c r="Q422" s="1759">
        <v>-32.460216935465041</v>
      </c>
      <c r="R422" s="1759">
        <v>0</v>
      </c>
      <c r="S422" s="1759">
        <v>0</v>
      </c>
      <c r="T422" s="1761">
        <v>-101.29765282480095</v>
      </c>
    </row>
    <row r="423" spans="2:20">
      <c r="B423" s="1758" t="s">
        <v>51</v>
      </c>
      <c r="C423" s="1759">
        <v>0</v>
      </c>
      <c r="D423" s="1759">
        <v>0</v>
      </c>
      <c r="E423" s="1759">
        <v>-5.3541729526260253</v>
      </c>
      <c r="F423" s="1759">
        <v>-3.2544454489343884</v>
      </c>
      <c r="G423" s="1759">
        <v>-2.154938128893316</v>
      </c>
      <c r="H423" s="1759">
        <v>-5.5254823817777333E-2</v>
      </c>
      <c r="I423" s="1759">
        <v>0</v>
      </c>
      <c r="J423" s="1759">
        <v>0</v>
      </c>
      <c r="K423" s="1759">
        <v>0</v>
      </c>
      <c r="L423" s="1759">
        <v>0</v>
      </c>
      <c r="M423" s="1759">
        <v>-0.28299525642907725</v>
      </c>
      <c r="N423" s="1759">
        <v>-3.3152894290666399</v>
      </c>
      <c r="O423" s="1759">
        <v>0</v>
      </c>
      <c r="P423" s="1759">
        <v>0</v>
      </c>
      <c r="Q423" s="1759">
        <v>0</v>
      </c>
      <c r="R423" s="1759">
        <v>0</v>
      </c>
      <c r="S423" s="1759">
        <v>0</v>
      </c>
      <c r="T423" s="1761">
        <v>-14.417096039767225</v>
      </c>
    </row>
    <row r="424" spans="2:20">
      <c r="B424" s="1758" t="s">
        <v>52</v>
      </c>
      <c r="C424" s="1759">
        <v>0</v>
      </c>
      <c r="D424" s="1759">
        <v>0</v>
      </c>
      <c r="E424" s="1759">
        <v>-37.83310995266902</v>
      </c>
      <c r="F424" s="1759">
        <v>-13.893394907220655</v>
      </c>
      <c r="G424" s="1759">
        <v>0</v>
      </c>
      <c r="H424" s="1759">
        <v>0</v>
      </c>
      <c r="I424" s="1759">
        <v>0</v>
      </c>
      <c r="J424" s="1759">
        <v>0</v>
      </c>
      <c r="K424" s="1759">
        <v>0</v>
      </c>
      <c r="L424" s="1759">
        <v>0</v>
      </c>
      <c r="M424" s="1759">
        <v>-14.160304658219761</v>
      </c>
      <c r="N424" s="1759">
        <v>0</v>
      </c>
      <c r="O424" s="1759">
        <v>0</v>
      </c>
      <c r="P424" s="1759">
        <v>0</v>
      </c>
      <c r="Q424" s="1759">
        <v>0</v>
      </c>
      <c r="R424" s="1759">
        <v>0</v>
      </c>
      <c r="S424" s="1759">
        <v>-1.4772805421035951</v>
      </c>
      <c r="T424" s="1761">
        <v>-67.36409006021303</v>
      </c>
    </row>
    <row r="425" spans="2:20">
      <c r="B425" s="1758" t="s">
        <v>53</v>
      </c>
      <c r="C425" s="1759">
        <v>0</v>
      </c>
      <c r="D425" s="1759">
        <v>0</v>
      </c>
      <c r="E425" s="1759">
        <v>0</v>
      </c>
      <c r="F425" s="1759">
        <v>0</v>
      </c>
      <c r="G425" s="1759">
        <v>0</v>
      </c>
      <c r="H425" s="1759">
        <v>0</v>
      </c>
      <c r="I425" s="1759">
        <v>0</v>
      </c>
      <c r="J425" s="1759">
        <v>0</v>
      </c>
      <c r="K425" s="1759">
        <v>0</v>
      </c>
      <c r="L425" s="1759">
        <v>0</v>
      </c>
      <c r="M425" s="1759">
        <v>0</v>
      </c>
      <c r="N425" s="1759">
        <v>0</v>
      </c>
      <c r="O425" s="1759">
        <v>0</v>
      </c>
      <c r="P425" s="1759">
        <v>0</v>
      </c>
      <c r="Q425" s="1759">
        <v>0</v>
      </c>
      <c r="R425" s="1759">
        <v>0</v>
      </c>
      <c r="S425" s="1759">
        <v>0</v>
      </c>
      <c r="T425" s="1761">
        <v>0</v>
      </c>
    </row>
    <row r="426" spans="2:20">
      <c r="B426" s="1763" t="s">
        <v>54</v>
      </c>
      <c r="C426" s="1764">
        <v>9.6241548133684205</v>
      </c>
      <c r="D426" s="1764">
        <v>189.94114801549574</v>
      </c>
      <c r="E426" s="1764">
        <v>-112.02471879463096</v>
      </c>
      <c r="F426" s="1764">
        <v>-17.142166265224162</v>
      </c>
      <c r="G426" s="1764">
        <v>50.835041061001647</v>
      </c>
      <c r="H426" s="1764">
        <v>-5.5254823817777333E-2</v>
      </c>
      <c r="I426" s="1764">
        <v>844.55079400100703</v>
      </c>
      <c r="J426" s="1764">
        <v>432.2351188092814</v>
      </c>
      <c r="K426" s="1764">
        <v>284.25728524704328</v>
      </c>
      <c r="L426" s="1764">
        <v>21.414370460849472</v>
      </c>
      <c r="M426" s="1764">
        <v>-14.443299914648838</v>
      </c>
      <c r="N426" s="1764">
        <v>-3.3152894290666399</v>
      </c>
      <c r="O426" s="1764">
        <v>154.47710036170733</v>
      </c>
      <c r="P426" s="1764">
        <v>16.087616993063982</v>
      </c>
      <c r="Q426" s="1764">
        <v>-32.460216935465041</v>
      </c>
      <c r="R426" s="1764">
        <v>0</v>
      </c>
      <c r="S426" s="1764">
        <v>-1.4772805421035951</v>
      </c>
      <c r="T426" s="1764">
        <v>1822.5044030578611</v>
      </c>
    </row>
    <row r="427" spans="2:20">
      <c r="B427" s="1765"/>
      <c r="C427" s="1766"/>
      <c r="D427" s="1766"/>
      <c r="E427" s="1766"/>
      <c r="F427" s="1766"/>
      <c r="G427" s="1766"/>
      <c r="H427" s="1766"/>
      <c r="I427" s="1766"/>
      <c r="J427" s="1766"/>
      <c r="K427" s="1766"/>
      <c r="L427" s="1766"/>
      <c r="M427" s="1766"/>
      <c r="N427" s="1766"/>
      <c r="O427" s="1766"/>
      <c r="P427" s="1766"/>
      <c r="Q427" s="1766"/>
      <c r="R427" s="1766"/>
      <c r="S427" s="1766"/>
      <c r="T427" s="1766"/>
    </row>
    <row r="428" spans="2:20">
      <c r="B428" s="1767" t="s">
        <v>55</v>
      </c>
      <c r="C428" s="1759">
        <v>0</v>
      </c>
      <c r="D428" s="1759">
        <v>0</v>
      </c>
      <c r="E428" s="1759">
        <v>0</v>
      </c>
      <c r="F428" s="1759">
        <v>0</v>
      </c>
      <c r="G428" s="1759">
        <v>0</v>
      </c>
      <c r="H428" s="1759">
        <v>0</v>
      </c>
      <c r="I428" s="1759">
        <v>0</v>
      </c>
      <c r="J428" s="1759">
        <v>0</v>
      </c>
      <c r="K428" s="1759">
        <v>0</v>
      </c>
      <c r="L428" s="1759">
        <v>0</v>
      </c>
      <c r="M428" s="1759">
        <v>0</v>
      </c>
      <c r="N428" s="1759">
        <v>0</v>
      </c>
      <c r="O428" s="1759">
        <v>0</v>
      </c>
      <c r="P428" s="1759">
        <v>0</v>
      </c>
      <c r="Q428" s="1759">
        <v>0</v>
      </c>
      <c r="R428" s="1759">
        <v>0</v>
      </c>
      <c r="S428" s="1759">
        <v>0</v>
      </c>
      <c r="T428" s="1768">
        <v>0</v>
      </c>
    </row>
    <row r="429" spans="2:20">
      <c r="B429" s="1767" t="s">
        <v>56</v>
      </c>
      <c r="C429" s="1759">
        <v>0</v>
      </c>
      <c r="D429" s="1759">
        <v>0</v>
      </c>
      <c r="E429" s="1759">
        <v>0</v>
      </c>
      <c r="F429" s="1759">
        <v>0</v>
      </c>
      <c r="G429" s="1759">
        <v>-3.2450832340425433E-3</v>
      </c>
      <c r="H429" s="1759">
        <v>0</v>
      </c>
      <c r="I429" s="1759">
        <v>844.55079400100703</v>
      </c>
      <c r="J429" s="1759">
        <v>432.2351188092814</v>
      </c>
      <c r="K429" s="1759">
        <v>7.4534599432439554</v>
      </c>
      <c r="L429" s="1759">
        <v>4.7149032752693572</v>
      </c>
      <c r="M429" s="1759">
        <v>0</v>
      </c>
      <c r="N429" s="1759">
        <v>-8.1127080851063583E-4</v>
      </c>
      <c r="O429" s="1759">
        <v>0</v>
      </c>
      <c r="P429" s="1759">
        <v>0</v>
      </c>
      <c r="Q429" s="1759">
        <v>-722.66502382124634</v>
      </c>
      <c r="R429" s="1759">
        <v>0</v>
      </c>
      <c r="S429" s="1759">
        <v>11.416260440456997</v>
      </c>
      <c r="T429" s="1768">
        <v>577.70145629396984</v>
      </c>
    </row>
    <row r="430" spans="2:20">
      <c r="B430" s="1767" t="s">
        <v>57</v>
      </c>
      <c r="C430" s="1759">
        <v>0</v>
      </c>
      <c r="D430" s="1759">
        <v>0</v>
      </c>
      <c r="E430" s="1759">
        <v>0</v>
      </c>
      <c r="F430" s="1759">
        <v>0</v>
      </c>
      <c r="G430" s="1759">
        <v>3.2711110414405256</v>
      </c>
      <c r="H430" s="1759">
        <v>0</v>
      </c>
      <c r="I430" s="1759">
        <v>0</v>
      </c>
      <c r="J430" s="1759">
        <v>0</v>
      </c>
      <c r="K430" s="1759">
        <v>34.238222191985827</v>
      </c>
      <c r="L430" s="1759">
        <v>14.476121269049287</v>
      </c>
      <c r="M430" s="1759">
        <v>0</v>
      </c>
      <c r="N430" s="1759">
        <v>7.6325924300278913</v>
      </c>
      <c r="O430" s="1759">
        <v>0</v>
      </c>
      <c r="P430" s="1759">
        <v>11.186276776689899</v>
      </c>
      <c r="Q430" s="1759">
        <v>0</v>
      </c>
      <c r="R430" s="1759">
        <v>-66.784533051444285</v>
      </c>
      <c r="S430" s="1759">
        <v>0</v>
      </c>
      <c r="T430" s="1768">
        <v>4.0197906577491409</v>
      </c>
    </row>
    <row r="431" spans="2:20">
      <c r="B431" s="1767" t="s">
        <v>58</v>
      </c>
      <c r="C431" s="1759">
        <v>0</v>
      </c>
      <c r="D431" s="1759">
        <v>0</v>
      </c>
      <c r="E431" s="1759">
        <v>0</v>
      </c>
      <c r="F431" s="1759">
        <v>0</v>
      </c>
      <c r="G431" s="1759">
        <v>0</v>
      </c>
      <c r="H431" s="1759">
        <v>0</v>
      </c>
      <c r="I431" s="1759">
        <v>0</v>
      </c>
      <c r="J431" s="1759">
        <v>0</v>
      </c>
      <c r="K431" s="1759">
        <v>85.393875729203856</v>
      </c>
      <c r="L431" s="1759">
        <v>0</v>
      </c>
      <c r="M431" s="1759">
        <v>0</v>
      </c>
      <c r="N431" s="1759">
        <v>-80.488238072820721</v>
      </c>
      <c r="O431" s="1759">
        <v>0</v>
      </c>
      <c r="P431" s="1759">
        <v>0</v>
      </c>
      <c r="Q431" s="1759">
        <v>0</v>
      </c>
      <c r="R431" s="1759">
        <v>0</v>
      </c>
      <c r="S431" s="1759">
        <v>0</v>
      </c>
      <c r="T431" s="1768">
        <v>4.905637656383135</v>
      </c>
    </row>
    <row r="432" spans="2:20">
      <c r="B432" s="1767" t="s">
        <v>59</v>
      </c>
      <c r="C432" s="1759">
        <v>0</v>
      </c>
      <c r="D432" s="1759">
        <v>0</v>
      </c>
      <c r="E432" s="1759">
        <v>0</v>
      </c>
      <c r="F432" s="1759">
        <v>0</v>
      </c>
      <c r="G432" s="1759">
        <v>0</v>
      </c>
      <c r="H432" s="1759">
        <v>-1.1523620532447185</v>
      </c>
      <c r="I432" s="1759">
        <v>0</v>
      </c>
      <c r="J432" s="1759">
        <v>0</v>
      </c>
      <c r="K432" s="1759">
        <v>0</v>
      </c>
      <c r="L432" s="1759">
        <v>0</v>
      </c>
      <c r="M432" s="1759">
        <v>0</v>
      </c>
      <c r="N432" s="1759">
        <v>0</v>
      </c>
      <c r="O432" s="1759">
        <v>0</v>
      </c>
      <c r="P432" s="1759">
        <v>0</v>
      </c>
      <c r="Q432" s="1759">
        <v>0</v>
      </c>
      <c r="R432" s="1759">
        <v>0</v>
      </c>
      <c r="S432" s="1759">
        <v>1.596599362719846</v>
      </c>
      <c r="T432" s="1768">
        <v>0.44423730947512752</v>
      </c>
    </row>
    <row r="433" spans="2:20">
      <c r="B433" s="1767" t="s">
        <v>60</v>
      </c>
      <c r="C433" s="1759">
        <v>0</v>
      </c>
      <c r="D433" s="1759">
        <v>196.75884188687598</v>
      </c>
      <c r="E433" s="1759">
        <v>-194.79125346800723</v>
      </c>
      <c r="F433" s="1759">
        <v>0</v>
      </c>
      <c r="G433" s="1759">
        <v>0</v>
      </c>
      <c r="H433" s="1759">
        <v>0</v>
      </c>
      <c r="I433" s="1759">
        <v>0</v>
      </c>
      <c r="J433" s="1759">
        <v>0</v>
      </c>
      <c r="K433" s="1759">
        <v>0</v>
      </c>
      <c r="L433" s="1759">
        <v>0</v>
      </c>
      <c r="M433" s="1759">
        <v>0</v>
      </c>
      <c r="N433" s="1759">
        <v>0</v>
      </c>
      <c r="O433" s="1759">
        <v>0</v>
      </c>
      <c r="P433" s="1759">
        <v>0</v>
      </c>
      <c r="Q433" s="1759">
        <v>0</v>
      </c>
      <c r="R433" s="1759">
        <v>0</v>
      </c>
      <c r="S433" s="1759">
        <v>0</v>
      </c>
      <c r="T433" s="1768">
        <v>1.9675884188687576</v>
      </c>
    </row>
    <row r="434" spans="2:20">
      <c r="B434" s="1767" t="s">
        <v>61</v>
      </c>
      <c r="C434" s="1759">
        <v>0</v>
      </c>
      <c r="D434" s="1759">
        <v>0</v>
      </c>
      <c r="E434" s="1759">
        <v>0</v>
      </c>
      <c r="F434" s="1759">
        <v>0</v>
      </c>
      <c r="G434" s="1759">
        <v>0</v>
      </c>
      <c r="H434" s="1759">
        <v>0</v>
      </c>
      <c r="I434" s="1759">
        <v>0</v>
      </c>
      <c r="J434" s="1759">
        <v>0</v>
      </c>
      <c r="K434" s="1759">
        <v>103.97328574701609</v>
      </c>
      <c r="L434" s="1759">
        <v>0</v>
      </c>
      <c r="M434" s="1759">
        <v>-103.97328574701609</v>
      </c>
      <c r="N434" s="1759">
        <v>0</v>
      </c>
      <c r="O434" s="1759">
        <v>0</v>
      </c>
      <c r="P434" s="1759">
        <v>0</v>
      </c>
      <c r="Q434" s="1759">
        <v>0</v>
      </c>
      <c r="R434" s="1759">
        <v>0</v>
      </c>
      <c r="S434" s="1759">
        <v>0</v>
      </c>
      <c r="T434" s="1768">
        <v>0</v>
      </c>
    </row>
    <row r="435" spans="2:20">
      <c r="B435" s="1767" t="s">
        <v>62</v>
      </c>
      <c r="C435" s="1759">
        <v>0</v>
      </c>
      <c r="D435" s="1759">
        <v>0</v>
      </c>
      <c r="E435" s="1759">
        <v>0</v>
      </c>
      <c r="F435" s="1759">
        <v>-28.435204873789601</v>
      </c>
      <c r="G435" s="1759">
        <v>0</v>
      </c>
      <c r="H435" s="1759">
        <v>0</v>
      </c>
      <c r="I435" s="1759">
        <v>0</v>
      </c>
      <c r="J435" s="1759">
        <v>0</v>
      </c>
      <c r="K435" s="1759">
        <v>0</v>
      </c>
      <c r="L435" s="1759">
        <v>0</v>
      </c>
      <c r="M435" s="1759">
        <v>0</v>
      </c>
      <c r="N435" s="1759">
        <v>0</v>
      </c>
      <c r="O435" s="1759">
        <v>0</v>
      </c>
      <c r="P435" s="1759">
        <v>0</v>
      </c>
      <c r="Q435" s="1759">
        <v>0</v>
      </c>
      <c r="R435" s="1759">
        <v>0</v>
      </c>
      <c r="S435" s="1759">
        <v>39.603349406392205</v>
      </c>
      <c r="T435" s="1768">
        <v>11.168144532602604</v>
      </c>
    </row>
    <row r="436" spans="2:20">
      <c r="B436" s="1767" t="s">
        <v>63</v>
      </c>
      <c r="C436" s="1759">
        <v>0</v>
      </c>
      <c r="D436" s="1759">
        <v>0</v>
      </c>
      <c r="E436" s="1759">
        <v>0</v>
      </c>
      <c r="F436" s="1759">
        <v>0</v>
      </c>
      <c r="G436" s="1759">
        <v>0</v>
      </c>
      <c r="H436" s="1759">
        <v>0</v>
      </c>
      <c r="I436" s="1759">
        <v>0</v>
      </c>
      <c r="J436" s="1759">
        <v>0</v>
      </c>
      <c r="K436" s="1759">
        <v>0</v>
      </c>
      <c r="L436" s="1759">
        <v>0</v>
      </c>
      <c r="M436" s="1759">
        <v>0</v>
      </c>
      <c r="N436" s="1759">
        <v>0</v>
      </c>
      <c r="O436" s="1759">
        <v>0</v>
      </c>
      <c r="P436" s="1759">
        <v>0</v>
      </c>
      <c r="Q436" s="1759">
        <v>137.49242859397086</v>
      </c>
      <c r="R436" s="1759">
        <v>0</v>
      </c>
      <c r="S436" s="1759">
        <v>-96.588431087264524</v>
      </c>
      <c r="T436" s="1768">
        <v>40.903997506706332</v>
      </c>
    </row>
    <row r="437" spans="2:20">
      <c r="B437" s="1767" t="s">
        <v>64</v>
      </c>
      <c r="C437" s="1759">
        <v>5.0092797656249992</v>
      </c>
      <c r="D437" s="1759">
        <v>-6.8176938713802535</v>
      </c>
      <c r="E437" s="1759">
        <v>8.9171408952922331</v>
      </c>
      <c r="F437" s="1759">
        <v>0</v>
      </c>
      <c r="G437" s="1759">
        <v>0</v>
      </c>
      <c r="H437" s="1759">
        <v>0</v>
      </c>
      <c r="I437" s="1759">
        <v>0</v>
      </c>
      <c r="J437" s="1759">
        <v>0</v>
      </c>
      <c r="K437" s="1759">
        <v>0</v>
      </c>
      <c r="L437" s="1759">
        <v>0</v>
      </c>
      <c r="M437" s="1759">
        <v>0</v>
      </c>
      <c r="N437" s="1759">
        <v>0</v>
      </c>
      <c r="O437" s="1759">
        <v>0</v>
      </c>
      <c r="P437" s="1759">
        <v>0</v>
      </c>
      <c r="Q437" s="1759">
        <v>0</v>
      </c>
      <c r="R437" s="1759">
        <v>0</v>
      </c>
      <c r="S437" s="1759">
        <v>0</v>
      </c>
      <c r="T437" s="1768">
        <v>7.1087267895369788</v>
      </c>
    </row>
    <row r="438" spans="2:20">
      <c r="B438" s="1767" t="s">
        <v>65</v>
      </c>
      <c r="C438" s="1759">
        <v>1.9480532421875001</v>
      </c>
      <c r="D438" s="1759">
        <v>0</v>
      </c>
      <c r="E438" s="1759">
        <v>17.0641175716937</v>
      </c>
      <c r="F438" s="1759">
        <v>0</v>
      </c>
      <c r="G438" s="1759">
        <v>1.9377811160090992</v>
      </c>
      <c r="H438" s="1759">
        <v>4.9686695282284594E-2</v>
      </c>
      <c r="I438" s="1759">
        <v>0</v>
      </c>
      <c r="J438" s="1759">
        <v>0</v>
      </c>
      <c r="K438" s="1759">
        <v>0</v>
      </c>
      <c r="L438" s="1759">
        <v>0</v>
      </c>
      <c r="M438" s="1759">
        <v>0</v>
      </c>
      <c r="N438" s="1759">
        <v>2.9812017169370755</v>
      </c>
      <c r="O438" s="1759">
        <v>0</v>
      </c>
      <c r="P438" s="1759">
        <v>0</v>
      </c>
      <c r="Q438" s="1759">
        <v>27.037199833568415</v>
      </c>
      <c r="R438" s="1759">
        <v>0</v>
      </c>
      <c r="S438" s="1759">
        <v>0</v>
      </c>
      <c r="T438" s="1768">
        <v>51.018040175678074</v>
      </c>
    </row>
    <row r="439" spans="2:20">
      <c r="B439" s="1767" t="s">
        <v>66</v>
      </c>
      <c r="C439" s="1759">
        <v>0</v>
      </c>
      <c r="D439" s="1759">
        <v>0</v>
      </c>
      <c r="E439" s="1759">
        <v>0</v>
      </c>
      <c r="F439" s="1759">
        <v>0</v>
      </c>
      <c r="G439" s="1759">
        <v>0.58331599745857843</v>
      </c>
      <c r="H439" s="1759">
        <v>1.4956820447655856E-2</v>
      </c>
      <c r="I439" s="1759">
        <v>0</v>
      </c>
      <c r="J439" s="1759">
        <v>0</v>
      </c>
      <c r="K439" s="1759">
        <v>0</v>
      </c>
      <c r="L439" s="1759">
        <v>0</v>
      </c>
      <c r="M439" s="1759">
        <v>0</v>
      </c>
      <c r="N439" s="1759">
        <v>0.89740922685935132</v>
      </c>
      <c r="O439" s="1759">
        <v>0</v>
      </c>
      <c r="P439" s="1759">
        <v>0</v>
      </c>
      <c r="Q439" s="1759">
        <v>52.896582614515097</v>
      </c>
      <c r="R439" s="1759">
        <v>5.1751852180085978</v>
      </c>
      <c r="S439" s="1759">
        <v>0</v>
      </c>
      <c r="T439" s="1768">
        <v>59.567449877289285</v>
      </c>
    </row>
    <row r="440" spans="2:20">
      <c r="B440" s="1763" t="s">
        <v>67</v>
      </c>
      <c r="C440" s="1764">
        <v>6.9573330078124993</v>
      </c>
      <c r="D440" s="1764">
        <v>189.94114801549574</v>
      </c>
      <c r="E440" s="1764">
        <v>-168.80999500102132</v>
      </c>
      <c r="F440" s="1764">
        <v>-28.435204873789601</v>
      </c>
      <c r="G440" s="1764">
        <v>5.7889630716741607</v>
      </c>
      <c r="H440" s="1764">
        <v>-1.0877185375147782</v>
      </c>
      <c r="I440" s="1764">
        <v>844.55079400100703</v>
      </c>
      <c r="J440" s="1764">
        <v>432.2351188092814</v>
      </c>
      <c r="K440" s="1764">
        <v>231.05884361144973</v>
      </c>
      <c r="L440" s="1764">
        <v>19.191024544318644</v>
      </c>
      <c r="M440" s="1764">
        <v>-103.97328574701609</v>
      </c>
      <c r="N440" s="1764">
        <v>-68.977845969804903</v>
      </c>
      <c r="O440" s="1764">
        <v>0</v>
      </c>
      <c r="P440" s="1764">
        <v>11.186276776689899</v>
      </c>
      <c r="Q440" s="1764">
        <v>-505.23881277919202</v>
      </c>
      <c r="R440" s="1764">
        <v>-61.609347833435685</v>
      </c>
      <c r="S440" s="1764">
        <v>-43.972221877695475</v>
      </c>
      <c r="T440" s="1764">
        <v>758.80506921825918</v>
      </c>
    </row>
    <row r="441" spans="2:20">
      <c r="B441" s="1765"/>
      <c r="C441" s="1766"/>
      <c r="D441" s="1766"/>
      <c r="E441" s="1766"/>
      <c r="F441" s="1766"/>
      <c r="G441" s="1766"/>
      <c r="H441" s="1766"/>
      <c r="I441" s="1766"/>
      <c r="J441" s="1766"/>
      <c r="K441" s="1766"/>
      <c r="L441" s="1766"/>
      <c r="M441" s="1766"/>
      <c r="N441" s="1766"/>
      <c r="O441" s="1766"/>
      <c r="P441" s="1766"/>
      <c r="Q441" s="1766"/>
      <c r="R441" s="1766"/>
      <c r="S441" s="1766"/>
      <c r="T441" s="1766"/>
    </row>
    <row r="442" spans="2:20">
      <c r="B442" s="1767" t="s">
        <v>68</v>
      </c>
      <c r="C442" s="1759">
        <v>2.6668218055559221</v>
      </c>
      <c r="D442" s="1759">
        <v>0</v>
      </c>
      <c r="E442" s="1759">
        <v>1.90927541429799</v>
      </c>
      <c r="F442" s="1759">
        <v>0</v>
      </c>
      <c r="G442" s="1759">
        <v>17.842853008520251</v>
      </c>
      <c r="H442" s="1759">
        <v>0.45750905150051924</v>
      </c>
      <c r="I442" s="1759">
        <v>0</v>
      </c>
      <c r="J442" s="1759">
        <v>0</v>
      </c>
      <c r="K442" s="1759">
        <v>18.999690429899719</v>
      </c>
      <c r="L442" s="1759">
        <v>2.2233459165308296</v>
      </c>
      <c r="M442" s="1759">
        <v>2.6644658203125</v>
      </c>
      <c r="N442" s="1759">
        <v>27.45054309003115</v>
      </c>
      <c r="O442" s="1759">
        <v>9.6085478515625002</v>
      </c>
      <c r="P442" s="1759">
        <v>0</v>
      </c>
      <c r="Q442" s="1759">
        <v>138.12506325703987</v>
      </c>
      <c r="R442" s="1759">
        <v>17.785993294742504</v>
      </c>
      <c r="S442" s="1759">
        <v>6.3938178710937503</v>
      </c>
      <c r="T442" s="1768">
        <v>246.12792681108752</v>
      </c>
    </row>
    <row r="443" spans="2:20">
      <c r="B443" s="1767" t="s">
        <v>69</v>
      </c>
      <c r="C443" s="1759">
        <v>0</v>
      </c>
      <c r="D443" s="1759">
        <v>0</v>
      </c>
      <c r="E443" s="1759">
        <v>2.567425672669688</v>
      </c>
      <c r="F443" s="1759">
        <v>1.7459677733636259</v>
      </c>
      <c r="G443" s="1759">
        <v>2.152977175631825</v>
      </c>
      <c r="H443" s="1759">
        <v>5.5204542964918585E-2</v>
      </c>
      <c r="I443" s="1759">
        <v>0</v>
      </c>
      <c r="J443" s="1759">
        <v>0</v>
      </c>
      <c r="K443" s="1759">
        <v>0</v>
      </c>
      <c r="L443" s="1759">
        <v>0</v>
      </c>
      <c r="M443" s="1759">
        <v>50.566021099720217</v>
      </c>
      <c r="N443" s="1759">
        <v>3.312272577895115</v>
      </c>
      <c r="O443" s="1759">
        <v>0</v>
      </c>
      <c r="P443" s="1759">
        <v>0</v>
      </c>
      <c r="Q443" s="1759">
        <v>100.27419226156134</v>
      </c>
      <c r="R443" s="1759">
        <v>0</v>
      </c>
      <c r="S443" s="1759">
        <v>4.732357863903724</v>
      </c>
      <c r="T443" s="1768">
        <v>165.40641896771047</v>
      </c>
    </row>
    <row r="444" spans="2:20">
      <c r="B444" s="1767" t="s">
        <v>70</v>
      </c>
      <c r="C444" s="1759">
        <v>0</v>
      </c>
      <c r="D444" s="1759">
        <v>0</v>
      </c>
      <c r="E444" s="1759">
        <v>0.24447843881562104</v>
      </c>
      <c r="F444" s="1759">
        <v>0</v>
      </c>
      <c r="G444" s="1759">
        <v>12.69993934515486</v>
      </c>
      <c r="H444" s="1759">
        <v>0.32563947038858615</v>
      </c>
      <c r="I444" s="1759">
        <v>0</v>
      </c>
      <c r="J444" s="1759">
        <v>0</v>
      </c>
      <c r="K444" s="1759">
        <v>29.360365906991269</v>
      </c>
      <c r="L444" s="1759">
        <v>0</v>
      </c>
      <c r="M444" s="1759">
        <v>0</v>
      </c>
      <c r="N444" s="1759">
        <v>19.538368223315167</v>
      </c>
      <c r="O444" s="1759">
        <v>116.30434053177363</v>
      </c>
      <c r="P444" s="1759">
        <v>2.1654362852756357</v>
      </c>
      <c r="Q444" s="1759">
        <v>136.66157648781478</v>
      </c>
      <c r="R444" s="1759">
        <v>24.846536847991327</v>
      </c>
      <c r="S444" s="1759">
        <v>0</v>
      </c>
      <c r="T444" s="1768">
        <v>342.14668153752092</v>
      </c>
    </row>
    <row r="445" spans="2:20">
      <c r="B445" s="1767" t="s">
        <v>71</v>
      </c>
      <c r="C445" s="1759">
        <v>0</v>
      </c>
      <c r="D445" s="1759">
        <v>0</v>
      </c>
      <c r="E445" s="1759">
        <v>0.66126978386395663</v>
      </c>
      <c r="F445" s="1759">
        <v>0</v>
      </c>
      <c r="G445" s="1759">
        <v>6.9022329775494073</v>
      </c>
      <c r="H445" s="1759">
        <v>0.17698033275767711</v>
      </c>
      <c r="I445" s="1759">
        <v>0</v>
      </c>
      <c r="J445" s="1759">
        <v>0</v>
      </c>
      <c r="K445" s="1759">
        <v>0.37114732112136301</v>
      </c>
      <c r="L445" s="1759">
        <v>0</v>
      </c>
      <c r="M445" s="1759">
        <v>0</v>
      </c>
      <c r="N445" s="1759">
        <v>10.618819965460625</v>
      </c>
      <c r="O445" s="1759">
        <v>27.317137511478911</v>
      </c>
      <c r="P445" s="1759">
        <v>0.99597197369056301</v>
      </c>
      <c r="Q445" s="1759">
        <v>84.16949600324196</v>
      </c>
      <c r="R445" s="1759">
        <v>18.976817690701857</v>
      </c>
      <c r="S445" s="1759">
        <v>0</v>
      </c>
      <c r="T445" s="1768">
        <v>150.18987355986633</v>
      </c>
    </row>
    <row r="446" spans="2:20">
      <c r="B446" s="1767" t="s">
        <v>72</v>
      </c>
      <c r="C446" s="1759">
        <v>0</v>
      </c>
      <c r="D446" s="1759">
        <v>0</v>
      </c>
      <c r="E446" s="1759">
        <v>1.6909719678512742</v>
      </c>
      <c r="F446" s="1759">
        <v>1.673574624826984</v>
      </c>
      <c r="G446" s="1759">
        <v>0.66808232732668293</v>
      </c>
      <c r="H446" s="1759">
        <v>1.7130316085299562E-2</v>
      </c>
      <c r="I446" s="1759">
        <v>0</v>
      </c>
      <c r="J446" s="1759">
        <v>0</v>
      </c>
      <c r="K446" s="1759">
        <v>3.9430394223811716</v>
      </c>
      <c r="L446" s="1759">
        <v>0</v>
      </c>
      <c r="M446" s="1759">
        <v>17.440800996566601</v>
      </c>
      <c r="N446" s="1759">
        <v>1.0278189651179737</v>
      </c>
      <c r="O446" s="1759">
        <v>1.2470744668922731</v>
      </c>
      <c r="P446" s="1759">
        <v>1.7399319574078822</v>
      </c>
      <c r="Q446" s="1759">
        <v>7.7806678340691064</v>
      </c>
      <c r="R446" s="1759">
        <v>0</v>
      </c>
      <c r="S446" s="1759">
        <v>0.38337483807292322</v>
      </c>
      <c r="T446" s="1768">
        <v>37.612467716598175</v>
      </c>
    </row>
    <row r="447" spans="2:20">
      <c r="B447" s="1767" t="s">
        <v>73</v>
      </c>
      <c r="C447" s="1759">
        <v>0</v>
      </c>
      <c r="D447" s="1759">
        <v>0</v>
      </c>
      <c r="E447" s="1759">
        <v>0</v>
      </c>
      <c r="F447" s="1759">
        <v>0</v>
      </c>
      <c r="G447" s="1759">
        <v>0</v>
      </c>
      <c r="H447" s="1759">
        <v>0</v>
      </c>
      <c r="I447" s="1759">
        <v>0</v>
      </c>
      <c r="J447" s="1759">
        <v>0</v>
      </c>
      <c r="K447" s="1759">
        <v>0</v>
      </c>
      <c r="L447" s="1759">
        <v>0</v>
      </c>
      <c r="M447" s="1759">
        <v>0</v>
      </c>
      <c r="N447" s="1759">
        <v>0</v>
      </c>
      <c r="O447" s="1759">
        <v>0</v>
      </c>
      <c r="P447" s="1759">
        <v>0</v>
      </c>
      <c r="Q447" s="1759">
        <v>5.7675999999999998</v>
      </c>
      <c r="R447" s="1759">
        <v>0</v>
      </c>
      <c r="S447" s="1759">
        <v>0</v>
      </c>
      <c r="T447" s="1768">
        <v>5.7675999999999998</v>
      </c>
    </row>
    <row r="448" spans="2:20">
      <c r="B448" s="1763" t="s">
        <v>74</v>
      </c>
      <c r="C448" s="1764">
        <v>2.6668218055559221</v>
      </c>
      <c r="D448" s="1764">
        <v>0</v>
      </c>
      <c r="E448" s="1764">
        <v>7.0734212774985297</v>
      </c>
      <c r="F448" s="1764">
        <v>3.4195423981906101</v>
      </c>
      <c r="G448" s="1764">
        <v>40.266084834183026</v>
      </c>
      <c r="H448" s="1764">
        <v>1.0324637136970007</v>
      </c>
      <c r="I448" s="1764">
        <v>0</v>
      </c>
      <c r="J448" s="1764">
        <v>0</v>
      </c>
      <c r="K448" s="1764">
        <v>52.674243080393524</v>
      </c>
      <c r="L448" s="1764">
        <v>2.2233459165308296</v>
      </c>
      <c r="M448" s="1764">
        <v>70.671287916599312</v>
      </c>
      <c r="N448" s="1764">
        <v>61.947822821820033</v>
      </c>
      <c r="O448" s="1764">
        <v>154.47710036170733</v>
      </c>
      <c r="P448" s="1764">
        <v>4.9013402163740807</v>
      </c>
      <c r="Q448" s="1764">
        <v>472.77859584372703</v>
      </c>
      <c r="R448" s="1764">
        <v>61.609347833435685</v>
      </c>
      <c r="S448" s="1764">
        <v>11.509550573070397</v>
      </c>
      <c r="T448" s="1764">
        <v>947.25096859278347</v>
      </c>
    </row>
    <row r="449" spans="2:20">
      <c r="B449" s="1758" t="s">
        <v>75</v>
      </c>
      <c r="C449" s="1759">
        <v>0</v>
      </c>
      <c r="D449" s="1759">
        <v>0</v>
      </c>
      <c r="E449" s="1759">
        <v>49.71185492889181</v>
      </c>
      <c r="F449" s="1759">
        <v>7.8734962103748298</v>
      </c>
      <c r="G449" s="1759">
        <v>4.7799931551444459</v>
      </c>
      <c r="H449" s="1759">
        <v>0</v>
      </c>
      <c r="I449" s="1759">
        <v>0</v>
      </c>
      <c r="J449" s="1759">
        <v>0</v>
      </c>
      <c r="K449" s="1759">
        <v>0.52419855520004055</v>
      </c>
      <c r="L449" s="1759">
        <v>0</v>
      </c>
      <c r="M449" s="1759">
        <v>18.858697915767927</v>
      </c>
      <c r="N449" s="1759">
        <v>3.7147337189182332</v>
      </c>
      <c r="O449" s="1759">
        <v>0</v>
      </c>
      <c r="P449" s="1759">
        <v>0</v>
      </c>
      <c r="Q449" s="1759">
        <v>0</v>
      </c>
      <c r="R449" s="1759">
        <v>0</v>
      </c>
      <c r="S449" s="1759">
        <v>30.985390762521494</v>
      </c>
      <c r="T449" s="1768">
        <v>116.44836524681878</v>
      </c>
    </row>
    <row r="450" spans="2:20">
      <c r="B450" s="1763" t="s">
        <v>76</v>
      </c>
      <c r="C450" s="1764">
        <v>2.6668218055559221</v>
      </c>
      <c r="D450" s="1764">
        <v>0</v>
      </c>
      <c r="E450" s="1764">
        <v>56.785276206390343</v>
      </c>
      <c r="F450" s="1764">
        <v>11.293038608565439</v>
      </c>
      <c r="G450" s="1764">
        <v>45.046077989327472</v>
      </c>
      <c r="H450" s="1764">
        <v>1.0324637136970007</v>
      </c>
      <c r="I450" s="1764">
        <v>0</v>
      </c>
      <c r="J450" s="1764">
        <v>0</v>
      </c>
      <c r="K450" s="1764">
        <v>53.198441635593561</v>
      </c>
      <c r="L450" s="1764">
        <v>2.2233459165308296</v>
      </c>
      <c r="M450" s="1764">
        <v>89.529985832367231</v>
      </c>
      <c r="N450" s="1764">
        <v>65.662556540738265</v>
      </c>
      <c r="O450" s="1764">
        <v>154.47710036170733</v>
      </c>
      <c r="P450" s="1764">
        <v>4.9013402163740807</v>
      </c>
      <c r="Q450" s="1764">
        <v>472.77859584372703</v>
      </c>
      <c r="R450" s="1764">
        <v>61.609347833435685</v>
      </c>
      <c r="S450" s="1764">
        <v>42.494941335591889</v>
      </c>
      <c r="T450" s="1764">
        <v>1063.6993338396023</v>
      </c>
    </row>
    <row r="451" spans="2:20">
      <c r="B451" s="1750"/>
      <c r="C451" s="1769">
        <v>0</v>
      </c>
      <c r="D451" s="1769">
        <v>0</v>
      </c>
      <c r="E451" s="1769">
        <v>0</v>
      </c>
      <c r="F451" s="1769">
        <v>0</v>
      </c>
      <c r="G451" s="1769">
        <v>0</v>
      </c>
      <c r="H451" s="1769">
        <v>-1.3183898417423734E-16</v>
      </c>
      <c r="I451" s="1769">
        <v>0</v>
      </c>
      <c r="J451" s="1769">
        <v>0</v>
      </c>
      <c r="K451" s="1769">
        <v>0</v>
      </c>
      <c r="L451" s="1769">
        <v>0</v>
      </c>
      <c r="M451" s="1769">
        <v>-2.3092638912203256E-14</v>
      </c>
      <c r="N451" s="1769">
        <v>0</v>
      </c>
      <c r="O451" s="1769">
        <v>0</v>
      </c>
      <c r="P451" s="1769">
        <v>0</v>
      </c>
      <c r="Q451" s="1769">
        <v>5.6843418860808015E-14</v>
      </c>
      <c r="R451" s="1769">
        <v>0</v>
      </c>
      <c r="S451" s="1769">
        <v>9.5479180117763462E-15</v>
      </c>
      <c r="T451" s="1769">
        <v>0</v>
      </c>
    </row>
    <row r="452" spans="2:20">
      <c r="B452" s="1750"/>
      <c r="C452" s="1750"/>
      <c r="D452" s="1750"/>
      <c r="E452" s="1750"/>
      <c r="F452" s="1750"/>
      <c r="G452" s="1750"/>
      <c r="H452" s="1750"/>
      <c r="I452" s="1750"/>
      <c r="J452" s="1750"/>
      <c r="K452" s="1750"/>
      <c r="L452" s="1750"/>
      <c r="M452" s="1750"/>
      <c r="N452" s="1750"/>
      <c r="O452" s="1750"/>
      <c r="P452" s="1750"/>
      <c r="Q452" s="1750"/>
      <c r="R452" s="1750"/>
      <c r="S452" s="1750"/>
      <c r="T452" s="1750"/>
    </row>
    <row r="453" spans="2:20" ht="15">
      <c r="B453" s="1754" t="s">
        <v>87</v>
      </c>
      <c r="C453" s="1755"/>
      <c r="D453" s="1755"/>
      <c r="E453" s="1755"/>
      <c r="F453" s="1755"/>
      <c r="G453" s="1755"/>
      <c r="H453" s="1755"/>
      <c r="I453" s="1755"/>
      <c r="J453" s="1755"/>
      <c r="K453" s="1755"/>
      <c r="L453" s="1755"/>
      <c r="M453" s="1755"/>
      <c r="N453" s="1755"/>
      <c r="O453" s="1755"/>
      <c r="P453" s="1755"/>
      <c r="Q453" s="1755"/>
      <c r="R453" s="1755"/>
      <c r="S453" s="1755"/>
      <c r="T453" s="1755"/>
    </row>
    <row r="454" spans="2:20">
      <c r="B454" s="1750"/>
      <c r="C454" s="1750"/>
      <c r="D454" s="1750"/>
      <c r="E454" s="1750"/>
      <c r="F454" s="1750"/>
      <c r="G454" s="1750"/>
      <c r="H454" s="1750"/>
      <c r="I454" s="1750"/>
      <c r="J454" s="1750"/>
      <c r="K454" s="1750"/>
      <c r="L454" s="1750"/>
      <c r="M454" s="1750"/>
      <c r="N454" s="1750"/>
      <c r="O454" s="1750"/>
      <c r="P454" s="1750"/>
      <c r="Q454" s="1750"/>
      <c r="R454" s="1750"/>
      <c r="S454" s="1750"/>
      <c r="T454" s="1750"/>
    </row>
    <row r="455" spans="2:20">
      <c r="B455" s="2166" t="s">
        <v>30</v>
      </c>
      <c r="C455" s="2159" t="s">
        <v>31</v>
      </c>
      <c r="D455" s="2159" t="s">
        <v>32</v>
      </c>
      <c r="E455" s="2159" t="s">
        <v>33</v>
      </c>
      <c r="F455" s="2159" t="s">
        <v>890</v>
      </c>
      <c r="G455" s="2159" t="s">
        <v>34</v>
      </c>
      <c r="H455" s="2159" t="s">
        <v>891</v>
      </c>
      <c r="I455" s="2159" t="s">
        <v>35</v>
      </c>
      <c r="J455" s="2159" t="s">
        <v>36</v>
      </c>
      <c r="K455" s="2163" t="s">
        <v>37</v>
      </c>
      <c r="L455" s="2164"/>
      <c r="M455" s="2164"/>
      <c r="N455" s="2164"/>
      <c r="O455" s="2164"/>
      <c r="P455" s="2165"/>
      <c r="Q455" s="2159" t="s">
        <v>38</v>
      </c>
      <c r="R455" s="2159" t="s">
        <v>39</v>
      </c>
      <c r="S455" s="2159" t="s">
        <v>40</v>
      </c>
      <c r="T455" s="2159" t="s">
        <v>41</v>
      </c>
    </row>
    <row r="456" spans="2:20" ht="36">
      <c r="B456" s="2167"/>
      <c r="C456" s="2160"/>
      <c r="D456" s="2160"/>
      <c r="E456" s="2160"/>
      <c r="F456" s="2160"/>
      <c r="G456" s="2160"/>
      <c r="H456" s="2160"/>
      <c r="I456" s="2160"/>
      <c r="J456" s="2160"/>
      <c r="K456" s="1756" t="s">
        <v>42</v>
      </c>
      <c r="L456" s="1756" t="s">
        <v>43</v>
      </c>
      <c r="M456" s="1756" t="s">
        <v>44</v>
      </c>
      <c r="N456" s="1756" t="s">
        <v>45</v>
      </c>
      <c r="O456" s="1757" t="s">
        <v>46</v>
      </c>
      <c r="P456" s="1756" t="s">
        <v>47</v>
      </c>
      <c r="Q456" s="2160"/>
      <c r="R456" s="2160"/>
      <c r="S456" s="2160"/>
      <c r="T456" s="2160"/>
    </row>
    <row r="457" spans="2:20">
      <c r="B457" s="1758" t="s">
        <v>48</v>
      </c>
      <c r="C457" s="1759">
        <v>0</v>
      </c>
      <c r="D457" s="1759">
        <v>0</v>
      </c>
      <c r="E457" s="1759">
        <v>0</v>
      </c>
      <c r="F457" s="1759">
        <v>0</v>
      </c>
      <c r="G457" s="1759">
        <v>0</v>
      </c>
      <c r="H457" s="1759">
        <v>0</v>
      </c>
      <c r="I457" s="1760">
        <v>719.36454732549896</v>
      </c>
      <c r="J457" s="1760">
        <v>556.30069234151574</v>
      </c>
      <c r="K457" s="1760">
        <v>257.84579917545102</v>
      </c>
      <c r="L457" s="1760">
        <v>18.54282307043929</v>
      </c>
      <c r="M457" s="1759">
        <v>0</v>
      </c>
      <c r="N457" s="1759">
        <v>0</v>
      </c>
      <c r="O457" s="1760">
        <v>165.79967396712607</v>
      </c>
      <c r="P457" s="1760">
        <v>16.730800164622305</v>
      </c>
      <c r="Q457" s="1759">
        <v>0</v>
      </c>
      <c r="R457" s="1759">
        <v>0</v>
      </c>
      <c r="S457" s="1759">
        <v>0</v>
      </c>
      <c r="T457" s="1761">
        <v>1734.5843360446531</v>
      </c>
    </row>
    <row r="458" spans="2:20">
      <c r="B458" s="1758" t="s">
        <v>49</v>
      </c>
      <c r="C458" s="1759">
        <v>6.4704572400063389</v>
      </c>
      <c r="D458" s="1759">
        <v>113.59926767676768</v>
      </c>
      <c r="E458" s="1759">
        <v>0</v>
      </c>
      <c r="F458" s="1759">
        <v>0</v>
      </c>
      <c r="G458" s="1759">
        <v>2.6553317701712675</v>
      </c>
      <c r="H458" s="1759">
        <v>0</v>
      </c>
      <c r="I458" s="1759">
        <v>0</v>
      </c>
      <c r="J458" s="1759">
        <v>0</v>
      </c>
      <c r="K458" s="1759">
        <v>0</v>
      </c>
      <c r="L458" s="1759">
        <v>0</v>
      </c>
      <c r="M458" s="1759">
        <v>0</v>
      </c>
      <c r="N458" s="1759">
        <v>0</v>
      </c>
      <c r="O458" s="1759">
        <v>0</v>
      </c>
      <c r="P458" s="1759">
        <v>0</v>
      </c>
      <c r="Q458" s="1759">
        <v>0</v>
      </c>
      <c r="R458" s="1759">
        <v>0</v>
      </c>
      <c r="S458" s="1759">
        <v>0</v>
      </c>
      <c r="T458" s="1761">
        <v>122.72505668694529</v>
      </c>
    </row>
    <row r="459" spans="2:20">
      <c r="B459" s="1758" t="s">
        <v>50</v>
      </c>
      <c r="C459" s="1759">
        <v>0</v>
      </c>
      <c r="D459" s="1759">
        <v>0</v>
      </c>
      <c r="E459" s="1759">
        <v>-34.292929534346712</v>
      </c>
      <c r="F459" s="1759">
        <v>-8.5308874982164724</v>
      </c>
      <c r="G459" s="1759">
        <v>0</v>
      </c>
      <c r="H459" s="1759">
        <v>0</v>
      </c>
      <c r="I459" s="1759">
        <v>0</v>
      </c>
      <c r="J459" s="1759">
        <v>0</v>
      </c>
      <c r="K459" s="1759">
        <v>0</v>
      </c>
      <c r="L459" s="1759">
        <v>0</v>
      </c>
      <c r="M459" s="1759">
        <v>0</v>
      </c>
      <c r="N459" s="1759">
        <v>0</v>
      </c>
      <c r="O459" s="1759">
        <v>0</v>
      </c>
      <c r="P459" s="1759">
        <v>0</v>
      </c>
      <c r="Q459" s="1759">
        <v>-21.62500955602286</v>
      </c>
      <c r="R459" s="1759">
        <v>0</v>
      </c>
      <c r="S459" s="1759">
        <v>0</v>
      </c>
      <c r="T459" s="1761">
        <v>-64.448826588586044</v>
      </c>
    </row>
    <row r="460" spans="2:20">
      <c r="B460" s="1758" t="s">
        <v>51</v>
      </c>
      <c r="C460" s="1759">
        <v>0</v>
      </c>
      <c r="D460" s="1759">
        <v>0</v>
      </c>
      <c r="E460" s="1759">
        <v>-1.6540275032482068</v>
      </c>
      <c r="F460" s="1759">
        <v>-4.2955328800984329</v>
      </c>
      <c r="G460" s="1759">
        <v>0</v>
      </c>
      <c r="H460" s="1759">
        <v>-0.31877375583888373</v>
      </c>
      <c r="I460" s="1759">
        <v>0</v>
      </c>
      <c r="J460" s="1759">
        <v>0</v>
      </c>
      <c r="K460" s="1759">
        <v>0</v>
      </c>
      <c r="L460" s="1759">
        <v>0</v>
      </c>
      <c r="M460" s="1759">
        <v>-0.24545902171991044</v>
      </c>
      <c r="N460" s="1759">
        <v>-6.0567013609387903</v>
      </c>
      <c r="O460" s="1759">
        <v>0</v>
      </c>
      <c r="P460" s="1759">
        <v>0</v>
      </c>
      <c r="Q460" s="1759">
        <v>0</v>
      </c>
      <c r="R460" s="1759">
        <v>0</v>
      </c>
      <c r="S460" s="1759">
        <v>0</v>
      </c>
      <c r="T460" s="1761">
        <v>-12.570494521844225</v>
      </c>
    </row>
    <row r="461" spans="2:20">
      <c r="B461" s="1758" t="s">
        <v>52</v>
      </c>
      <c r="C461" s="1759">
        <v>0</v>
      </c>
      <c r="D461" s="1759">
        <v>0</v>
      </c>
      <c r="E461" s="1759">
        <v>-18.277296706251125</v>
      </c>
      <c r="F461" s="1759">
        <v>-28.257765893495769</v>
      </c>
      <c r="G461" s="1759">
        <v>0</v>
      </c>
      <c r="H461" s="1759">
        <v>0</v>
      </c>
      <c r="I461" s="1759">
        <v>0</v>
      </c>
      <c r="J461" s="1759">
        <v>0</v>
      </c>
      <c r="K461" s="1759">
        <v>0</v>
      </c>
      <c r="L461" s="1759">
        <v>0</v>
      </c>
      <c r="M461" s="1759">
        <v>-14.390327195180161</v>
      </c>
      <c r="N461" s="1759">
        <v>0</v>
      </c>
      <c r="O461" s="1759">
        <v>0</v>
      </c>
      <c r="P461" s="1759">
        <v>0</v>
      </c>
      <c r="Q461" s="1759">
        <v>0</v>
      </c>
      <c r="R461" s="1759">
        <v>0</v>
      </c>
      <c r="S461" s="1759">
        <v>-2.7720401446591065</v>
      </c>
      <c r="T461" s="1761">
        <v>-63.697429939586165</v>
      </c>
    </row>
    <row r="462" spans="2:20">
      <c r="B462" s="1758" t="s">
        <v>53</v>
      </c>
      <c r="C462" s="1759">
        <v>0</v>
      </c>
      <c r="D462" s="1759">
        <v>0</v>
      </c>
      <c r="E462" s="1759">
        <v>0</v>
      </c>
      <c r="F462" s="1759">
        <v>0</v>
      </c>
      <c r="G462" s="1759">
        <v>0</v>
      </c>
      <c r="H462" s="1759">
        <v>0</v>
      </c>
      <c r="I462" s="1759">
        <v>0</v>
      </c>
      <c r="J462" s="1759">
        <v>0</v>
      </c>
      <c r="K462" s="1759">
        <v>0</v>
      </c>
      <c r="L462" s="1759">
        <v>0</v>
      </c>
      <c r="M462" s="1759">
        <v>0</v>
      </c>
      <c r="N462" s="1759">
        <v>0</v>
      </c>
      <c r="O462" s="1759">
        <v>0</v>
      </c>
      <c r="P462" s="1759">
        <v>0</v>
      </c>
      <c r="Q462" s="1759">
        <v>0</v>
      </c>
      <c r="R462" s="1759">
        <v>0</v>
      </c>
      <c r="S462" s="1759">
        <v>0</v>
      </c>
      <c r="T462" s="1761">
        <v>0</v>
      </c>
    </row>
    <row r="463" spans="2:20">
      <c r="B463" s="1763" t="s">
        <v>54</v>
      </c>
      <c r="C463" s="1764">
        <v>6.4704572400063389</v>
      </c>
      <c r="D463" s="1764">
        <v>113.59926767676768</v>
      </c>
      <c r="E463" s="1764">
        <v>-54.224253743846049</v>
      </c>
      <c r="F463" s="1764">
        <v>-41.084186271810673</v>
      </c>
      <c r="G463" s="1764">
        <v>2.6553317701712675</v>
      </c>
      <c r="H463" s="1764">
        <v>-0.31877375583888373</v>
      </c>
      <c r="I463" s="1764">
        <v>719.36454732549896</v>
      </c>
      <c r="J463" s="1764">
        <v>556.30069234151574</v>
      </c>
      <c r="K463" s="1764">
        <v>257.84579917545102</v>
      </c>
      <c r="L463" s="1764">
        <v>18.54282307043929</v>
      </c>
      <c r="M463" s="1764">
        <v>-14.635786216900071</v>
      </c>
      <c r="N463" s="1764">
        <v>-6.0567013609387903</v>
      </c>
      <c r="O463" s="1764">
        <v>165.79967396712607</v>
      </c>
      <c r="P463" s="1764">
        <v>16.730800164622305</v>
      </c>
      <c r="Q463" s="1764">
        <v>-21.62500955602286</v>
      </c>
      <c r="R463" s="1764">
        <v>0</v>
      </c>
      <c r="S463" s="1764">
        <v>-2.7720401446591065</v>
      </c>
      <c r="T463" s="1764">
        <v>1716.5926416815819</v>
      </c>
    </row>
    <row r="464" spans="2:20">
      <c r="B464" s="1765"/>
      <c r="C464" s="1766"/>
      <c r="D464" s="1766"/>
      <c r="E464" s="1766"/>
      <c r="F464" s="1766"/>
      <c r="G464" s="1766"/>
      <c r="H464" s="1766"/>
      <c r="I464" s="1766"/>
      <c r="J464" s="1766"/>
      <c r="K464" s="1766"/>
      <c r="L464" s="1766"/>
      <c r="M464" s="1766"/>
      <c r="N464" s="1766"/>
      <c r="O464" s="1766"/>
      <c r="P464" s="1766"/>
      <c r="Q464" s="1766"/>
      <c r="R464" s="1766"/>
      <c r="S464" s="1766"/>
      <c r="T464" s="1766"/>
    </row>
    <row r="465" spans="2:20">
      <c r="B465" s="1767" t="s">
        <v>55</v>
      </c>
      <c r="C465" s="1759">
        <v>0</v>
      </c>
      <c r="D465" s="1759">
        <v>0</v>
      </c>
      <c r="E465" s="1759">
        <v>0</v>
      </c>
      <c r="F465" s="1759">
        <v>0</v>
      </c>
      <c r="G465" s="1759">
        <v>0</v>
      </c>
      <c r="H465" s="1759">
        <v>0</v>
      </c>
      <c r="I465" s="1759">
        <v>0</v>
      </c>
      <c r="J465" s="1759">
        <v>0</v>
      </c>
      <c r="K465" s="1759">
        <v>0</v>
      </c>
      <c r="L465" s="1759">
        <v>0</v>
      </c>
      <c r="M465" s="1759">
        <v>0</v>
      </c>
      <c r="N465" s="1759">
        <v>0</v>
      </c>
      <c r="O465" s="1759">
        <v>0</v>
      </c>
      <c r="P465" s="1759">
        <v>0</v>
      </c>
      <c r="Q465" s="1759">
        <v>0</v>
      </c>
      <c r="R465" s="1759">
        <v>0</v>
      </c>
      <c r="S465" s="1759">
        <v>0</v>
      </c>
      <c r="T465" s="1768">
        <v>0</v>
      </c>
    </row>
    <row r="466" spans="2:20">
      <c r="B466" s="1767" t="s">
        <v>56</v>
      </c>
      <c r="C466" s="1759">
        <v>0</v>
      </c>
      <c r="D466" s="1759">
        <v>0</v>
      </c>
      <c r="E466" s="1759">
        <v>0</v>
      </c>
      <c r="F466" s="1759">
        <v>0</v>
      </c>
      <c r="G466" s="1759">
        <v>-3.1774773333333238E-3</v>
      </c>
      <c r="H466" s="1759">
        <v>0</v>
      </c>
      <c r="I466" s="1759">
        <v>719.36454732549896</v>
      </c>
      <c r="J466" s="1759">
        <v>556.30069234151574</v>
      </c>
      <c r="K466" s="1759">
        <v>7.3641741159197913</v>
      </c>
      <c r="L466" s="1759">
        <v>2.1242601140823472</v>
      </c>
      <c r="M466" s="1759">
        <v>0</v>
      </c>
      <c r="N466" s="1759">
        <v>-7.9436933333333095E-4</v>
      </c>
      <c r="O466" s="1759">
        <v>0</v>
      </c>
      <c r="P466" s="1759">
        <v>0</v>
      </c>
      <c r="Q466" s="1759">
        <v>-805.035640012356</v>
      </c>
      <c r="R466" s="1759">
        <v>0</v>
      </c>
      <c r="S466" s="1759">
        <v>26.161305321454979</v>
      </c>
      <c r="T466" s="1768">
        <v>506.27536735944898</v>
      </c>
    </row>
    <row r="467" spans="2:20">
      <c r="B467" s="1767" t="s">
        <v>57</v>
      </c>
      <c r="C467" s="1759">
        <v>0</v>
      </c>
      <c r="D467" s="1759">
        <v>0</v>
      </c>
      <c r="E467" s="1759">
        <v>0</v>
      </c>
      <c r="F467" s="1759">
        <v>0</v>
      </c>
      <c r="G467" s="1759">
        <v>0</v>
      </c>
      <c r="H467" s="1759">
        <v>0</v>
      </c>
      <c r="I467" s="1759">
        <v>0</v>
      </c>
      <c r="J467" s="1759">
        <v>0</v>
      </c>
      <c r="K467" s="1759">
        <v>32.969409801217495</v>
      </c>
      <c r="L467" s="1759">
        <v>14.376617363231052</v>
      </c>
      <c r="M467" s="1759">
        <v>0</v>
      </c>
      <c r="N467" s="1759">
        <v>8.1628635102370666</v>
      </c>
      <c r="O467" s="1759">
        <v>0</v>
      </c>
      <c r="P467" s="1759">
        <v>11.229597274981714</v>
      </c>
      <c r="Q467" s="1759">
        <v>0</v>
      </c>
      <c r="R467" s="1759">
        <v>-63.844506824281616</v>
      </c>
      <c r="S467" s="1759">
        <v>0</v>
      </c>
      <c r="T467" s="1768">
        <v>2.8939811253857144</v>
      </c>
    </row>
    <row r="468" spans="2:20">
      <c r="B468" s="1767" t="s">
        <v>58</v>
      </c>
      <c r="C468" s="1759">
        <v>0</v>
      </c>
      <c r="D468" s="1759">
        <v>0</v>
      </c>
      <c r="E468" s="1759">
        <v>0</v>
      </c>
      <c r="F468" s="1759">
        <v>0</v>
      </c>
      <c r="G468" s="1759">
        <v>0</v>
      </c>
      <c r="H468" s="1759">
        <v>0</v>
      </c>
      <c r="I468" s="1759">
        <v>0</v>
      </c>
      <c r="J468" s="1759">
        <v>0</v>
      </c>
      <c r="K468" s="1759">
        <v>105.31207242383961</v>
      </c>
      <c r="L468" s="1759">
        <v>0</v>
      </c>
      <c r="M468" s="1759">
        <v>0</v>
      </c>
      <c r="N468" s="1759">
        <v>-101.15545563372723</v>
      </c>
      <c r="O468" s="1759">
        <v>0</v>
      </c>
      <c r="P468" s="1759">
        <v>0</v>
      </c>
      <c r="Q468" s="1759">
        <v>0</v>
      </c>
      <c r="R468" s="1759">
        <v>0</v>
      </c>
      <c r="S468" s="1759">
        <v>0</v>
      </c>
      <c r="T468" s="1768">
        <v>4.1566167901123805</v>
      </c>
    </row>
    <row r="469" spans="2:20">
      <c r="B469" s="1767" t="s">
        <v>59</v>
      </c>
      <c r="C469" s="1759">
        <v>0</v>
      </c>
      <c r="D469" s="1759">
        <v>0</v>
      </c>
      <c r="E469" s="1759">
        <v>0</v>
      </c>
      <c r="F469" s="1759">
        <v>0</v>
      </c>
      <c r="G469" s="1759">
        <v>0</v>
      </c>
      <c r="H469" s="1759">
        <v>-4.6427708006518413</v>
      </c>
      <c r="I469" s="1759">
        <v>0</v>
      </c>
      <c r="J469" s="1759">
        <v>0</v>
      </c>
      <c r="K469" s="1759">
        <v>0</v>
      </c>
      <c r="L469" s="1759">
        <v>0</v>
      </c>
      <c r="M469" s="1759">
        <v>0</v>
      </c>
      <c r="N469" s="1759">
        <v>0</v>
      </c>
      <c r="O469" s="1759">
        <v>0</v>
      </c>
      <c r="P469" s="1759">
        <v>0</v>
      </c>
      <c r="Q469" s="1759">
        <v>0</v>
      </c>
      <c r="R469" s="1759">
        <v>0</v>
      </c>
      <c r="S469" s="1759">
        <v>6.4074168666371616</v>
      </c>
      <c r="T469" s="1768">
        <v>1.7646460659853203</v>
      </c>
    </row>
    <row r="470" spans="2:20">
      <c r="B470" s="1767" t="s">
        <v>60</v>
      </c>
      <c r="C470" s="1759">
        <v>0</v>
      </c>
      <c r="D470" s="1759">
        <v>117.67676767676768</v>
      </c>
      <c r="E470" s="1759">
        <v>-116.5</v>
      </c>
      <c r="F470" s="1759">
        <v>0</v>
      </c>
      <c r="G470" s="1759">
        <v>0</v>
      </c>
      <c r="H470" s="1759">
        <v>0</v>
      </c>
      <c r="I470" s="1759">
        <v>0</v>
      </c>
      <c r="J470" s="1759">
        <v>0</v>
      </c>
      <c r="K470" s="1759">
        <v>0</v>
      </c>
      <c r="L470" s="1759">
        <v>0</v>
      </c>
      <c r="M470" s="1759">
        <v>0</v>
      </c>
      <c r="N470" s="1759">
        <v>0</v>
      </c>
      <c r="O470" s="1759">
        <v>0</v>
      </c>
      <c r="P470" s="1759">
        <v>0</v>
      </c>
      <c r="Q470" s="1759">
        <v>0</v>
      </c>
      <c r="R470" s="1759">
        <v>0</v>
      </c>
      <c r="S470" s="1759">
        <v>0</v>
      </c>
      <c r="T470" s="1768">
        <v>1.1767676767676818</v>
      </c>
    </row>
    <row r="471" spans="2:20">
      <c r="B471" s="1767" t="s">
        <v>61</v>
      </c>
      <c r="C471" s="1759">
        <v>0</v>
      </c>
      <c r="D471" s="1759">
        <v>0</v>
      </c>
      <c r="E471" s="1759">
        <v>0</v>
      </c>
      <c r="F471" s="1759">
        <v>0</v>
      </c>
      <c r="G471" s="1759">
        <v>0</v>
      </c>
      <c r="H471" s="1759">
        <v>0</v>
      </c>
      <c r="I471" s="1759">
        <v>0</v>
      </c>
      <c r="J471" s="1759">
        <v>0</v>
      </c>
      <c r="K471" s="1759">
        <v>61.129615005677167</v>
      </c>
      <c r="L471" s="1759">
        <v>0</v>
      </c>
      <c r="M471" s="1759">
        <v>-61.129615005677167</v>
      </c>
      <c r="N471" s="1759">
        <v>0</v>
      </c>
      <c r="O471" s="1759">
        <v>0</v>
      </c>
      <c r="P471" s="1759">
        <v>0</v>
      </c>
      <c r="Q471" s="1759">
        <v>0</v>
      </c>
      <c r="R471" s="1759">
        <v>0</v>
      </c>
      <c r="S471" s="1759">
        <v>0</v>
      </c>
      <c r="T471" s="1768">
        <v>0</v>
      </c>
    </row>
    <row r="472" spans="2:20">
      <c r="B472" s="1767" t="s">
        <v>62</v>
      </c>
      <c r="C472" s="1759">
        <v>0</v>
      </c>
      <c r="D472" s="1759">
        <v>0</v>
      </c>
      <c r="E472" s="1759">
        <v>0</v>
      </c>
      <c r="F472" s="1759">
        <v>-56.690128114022926</v>
      </c>
      <c r="G472" s="1759">
        <v>0</v>
      </c>
      <c r="H472" s="1759">
        <v>0</v>
      </c>
      <c r="I472" s="1759">
        <v>0</v>
      </c>
      <c r="J472" s="1759">
        <v>0</v>
      </c>
      <c r="K472" s="1759">
        <v>0</v>
      </c>
      <c r="L472" s="1759">
        <v>0</v>
      </c>
      <c r="M472" s="1759">
        <v>0</v>
      </c>
      <c r="N472" s="1759">
        <v>0</v>
      </c>
      <c r="O472" s="1759">
        <v>0</v>
      </c>
      <c r="P472" s="1759">
        <v>0</v>
      </c>
      <c r="Q472" s="1759">
        <v>0</v>
      </c>
      <c r="R472" s="1759">
        <v>0</v>
      </c>
      <c r="S472" s="1759">
        <v>78.95561018666146</v>
      </c>
      <c r="T472" s="1768">
        <v>22.265482072638534</v>
      </c>
    </row>
    <row r="473" spans="2:20">
      <c r="B473" s="1767" t="s">
        <v>63</v>
      </c>
      <c r="C473" s="1759">
        <v>0</v>
      </c>
      <c r="D473" s="1759">
        <v>0</v>
      </c>
      <c r="E473" s="1759">
        <v>0</v>
      </c>
      <c r="F473" s="1759">
        <v>0</v>
      </c>
      <c r="G473" s="1759">
        <v>0</v>
      </c>
      <c r="H473" s="1759">
        <v>0</v>
      </c>
      <c r="I473" s="1759">
        <v>0</v>
      </c>
      <c r="J473" s="1759">
        <v>0</v>
      </c>
      <c r="K473" s="1759">
        <v>0</v>
      </c>
      <c r="L473" s="1759">
        <v>0</v>
      </c>
      <c r="M473" s="1759">
        <v>0</v>
      </c>
      <c r="N473" s="1759">
        <v>0</v>
      </c>
      <c r="O473" s="1759">
        <v>0</v>
      </c>
      <c r="P473" s="1759">
        <v>0</v>
      </c>
      <c r="Q473" s="1759">
        <v>227.54404306886408</v>
      </c>
      <c r="R473" s="1759">
        <v>0</v>
      </c>
      <c r="S473" s="1759">
        <v>-163.83171100958214</v>
      </c>
      <c r="T473" s="1768">
        <v>63.712332059281948</v>
      </c>
    </row>
    <row r="474" spans="2:20">
      <c r="B474" s="1767" t="s">
        <v>64</v>
      </c>
      <c r="C474" s="1759">
        <v>3.3456624609374996</v>
      </c>
      <c r="D474" s="1759">
        <v>-4.0775000000000006</v>
      </c>
      <c r="E474" s="1759">
        <v>5.333129161634389</v>
      </c>
      <c r="F474" s="1759">
        <v>0</v>
      </c>
      <c r="G474" s="1759">
        <v>0</v>
      </c>
      <c r="H474" s="1759">
        <v>0</v>
      </c>
      <c r="I474" s="1759">
        <v>0</v>
      </c>
      <c r="J474" s="1759">
        <v>0</v>
      </c>
      <c r="K474" s="1759">
        <v>0</v>
      </c>
      <c r="L474" s="1759">
        <v>0</v>
      </c>
      <c r="M474" s="1759">
        <v>0</v>
      </c>
      <c r="N474" s="1759">
        <v>0</v>
      </c>
      <c r="O474" s="1759">
        <v>0</v>
      </c>
      <c r="P474" s="1759">
        <v>0</v>
      </c>
      <c r="Q474" s="1759">
        <v>0</v>
      </c>
      <c r="R474" s="1759">
        <v>0</v>
      </c>
      <c r="S474" s="1759">
        <v>0</v>
      </c>
      <c r="T474" s="1768">
        <v>4.6012916225718881</v>
      </c>
    </row>
    <row r="475" spans="2:20">
      <c r="B475" s="1767" t="s">
        <v>65</v>
      </c>
      <c r="C475" s="1759">
        <v>1.3010909570312501</v>
      </c>
      <c r="D475" s="1759">
        <v>0</v>
      </c>
      <c r="E475" s="1759">
        <v>16.370388000000002</v>
      </c>
      <c r="F475" s="1759">
        <v>0</v>
      </c>
      <c r="G475" s="1759">
        <v>0</v>
      </c>
      <c r="H475" s="1759">
        <v>0.23833359000000001</v>
      </c>
      <c r="I475" s="1759">
        <v>0</v>
      </c>
      <c r="J475" s="1759">
        <v>0</v>
      </c>
      <c r="K475" s="1759">
        <v>0</v>
      </c>
      <c r="L475" s="1759">
        <v>0</v>
      </c>
      <c r="M475" s="1759">
        <v>0</v>
      </c>
      <c r="N475" s="1759">
        <v>4.5283382100000003</v>
      </c>
      <c r="O475" s="1759">
        <v>0</v>
      </c>
      <c r="P475" s="1759">
        <v>0</v>
      </c>
      <c r="Q475" s="1759">
        <v>23.764629980411971</v>
      </c>
      <c r="R475" s="1759">
        <v>0</v>
      </c>
      <c r="S475" s="1759">
        <v>0</v>
      </c>
      <c r="T475" s="1768">
        <v>46.20278073744322</v>
      </c>
    </row>
    <row r="476" spans="2:20">
      <c r="B476" s="1767" t="s">
        <v>66</v>
      </c>
      <c r="C476" s="1759">
        <v>0</v>
      </c>
      <c r="D476" s="1759">
        <v>0</v>
      </c>
      <c r="E476" s="1759">
        <v>0</v>
      </c>
      <c r="F476" s="1759">
        <v>0</v>
      </c>
      <c r="G476" s="1759">
        <v>0</v>
      </c>
      <c r="H476" s="1759">
        <v>5.9889905737118901E-2</v>
      </c>
      <c r="I476" s="1759">
        <v>0</v>
      </c>
      <c r="J476" s="1759">
        <v>0</v>
      </c>
      <c r="K476" s="1759">
        <v>0</v>
      </c>
      <c r="L476" s="1759">
        <v>0</v>
      </c>
      <c r="M476" s="1759">
        <v>0</v>
      </c>
      <c r="N476" s="1759">
        <v>1.137908209005259</v>
      </c>
      <c r="O476" s="1759">
        <v>0</v>
      </c>
      <c r="P476" s="1759">
        <v>0</v>
      </c>
      <c r="Q476" s="1759">
        <v>60.039780542821468</v>
      </c>
      <c r="R476" s="1759">
        <v>4.9473603074166572</v>
      </c>
      <c r="S476" s="1759">
        <v>0</v>
      </c>
      <c r="T476" s="1768">
        <v>66.184938964980503</v>
      </c>
    </row>
    <row r="477" spans="2:20">
      <c r="B477" s="1763" t="s">
        <v>67</v>
      </c>
      <c r="C477" s="1764">
        <v>4.6467534179687497</v>
      </c>
      <c r="D477" s="1764">
        <v>113.59926767676768</v>
      </c>
      <c r="E477" s="1764">
        <v>-94.796482838365606</v>
      </c>
      <c r="F477" s="1764">
        <v>-56.690128114022926</v>
      </c>
      <c r="G477" s="1764">
        <v>-3.1774773333333238E-3</v>
      </c>
      <c r="H477" s="1764">
        <v>-4.3445473049147223</v>
      </c>
      <c r="I477" s="1764">
        <v>719.36454732549896</v>
      </c>
      <c r="J477" s="1764">
        <v>556.30069234151574</v>
      </c>
      <c r="K477" s="1764">
        <v>206.77527134665405</v>
      </c>
      <c r="L477" s="1764">
        <v>16.500877477313399</v>
      </c>
      <c r="M477" s="1764">
        <v>-61.129615005677167</v>
      </c>
      <c r="N477" s="1764">
        <v>-87.327140073818228</v>
      </c>
      <c r="O477" s="1764">
        <v>0</v>
      </c>
      <c r="P477" s="1764">
        <v>11.229597274981714</v>
      </c>
      <c r="Q477" s="1764">
        <v>-493.68718642025846</v>
      </c>
      <c r="R477" s="1764">
        <v>-58.897146516864957</v>
      </c>
      <c r="S477" s="1764">
        <v>-52.307378634828538</v>
      </c>
      <c r="T477" s="1764">
        <v>719.23420447461615</v>
      </c>
    </row>
    <row r="478" spans="2:20">
      <c r="B478" s="1765"/>
      <c r="C478" s="1766"/>
      <c r="D478" s="1766"/>
      <c r="E478" s="1766"/>
      <c r="F478" s="1766"/>
      <c r="G478" s="1766"/>
      <c r="H478" s="1766"/>
      <c r="I478" s="1766"/>
      <c r="J478" s="1766"/>
      <c r="K478" s="1766"/>
      <c r="L478" s="1766"/>
      <c r="M478" s="1766"/>
      <c r="N478" s="1766"/>
      <c r="O478" s="1766"/>
      <c r="P478" s="1766"/>
      <c r="Q478" s="1766"/>
      <c r="R478" s="1766"/>
      <c r="S478" s="1766"/>
      <c r="T478" s="1766"/>
    </row>
    <row r="479" spans="2:20">
      <c r="B479" s="1767" t="s">
        <v>68</v>
      </c>
      <c r="C479" s="1759">
        <v>1.8237038220375892</v>
      </c>
      <c r="D479" s="1759">
        <v>0</v>
      </c>
      <c r="E479" s="1759">
        <v>0.67043108901911885</v>
      </c>
      <c r="F479" s="1759">
        <v>0</v>
      </c>
      <c r="G479" s="1759">
        <v>0</v>
      </c>
      <c r="H479" s="1770">
        <v>1.7228193868005783</v>
      </c>
      <c r="I479" s="1759">
        <v>0</v>
      </c>
      <c r="J479" s="1759">
        <v>0</v>
      </c>
      <c r="K479" s="1759">
        <v>18.179023421423082</v>
      </c>
      <c r="L479" s="1759">
        <v>2.0419455931258916</v>
      </c>
      <c r="M479" s="1759">
        <v>1.4169866943359375</v>
      </c>
      <c r="N479" s="1759">
        <v>32.733568349210984</v>
      </c>
      <c r="O479" s="1759">
        <v>11.306912109375</v>
      </c>
      <c r="P479" s="1759">
        <v>0</v>
      </c>
      <c r="Q479" s="1759">
        <v>141.39786499718255</v>
      </c>
      <c r="R479" s="1759">
        <v>17.760940175068338</v>
      </c>
      <c r="S479" s="1759">
        <v>8.2355947265624998</v>
      </c>
      <c r="T479" s="1768">
        <v>237.28979036414157</v>
      </c>
    </row>
    <row r="480" spans="2:20">
      <c r="B480" s="1767" t="s">
        <v>69</v>
      </c>
      <c r="C480" s="1759">
        <v>0</v>
      </c>
      <c r="D480" s="1759">
        <v>0</v>
      </c>
      <c r="E480" s="1759">
        <v>0.77109114665982237</v>
      </c>
      <c r="F480" s="1759">
        <v>2.921804569216842</v>
      </c>
      <c r="G480" s="1759">
        <v>0</v>
      </c>
      <c r="H480" s="1770">
        <v>0.25814381907328782</v>
      </c>
      <c r="I480" s="1759">
        <v>0</v>
      </c>
      <c r="J480" s="1759">
        <v>0</v>
      </c>
      <c r="K480" s="1759">
        <v>0</v>
      </c>
      <c r="L480" s="1759">
        <v>0</v>
      </c>
      <c r="M480" s="1759">
        <v>10.796140913901795</v>
      </c>
      <c r="N480" s="1759">
        <v>4.9047325623924678</v>
      </c>
      <c r="O480" s="1759">
        <v>0</v>
      </c>
      <c r="P480" s="1759">
        <v>0</v>
      </c>
      <c r="Q480" s="1759">
        <v>106.0320211039992</v>
      </c>
      <c r="R480" s="1759">
        <v>0</v>
      </c>
      <c r="S480" s="1759">
        <v>5.3606742206590559</v>
      </c>
      <c r="T480" s="1768">
        <v>131.04460833590247</v>
      </c>
    </row>
    <row r="481" spans="2:20">
      <c r="B481" s="1767" t="s">
        <v>70</v>
      </c>
      <c r="C481" s="1759">
        <v>0</v>
      </c>
      <c r="D481" s="1759">
        <v>0</v>
      </c>
      <c r="E481" s="1759">
        <v>0.19204066041023721</v>
      </c>
      <c r="F481" s="1759">
        <v>0</v>
      </c>
      <c r="G481" s="1759">
        <v>0</v>
      </c>
      <c r="H481" s="1770">
        <v>1.3094987150488224</v>
      </c>
      <c r="I481" s="1759">
        <v>0</v>
      </c>
      <c r="J481" s="1759">
        <v>0</v>
      </c>
      <c r="K481" s="1759">
        <v>27.416231147579563</v>
      </c>
      <c r="L481" s="1759">
        <v>0</v>
      </c>
      <c r="M481" s="1759">
        <v>0</v>
      </c>
      <c r="N481" s="1759">
        <v>24.88047558592762</v>
      </c>
      <c r="O481" s="1759">
        <v>123.62611871641028</v>
      </c>
      <c r="P481" s="1759">
        <v>2.3352425307715037</v>
      </c>
      <c r="Q481" s="1759">
        <v>126.15254342620587</v>
      </c>
      <c r="R481" s="1759">
        <v>22.248806062911136</v>
      </c>
      <c r="S481" s="1759">
        <v>0</v>
      </c>
      <c r="T481" s="1768">
        <v>328.16095684526499</v>
      </c>
    </row>
    <row r="482" spans="2:20">
      <c r="B482" s="1767" t="s">
        <v>71</v>
      </c>
      <c r="C482" s="1759">
        <v>0</v>
      </c>
      <c r="D482" s="1759">
        <v>0</v>
      </c>
      <c r="E482" s="1759">
        <v>0.13043817807677163</v>
      </c>
      <c r="F482" s="1759">
        <v>0</v>
      </c>
      <c r="G482" s="1759">
        <v>0</v>
      </c>
      <c r="H482" s="1770">
        <v>0.65398403873429223</v>
      </c>
      <c r="I482" s="1759">
        <v>0</v>
      </c>
      <c r="J482" s="1759">
        <v>0</v>
      </c>
      <c r="K482" s="1759">
        <v>0.3400569103870788</v>
      </c>
      <c r="L482" s="1759">
        <v>0</v>
      </c>
      <c r="M482" s="1759">
        <v>0</v>
      </c>
      <c r="N482" s="1759">
        <v>12.425696735951551</v>
      </c>
      <c r="O482" s="1759">
        <v>29.370153781070098</v>
      </c>
      <c r="P482" s="1759">
        <v>0.98367281906937087</v>
      </c>
      <c r="Q482" s="1759">
        <v>78.951423899912186</v>
      </c>
      <c r="R482" s="1759">
        <v>18.887400278885494</v>
      </c>
      <c r="S482" s="1759">
        <v>0</v>
      </c>
      <c r="T482" s="1768">
        <v>141.74282664208684</v>
      </c>
    </row>
    <row r="483" spans="2:20">
      <c r="B483" s="1767" t="s">
        <v>72</v>
      </c>
      <c r="C483" s="1759">
        <v>0</v>
      </c>
      <c r="D483" s="1759">
        <v>0</v>
      </c>
      <c r="E483" s="1759">
        <v>0</v>
      </c>
      <c r="F483" s="1759">
        <v>0.49430288172047232</v>
      </c>
      <c r="G483" s="1759">
        <v>0</v>
      </c>
      <c r="H483" s="1770">
        <v>8.1327589418857746E-2</v>
      </c>
      <c r="I483" s="1759">
        <v>0</v>
      </c>
      <c r="J483" s="1759">
        <v>0</v>
      </c>
      <c r="K483" s="1759">
        <v>4.5389474166819346</v>
      </c>
      <c r="L483" s="1759">
        <v>0</v>
      </c>
      <c r="M483" s="1759">
        <v>16.174733405509834</v>
      </c>
      <c r="N483" s="1759">
        <v>1.5452241989582969</v>
      </c>
      <c r="O483" s="1759">
        <v>1.4964893602707277</v>
      </c>
      <c r="P483" s="1759">
        <v>2.1822875397997166</v>
      </c>
      <c r="Q483" s="1759">
        <v>7.8283234369356922</v>
      </c>
      <c r="R483" s="1759">
        <v>0</v>
      </c>
      <c r="S483" s="1759">
        <v>0.44235558239183453</v>
      </c>
      <c r="T483" s="1768">
        <v>34.783991411687367</v>
      </c>
    </row>
    <row r="484" spans="2:20">
      <c r="B484" s="1767" t="s">
        <v>73</v>
      </c>
      <c r="C484" s="1759">
        <v>0</v>
      </c>
      <c r="D484" s="1759">
        <v>0</v>
      </c>
      <c r="E484" s="1759">
        <v>0</v>
      </c>
      <c r="F484" s="1759">
        <v>0</v>
      </c>
      <c r="G484" s="1759">
        <v>0</v>
      </c>
      <c r="H484" s="1759">
        <v>0</v>
      </c>
      <c r="I484" s="1759">
        <v>0</v>
      </c>
      <c r="J484" s="1759">
        <v>0</v>
      </c>
      <c r="K484" s="1759">
        <v>0</v>
      </c>
      <c r="L484" s="1759">
        <v>0</v>
      </c>
      <c r="M484" s="1759">
        <v>0</v>
      </c>
      <c r="N484" s="1759">
        <v>0</v>
      </c>
      <c r="O484" s="1759">
        <v>0</v>
      </c>
      <c r="P484" s="1759">
        <v>0</v>
      </c>
      <c r="Q484" s="1759">
        <v>11.7</v>
      </c>
      <c r="R484" s="1759">
        <v>0</v>
      </c>
      <c r="S484" s="1759">
        <v>0</v>
      </c>
      <c r="T484" s="1768">
        <v>11.7</v>
      </c>
    </row>
    <row r="485" spans="2:20">
      <c r="B485" s="1763" t="s">
        <v>74</v>
      </c>
      <c r="C485" s="1764">
        <v>1.8237038220375892</v>
      </c>
      <c r="D485" s="1764">
        <v>0</v>
      </c>
      <c r="E485" s="1764">
        <v>1.76400107416595</v>
      </c>
      <c r="F485" s="1764">
        <v>3.4161074509373144</v>
      </c>
      <c r="G485" s="1764">
        <v>0</v>
      </c>
      <c r="H485" s="1764">
        <v>4.0257735490758391</v>
      </c>
      <c r="I485" s="1764">
        <v>0</v>
      </c>
      <c r="J485" s="1764">
        <v>0</v>
      </c>
      <c r="K485" s="1764">
        <v>50.47425889607166</v>
      </c>
      <c r="L485" s="1764">
        <v>2.0419455931258916</v>
      </c>
      <c r="M485" s="1764">
        <v>28.387861013747568</v>
      </c>
      <c r="N485" s="1764">
        <v>76.48969743244092</v>
      </c>
      <c r="O485" s="1764">
        <v>165.79967396712607</v>
      </c>
      <c r="P485" s="1764">
        <v>5.5012028896405916</v>
      </c>
      <c r="Q485" s="1764">
        <v>472.06217686423548</v>
      </c>
      <c r="R485" s="1764">
        <v>58.897146516864964</v>
      </c>
      <c r="S485" s="1764">
        <v>14.038624529613392</v>
      </c>
      <c r="T485" s="1764">
        <v>884.72217359908325</v>
      </c>
    </row>
    <row r="486" spans="2:20">
      <c r="B486" s="1758" t="s">
        <v>75</v>
      </c>
      <c r="C486" s="1759">
        <v>0</v>
      </c>
      <c r="D486" s="1759">
        <v>0</v>
      </c>
      <c r="E486" s="1759">
        <v>38.808228020353617</v>
      </c>
      <c r="F486" s="1759">
        <v>12.189834391274943</v>
      </c>
      <c r="G486" s="1759">
        <v>2.6585092475046008</v>
      </c>
      <c r="H486" s="1759">
        <v>0</v>
      </c>
      <c r="I486" s="1759">
        <v>0</v>
      </c>
      <c r="J486" s="1759">
        <v>0</v>
      </c>
      <c r="K486" s="1759">
        <v>0.5962689327253029</v>
      </c>
      <c r="L486" s="1759">
        <v>0</v>
      </c>
      <c r="M486" s="1759">
        <v>18.105967775029544</v>
      </c>
      <c r="N486" s="1759">
        <v>4.780741280438523</v>
      </c>
      <c r="O486" s="1759">
        <v>0</v>
      </c>
      <c r="P486" s="1759">
        <v>0</v>
      </c>
      <c r="Q486" s="1759">
        <v>0</v>
      </c>
      <c r="R486" s="1759">
        <v>0</v>
      </c>
      <c r="S486" s="1759">
        <v>35.496713960556022</v>
      </c>
      <c r="T486" s="1768">
        <v>112.63626360788255</v>
      </c>
    </row>
    <row r="487" spans="2:20">
      <c r="B487" s="1763" t="s">
        <v>76</v>
      </c>
      <c r="C487" s="1764">
        <v>1.8237038220375892</v>
      </c>
      <c r="D487" s="1764">
        <v>0</v>
      </c>
      <c r="E487" s="1764">
        <v>40.572229094519564</v>
      </c>
      <c r="F487" s="1764">
        <v>15.605941842212257</v>
      </c>
      <c r="G487" s="1764">
        <v>2.6585092475046008</v>
      </c>
      <c r="H487" s="1764">
        <v>4.0257735490758391</v>
      </c>
      <c r="I487" s="1764">
        <v>0</v>
      </c>
      <c r="J487" s="1764">
        <v>0</v>
      </c>
      <c r="K487" s="1764">
        <v>51.070527828796962</v>
      </c>
      <c r="L487" s="1764">
        <v>2.0419455931258916</v>
      </c>
      <c r="M487" s="1764">
        <v>46.493828788777108</v>
      </c>
      <c r="N487" s="1764">
        <v>81.270438712879439</v>
      </c>
      <c r="O487" s="1764">
        <v>165.79967396712607</v>
      </c>
      <c r="P487" s="1764">
        <v>5.5012028896405916</v>
      </c>
      <c r="Q487" s="1764">
        <v>472.06217686423548</v>
      </c>
      <c r="R487" s="1764">
        <v>58.897146516864964</v>
      </c>
      <c r="S487" s="1764">
        <v>49.535338490169416</v>
      </c>
      <c r="T487" s="1764">
        <v>997.35843720696585</v>
      </c>
    </row>
    <row r="488" spans="2:20">
      <c r="B488" s="1750"/>
      <c r="C488" s="1769">
        <v>0</v>
      </c>
      <c r="D488" s="1769">
        <v>0</v>
      </c>
      <c r="E488" s="1769">
        <v>0</v>
      </c>
      <c r="F488" s="1769">
        <v>0</v>
      </c>
      <c r="G488" s="1769">
        <v>0</v>
      </c>
      <c r="H488" s="1769">
        <v>4.9960036108132044E-16</v>
      </c>
      <c r="I488" s="1769">
        <v>0</v>
      </c>
      <c r="J488" s="1769">
        <v>0</v>
      </c>
      <c r="K488" s="1769">
        <v>0</v>
      </c>
      <c r="L488" s="1769">
        <v>0</v>
      </c>
      <c r="M488" s="1769">
        <v>0</v>
      </c>
      <c r="N488" s="1769">
        <v>0</v>
      </c>
      <c r="O488" s="1769">
        <v>0</v>
      </c>
      <c r="P488" s="1769">
        <v>0</v>
      </c>
      <c r="Q488" s="1769">
        <v>-1.1368683772161603E-13</v>
      </c>
      <c r="R488" s="1769">
        <v>7.1054273576010019E-15</v>
      </c>
      <c r="S488" s="1769">
        <v>-1.5987211554602254E-14</v>
      </c>
      <c r="T488" s="1769">
        <v>0</v>
      </c>
    </row>
    <row r="489" spans="2:20">
      <c r="B489" s="1750"/>
      <c r="C489" s="1750"/>
      <c r="D489" s="1750"/>
      <c r="E489" s="1750"/>
      <c r="F489" s="1750"/>
      <c r="G489" s="1750"/>
      <c r="H489" s="1750"/>
      <c r="I489" s="1750"/>
      <c r="J489" s="1750"/>
      <c r="K489" s="1750"/>
      <c r="L489" s="1750"/>
      <c r="M489" s="1750"/>
      <c r="N489" s="1750"/>
      <c r="O489" s="1750"/>
      <c r="P489" s="1750"/>
      <c r="Q489" s="1750"/>
      <c r="R489" s="1750"/>
      <c r="S489" s="1750"/>
      <c r="T489" s="1750"/>
    </row>
  </sheetData>
  <mergeCells count="182">
    <mergeCell ref="S455:S456"/>
    <mergeCell ref="T455:T456"/>
    <mergeCell ref="H455:H456"/>
    <mergeCell ref="I455:I456"/>
    <mergeCell ref="J455:J456"/>
    <mergeCell ref="K455:P455"/>
    <mergeCell ref="Q455:Q456"/>
    <mergeCell ref="R455:R456"/>
    <mergeCell ref="B455:B456"/>
    <mergeCell ref="C455:C456"/>
    <mergeCell ref="D455:D456"/>
    <mergeCell ref="E455:E456"/>
    <mergeCell ref="F455:F456"/>
    <mergeCell ref="G455:G456"/>
    <mergeCell ref="J418:J419"/>
    <mergeCell ref="K418:P418"/>
    <mergeCell ref="Q418:Q419"/>
    <mergeCell ref="R418:R419"/>
    <mergeCell ref="S418:S419"/>
    <mergeCell ref="T418:T419"/>
    <mergeCell ref="S381:S382"/>
    <mergeCell ref="T381:T382"/>
    <mergeCell ref="B418:B419"/>
    <mergeCell ref="C418:C419"/>
    <mergeCell ref="D418:D419"/>
    <mergeCell ref="E418:E419"/>
    <mergeCell ref="F418:F419"/>
    <mergeCell ref="G418:G419"/>
    <mergeCell ref="H418:H419"/>
    <mergeCell ref="I418:I419"/>
    <mergeCell ref="H381:H382"/>
    <mergeCell ref="I381:I382"/>
    <mergeCell ref="J381:J382"/>
    <mergeCell ref="K381:P381"/>
    <mergeCell ref="Q381:Q382"/>
    <mergeCell ref="R381:R382"/>
    <mergeCell ref="B381:B382"/>
    <mergeCell ref="C381:C382"/>
    <mergeCell ref="D381:D382"/>
    <mergeCell ref="E381:E382"/>
    <mergeCell ref="F381:F382"/>
    <mergeCell ref="G381:G382"/>
    <mergeCell ref="J344:J345"/>
    <mergeCell ref="K344:P344"/>
    <mergeCell ref="Q344:Q345"/>
    <mergeCell ref="R344:R345"/>
    <mergeCell ref="S344:S345"/>
    <mergeCell ref="T344:T345"/>
    <mergeCell ref="S307:S308"/>
    <mergeCell ref="T307:T308"/>
    <mergeCell ref="B344:B345"/>
    <mergeCell ref="C344:C345"/>
    <mergeCell ref="D344:D345"/>
    <mergeCell ref="E344:E345"/>
    <mergeCell ref="F344:F345"/>
    <mergeCell ref="G344:G345"/>
    <mergeCell ref="H344:H345"/>
    <mergeCell ref="I344:I345"/>
    <mergeCell ref="H307:H308"/>
    <mergeCell ref="I307:I308"/>
    <mergeCell ref="J307:J308"/>
    <mergeCell ref="K307:P307"/>
    <mergeCell ref="Q307:Q308"/>
    <mergeCell ref="R307:R308"/>
    <mergeCell ref="B307:B308"/>
    <mergeCell ref="C307:C308"/>
    <mergeCell ref="D307:D308"/>
    <mergeCell ref="E307:E308"/>
    <mergeCell ref="F307:F308"/>
    <mergeCell ref="G307:G308"/>
    <mergeCell ref="J270:J271"/>
    <mergeCell ref="K270:P270"/>
    <mergeCell ref="Q270:Q271"/>
    <mergeCell ref="R270:R271"/>
    <mergeCell ref="S270:S271"/>
    <mergeCell ref="T270:T271"/>
    <mergeCell ref="S233:S234"/>
    <mergeCell ref="T233:T234"/>
    <mergeCell ref="B270:B271"/>
    <mergeCell ref="C270:C271"/>
    <mergeCell ref="D270:D271"/>
    <mergeCell ref="E270:E271"/>
    <mergeCell ref="F270:F271"/>
    <mergeCell ref="G270:G271"/>
    <mergeCell ref="H270:H271"/>
    <mergeCell ref="I270:I271"/>
    <mergeCell ref="H233:H234"/>
    <mergeCell ref="I233:I234"/>
    <mergeCell ref="J233:J234"/>
    <mergeCell ref="K233:P233"/>
    <mergeCell ref="Q233:Q234"/>
    <mergeCell ref="R233:R234"/>
    <mergeCell ref="B233:B234"/>
    <mergeCell ref="C233:C234"/>
    <mergeCell ref="D233:D234"/>
    <mergeCell ref="E233:E234"/>
    <mergeCell ref="F233:F234"/>
    <mergeCell ref="G233:G234"/>
    <mergeCell ref="J196:J197"/>
    <mergeCell ref="K196:P196"/>
    <mergeCell ref="Q196:Q197"/>
    <mergeCell ref="R196:R197"/>
    <mergeCell ref="S196:S197"/>
    <mergeCell ref="T196:T197"/>
    <mergeCell ref="S159:S160"/>
    <mergeCell ref="T159:T160"/>
    <mergeCell ref="B196:B197"/>
    <mergeCell ref="C196:C197"/>
    <mergeCell ref="D196:D197"/>
    <mergeCell ref="E196:E197"/>
    <mergeCell ref="F196:F197"/>
    <mergeCell ref="G196:G197"/>
    <mergeCell ref="H196:H197"/>
    <mergeCell ref="I196:I197"/>
    <mergeCell ref="H159:H160"/>
    <mergeCell ref="I159:I160"/>
    <mergeCell ref="J159:J160"/>
    <mergeCell ref="K159:P159"/>
    <mergeCell ref="Q159:Q160"/>
    <mergeCell ref="R159:R160"/>
    <mergeCell ref="B159:B160"/>
    <mergeCell ref="C159:C160"/>
    <mergeCell ref="D159:D160"/>
    <mergeCell ref="E159:E160"/>
    <mergeCell ref="F159:F160"/>
    <mergeCell ref="G159:G160"/>
    <mergeCell ref="J122:J123"/>
    <mergeCell ref="K122:P122"/>
    <mergeCell ref="Q122:Q123"/>
    <mergeCell ref="R122:R123"/>
    <mergeCell ref="S122:S123"/>
    <mergeCell ref="T122:T123"/>
    <mergeCell ref="S85:S86"/>
    <mergeCell ref="T85:T86"/>
    <mergeCell ref="B122:B123"/>
    <mergeCell ref="C122:C123"/>
    <mergeCell ref="D122:D123"/>
    <mergeCell ref="E122:E123"/>
    <mergeCell ref="F122:F123"/>
    <mergeCell ref="G122:G123"/>
    <mergeCell ref="H122:H123"/>
    <mergeCell ref="I122:I123"/>
    <mergeCell ref="H85:H86"/>
    <mergeCell ref="I85:I86"/>
    <mergeCell ref="J85:J86"/>
    <mergeCell ref="K85:P85"/>
    <mergeCell ref="Q85:Q86"/>
    <mergeCell ref="R85:R86"/>
    <mergeCell ref="B85:B86"/>
    <mergeCell ref="C85:C86"/>
    <mergeCell ref="D85:D86"/>
    <mergeCell ref="E85:E86"/>
    <mergeCell ref="F85:F86"/>
    <mergeCell ref="G85:G86"/>
    <mergeCell ref="J48:J49"/>
    <mergeCell ref="K48:P48"/>
    <mergeCell ref="Q48:Q49"/>
    <mergeCell ref="R48:R49"/>
    <mergeCell ref="S48:S49"/>
    <mergeCell ref="T48:T49"/>
    <mergeCell ref="S11:S12"/>
    <mergeCell ref="T11:T12"/>
    <mergeCell ref="B48:B49"/>
    <mergeCell ref="C48:C49"/>
    <mergeCell ref="D48:D49"/>
    <mergeCell ref="E48:E49"/>
    <mergeCell ref="F48:F49"/>
    <mergeCell ref="G48:G49"/>
    <mergeCell ref="H48:H49"/>
    <mergeCell ref="I48:I49"/>
    <mergeCell ref="H11:H12"/>
    <mergeCell ref="I11:I12"/>
    <mergeCell ref="J11:J12"/>
    <mergeCell ref="K11:P11"/>
    <mergeCell ref="Q11:Q12"/>
    <mergeCell ref="R11:R12"/>
    <mergeCell ref="B11:B12"/>
    <mergeCell ref="C11:C12"/>
    <mergeCell ref="D11:D12"/>
    <mergeCell ref="E11:E12"/>
    <mergeCell ref="F11:F12"/>
    <mergeCell ref="G11:G12"/>
  </mergeCells>
  <conditionalFormatting sqref="K86:O86">
    <cfRule type="cellIs" dxfId="3425" priority="728" operator="equal">
      <formula>0</formula>
    </cfRule>
  </conditionalFormatting>
  <conditionalFormatting sqref="P86">
    <cfRule type="cellIs" dxfId="3424" priority="727" operator="equal">
      <formula>0</formula>
    </cfRule>
  </conditionalFormatting>
  <conditionalFormatting sqref="R14:T15 Q13:T13 D30:E30 K12:O12 C43:E43 Q34:T34 C31:E41 C13:E13 C57:E58 T55:T78 C19:E23 C26:E29 T24:T25 C14:C18 Q16:T18 D16:E18 K16:P17 G57:G58 G13:G23 G43 G26:G41 I26:T33 I43:T43 I34:J34 I35:T41 I19:T23 I16:J18 I57:S58">
    <cfRule type="cellIs" dxfId="3423" priority="726" operator="equal">
      <formula>0</formula>
    </cfRule>
  </conditionalFormatting>
  <conditionalFormatting sqref="Q22:Q23">
    <cfRule type="cellIs" dxfId="3422" priority="725" operator="equal">
      <formula>0</formula>
    </cfRule>
  </conditionalFormatting>
  <conditionalFormatting sqref="Q14:Q15">
    <cfRule type="cellIs" dxfId="3421" priority="724" operator="equal">
      <formula>0</formula>
    </cfRule>
  </conditionalFormatting>
  <conditionalFormatting sqref="C14:D15 I14:J15">
    <cfRule type="cellIs" dxfId="3420" priority="723" operator="equal">
      <formula>0</formula>
    </cfRule>
  </conditionalFormatting>
  <conditionalFormatting sqref="E14:E15">
    <cfRule type="cellIs" dxfId="3419" priority="722" operator="equal">
      <formula>0</formula>
    </cfRule>
  </conditionalFormatting>
  <conditionalFormatting sqref="I13">
    <cfRule type="cellIs" dxfId="3418" priority="721" operator="equal">
      <formula>0</formula>
    </cfRule>
  </conditionalFormatting>
  <conditionalFormatting sqref="J13">
    <cfRule type="cellIs" dxfId="3417" priority="720" operator="equal">
      <formula>0</formula>
    </cfRule>
  </conditionalFormatting>
  <conditionalFormatting sqref="C30">
    <cfRule type="cellIs" dxfId="3416" priority="719" operator="equal">
      <formula>0</formula>
    </cfRule>
  </conditionalFormatting>
  <conditionalFormatting sqref="P12">
    <cfRule type="cellIs" dxfId="3415" priority="718" operator="equal">
      <formula>0</formula>
    </cfRule>
  </conditionalFormatting>
  <conditionalFormatting sqref="M13:P13">
    <cfRule type="cellIs" dxfId="3414" priority="717" operator="equal">
      <formula>0</formula>
    </cfRule>
  </conditionalFormatting>
  <conditionalFormatting sqref="K16:K18 K34">
    <cfRule type="cellIs" dxfId="3413" priority="716" operator="equal">
      <formula>0</formula>
    </cfRule>
  </conditionalFormatting>
  <conditionalFormatting sqref="K14:K15">
    <cfRule type="cellIs" dxfId="3412" priority="715" operator="equal">
      <formula>0</formula>
    </cfRule>
  </conditionalFormatting>
  <conditionalFormatting sqref="K13">
    <cfRule type="cellIs" dxfId="3411" priority="714" operator="equal">
      <formula>0</formula>
    </cfRule>
  </conditionalFormatting>
  <conditionalFormatting sqref="L16:L18 L34">
    <cfRule type="cellIs" dxfId="3410" priority="713" operator="equal">
      <formula>0</formula>
    </cfRule>
  </conditionalFormatting>
  <conditionalFormatting sqref="L14:L15">
    <cfRule type="cellIs" dxfId="3409" priority="712" operator="equal">
      <formula>0</formula>
    </cfRule>
  </conditionalFormatting>
  <conditionalFormatting sqref="L13">
    <cfRule type="cellIs" dxfId="3408" priority="711" operator="equal">
      <formula>0</formula>
    </cfRule>
  </conditionalFormatting>
  <conditionalFormatting sqref="M16:M18 M34">
    <cfRule type="cellIs" dxfId="3407" priority="710" operator="equal">
      <formula>0</formula>
    </cfRule>
  </conditionalFormatting>
  <conditionalFormatting sqref="M14:M15">
    <cfRule type="cellIs" dxfId="3406" priority="709" operator="equal">
      <formula>0</formula>
    </cfRule>
  </conditionalFormatting>
  <conditionalFormatting sqref="N16:N18 N34">
    <cfRule type="cellIs" dxfId="3405" priority="708" operator="equal">
      <formula>0</formula>
    </cfRule>
  </conditionalFormatting>
  <conditionalFormatting sqref="N14:N15">
    <cfRule type="cellIs" dxfId="3404" priority="707" operator="equal">
      <formula>0</formula>
    </cfRule>
  </conditionalFormatting>
  <conditionalFormatting sqref="O16:O18 O34">
    <cfRule type="cellIs" dxfId="3403" priority="706" operator="equal">
      <formula>0</formula>
    </cfRule>
  </conditionalFormatting>
  <conditionalFormatting sqref="O14:O15">
    <cfRule type="cellIs" dxfId="3402" priority="705" operator="equal">
      <formula>0</formula>
    </cfRule>
  </conditionalFormatting>
  <conditionalFormatting sqref="P16:P18 P34">
    <cfRule type="cellIs" dxfId="3401" priority="704" operator="equal">
      <formula>0</formula>
    </cfRule>
  </conditionalFormatting>
  <conditionalFormatting sqref="P14:P15">
    <cfRule type="cellIs" dxfId="3400" priority="703" operator="equal">
      <formula>0</formula>
    </cfRule>
  </conditionalFormatting>
  <conditionalFormatting sqref="C42:E42 G42 I42:T42">
    <cfRule type="cellIs" dxfId="3399" priority="702" operator="equal">
      <formula>0</formula>
    </cfRule>
  </conditionalFormatting>
  <conditionalFormatting sqref="C35:E43 C58:E58 T58:T70 C21:E23 C26:E33 T24:T25 C13:E19 G58 G13:G19 G26:G33 G21:G23 G35:G43 I35:T43 I21:T23 I26:T33 I13:T19 I58:S58">
    <cfRule type="containsBlanks" dxfId="3398" priority="701">
      <formula>LEN(TRIM(C13))=0</formula>
    </cfRule>
  </conditionalFormatting>
  <conditionalFormatting sqref="R51:S52 Q55:S55 D67:E67 G51:G52 Q63:S69 K49:O49 Q71:S71 C68:E71 C55:E56 C63:E66 G55:G56 G63:G71 I63:J69 I55:J55 I71:J71 I70:S70 I56:S56">
    <cfRule type="cellIs" dxfId="3397" priority="700" operator="equal">
      <formula>0</formula>
    </cfRule>
  </conditionalFormatting>
  <conditionalFormatting sqref="Q51:Q52">
    <cfRule type="cellIs" dxfId="3396" priority="699" operator="equal">
      <formula>0</formula>
    </cfRule>
  </conditionalFormatting>
  <conditionalFormatting sqref="C51:D52 I51:J52">
    <cfRule type="cellIs" dxfId="3395" priority="698" operator="equal">
      <formula>0</formula>
    </cfRule>
  </conditionalFormatting>
  <conditionalFormatting sqref="E51:E52">
    <cfRule type="cellIs" dxfId="3394" priority="697" operator="equal">
      <formula>0</formula>
    </cfRule>
  </conditionalFormatting>
  <conditionalFormatting sqref="C67">
    <cfRule type="cellIs" dxfId="3393" priority="696" operator="equal">
      <formula>0</formula>
    </cfRule>
  </conditionalFormatting>
  <conditionalFormatting sqref="P49">
    <cfRule type="cellIs" dxfId="3392" priority="695" operator="equal">
      <formula>0</formula>
    </cfRule>
  </conditionalFormatting>
  <conditionalFormatting sqref="K55 K71 K63:K69">
    <cfRule type="cellIs" dxfId="3391" priority="694" operator="equal">
      <formula>0</formula>
    </cfRule>
  </conditionalFormatting>
  <conditionalFormatting sqref="K51:K52">
    <cfRule type="cellIs" dxfId="3390" priority="693" operator="equal">
      <formula>0</formula>
    </cfRule>
  </conditionalFormatting>
  <conditionalFormatting sqref="L55 L71 L63:L69">
    <cfRule type="cellIs" dxfId="3389" priority="692" operator="equal">
      <formula>0</formula>
    </cfRule>
  </conditionalFormatting>
  <conditionalFormatting sqref="L51:L52">
    <cfRule type="cellIs" dxfId="3388" priority="691" operator="equal">
      <formula>0</formula>
    </cfRule>
  </conditionalFormatting>
  <conditionalFormatting sqref="M55 M71 M63:M69">
    <cfRule type="cellIs" dxfId="3387" priority="690" operator="equal">
      <formula>0</formula>
    </cfRule>
  </conditionalFormatting>
  <conditionalFormatting sqref="M51:M52">
    <cfRule type="cellIs" dxfId="3386" priority="689" operator="equal">
      <formula>0</formula>
    </cfRule>
  </conditionalFormatting>
  <conditionalFormatting sqref="N55 N71 N63:N69">
    <cfRule type="cellIs" dxfId="3385" priority="688" operator="equal">
      <formula>0</formula>
    </cfRule>
  </conditionalFormatting>
  <conditionalFormatting sqref="N51:N52">
    <cfRule type="cellIs" dxfId="3384" priority="687" operator="equal">
      <formula>0</formula>
    </cfRule>
  </conditionalFormatting>
  <conditionalFormatting sqref="O55 O71 O63:O69">
    <cfRule type="cellIs" dxfId="3383" priority="686" operator="equal">
      <formula>0</formula>
    </cfRule>
  </conditionalFormatting>
  <conditionalFormatting sqref="O51:O52">
    <cfRule type="cellIs" dxfId="3382" priority="685" operator="equal">
      <formula>0</formula>
    </cfRule>
  </conditionalFormatting>
  <conditionalFormatting sqref="P55 P71 P63:P69">
    <cfRule type="cellIs" dxfId="3381" priority="684" operator="equal">
      <formula>0</formula>
    </cfRule>
  </conditionalFormatting>
  <conditionalFormatting sqref="P51:P52">
    <cfRule type="cellIs" dxfId="3380" priority="683" operator="equal">
      <formula>0</formula>
    </cfRule>
  </conditionalFormatting>
  <conditionalFormatting sqref="C51:E52 C63:E70 C55:E56 G55:G56 G63:G70 G51:G52 I51:S52 I63:S70 I55:S56">
    <cfRule type="containsBlanks" dxfId="3379" priority="682">
      <formula>LEN(TRIM(C51))=0</formula>
    </cfRule>
  </conditionalFormatting>
  <conditionalFormatting sqref="C42:E42 G42 I42:S42">
    <cfRule type="cellIs" dxfId="3378" priority="681" operator="equal">
      <formula>0</formula>
    </cfRule>
  </conditionalFormatting>
  <conditionalFormatting sqref="C80:E80 C72:E78 G72:G78 G80 I80:S80 I72:S78">
    <cfRule type="cellIs" dxfId="3377" priority="680" operator="equal">
      <formula>0</formula>
    </cfRule>
  </conditionalFormatting>
  <conditionalFormatting sqref="C79:E79 G79 I79:S79">
    <cfRule type="cellIs" dxfId="3376" priority="679" operator="equal">
      <formula>0</formula>
    </cfRule>
  </conditionalFormatting>
  <conditionalFormatting sqref="C72:E80 G72:G80 I72:S80">
    <cfRule type="containsBlanks" dxfId="3375" priority="678">
      <formula>LEN(TRIM(C72))=0</formula>
    </cfRule>
  </conditionalFormatting>
  <conditionalFormatting sqref="C79:E79 G79 I79:S79">
    <cfRule type="cellIs" dxfId="3374" priority="677" operator="equal">
      <formula>0</formula>
    </cfRule>
  </conditionalFormatting>
  <conditionalFormatting sqref="C59:E59 G59 I59:S59">
    <cfRule type="cellIs" dxfId="3373" priority="676" operator="equal">
      <formula>0</formula>
    </cfRule>
  </conditionalFormatting>
  <conditionalFormatting sqref="Q59">
    <cfRule type="cellIs" dxfId="3372" priority="675" operator="equal">
      <formula>0</formula>
    </cfRule>
  </conditionalFormatting>
  <conditionalFormatting sqref="K59">
    <cfRule type="cellIs" dxfId="3371" priority="674" operator="equal">
      <formula>0</formula>
    </cfRule>
  </conditionalFormatting>
  <conditionalFormatting sqref="L59">
    <cfRule type="cellIs" dxfId="3370" priority="673" operator="equal">
      <formula>0</formula>
    </cfRule>
  </conditionalFormatting>
  <conditionalFormatting sqref="M59">
    <cfRule type="cellIs" dxfId="3369" priority="672" operator="equal">
      <formula>0</formula>
    </cfRule>
  </conditionalFormatting>
  <conditionalFormatting sqref="N59">
    <cfRule type="cellIs" dxfId="3368" priority="671" operator="equal">
      <formula>0</formula>
    </cfRule>
  </conditionalFormatting>
  <conditionalFormatting sqref="O59">
    <cfRule type="cellIs" dxfId="3367" priority="670" operator="equal">
      <formula>0</formula>
    </cfRule>
  </conditionalFormatting>
  <conditionalFormatting sqref="P59">
    <cfRule type="cellIs" dxfId="3366" priority="669" operator="equal">
      <formula>0</formula>
    </cfRule>
  </conditionalFormatting>
  <conditionalFormatting sqref="C59:E59 G59 I59:S59">
    <cfRule type="containsBlanks" dxfId="3365" priority="668">
      <formula>LEN(TRIM(C59))=0</formula>
    </cfRule>
  </conditionalFormatting>
  <conditionalFormatting sqref="Q50:S50 C50:E50 G50">
    <cfRule type="cellIs" dxfId="3364" priority="667" operator="equal">
      <formula>0</formula>
    </cfRule>
  </conditionalFormatting>
  <conditionalFormatting sqref="I50">
    <cfRule type="cellIs" dxfId="3363" priority="666" operator="equal">
      <formula>0</formula>
    </cfRule>
  </conditionalFormatting>
  <conditionalFormatting sqref="J50">
    <cfRule type="cellIs" dxfId="3362" priority="665" operator="equal">
      <formula>0</formula>
    </cfRule>
  </conditionalFormatting>
  <conditionalFormatting sqref="M50:P50">
    <cfRule type="cellIs" dxfId="3361" priority="664" operator="equal">
      <formula>0</formula>
    </cfRule>
  </conditionalFormatting>
  <conditionalFormatting sqref="K50">
    <cfRule type="cellIs" dxfId="3360" priority="663" operator="equal">
      <formula>0</formula>
    </cfRule>
  </conditionalFormatting>
  <conditionalFormatting sqref="L50">
    <cfRule type="cellIs" dxfId="3359" priority="662" operator="equal">
      <formula>0</formula>
    </cfRule>
  </conditionalFormatting>
  <conditionalFormatting sqref="C50:E50 G50 I50:S50">
    <cfRule type="containsBlanks" dxfId="3358" priority="661">
      <formula>LEN(TRIM(C50))=0</formula>
    </cfRule>
  </conditionalFormatting>
  <conditionalFormatting sqref="T80 T50:T52">
    <cfRule type="cellIs" dxfId="3357" priority="660" operator="equal">
      <formula>0</formula>
    </cfRule>
  </conditionalFormatting>
  <conditionalFormatting sqref="T79">
    <cfRule type="cellIs" dxfId="3356" priority="659" operator="equal">
      <formula>0</formula>
    </cfRule>
  </conditionalFormatting>
  <conditionalFormatting sqref="T72:T80 T50:T52 T55:T56">
    <cfRule type="containsBlanks" dxfId="3355" priority="658">
      <formula>LEN(TRIM(T50))=0</formula>
    </cfRule>
  </conditionalFormatting>
  <conditionalFormatting sqref="M16:M17">
    <cfRule type="cellIs" dxfId="3354" priority="657" operator="equal">
      <formula>0</formula>
    </cfRule>
  </conditionalFormatting>
  <conditionalFormatting sqref="N16:N17">
    <cfRule type="cellIs" dxfId="3353" priority="656" operator="equal">
      <formula>0</formula>
    </cfRule>
  </conditionalFormatting>
  <conditionalFormatting sqref="T53:T54">
    <cfRule type="cellIs" dxfId="3352" priority="655" operator="equal">
      <formula>0</formula>
    </cfRule>
  </conditionalFormatting>
  <conditionalFormatting sqref="T53:T54">
    <cfRule type="containsBlanks" dxfId="3351" priority="654">
      <formula>LEN(TRIM(T53))=0</formula>
    </cfRule>
  </conditionalFormatting>
  <conditionalFormatting sqref="C60:E60 G60 I60:S60">
    <cfRule type="cellIs" dxfId="3350" priority="653" operator="equal">
      <formula>0</formula>
    </cfRule>
  </conditionalFormatting>
  <conditionalFormatting sqref="Q60">
    <cfRule type="cellIs" dxfId="3349" priority="652" operator="equal">
      <formula>0</formula>
    </cfRule>
  </conditionalFormatting>
  <conditionalFormatting sqref="C60:E60 G60 I60:S60">
    <cfRule type="containsBlanks" dxfId="3348" priority="651">
      <formula>LEN(TRIM(C60))=0</formula>
    </cfRule>
  </conditionalFormatting>
  <conditionalFormatting sqref="C24:E25 G24:G25 I24:S25">
    <cfRule type="cellIs" dxfId="3347" priority="650" operator="equal">
      <formula>0</formula>
    </cfRule>
  </conditionalFormatting>
  <conditionalFormatting sqref="Q24:Q25">
    <cfRule type="cellIs" dxfId="3346" priority="649" operator="equal">
      <formula>0</formula>
    </cfRule>
  </conditionalFormatting>
  <conditionalFormatting sqref="C24:E25 G24:G25 I24:S25">
    <cfRule type="containsBlanks" dxfId="3345" priority="648">
      <formula>LEN(TRIM(C24))=0</formula>
    </cfRule>
  </conditionalFormatting>
  <conditionalFormatting sqref="C61:E62 G61:G62 I61:S62">
    <cfRule type="cellIs" dxfId="3344" priority="647" operator="equal">
      <formula>0</formula>
    </cfRule>
  </conditionalFormatting>
  <conditionalFormatting sqref="Q61:Q62">
    <cfRule type="cellIs" dxfId="3343" priority="646" operator="equal">
      <formula>0</formula>
    </cfRule>
  </conditionalFormatting>
  <conditionalFormatting sqref="C61:E62 G61:G62 I61:S62">
    <cfRule type="containsBlanks" dxfId="3342" priority="645">
      <formula>LEN(TRIM(C61))=0</formula>
    </cfRule>
  </conditionalFormatting>
  <conditionalFormatting sqref="O16:P16">
    <cfRule type="cellIs" dxfId="3341" priority="644" operator="equal">
      <formula>0</formula>
    </cfRule>
  </conditionalFormatting>
  <conditionalFormatting sqref="O17:P17">
    <cfRule type="cellIs" dxfId="3340" priority="643" operator="equal">
      <formula>0</formula>
    </cfRule>
  </conditionalFormatting>
  <conditionalFormatting sqref="C53:E54 G53:G54 I53:S54">
    <cfRule type="cellIs" dxfId="3339" priority="642" operator="equal">
      <formula>0</formula>
    </cfRule>
  </conditionalFormatting>
  <conditionalFormatting sqref="K53:K54">
    <cfRule type="cellIs" dxfId="3338" priority="641" operator="equal">
      <formula>0</formula>
    </cfRule>
  </conditionalFormatting>
  <conditionalFormatting sqref="L53:L54">
    <cfRule type="cellIs" dxfId="3337" priority="640" operator="equal">
      <formula>0</formula>
    </cfRule>
  </conditionalFormatting>
  <conditionalFormatting sqref="M53:M54">
    <cfRule type="cellIs" dxfId="3336" priority="639" operator="equal">
      <formula>0</formula>
    </cfRule>
  </conditionalFormatting>
  <conditionalFormatting sqref="N53:N54">
    <cfRule type="cellIs" dxfId="3335" priority="638" operator="equal">
      <formula>0</formula>
    </cfRule>
  </conditionalFormatting>
  <conditionalFormatting sqref="O53:O54">
    <cfRule type="cellIs" dxfId="3334" priority="637" operator="equal">
      <formula>0</formula>
    </cfRule>
  </conditionalFormatting>
  <conditionalFormatting sqref="P53:P54">
    <cfRule type="cellIs" dxfId="3333" priority="636" operator="equal">
      <formula>0</formula>
    </cfRule>
  </conditionalFormatting>
  <conditionalFormatting sqref="C53:E54 G53:G54 I53:S54">
    <cfRule type="containsBlanks" dxfId="3332" priority="635">
      <formula>LEN(TRIM(C53))=0</formula>
    </cfRule>
  </conditionalFormatting>
  <conditionalFormatting sqref="M53:M54">
    <cfRule type="cellIs" dxfId="3331" priority="634" operator="equal">
      <formula>0</formula>
    </cfRule>
  </conditionalFormatting>
  <conditionalFormatting sqref="N53:N54">
    <cfRule type="cellIs" dxfId="3330" priority="633" operator="equal">
      <formula>0</formula>
    </cfRule>
  </conditionalFormatting>
  <conditionalFormatting sqref="O53:P53">
    <cfRule type="cellIs" dxfId="3329" priority="632" operator="equal">
      <formula>0</formula>
    </cfRule>
  </conditionalFormatting>
  <conditionalFormatting sqref="O54:P54">
    <cfRule type="cellIs" dxfId="3328" priority="631" operator="equal">
      <formula>0</formula>
    </cfRule>
  </conditionalFormatting>
  <conditionalFormatting sqref="C117:E117 Q108:T108 T462:T464 C107:E115 T477:T485 T95:T106 C87:E94 M87:N87 Q87:T87 G87:G94 G107:G115 G117 I117:T117 I108:J108 I109:T115 I107:T107 I88:T94">
    <cfRule type="cellIs" dxfId="3327" priority="630" operator="equal">
      <formula>0</formula>
    </cfRule>
  </conditionalFormatting>
  <conditionalFormatting sqref="Q87:Q89">
    <cfRule type="cellIs" dxfId="3326" priority="629" operator="equal">
      <formula>0</formula>
    </cfRule>
  </conditionalFormatting>
  <conditionalFormatting sqref="Q87:S87 M87:N87 C88:E89 G88:G89 I88:S89">
    <cfRule type="cellIs" dxfId="3325" priority="628" operator="equal">
      <formula>0</formula>
    </cfRule>
  </conditionalFormatting>
  <conditionalFormatting sqref="E88:E89">
    <cfRule type="cellIs" dxfId="3324" priority="627" operator="equal">
      <formula>0</formula>
    </cfRule>
  </conditionalFormatting>
  <conditionalFormatting sqref="M87:N87">
    <cfRule type="cellIs" dxfId="3323" priority="626" operator="equal">
      <formula>0</formula>
    </cfRule>
  </conditionalFormatting>
  <conditionalFormatting sqref="K90:K92 K108">
    <cfRule type="cellIs" dxfId="3322" priority="625" operator="equal">
      <formula>0</formula>
    </cfRule>
  </conditionalFormatting>
  <conditionalFormatting sqref="K88:K89">
    <cfRule type="cellIs" dxfId="3321" priority="624" operator="equal">
      <formula>0</formula>
    </cfRule>
  </conditionalFormatting>
  <conditionalFormatting sqref="L90:L92 L108">
    <cfRule type="cellIs" dxfId="3320" priority="623" operator="equal">
      <formula>0</formula>
    </cfRule>
  </conditionalFormatting>
  <conditionalFormatting sqref="L88:L89">
    <cfRule type="cellIs" dxfId="3319" priority="622" operator="equal">
      <formula>0</formula>
    </cfRule>
  </conditionalFormatting>
  <conditionalFormatting sqref="M90:M92 M108">
    <cfRule type="cellIs" dxfId="3318" priority="621" operator="equal">
      <formula>0</formula>
    </cfRule>
  </conditionalFormatting>
  <conditionalFormatting sqref="M87:M89">
    <cfRule type="cellIs" dxfId="3317" priority="620" operator="equal">
      <formula>0</formula>
    </cfRule>
  </conditionalFormatting>
  <conditionalFormatting sqref="N90:N92 N108">
    <cfRule type="cellIs" dxfId="3316" priority="619" operator="equal">
      <formula>0</formula>
    </cfRule>
  </conditionalFormatting>
  <conditionalFormatting sqref="N87:N89">
    <cfRule type="cellIs" dxfId="3315" priority="618" operator="equal">
      <formula>0</formula>
    </cfRule>
  </conditionalFormatting>
  <conditionalFormatting sqref="O90:O92 O108">
    <cfRule type="cellIs" dxfId="3314" priority="617" operator="equal">
      <formula>0</formula>
    </cfRule>
  </conditionalFormatting>
  <conditionalFormatting sqref="O88:O89">
    <cfRule type="cellIs" dxfId="3313" priority="616" operator="equal">
      <formula>0</formula>
    </cfRule>
  </conditionalFormatting>
  <conditionalFormatting sqref="P90:P92 P108">
    <cfRule type="cellIs" dxfId="3312" priority="615" operator="equal">
      <formula>0</formula>
    </cfRule>
  </conditionalFormatting>
  <conditionalFormatting sqref="P88:P89">
    <cfRule type="cellIs" dxfId="3311" priority="614" operator="equal">
      <formula>0</formula>
    </cfRule>
  </conditionalFormatting>
  <conditionalFormatting sqref="C116:E116 G116 I116:T116">
    <cfRule type="cellIs" dxfId="3310" priority="613" operator="equal">
      <formula>0</formula>
    </cfRule>
  </conditionalFormatting>
  <conditionalFormatting sqref="C109:E117 T477 C107:E107 T95:T106 C87:E93 M87:N87 Q87:T87 G87:G93 G107 G109:G117 I109:T117 I107:T107 I88:T93">
    <cfRule type="containsBlanks" dxfId="3309" priority="612">
      <formula>LEN(TRIM(C87))=0</formula>
    </cfRule>
  </conditionalFormatting>
  <conditionalFormatting sqref="K123:O123">
    <cfRule type="cellIs" dxfId="3308" priority="611" operator="equal">
      <formula>0</formula>
    </cfRule>
  </conditionalFormatting>
  <conditionalFormatting sqref="P123">
    <cfRule type="cellIs" dxfId="3307" priority="610" operator="equal">
      <formula>0</formula>
    </cfRule>
  </conditionalFormatting>
  <conditionalFormatting sqref="K160:O160">
    <cfRule type="cellIs" dxfId="3306" priority="609" operator="equal">
      <formula>0</formula>
    </cfRule>
  </conditionalFormatting>
  <conditionalFormatting sqref="P160">
    <cfRule type="cellIs" dxfId="3305" priority="608" operator="equal">
      <formula>0</formula>
    </cfRule>
  </conditionalFormatting>
  <conditionalFormatting sqref="K197:O197">
    <cfRule type="cellIs" dxfId="3304" priority="607" operator="equal">
      <formula>0</formula>
    </cfRule>
  </conditionalFormatting>
  <conditionalFormatting sqref="P197">
    <cfRule type="cellIs" dxfId="3303" priority="606" operator="equal">
      <formula>0</formula>
    </cfRule>
  </conditionalFormatting>
  <conditionalFormatting sqref="K234:O234">
    <cfRule type="cellIs" dxfId="3302" priority="605" operator="equal">
      <formula>0</formula>
    </cfRule>
  </conditionalFormatting>
  <conditionalFormatting sqref="P234">
    <cfRule type="cellIs" dxfId="3301" priority="604" operator="equal">
      <formula>0</formula>
    </cfRule>
  </conditionalFormatting>
  <conditionalFormatting sqref="K271:O271">
    <cfRule type="cellIs" dxfId="3300" priority="603" operator="equal">
      <formula>0</formula>
    </cfRule>
  </conditionalFormatting>
  <conditionalFormatting sqref="P271">
    <cfRule type="cellIs" dxfId="3299" priority="602" operator="equal">
      <formula>0</formula>
    </cfRule>
  </conditionalFormatting>
  <conditionalFormatting sqref="C116:E116 G116 I116:S116">
    <cfRule type="cellIs" dxfId="3298" priority="601" operator="equal">
      <formula>0</formula>
    </cfRule>
  </conditionalFormatting>
  <conditionalFormatting sqref="K308:O308">
    <cfRule type="cellIs" dxfId="3297" priority="600" operator="equal">
      <formula>0</formula>
    </cfRule>
  </conditionalFormatting>
  <conditionalFormatting sqref="P308">
    <cfRule type="cellIs" dxfId="3296" priority="599" operator="equal">
      <formula>0</formula>
    </cfRule>
  </conditionalFormatting>
  <conditionalFormatting sqref="K345:O345">
    <cfRule type="cellIs" dxfId="3295" priority="598" operator="equal">
      <formula>0</formula>
    </cfRule>
  </conditionalFormatting>
  <conditionalFormatting sqref="P345">
    <cfRule type="cellIs" dxfId="3294" priority="597" operator="equal">
      <formula>0</formula>
    </cfRule>
  </conditionalFormatting>
  <conditionalFormatting sqref="K382:O382">
    <cfRule type="cellIs" dxfId="3293" priority="596" operator="equal">
      <formula>0</formula>
    </cfRule>
  </conditionalFormatting>
  <conditionalFormatting sqref="P382">
    <cfRule type="cellIs" dxfId="3292" priority="595" operator="equal">
      <formula>0</formula>
    </cfRule>
  </conditionalFormatting>
  <conditionalFormatting sqref="K419:O419">
    <cfRule type="cellIs" dxfId="3291" priority="594" operator="equal">
      <formula>0</formula>
    </cfRule>
  </conditionalFormatting>
  <conditionalFormatting sqref="P419">
    <cfRule type="cellIs" dxfId="3290" priority="593" operator="equal">
      <formula>0</formula>
    </cfRule>
  </conditionalFormatting>
  <conditionalFormatting sqref="K456:O456">
    <cfRule type="cellIs" dxfId="3289" priority="592" operator="equal">
      <formula>0</formula>
    </cfRule>
  </conditionalFormatting>
  <conditionalFormatting sqref="P456">
    <cfRule type="cellIs" dxfId="3288" priority="591" operator="equal">
      <formula>0</formula>
    </cfRule>
  </conditionalFormatting>
  <conditionalFormatting sqref="T487 T457:T459">
    <cfRule type="cellIs" dxfId="3287" priority="590" operator="equal">
      <formula>0</formula>
    </cfRule>
  </conditionalFormatting>
  <conditionalFormatting sqref="T486">
    <cfRule type="cellIs" dxfId="3286" priority="589" operator="equal">
      <formula>0</formula>
    </cfRule>
  </conditionalFormatting>
  <conditionalFormatting sqref="T479:T487 T457:T459 T462:T463">
    <cfRule type="containsBlanks" dxfId="3285" priority="588">
      <formula>LEN(TRIM(T457))=0</formula>
    </cfRule>
  </conditionalFormatting>
  <conditionalFormatting sqref="M90:M91">
    <cfRule type="cellIs" dxfId="3284" priority="587" operator="equal">
      <formula>0</formula>
    </cfRule>
  </conditionalFormatting>
  <conditionalFormatting sqref="N90:N91">
    <cfRule type="cellIs" dxfId="3283" priority="586" operator="equal">
      <formula>0</formula>
    </cfRule>
  </conditionalFormatting>
  <conditionalFormatting sqref="T460:T461">
    <cfRule type="cellIs" dxfId="3282" priority="585" operator="equal">
      <formula>0</formula>
    </cfRule>
  </conditionalFormatting>
  <conditionalFormatting sqref="T460:T461">
    <cfRule type="containsBlanks" dxfId="3281" priority="584">
      <formula>LEN(TRIM(T460))=0</formula>
    </cfRule>
  </conditionalFormatting>
  <conditionalFormatting sqref="O90:P90">
    <cfRule type="cellIs" dxfId="3280" priority="583" operator="equal">
      <formula>0</formula>
    </cfRule>
  </conditionalFormatting>
  <conditionalFormatting sqref="O91:P91">
    <cfRule type="cellIs" dxfId="3279" priority="582" operator="equal">
      <formula>0</formula>
    </cfRule>
  </conditionalFormatting>
  <conditionalFormatting sqref="T465:T476">
    <cfRule type="cellIs" dxfId="3278" priority="581" operator="equal">
      <formula>0</formula>
    </cfRule>
  </conditionalFormatting>
  <conditionalFormatting sqref="T465:T476">
    <cfRule type="containsBlanks" dxfId="3277" priority="580">
      <formula>LEN(TRIM(T465))=0</formula>
    </cfRule>
  </conditionalFormatting>
  <conditionalFormatting sqref="T154 T124:T152">
    <cfRule type="cellIs" dxfId="3276" priority="579" operator="equal">
      <formula>0</formula>
    </cfRule>
  </conditionalFormatting>
  <conditionalFormatting sqref="T153">
    <cfRule type="cellIs" dxfId="3275" priority="578" operator="equal">
      <formula>0</formula>
    </cfRule>
  </conditionalFormatting>
  <conditionalFormatting sqref="T146:T154 T124:T130 T132:T144">
    <cfRule type="containsBlanks" dxfId="3274" priority="577">
      <formula>LEN(TRIM(T124))=0</formula>
    </cfRule>
  </conditionalFormatting>
  <conditionalFormatting sqref="T191 T161:T189">
    <cfRule type="cellIs" dxfId="3273" priority="576" operator="equal">
      <formula>0</formula>
    </cfRule>
  </conditionalFormatting>
  <conditionalFormatting sqref="T190">
    <cfRule type="cellIs" dxfId="3272" priority="575" operator="equal">
      <formula>0</formula>
    </cfRule>
  </conditionalFormatting>
  <conditionalFormatting sqref="T183:T191 T161:T167 T169:T181">
    <cfRule type="containsBlanks" dxfId="3271" priority="574">
      <formula>LEN(TRIM(T161))=0</formula>
    </cfRule>
  </conditionalFormatting>
  <conditionalFormatting sqref="T228 T198:T226">
    <cfRule type="cellIs" dxfId="3270" priority="573" operator="equal">
      <formula>0</formula>
    </cfRule>
  </conditionalFormatting>
  <conditionalFormatting sqref="T227">
    <cfRule type="cellIs" dxfId="3269" priority="572" operator="equal">
      <formula>0</formula>
    </cfRule>
  </conditionalFormatting>
  <conditionalFormatting sqref="T220:T228 T198:T204 T206:T218">
    <cfRule type="containsBlanks" dxfId="3268" priority="571">
      <formula>LEN(TRIM(T198))=0</formula>
    </cfRule>
  </conditionalFormatting>
  <conditionalFormatting sqref="T265 T235:T263">
    <cfRule type="cellIs" dxfId="3267" priority="570" operator="equal">
      <formula>0</formula>
    </cfRule>
  </conditionalFormatting>
  <conditionalFormatting sqref="T264">
    <cfRule type="cellIs" dxfId="3266" priority="569" operator="equal">
      <formula>0</formula>
    </cfRule>
  </conditionalFormatting>
  <conditionalFormatting sqref="T257:T265 T235:T241 T243:T255">
    <cfRule type="containsBlanks" dxfId="3265" priority="568">
      <formula>LEN(TRIM(T235))=0</formula>
    </cfRule>
  </conditionalFormatting>
  <conditionalFormatting sqref="T302 T272:T300">
    <cfRule type="cellIs" dxfId="3264" priority="567" operator="equal">
      <formula>0</formula>
    </cfRule>
  </conditionalFormatting>
  <conditionalFormatting sqref="T301">
    <cfRule type="cellIs" dxfId="3263" priority="566" operator="equal">
      <formula>0</formula>
    </cfRule>
  </conditionalFormatting>
  <conditionalFormatting sqref="T294:T302 T272:T278 T280:T292">
    <cfRule type="containsBlanks" dxfId="3262" priority="565">
      <formula>LEN(TRIM(T272))=0</formula>
    </cfRule>
  </conditionalFormatting>
  <conditionalFormatting sqref="T339 T309:T337">
    <cfRule type="cellIs" dxfId="3261" priority="564" operator="equal">
      <formula>0</formula>
    </cfRule>
  </conditionalFormatting>
  <conditionalFormatting sqref="T338">
    <cfRule type="cellIs" dxfId="3260" priority="563" operator="equal">
      <formula>0</formula>
    </cfRule>
  </conditionalFormatting>
  <conditionalFormatting sqref="T331:T339 T309:T315 T317:T329">
    <cfRule type="containsBlanks" dxfId="3259" priority="562">
      <formula>LEN(TRIM(T309))=0</formula>
    </cfRule>
  </conditionalFormatting>
  <conditionalFormatting sqref="T376 T346:T374">
    <cfRule type="cellIs" dxfId="3258" priority="561" operator="equal">
      <formula>0</formula>
    </cfRule>
  </conditionalFormatting>
  <conditionalFormatting sqref="T375">
    <cfRule type="cellIs" dxfId="3257" priority="560" operator="equal">
      <formula>0</formula>
    </cfRule>
  </conditionalFormatting>
  <conditionalFormatting sqref="T368:T376 T346:T352 T354:T366">
    <cfRule type="containsBlanks" dxfId="3256" priority="559">
      <formula>LEN(TRIM(T346))=0</formula>
    </cfRule>
  </conditionalFormatting>
  <conditionalFormatting sqref="T413 T383:T411">
    <cfRule type="cellIs" dxfId="3255" priority="558" operator="equal">
      <formula>0</formula>
    </cfRule>
  </conditionalFormatting>
  <conditionalFormatting sqref="T412">
    <cfRule type="cellIs" dxfId="3254" priority="557" operator="equal">
      <formula>0</formula>
    </cfRule>
  </conditionalFormatting>
  <conditionalFormatting sqref="T405:T413 T383:T389 T391:T403">
    <cfRule type="containsBlanks" dxfId="3253" priority="556">
      <formula>LEN(TRIM(T383))=0</formula>
    </cfRule>
  </conditionalFormatting>
  <conditionalFormatting sqref="T450 T420:T448">
    <cfRule type="cellIs" dxfId="3252" priority="555" operator="equal">
      <formula>0</formula>
    </cfRule>
  </conditionalFormatting>
  <conditionalFormatting sqref="T449">
    <cfRule type="cellIs" dxfId="3251" priority="554" operator="equal">
      <formula>0</formula>
    </cfRule>
  </conditionalFormatting>
  <conditionalFormatting sqref="T442:T450 T420:T426 T428:T440">
    <cfRule type="containsBlanks" dxfId="3250" priority="553">
      <formula>LEN(TRIM(T420))=0</formula>
    </cfRule>
  </conditionalFormatting>
  <conditionalFormatting sqref="C95:E106 G95:G106 I95:S106">
    <cfRule type="cellIs" dxfId="3249" priority="552" operator="equal">
      <formula>0</formula>
    </cfRule>
  </conditionalFormatting>
  <conditionalFormatting sqref="C95:E106 G95:G106 I95:S106">
    <cfRule type="containsBlanks" dxfId="3248" priority="551">
      <formula>LEN(TRIM(C95))=0</formula>
    </cfRule>
  </conditionalFormatting>
  <conditionalFormatting sqref="I87">
    <cfRule type="cellIs" dxfId="3247" priority="550" operator="equal">
      <formula>0</formula>
    </cfRule>
  </conditionalFormatting>
  <conditionalFormatting sqref="J87">
    <cfRule type="cellIs" dxfId="3246" priority="549" operator="equal">
      <formula>0</formula>
    </cfRule>
  </conditionalFormatting>
  <conditionalFormatting sqref="K87:L87">
    <cfRule type="cellIs" dxfId="3245" priority="548" operator="equal">
      <formula>0</formula>
    </cfRule>
  </conditionalFormatting>
  <conditionalFormatting sqref="L87">
    <cfRule type="cellIs" dxfId="3244" priority="547" operator="equal">
      <formula>0</formula>
    </cfRule>
  </conditionalFormatting>
  <conditionalFormatting sqref="I87:L87">
    <cfRule type="containsBlanks" dxfId="3243" priority="546">
      <formula>LEN(TRIM(I87))=0</formula>
    </cfRule>
  </conditionalFormatting>
  <conditionalFormatting sqref="O87:P87">
    <cfRule type="cellIs" dxfId="3242" priority="545" operator="equal">
      <formula>0</formula>
    </cfRule>
  </conditionalFormatting>
  <conditionalFormatting sqref="O87:P87">
    <cfRule type="cellIs" dxfId="3241" priority="544" operator="equal">
      <formula>0</formula>
    </cfRule>
  </conditionalFormatting>
  <conditionalFormatting sqref="O87:P87">
    <cfRule type="containsBlanks" dxfId="3240" priority="543">
      <formula>LEN(TRIM(O87))=0</formula>
    </cfRule>
  </conditionalFormatting>
  <conditionalFormatting sqref="C154:E154 Q145:S145 C144:E152 C124:E131 M124:N124 Q124:S124 G124:G131 G144:G152 G154 I154:S154 I145:J145 I146:S152 I144:S144 I125:S131">
    <cfRule type="cellIs" dxfId="3239" priority="542" operator="equal">
      <formula>0</formula>
    </cfRule>
  </conditionalFormatting>
  <conditionalFormatting sqref="Q124:Q126">
    <cfRule type="cellIs" dxfId="3238" priority="541" operator="equal">
      <formula>0</formula>
    </cfRule>
  </conditionalFormatting>
  <conditionalFormatting sqref="Q124:S124 M124:N124 C125:E126 G125:G126 I125:S126">
    <cfRule type="cellIs" dxfId="3237" priority="540" operator="equal">
      <formula>0</formula>
    </cfRule>
  </conditionalFormatting>
  <conditionalFormatting sqref="E125:E126">
    <cfRule type="cellIs" dxfId="3236" priority="539" operator="equal">
      <formula>0</formula>
    </cfRule>
  </conditionalFormatting>
  <conditionalFormatting sqref="M124:N124">
    <cfRule type="cellIs" dxfId="3235" priority="538" operator="equal">
      <formula>0</formula>
    </cfRule>
  </conditionalFormatting>
  <conditionalFormatting sqref="K127:K129 K145">
    <cfRule type="cellIs" dxfId="3234" priority="537" operator="equal">
      <formula>0</formula>
    </cfRule>
  </conditionalFormatting>
  <conditionalFormatting sqref="K125:K126">
    <cfRule type="cellIs" dxfId="3233" priority="536" operator="equal">
      <formula>0</formula>
    </cfRule>
  </conditionalFormatting>
  <conditionalFormatting sqref="L127:L129 L145">
    <cfRule type="cellIs" dxfId="3232" priority="535" operator="equal">
      <formula>0</formula>
    </cfRule>
  </conditionalFormatting>
  <conditionalFormatting sqref="L125:L126">
    <cfRule type="cellIs" dxfId="3231" priority="534" operator="equal">
      <formula>0</formula>
    </cfRule>
  </conditionalFormatting>
  <conditionalFormatting sqref="M127:M129 M145">
    <cfRule type="cellIs" dxfId="3230" priority="533" operator="equal">
      <formula>0</formula>
    </cfRule>
  </conditionalFormatting>
  <conditionalFormatting sqref="M124:M126">
    <cfRule type="cellIs" dxfId="3229" priority="532" operator="equal">
      <formula>0</formula>
    </cfRule>
  </conditionalFormatting>
  <conditionalFormatting sqref="N127:N129 N145">
    <cfRule type="cellIs" dxfId="3228" priority="531" operator="equal">
      <formula>0</formula>
    </cfRule>
  </conditionalFormatting>
  <conditionalFormatting sqref="N124:N126">
    <cfRule type="cellIs" dxfId="3227" priority="530" operator="equal">
      <formula>0</formula>
    </cfRule>
  </conditionalFormatting>
  <conditionalFormatting sqref="O127:O129 O145">
    <cfRule type="cellIs" dxfId="3226" priority="529" operator="equal">
      <formula>0</formula>
    </cfRule>
  </conditionalFormatting>
  <conditionalFormatting sqref="O125:O126">
    <cfRule type="cellIs" dxfId="3225" priority="528" operator="equal">
      <formula>0</formula>
    </cfRule>
  </conditionalFormatting>
  <conditionalFormatting sqref="P127:P129 P145">
    <cfRule type="cellIs" dxfId="3224" priority="527" operator="equal">
      <formula>0</formula>
    </cfRule>
  </conditionalFormatting>
  <conditionalFormatting sqref="P125:P126">
    <cfRule type="cellIs" dxfId="3223" priority="526" operator="equal">
      <formula>0</formula>
    </cfRule>
  </conditionalFormatting>
  <conditionalFormatting sqref="C153:E153 G153 I153:S153">
    <cfRule type="cellIs" dxfId="3222" priority="525" operator="equal">
      <formula>0</formula>
    </cfRule>
  </conditionalFormatting>
  <conditionalFormatting sqref="C146:E154 C144:E144 C124:E130 M124:N124 Q124:S124 G124:G130 G144 G146:G154 I146:S154 I144:S144 I125:S130">
    <cfRule type="containsBlanks" dxfId="3221" priority="524">
      <formula>LEN(TRIM(C124))=0</formula>
    </cfRule>
  </conditionalFormatting>
  <conditionalFormatting sqref="C153:E153 G153 I153:S153">
    <cfRule type="cellIs" dxfId="3220" priority="523" operator="equal">
      <formula>0</formula>
    </cfRule>
  </conditionalFormatting>
  <conditionalFormatting sqref="M127:M128">
    <cfRule type="cellIs" dxfId="3219" priority="522" operator="equal">
      <formula>0</formula>
    </cfRule>
  </conditionalFormatting>
  <conditionalFormatting sqref="N127:N128">
    <cfRule type="cellIs" dxfId="3218" priority="521" operator="equal">
      <formula>0</formula>
    </cfRule>
  </conditionalFormatting>
  <conditionalFormatting sqref="O127:P127">
    <cfRule type="cellIs" dxfId="3217" priority="520" operator="equal">
      <formula>0</formula>
    </cfRule>
  </conditionalFormatting>
  <conditionalFormatting sqref="O128:P128">
    <cfRule type="cellIs" dxfId="3216" priority="519" operator="equal">
      <formula>0</formula>
    </cfRule>
  </conditionalFormatting>
  <conditionalFormatting sqref="C132:E143 G132:G143 I132:S143">
    <cfRule type="cellIs" dxfId="3215" priority="518" operator="equal">
      <formula>0</formula>
    </cfRule>
  </conditionalFormatting>
  <conditionalFormatting sqref="C132:E143 G132:G143 I132:S143">
    <cfRule type="containsBlanks" dxfId="3214" priority="517">
      <formula>LEN(TRIM(C132))=0</formula>
    </cfRule>
  </conditionalFormatting>
  <conditionalFormatting sqref="I124">
    <cfRule type="cellIs" dxfId="3213" priority="516" operator="equal">
      <formula>0</formula>
    </cfRule>
  </conditionalFormatting>
  <conditionalFormatting sqref="J124">
    <cfRule type="cellIs" dxfId="3212" priority="515" operator="equal">
      <formula>0</formula>
    </cfRule>
  </conditionalFormatting>
  <conditionalFormatting sqref="K124:L124">
    <cfRule type="cellIs" dxfId="3211" priority="514" operator="equal">
      <formula>0</formula>
    </cfRule>
  </conditionalFormatting>
  <conditionalFormatting sqref="L124">
    <cfRule type="cellIs" dxfId="3210" priority="513" operator="equal">
      <formula>0</formula>
    </cfRule>
  </conditionalFormatting>
  <conditionalFormatting sqref="I124:L124">
    <cfRule type="containsBlanks" dxfId="3209" priority="512">
      <formula>LEN(TRIM(I124))=0</formula>
    </cfRule>
  </conditionalFormatting>
  <conditionalFormatting sqref="O124:P124">
    <cfRule type="cellIs" dxfId="3208" priority="511" operator="equal">
      <formula>0</formula>
    </cfRule>
  </conditionalFormatting>
  <conditionalFormatting sqref="O124:P124">
    <cfRule type="cellIs" dxfId="3207" priority="510" operator="equal">
      <formula>0</formula>
    </cfRule>
  </conditionalFormatting>
  <conditionalFormatting sqref="O124:P124">
    <cfRule type="containsBlanks" dxfId="3206" priority="509">
      <formula>LEN(TRIM(O124))=0</formula>
    </cfRule>
  </conditionalFormatting>
  <conditionalFormatting sqref="C191:E191 Q182:S182 C181:E189 C161:E168 M161:N161 Q161:S161 G161:G168 G181:G189 G191 I191:S191 I182:J182 I183:S189 I181:S181 I162:S168">
    <cfRule type="cellIs" dxfId="3205" priority="508" operator="equal">
      <formula>0</formula>
    </cfRule>
  </conditionalFormatting>
  <conditionalFormatting sqref="Q161:Q163">
    <cfRule type="cellIs" dxfId="3204" priority="507" operator="equal">
      <formula>0</formula>
    </cfRule>
  </conditionalFormatting>
  <conditionalFormatting sqref="Q161:S161 M161:N161 C162:E163 G162:G163 I162:S163">
    <cfRule type="cellIs" dxfId="3203" priority="506" operator="equal">
      <formula>0</formula>
    </cfRule>
  </conditionalFormatting>
  <conditionalFormatting sqref="E162:E163">
    <cfRule type="cellIs" dxfId="3202" priority="505" operator="equal">
      <formula>0</formula>
    </cfRule>
  </conditionalFormatting>
  <conditionalFormatting sqref="M161:N161">
    <cfRule type="cellIs" dxfId="3201" priority="504" operator="equal">
      <formula>0</formula>
    </cfRule>
  </conditionalFormatting>
  <conditionalFormatting sqref="K164:K166 K182">
    <cfRule type="cellIs" dxfId="3200" priority="503" operator="equal">
      <formula>0</formula>
    </cfRule>
  </conditionalFormatting>
  <conditionalFormatting sqref="K162:K163">
    <cfRule type="cellIs" dxfId="3199" priority="502" operator="equal">
      <formula>0</formula>
    </cfRule>
  </conditionalFormatting>
  <conditionalFormatting sqref="L164:L166 L182">
    <cfRule type="cellIs" dxfId="3198" priority="501" operator="equal">
      <formula>0</formula>
    </cfRule>
  </conditionalFormatting>
  <conditionalFormatting sqref="L162:L163">
    <cfRule type="cellIs" dxfId="3197" priority="500" operator="equal">
      <formula>0</formula>
    </cfRule>
  </conditionalFormatting>
  <conditionalFormatting sqref="M164:M166 M182">
    <cfRule type="cellIs" dxfId="3196" priority="499" operator="equal">
      <formula>0</formula>
    </cfRule>
  </conditionalFormatting>
  <conditionalFormatting sqref="M161:M163">
    <cfRule type="cellIs" dxfId="3195" priority="498" operator="equal">
      <formula>0</formula>
    </cfRule>
  </conditionalFormatting>
  <conditionalFormatting sqref="N164:N166 N182">
    <cfRule type="cellIs" dxfId="3194" priority="497" operator="equal">
      <formula>0</formula>
    </cfRule>
  </conditionalFormatting>
  <conditionalFormatting sqref="N161:N163">
    <cfRule type="cellIs" dxfId="3193" priority="496" operator="equal">
      <formula>0</formula>
    </cfRule>
  </conditionalFormatting>
  <conditionalFormatting sqref="O164:O166 O182">
    <cfRule type="cellIs" dxfId="3192" priority="495" operator="equal">
      <formula>0</formula>
    </cfRule>
  </conditionalFormatting>
  <conditionalFormatting sqref="O162:O163">
    <cfRule type="cellIs" dxfId="3191" priority="494" operator="equal">
      <formula>0</formula>
    </cfRule>
  </conditionalFormatting>
  <conditionalFormatting sqref="P164:P166 P182">
    <cfRule type="cellIs" dxfId="3190" priority="493" operator="equal">
      <formula>0</formula>
    </cfRule>
  </conditionalFormatting>
  <conditionalFormatting sqref="P162:P163">
    <cfRule type="cellIs" dxfId="3189" priority="492" operator="equal">
      <formula>0</formula>
    </cfRule>
  </conditionalFormatting>
  <conditionalFormatting sqref="C190:E190 G190 I190:S190">
    <cfRule type="cellIs" dxfId="3188" priority="491" operator="equal">
      <formula>0</formula>
    </cfRule>
  </conditionalFormatting>
  <conditionalFormatting sqref="C183:E191 C181:E181 C161:E167 M161:N161 Q161:S161 G161:G167 G181 G183:G191 I183:S191 I181:S181 I162:S167">
    <cfRule type="containsBlanks" dxfId="3187" priority="490">
      <formula>LEN(TRIM(C161))=0</formula>
    </cfRule>
  </conditionalFormatting>
  <conditionalFormatting sqref="C190:E190 G190 I190:S190">
    <cfRule type="cellIs" dxfId="3186" priority="489" operator="equal">
      <formula>0</formula>
    </cfRule>
  </conditionalFormatting>
  <conditionalFormatting sqref="M164:M165">
    <cfRule type="cellIs" dxfId="3185" priority="488" operator="equal">
      <formula>0</formula>
    </cfRule>
  </conditionalFormatting>
  <conditionalFormatting sqref="N164:N165">
    <cfRule type="cellIs" dxfId="3184" priority="487" operator="equal">
      <formula>0</formula>
    </cfRule>
  </conditionalFormatting>
  <conditionalFormatting sqref="O164:P164">
    <cfRule type="cellIs" dxfId="3183" priority="486" operator="equal">
      <formula>0</formula>
    </cfRule>
  </conditionalFormatting>
  <conditionalFormatting sqref="O165:P165">
    <cfRule type="cellIs" dxfId="3182" priority="485" operator="equal">
      <formula>0</formula>
    </cfRule>
  </conditionalFormatting>
  <conditionalFormatting sqref="C169:E180 G169:G180 I169:S180">
    <cfRule type="cellIs" dxfId="3181" priority="484" operator="equal">
      <formula>0</formula>
    </cfRule>
  </conditionalFormatting>
  <conditionalFormatting sqref="C169:E180 G169:G180 I169:S180">
    <cfRule type="containsBlanks" dxfId="3180" priority="483">
      <formula>LEN(TRIM(C169))=0</formula>
    </cfRule>
  </conditionalFormatting>
  <conditionalFormatting sqref="I161">
    <cfRule type="cellIs" dxfId="3179" priority="482" operator="equal">
      <formula>0</formula>
    </cfRule>
  </conditionalFormatting>
  <conditionalFormatting sqref="J161">
    <cfRule type="cellIs" dxfId="3178" priority="481" operator="equal">
      <formula>0</formula>
    </cfRule>
  </conditionalFormatting>
  <conditionalFormatting sqref="K161:L161">
    <cfRule type="cellIs" dxfId="3177" priority="480" operator="equal">
      <formula>0</formula>
    </cfRule>
  </conditionalFormatting>
  <conditionalFormatting sqref="L161">
    <cfRule type="cellIs" dxfId="3176" priority="479" operator="equal">
      <formula>0</formula>
    </cfRule>
  </conditionalFormatting>
  <conditionalFormatting sqref="I161:L161">
    <cfRule type="containsBlanks" dxfId="3175" priority="478">
      <formula>LEN(TRIM(I161))=0</formula>
    </cfRule>
  </conditionalFormatting>
  <conditionalFormatting sqref="O161:P161">
    <cfRule type="cellIs" dxfId="3174" priority="477" operator="equal">
      <formula>0</formula>
    </cfRule>
  </conditionalFormatting>
  <conditionalFormatting sqref="O161:P161">
    <cfRule type="cellIs" dxfId="3173" priority="476" operator="equal">
      <formula>0</formula>
    </cfRule>
  </conditionalFormatting>
  <conditionalFormatting sqref="O161:P161">
    <cfRule type="containsBlanks" dxfId="3172" priority="475">
      <formula>LEN(TRIM(O161))=0</formula>
    </cfRule>
  </conditionalFormatting>
  <conditionalFormatting sqref="C228:E228 Q219:S219 C218:E226 C198:E205 M198:N198 Q198:S198 G198:G205 G218:G226 G228 I228:S228 I219:J219 I220:S226 I218:S218 I199:S205">
    <cfRule type="cellIs" dxfId="3171" priority="474" operator="equal">
      <formula>0</formula>
    </cfRule>
  </conditionalFormatting>
  <conditionalFormatting sqref="Q198:Q200">
    <cfRule type="cellIs" dxfId="3170" priority="473" operator="equal">
      <formula>0</formula>
    </cfRule>
  </conditionalFormatting>
  <conditionalFormatting sqref="Q198:S198 M198:N198 C199:E200 G199:G200 I199:S200">
    <cfRule type="cellIs" dxfId="3169" priority="472" operator="equal">
      <formula>0</formula>
    </cfRule>
  </conditionalFormatting>
  <conditionalFormatting sqref="E199:E200">
    <cfRule type="cellIs" dxfId="3168" priority="471" operator="equal">
      <formula>0</formula>
    </cfRule>
  </conditionalFormatting>
  <conditionalFormatting sqref="M198:N198">
    <cfRule type="cellIs" dxfId="3167" priority="470" operator="equal">
      <formula>0</formula>
    </cfRule>
  </conditionalFormatting>
  <conditionalFormatting sqref="K201:K203 K219">
    <cfRule type="cellIs" dxfId="3166" priority="469" operator="equal">
      <formula>0</formula>
    </cfRule>
  </conditionalFormatting>
  <conditionalFormatting sqref="K199:K200">
    <cfRule type="cellIs" dxfId="3165" priority="468" operator="equal">
      <formula>0</formula>
    </cfRule>
  </conditionalFormatting>
  <conditionalFormatting sqref="L201:L203 L219">
    <cfRule type="cellIs" dxfId="3164" priority="467" operator="equal">
      <formula>0</formula>
    </cfRule>
  </conditionalFormatting>
  <conditionalFormatting sqref="L199:L200">
    <cfRule type="cellIs" dxfId="3163" priority="466" operator="equal">
      <formula>0</formula>
    </cfRule>
  </conditionalFormatting>
  <conditionalFormatting sqref="M201:M203 M219">
    <cfRule type="cellIs" dxfId="3162" priority="465" operator="equal">
      <formula>0</formula>
    </cfRule>
  </conditionalFormatting>
  <conditionalFormatting sqref="M198:M200">
    <cfRule type="cellIs" dxfId="3161" priority="464" operator="equal">
      <formula>0</formula>
    </cfRule>
  </conditionalFormatting>
  <conditionalFormatting sqref="N201:N203 N219">
    <cfRule type="cellIs" dxfId="3160" priority="463" operator="equal">
      <formula>0</formula>
    </cfRule>
  </conditionalFormatting>
  <conditionalFormatting sqref="N198:N200">
    <cfRule type="cellIs" dxfId="3159" priority="462" operator="equal">
      <formula>0</formula>
    </cfRule>
  </conditionalFormatting>
  <conditionalFormatting sqref="O201:O203 O219">
    <cfRule type="cellIs" dxfId="3158" priority="461" operator="equal">
      <formula>0</formula>
    </cfRule>
  </conditionalFormatting>
  <conditionalFormatting sqref="O199:O200">
    <cfRule type="cellIs" dxfId="3157" priority="460" operator="equal">
      <formula>0</formula>
    </cfRule>
  </conditionalFormatting>
  <conditionalFormatting sqref="P201:P203 P219">
    <cfRule type="cellIs" dxfId="3156" priority="459" operator="equal">
      <formula>0</formula>
    </cfRule>
  </conditionalFormatting>
  <conditionalFormatting sqref="P199:P200">
    <cfRule type="cellIs" dxfId="3155" priority="458" operator="equal">
      <formula>0</formula>
    </cfRule>
  </conditionalFormatting>
  <conditionalFormatting sqref="C227:E227 G227 I227:S227">
    <cfRule type="cellIs" dxfId="3154" priority="457" operator="equal">
      <formula>0</formula>
    </cfRule>
  </conditionalFormatting>
  <conditionalFormatting sqref="C220:E228 C218:E218 C198:E204 M198:N198 Q198:S198 G198:G204 G218 G220:G228 I220:S228 I218:S218 I199:S204">
    <cfRule type="containsBlanks" dxfId="3153" priority="456">
      <formula>LEN(TRIM(C198))=0</formula>
    </cfRule>
  </conditionalFormatting>
  <conditionalFormatting sqref="C227:E227 G227 I227:S227">
    <cfRule type="cellIs" dxfId="3152" priority="455" operator="equal">
      <formula>0</formula>
    </cfRule>
  </conditionalFormatting>
  <conditionalFormatting sqref="M201:M202">
    <cfRule type="cellIs" dxfId="3151" priority="454" operator="equal">
      <formula>0</formula>
    </cfRule>
  </conditionalFormatting>
  <conditionalFormatting sqref="N201:N202">
    <cfRule type="cellIs" dxfId="3150" priority="453" operator="equal">
      <formula>0</formula>
    </cfRule>
  </conditionalFormatting>
  <conditionalFormatting sqref="O201:P201">
    <cfRule type="cellIs" dxfId="3149" priority="452" operator="equal">
      <formula>0</formula>
    </cfRule>
  </conditionalFormatting>
  <conditionalFormatting sqref="O202:P202">
    <cfRule type="cellIs" dxfId="3148" priority="451" operator="equal">
      <formula>0</formula>
    </cfRule>
  </conditionalFormatting>
  <conditionalFormatting sqref="C206:E217 G206:G217 I206:S217">
    <cfRule type="cellIs" dxfId="3147" priority="450" operator="equal">
      <formula>0</formula>
    </cfRule>
  </conditionalFormatting>
  <conditionalFormatting sqref="C206:E217 G206:G217 I206:S217">
    <cfRule type="containsBlanks" dxfId="3146" priority="449">
      <formula>LEN(TRIM(C206))=0</formula>
    </cfRule>
  </conditionalFormatting>
  <conditionalFormatting sqref="I198">
    <cfRule type="cellIs" dxfId="3145" priority="448" operator="equal">
      <formula>0</formula>
    </cfRule>
  </conditionalFormatting>
  <conditionalFormatting sqref="J198">
    <cfRule type="cellIs" dxfId="3144" priority="447" operator="equal">
      <formula>0</formula>
    </cfRule>
  </conditionalFormatting>
  <conditionalFormatting sqref="K198:L198">
    <cfRule type="cellIs" dxfId="3143" priority="446" operator="equal">
      <formula>0</formula>
    </cfRule>
  </conditionalFormatting>
  <conditionalFormatting sqref="L198">
    <cfRule type="cellIs" dxfId="3142" priority="445" operator="equal">
      <formula>0</formula>
    </cfRule>
  </conditionalFormatting>
  <conditionalFormatting sqref="I198:L198">
    <cfRule type="containsBlanks" dxfId="3141" priority="444">
      <formula>LEN(TRIM(I198))=0</formula>
    </cfRule>
  </conditionalFormatting>
  <conditionalFormatting sqref="O198:P198">
    <cfRule type="cellIs" dxfId="3140" priority="443" operator="equal">
      <formula>0</formula>
    </cfRule>
  </conditionalFormatting>
  <conditionalFormatting sqref="O198:P198">
    <cfRule type="cellIs" dxfId="3139" priority="442" operator="equal">
      <formula>0</formula>
    </cfRule>
  </conditionalFormatting>
  <conditionalFormatting sqref="O198:P198">
    <cfRule type="containsBlanks" dxfId="3138" priority="441">
      <formula>LEN(TRIM(O198))=0</formula>
    </cfRule>
  </conditionalFormatting>
  <conditionalFormatting sqref="C265:E265 Q256:S256 C255:E263 C235:E242 M235:N235 Q235:S235 G235:G242 G255:G263 G265 I265:S265 I256:J256 I257:S263 I255:S255 I236:S242">
    <cfRule type="cellIs" dxfId="3137" priority="440" operator="equal">
      <formula>0</formula>
    </cfRule>
  </conditionalFormatting>
  <conditionalFormatting sqref="Q235:Q237">
    <cfRule type="cellIs" dxfId="3136" priority="439" operator="equal">
      <formula>0</formula>
    </cfRule>
  </conditionalFormatting>
  <conditionalFormatting sqref="Q235:S235 M235:N235 C236:E237 G236:G237 I236:S237">
    <cfRule type="cellIs" dxfId="3135" priority="438" operator="equal">
      <formula>0</formula>
    </cfRule>
  </conditionalFormatting>
  <conditionalFormatting sqref="E236:E237">
    <cfRule type="cellIs" dxfId="3134" priority="437" operator="equal">
      <formula>0</formula>
    </cfRule>
  </conditionalFormatting>
  <conditionalFormatting sqref="M235:N235">
    <cfRule type="cellIs" dxfId="3133" priority="436" operator="equal">
      <formula>0</formula>
    </cfRule>
  </conditionalFormatting>
  <conditionalFormatting sqref="K238:K240 K256">
    <cfRule type="cellIs" dxfId="3132" priority="435" operator="equal">
      <formula>0</formula>
    </cfRule>
  </conditionalFormatting>
  <conditionalFormatting sqref="K236:K237">
    <cfRule type="cellIs" dxfId="3131" priority="434" operator="equal">
      <formula>0</formula>
    </cfRule>
  </conditionalFormatting>
  <conditionalFormatting sqref="L238:L240 L256">
    <cfRule type="cellIs" dxfId="3130" priority="433" operator="equal">
      <formula>0</formula>
    </cfRule>
  </conditionalFormatting>
  <conditionalFormatting sqref="L236:L237">
    <cfRule type="cellIs" dxfId="3129" priority="432" operator="equal">
      <formula>0</formula>
    </cfRule>
  </conditionalFormatting>
  <conditionalFormatting sqref="M238:M240 M256">
    <cfRule type="cellIs" dxfId="3128" priority="431" operator="equal">
      <formula>0</formula>
    </cfRule>
  </conditionalFormatting>
  <conditionalFormatting sqref="M235:M237">
    <cfRule type="cellIs" dxfId="3127" priority="430" operator="equal">
      <formula>0</formula>
    </cfRule>
  </conditionalFormatting>
  <conditionalFormatting sqref="N238:N240 N256">
    <cfRule type="cellIs" dxfId="3126" priority="429" operator="equal">
      <formula>0</formula>
    </cfRule>
  </conditionalFormatting>
  <conditionalFormatting sqref="N235:N237">
    <cfRule type="cellIs" dxfId="3125" priority="428" operator="equal">
      <formula>0</formula>
    </cfRule>
  </conditionalFormatting>
  <conditionalFormatting sqref="O238:O240 O256">
    <cfRule type="cellIs" dxfId="3124" priority="427" operator="equal">
      <formula>0</formula>
    </cfRule>
  </conditionalFormatting>
  <conditionalFormatting sqref="O236:O237">
    <cfRule type="cellIs" dxfId="3123" priority="426" operator="equal">
      <formula>0</formula>
    </cfRule>
  </conditionalFormatting>
  <conditionalFormatting sqref="P238:P240 P256">
    <cfRule type="cellIs" dxfId="3122" priority="425" operator="equal">
      <formula>0</formula>
    </cfRule>
  </conditionalFormatting>
  <conditionalFormatting sqref="P236:P237">
    <cfRule type="cellIs" dxfId="3121" priority="424" operator="equal">
      <formula>0</formula>
    </cfRule>
  </conditionalFormatting>
  <conditionalFormatting sqref="C264:E264 G264 I264:S264">
    <cfRule type="cellIs" dxfId="3120" priority="423" operator="equal">
      <formula>0</formula>
    </cfRule>
  </conditionalFormatting>
  <conditionalFormatting sqref="C257:E265 C255:E255 C235:E241 M235:N235 Q235:S235 G235:G241 G255 G257:G265 I257:S265 I255:S255 I236:S241">
    <cfRule type="containsBlanks" dxfId="3119" priority="422">
      <formula>LEN(TRIM(C235))=0</formula>
    </cfRule>
  </conditionalFormatting>
  <conditionalFormatting sqref="C264:E264 G264 I264:S264">
    <cfRule type="cellIs" dxfId="3118" priority="421" operator="equal">
      <formula>0</formula>
    </cfRule>
  </conditionalFormatting>
  <conditionalFormatting sqref="M238:M239">
    <cfRule type="cellIs" dxfId="3117" priority="420" operator="equal">
      <formula>0</formula>
    </cfRule>
  </conditionalFormatting>
  <conditionalFormatting sqref="N238:N239">
    <cfRule type="cellIs" dxfId="3116" priority="419" operator="equal">
      <formula>0</formula>
    </cfRule>
  </conditionalFormatting>
  <conditionalFormatting sqref="O238:P238">
    <cfRule type="cellIs" dxfId="3115" priority="418" operator="equal">
      <formula>0</formula>
    </cfRule>
  </conditionalFormatting>
  <conditionalFormatting sqref="O239:P239">
    <cfRule type="cellIs" dxfId="3114" priority="417" operator="equal">
      <formula>0</formula>
    </cfRule>
  </conditionalFormatting>
  <conditionalFormatting sqref="C243:E254 G243:G254 I243:S254">
    <cfRule type="cellIs" dxfId="3113" priority="416" operator="equal">
      <formula>0</formula>
    </cfRule>
  </conditionalFormatting>
  <conditionalFormatting sqref="C243:E254 G243:G254 I243:S254">
    <cfRule type="containsBlanks" dxfId="3112" priority="415">
      <formula>LEN(TRIM(C243))=0</formula>
    </cfRule>
  </conditionalFormatting>
  <conditionalFormatting sqref="I235">
    <cfRule type="cellIs" dxfId="3111" priority="414" operator="equal">
      <formula>0</formula>
    </cfRule>
  </conditionalFormatting>
  <conditionalFormatting sqref="J235">
    <cfRule type="cellIs" dxfId="3110" priority="413" operator="equal">
      <formula>0</formula>
    </cfRule>
  </conditionalFormatting>
  <conditionalFormatting sqref="K235:L235">
    <cfRule type="cellIs" dxfId="3109" priority="412" operator="equal">
      <formula>0</formula>
    </cfRule>
  </conditionalFormatting>
  <conditionalFormatting sqref="L235">
    <cfRule type="cellIs" dxfId="3108" priority="411" operator="equal">
      <formula>0</formula>
    </cfRule>
  </conditionalFormatting>
  <conditionalFormatting sqref="I235:L235">
    <cfRule type="containsBlanks" dxfId="3107" priority="410">
      <formula>LEN(TRIM(I235))=0</formula>
    </cfRule>
  </conditionalFormatting>
  <conditionalFormatting sqref="O235:P235">
    <cfRule type="cellIs" dxfId="3106" priority="409" operator="equal">
      <formula>0</formula>
    </cfRule>
  </conditionalFormatting>
  <conditionalFormatting sqref="O235:P235">
    <cfRule type="cellIs" dxfId="3105" priority="408" operator="equal">
      <formula>0</formula>
    </cfRule>
  </conditionalFormatting>
  <conditionalFormatting sqref="O235:P235">
    <cfRule type="containsBlanks" dxfId="3104" priority="407">
      <formula>LEN(TRIM(O235))=0</formula>
    </cfRule>
  </conditionalFormatting>
  <conditionalFormatting sqref="C302:E302 Q293:S293 C292:E300 C272:E279 M272:N272 Q272:S272 G272:G279 G292:G300 G302 I302:S302 I293:J293 I294:S300 I292:S292 I273:S279">
    <cfRule type="cellIs" dxfId="3103" priority="406" operator="equal">
      <formula>0</formula>
    </cfRule>
  </conditionalFormatting>
  <conditionalFormatting sqref="Q272:Q274">
    <cfRule type="cellIs" dxfId="3102" priority="405" operator="equal">
      <formula>0</formula>
    </cfRule>
  </conditionalFormatting>
  <conditionalFormatting sqref="Q272:S272 M272:N272 C273:E274 G273:G274 I273:S274">
    <cfRule type="cellIs" dxfId="3101" priority="404" operator="equal">
      <formula>0</formula>
    </cfRule>
  </conditionalFormatting>
  <conditionalFormatting sqref="E273:E274">
    <cfRule type="cellIs" dxfId="3100" priority="403" operator="equal">
      <formula>0</formula>
    </cfRule>
  </conditionalFormatting>
  <conditionalFormatting sqref="M272:N272">
    <cfRule type="cellIs" dxfId="3099" priority="402" operator="equal">
      <formula>0</formula>
    </cfRule>
  </conditionalFormatting>
  <conditionalFormatting sqref="K275:K277 K293">
    <cfRule type="cellIs" dxfId="3098" priority="401" operator="equal">
      <formula>0</formula>
    </cfRule>
  </conditionalFormatting>
  <conditionalFormatting sqref="K273:K274">
    <cfRule type="cellIs" dxfId="3097" priority="400" operator="equal">
      <formula>0</formula>
    </cfRule>
  </conditionalFormatting>
  <conditionalFormatting sqref="L275:L277 L293">
    <cfRule type="cellIs" dxfId="3096" priority="399" operator="equal">
      <formula>0</formula>
    </cfRule>
  </conditionalFormatting>
  <conditionalFormatting sqref="L273:L274">
    <cfRule type="cellIs" dxfId="3095" priority="398" operator="equal">
      <formula>0</formula>
    </cfRule>
  </conditionalFormatting>
  <conditionalFormatting sqref="M275:M277 M293">
    <cfRule type="cellIs" dxfId="3094" priority="397" operator="equal">
      <formula>0</formula>
    </cfRule>
  </conditionalFormatting>
  <conditionalFormatting sqref="M272:M274">
    <cfRule type="cellIs" dxfId="3093" priority="396" operator="equal">
      <formula>0</formula>
    </cfRule>
  </conditionalFormatting>
  <conditionalFormatting sqref="N275:N277 N293">
    <cfRule type="cellIs" dxfId="3092" priority="395" operator="equal">
      <formula>0</formula>
    </cfRule>
  </conditionalFormatting>
  <conditionalFormatting sqref="N272:N274">
    <cfRule type="cellIs" dxfId="3091" priority="394" operator="equal">
      <formula>0</formula>
    </cfRule>
  </conditionalFormatting>
  <conditionalFormatting sqref="O275:O277 O293">
    <cfRule type="cellIs" dxfId="3090" priority="393" operator="equal">
      <formula>0</formula>
    </cfRule>
  </conditionalFormatting>
  <conditionalFormatting sqref="O273:O274">
    <cfRule type="cellIs" dxfId="3089" priority="392" operator="equal">
      <formula>0</formula>
    </cfRule>
  </conditionalFormatting>
  <conditionalFormatting sqref="P275:P277 P293">
    <cfRule type="cellIs" dxfId="3088" priority="391" operator="equal">
      <formula>0</formula>
    </cfRule>
  </conditionalFormatting>
  <conditionalFormatting sqref="P273:P274">
    <cfRule type="cellIs" dxfId="3087" priority="390" operator="equal">
      <formula>0</formula>
    </cfRule>
  </conditionalFormatting>
  <conditionalFormatting sqref="C301:E301 G301 I301:S301">
    <cfRule type="cellIs" dxfId="3086" priority="389" operator="equal">
      <formula>0</formula>
    </cfRule>
  </conditionalFormatting>
  <conditionalFormatting sqref="C294:E302 C292:E292 C272:E278 M272:N272 Q272:S272 G272:G278 G292 G294:G302 I294:S302 I292:S292 I273:S278">
    <cfRule type="containsBlanks" dxfId="3085" priority="388">
      <formula>LEN(TRIM(C272))=0</formula>
    </cfRule>
  </conditionalFormatting>
  <conditionalFormatting sqref="C301:E301 G301 I301:S301">
    <cfRule type="cellIs" dxfId="3084" priority="387" operator="equal">
      <formula>0</formula>
    </cfRule>
  </conditionalFormatting>
  <conditionalFormatting sqref="M275:M276">
    <cfRule type="cellIs" dxfId="3083" priority="386" operator="equal">
      <formula>0</formula>
    </cfRule>
  </conditionalFormatting>
  <conditionalFormatting sqref="N275:N276">
    <cfRule type="cellIs" dxfId="3082" priority="385" operator="equal">
      <formula>0</formula>
    </cfRule>
  </conditionalFormatting>
  <conditionalFormatting sqref="O275:P275">
    <cfRule type="cellIs" dxfId="3081" priority="384" operator="equal">
      <formula>0</formula>
    </cfRule>
  </conditionalFormatting>
  <conditionalFormatting sqref="O276:P276">
    <cfRule type="cellIs" dxfId="3080" priority="383" operator="equal">
      <formula>0</formula>
    </cfRule>
  </conditionalFormatting>
  <conditionalFormatting sqref="C280:E291 G280:G291 I280:S291">
    <cfRule type="cellIs" dxfId="3079" priority="382" operator="equal">
      <formula>0</formula>
    </cfRule>
  </conditionalFormatting>
  <conditionalFormatting sqref="C280:E291 G280:G291 I280:S291">
    <cfRule type="containsBlanks" dxfId="3078" priority="381">
      <formula>LEN(TRIM(C280))=0</formula>
    </cfRule>
  </conditionalFormatting>
  <conditionalFormatting sqref="I272">
    <cfRule type="cellIs" dxfId="3077" priority="380" operator="equal">
      <formula>0</formula>
    </cfRule>
  </conditionalFormatting>
  <conditionalFormatting sqref="J272">
    <cfRule type="cellIs" dxfId="3076" priority="379" operator="equal">
      <formula>0</formula>
    </cfRule>
  </conditionalFormatting>
  <conditionalFormatting sqref="K272:L272">
    <cfRule type="cellIs" dxfId="3075" priority="378" operator="equal">
      <formula>0</formula>
    </cfRule>
  </conditionalFormatting>
  <conditionalFormatting sqref="L272">
    <cfRule type="cellIs" dxfId="3074" priority="377" operator="equal">
      <formula>0</formula>
    </cfRule>
  </conditionalFormatting>
  <conditionalFormatting sqref="I272:L272">
    <cfRule type="containsBlanks" dxfId="3073" priority="376">
      <formula>LEN(TRIM(I272))=0</formula>
    </cfRule>
  </conditionalFormatting>
  <conditionalFormatting sqref="O272:P272">
    <cfRule type="cellIs" dxfId="3072" priority="375" operator="equal">
      <formula>0</formula>
    </cfRule>
  </conditionalFormatting>
  <conditionalFormatting sqref="O272:P272">
    <cfRule type="cellIs" dxfId="3071" priority="374" operator="equal">
      <formula>0</formula>
    </cfRule>
  </conditionalFormatting>
  <conditionalFormatting sqref="O272:P272">
    <cfRule type="containsBlanks" dxfId="3070" priority="373">
      <formula>LEN(TRIM(O272))=0</formula>
    </cfRule>
  </conditionalFormatting>
  <conditionalFormatting sqref="C339:E339 Q330:S330 C329:E337 C309:E316 M309:N309 Q309:S309 G309:G316 G329:G337 G339 I339:S339 I330:J330 I331:S337 I329:S329 I310:S316">
    <cfRule type="cellIs" dxfId="3069" priority="372" operator="equal">
      <formula>0</formula>
    </cfRule>
  </conditionalFormatting>
  <conditionalFormatting sqref="Q309:Q311">
    <cfRule type="cellIs" dxfId="3068" priority="371" operator="equal">
      <formula>0</formula>
    </cfRule>
  </conditionalFormatting>
  <conditionalFormatting sqref="Q309:S309 M309:N309 C310:E311 G310:G311 I310:S311">
    <cfRule type="cellIs" dxfId="3067" priority="370" operator="equal">
      <formula>0</formula>
    </cfRule>
  </conditionalFormatting>
  <conditionalFormatting sqref="E310:E311">
    <cfRule type="cellIs" dxfId="3066" priority="369" operator="equal">
      <formula>0</formula>
    </cfRule>
  </conditionalFormatting>
  <conditionalFormatting sqref="M309:N309">
    <cfRule type="cellIs" dxfId="3065" priority="368" operator="equal">
      <formula>0</formula>
    </cfRule>
  </conditionalFormatting>
  <conditionalFormatting sqref="K312:K314 K330">
    <cfRule type="cellIs" dxfId="3064" priority="367" operator="equal">
      <formula>0</formula>
    </cfRule>
  </conditionalFormatting>
  <conditionalFormatting sqref="K310:K311">
    <cfRule type="cellIs" dxfId="3063" priority="366" operator="equal">
      <formula>0</formula>
    </cfRule>
  </conditionalFormatting>
  <conditionalFormatting sqref="L312:L314 L330">
    <cfRule type="cellIs" dxfId="3062" priority="365" operator="equal">
      <formula>0</formula>
    </cfRule>
  </conditionalFormatting>
  <conditionalFormatting sqref="L310:L311">
    <cfRule type="cellIs" dxfId="3061" priority="364" operator="equal">
      <formula>0</formula>
    </cfRule>
  </conditionalFormatting>
  <conditionalFormatting sqref="M312:M314 M330">
    <cfRule type="cellIs" dxfId="3060" priority="363" operator="equal">
      <formula>0</formula>
    </cfRule>
  </conditionalFormatting>
  <conditionalFormatting sqref="M309:M311">
    <cfRule type="cellIs" dxfId="3059" priority="362" operator="equal">
      <formula>0</formula>
    </cfRule>
  </conditionalFormatting>
  <conditionalFormatting sqref="N312:N314 N330">
    <cfRule type="cellIs" dxfId="3058" priority="361" operator="equal">
      <formula>0</formula>
    </cfRule>
  </conditionalFormatting>
  <conditionalFormatting sqref="N309:N311">
    <cfRule type="cellIs" dxfId="3057" priority="360" operator="equal">
      <formula>0</formula>
    </cfRule>
  </conditionalFormatting>
  <conditionalFormatting sqref="O312:O314 O330">
    <cfRule type="cellIs" dxfId="3056" priority="359" operator="equal">
      <formula>0</formula>
    </cfRule>
  </conditionalFormatting>
  <conditionalFormatting sqref="O310:O311">
    <cfRule type="cellIs" dxfId="3055" priority="358" operator="equal">
      <formula>0</formula>
    </cfRule>
  </conditionalFormatting>
  <conditionalFormatting sqref="P312:P314 P330">
    <cfRule type="cellIs" dxfId="3054" priority="357" operator="equal">
      <formula>0</formula>
    </cfRule>
  </conditionalFormatting>
  <conditionalFormatting sqref="P310:P311">
    <cfRule type="cellIs" dxfId="3053" priority="356" operator="equal">
      <formula>0</formula>
    </cfRule>
  </conditionalFormatting>
  <conditionalFormatting sqref="C338:E338 G338 I338:S338">
    <cfRule type="cellIs" dxfId="3052" priority="355" operator="equal">
      <formula>0</formula>
    </cfRule>
  </conditionalFormatting>
  <conditionalFormatting sqref="C331:E339 C329:E329 C309:E315 M309:N309 Q309:S309 G309:G315 G329 G331:G339 I331:S339 I329:S329 I310:S315">
    <cfRule type="containsBlanks" dxfId="3051" priority="354">
      <formula>LEN(TRIM(C309))=0</formula>
    </cfRule>
  </conditionalFormatting>
  <conditionalFormatting sqref="C338:E338 G338 I338:S338">
    <cfRule type="cellIs" dxfId="3050" priority="353" operator="equal">
      <formula>0</formula>
    </cfRule>
  </conditionalFormatting>
  <conditionalFormatting sqref="M312:M313">
    <cfRule type="cellIs" dxfId="3049" priority="352" operator="equal">
      <formula>0</formula>
    </cfRule>
  </conditionalFormatting>
  <conditionalFormatting sqref="N312:N313">
    <cfRule type="cellIs" dxfId="3048" priority="351" operator="equal">
      <formula>0</formula>
    </cfRule>
  </conditionalFormatting>
  <conditionalFormatting sqref="O312:P312">
    <cfRule type="cellIs" dxfId="3047" priority="350" operator="equal">
      <formula>0</formula>
    </cfRule>
  </conditionalFormatting>
  <conditionalFormatting sqref="O313:P313">
    <cfRule type="cellIs" dxfId="3046" priority="349" operator="equal">
      <formula>0</formula>
    </cfRule>
  </conditionalFormatting>
  <conditionalFormatting sqref="C317:E328 G317:G328 I317:S328">
    <cfRule type="cellIs" dxfId="3045" priority="348" operator="equal">
      <formula>0</formula>
    </cfRule>
  </conditionalFormatting>
  <conditionalFormatting sqref="C317:E328 G317:G328 I317:S328">
    <cfRule type="containsBlanks" dxfId="3044" priority="347">
      <formula>LEN(TRIM(C317))=0</formula>
    </cfRule>
  </conditionalFormatting>
  <conditionalFormatting sqref="I309">
    <cfRule type="cellIs" dxfId="3043" priority="346" operator="equal">
      <formula>0</formula>
    </cfRule>
  </conditionalFormatting>
  <conditionalFormatting sqref="J309">
    <cfRule type="cellIs" dxfId="3042" priority="345" operator="equal">
      <formula>0</formula>
    </cfRule>
  </conditionalFormatting>
  <conditionalFormatting sqref="K309:L309">
    <cfRule type="cellIs" dxfId="3041" priority="344" operator="equal">
      <formula>0</formula>
    </cfRule>
  </conditionalFormatting>
  <conditionalFormatting sqref="L309">
    <cfRule type="cellIs" dxfId="3040" priority="343" operator="equal">
      <formula>0</formula>
    </cfRule>
  </conditionalFormatting>
  <conditionalFormatting sqref="I309:L309">
    <cfRule type="containsBlanks" dxfId="3039" priority="342">
      <formula>LEN(TRIM(I309))=0</formula>
    </cfRule>
  </conditionalFormatting>
  <conditionalFormatting sqref="O309:P309">
    <cfRule type="cellIs" dxfId="3038" priority="341" operator="equal">
      <formula>0</formula>
    </cfRule>
  </conditionalFormatting>
  <conditionalFormatting sqref="O309:P309">
    <cfRule type="cellIs" dxfId="3037" priority="340" operator="equal">
      <formula>0</formula>
    </cfRule>
  </conditionalFormatting>
  <conditionalFormatting sqref="O309:P309">
    <cfRule type="containsBlanks" dxfId="3036" priority="339">
      <formula>LEN(TRIM(O309))=0</formula>
    </cfRule>
  </conditionalFormatting>
  <conditionalFormatting sqref="C376:E376 Q367:S367 C366:E374 C346:E353 M346:N346 Q346:S346 G346:G353 G366:G374 G376 I376:S376 I367:J367 I368:S374 I366:S366 I347:S353">
    <cfRule type="cellIs" dxfId="3035" priority="338" operator="equal">
      <formula>0</formula>
    </cfRule>
  </conditionalFormatting>
  <conditionalFormatting sqref="Q346:Q348">
    <cfRule type="cellIs" dxfId="3034" priority="337" operator="equal">
      <formula>0</formula>
    </cfRule>
  </conditionalFormatting>
  <conditionalFormatting sqref="Q346:S346 M346:N346 C347:E348 G347:G348 I347:S348">
    <cfRule type="cellIs" dxfId="3033" priority="336" operator="equal">
      <formula>0</formula>
    </cfRule>
  </conditionalFormatting>
  <conditionalFormatting sqref="E347:E348">
    <cfRule type="cellIs" dxfId="3032" priority="335" operator="equal">
      <formula>0</formula>
    </cfRule>
  </conditionalFormatting>
  <conditionalFormatting sqref="M346:N346">
    <cfRule type="cellIs" dxfId="3031" priority="334" operator="equal">
      <formula>0</formula>
    </cfRule>
  </conditionalFormatting>
  <conditionalFormatting sqref="K349:K351 K367">
    <cfRule type="cellIs" dxfId="3030" priority="333" operator="equal">
      <formula>0</formula>
    </cfRule>
  </conditionalFormatting>
  <conditionalFormatting sqref="K347:K348">
    <cfRule type="cellIs" dxfId="3029" priority="332" operator="equal">
      <formula>0</formula>
    </cfRule>
  </conditionalFormatting>
  <conditionalFormatting sqref="L349:L351 L367">
    <cfRule type="cellIs" dxfId="3028" priority="331" operator="equal">
      <formula>0</formula>
    </cfRule>
  </conditionalFormatting>
  <conditionalFormatting sqref="L347:L348">
    <cfRule type="cellIs" dxfId="3027" priority="330" operator="equal">
      <formula>0</formula>
    </cfRule>
  </conditionalFormatting>
  <conditionalFormatting sqref="M349:M351 M367">
    <cfRule type="cellIs" dxfId="3026" priority="329" operator="equal">
      <formula>0</formula>
    </cfRule>
  </conditionalFormatting>
  <conditionalFormatting sqref="M346:M348">
    <cfRule type="cellIs" dxfId="3025" priority="328" operator="equal">
      <formula>0</formula>
    </cfRule>
  </conditionalFormatting>
  <conditionalFormatting sqref="N349:N351 N367">
    <cfRule type="cellIs" dxfId="3024" priority="327" operator="equal">
      <formula>0</formula>
    </cfRule>
  </conditionalFormatting>
  <conditionalFormatting sqref="N346:N348">
    <cfRule type="cellIs" dxfId="3023" priority="326" operator="equal">
      <formula>0</formula>
    </cfRule>
  </conditionalFormatting>
  <conditionalFormatting sqref="O349:O351 O367">
    <cfRule type="cellIs" dxfId="3022" priority="325" operator="equal">
      <formula>0</formula>
    </cfRule>
  </conditionalFormatting>
  <conditionalFormatting sqref="O347:O348">
    <cfRule type="cellIs" dxfId="3021" priority="324" operator="equal">
      <formula>0</formula>
    </cfRule>
  </conditionalFormatting>
  <conditionalFormatting sqref="P349:P351 P367">
    <cfRule type="cellIs" dxfId="3020" priority="323" operator="equal">
      <formula>0</formula>
    </cfRule>
  </conditionalFormatting>
  <conditionalFormatting sqref="P347:P348">
    <cfRule type="cellIs" dxfId="3019" priority="322" operator="equal">
      <formula>0</formula>
    </cfRule>
  </conditionalFormatting>
  <conditionalFormatting sqref="C375:E375 G375 I375:S375">
    <cfRule type="cellIs" dxfId="3018" priority="321" operator="equal">
      <formula>0</formula>
    </cfRule>
  </conditionalFormatting>
  <conditionalFormatting sqref="C368:E376 C366:E366 C346:E352 M346:N346 Q346:S346 G346:G352 G366 G368:G376 I368:S376 I366:S366 I347:S352">
    <cfRule type="containsBlanks" dxfId="3017" priority="320">
      <formula>LEN(TRIM(C346))=0</formula>
    </cfRule>
  </conditionalFormatting>
  <conditionalFormatting sqref="C375:E375 G375 I375:S375">
    <cfRule type="cellIs" dxfId="3016" priority="319" operator="equal">
      <formula>0</formula>
    </cfRule>
  </conditionalFormatting>
  <conditionalFormatting sqref="M349:M350">
    <cfRule type="cellIs" dxfId="3015" priority="318" operator="equal">
      <formula>0</formula>
    </cfRule>
  </conditionalFormatting>
  <conditionalFormatting sqref="N349:N350">
    <cfRule type="cellIs" dxfId="3014" priority="317" operator="equal">
      <formula>0</formula>
    </cfRule>
  </conditionalFormatting>
  <conditionalFormatting sqref="O349:P349">
    <cfRule type="cellIs" dxfId="3013" priority="316" operator="equal">
      <formula>0</formula>
    </cfRule>
  </conditionalFormatting>
  <conditionalFormatting sqref="O350:P350">
    <cfRule type="cellIs" dxfId="3012" priority="315" operator="equal">
      <formula>0</formula>
    </cfRule>
  </conditionalFormatting>
  <conditionalFormatting sqref="C354:E365 G354:G365 I354:S365">
    <cfRule type="cellIs" dxfId="3011" priority="314" operator="equal">
      <formula>0</formula>
    </cfRule>
  </conditionalFormatting>
  <conditionalFormatting sqref="C354:E365 G354:G365 I354:S365">
    <cfRule type="containsBlanks" dxfId="3010" priority="313">
      <formula>LEN(TRIM(C354))=0</formula>
    </cfRule>
  </conditionalFormatting>
  <conditionalFormatting sqref="I346">
    <cfRule type="cellIs" dxfId="3009" priority="312" operator="equal">
      <formula>0</formula>
    </cfRule>
  </conditionalFormatting>
  <conditionalFormatting sqref="J346">
    <cfRule type="cellIs" dxfId="3008" priority="311" operator="equal">
      <formula>0</formula>
    </cfRule>
  </conditionalFormatting>
  <conditionalFormatting sqref="K346:L346">
    <cfRule type="cellIs" dxfId="3007" priority="310" operator="equal">
      <formula>0</formula>
    </cfRule>
  </conditionalFormatting>
  <conditionalFormatting sqref="L346">
    <cfRule type="cellIs" dxfId="3006" priority="309" operator="equal">
      <formula>0</formula>
    </cfRule>
  </conditionalFormatting>
  <conditionalFormatting sqref="I346:L346">
    <cfRule type="containsBlanks" dxfId="3005" priority="308">
      <formula>LEN(TRIM(I346))=0</formula>
    </cfRule>
  </conditionalFormatting>
  <conditionalFormatting sqref="O346:P346">
    <cfRule type="cellIs" dxfId="3004" priority="307" operator="equal">
      <formula>0</formula>
    </cfRule>
  </conditionalFormatting>
  <conditionalFormatting sqref="O346:P346">
    <cfRule type="cellIs" dxfId="3003" priority="306" operator="equal">
      <formula>0</formula>
    </cfRule>
  </conditionalFormatting>
  <conditionalFormatting sqref="O346:P346">
    <cfRule type="containsBlanks" dxfId="3002" priority="305">
      <formula>LEN(TRIM(O346))=0</formula>
    </cfRule>
  </conditionalFormatting>
  <conditionalFormatting sqref="C413:E413 Q404:S404 C403:E411 C383:E390 M383:N383 Q383:S383 G383:G390 G403:G411 G413 I413:S413 I404:J404 I405:S411 I403:S403 I384:S390">
    <cfRule type="cellIs" dxfId="3001" priority="304" operator="equal">
      <formula>0</formula>
    </cfRule>
  </conditionalFormatting>
  <conditionalFormatting sqref="Q383:Q385">
    <cfRule type="cellIs" dxfId="3000" priority="303" operator="equal">
      <formula>0</formula>
    </cfRule>
  </conditionalFormatting>
  <conditionalFormatting sqref="Q383:S383 M383:N383 C384:E385 G384:G385 I384:S385">
    <cfRule type="cellIs" dxfId="2999" priority="302" operator="equal">
      <formula>0</formula>
    </cfRule>
  </conditionalFormatting>
  <conditionalFormatting sqref="E384:E385">
    <cfRule type="cellIs" dxfId="2998" priority="301" operator="equal">
      <formula>0</formula>
    </cfRule>
  </conditionalFormatting>
  <conditionalFormatting sqref="M383:N383">
    <cfRule type="cellIs" dxfId="2997" priority="300" operator="equal">
      <formula>0</formula>
    </cfRule>
  </conditionalFormatting>
  <conditionalFormatting sqref="K386:K388 K404">
    <cfRule type="cellIs" dxfId="2996" priority="299" operator="equal">
      <formula>0</formula>
    </cfRule>
  </conditionalFormatting>
  <conditionalFormatting sqref="K384:K385">
    <cfRule type="cellIs" dxfId="2995" priority="298" operator="equal">
      <formula>0</formula>
    </cfRule>
  </conditionalFormatting>
  <conditionalFormatting sqref="L386:L388 L404">
    <cfRule type="cellIs" dxfId="2994" priority="297" operator="equal">
      <formula>0</formula>
    </cfRule>
  </conditionalFormatting>
  <conditionalFormatting sqref="L384:L385">
    <cfRule type="cellIs" dxfId="2993" priority="296" operator="equal">
      <formula>0</formula>
    </cfRule>
  </conditionalFormatting>
  <conditionalFormatting sqref="M386:M388 M404">
    <cfRule type="cellIs" dxfId="2992" priority="295" operator="equal">
      <formula>0</formula>
    </cfRule>
  </conditionalFormatting>
  <conditionalFormatting sqref="M383:M385">
    <cfRule type="cellIs" dxfId="2991" priority="294" operator="equal">
      <formula>0</formula>
    </cfRule>
  </conditionalFormatting>
  <conditionalFormatting sqref="N386:N388 N404">
    <cfRule type="cellIs" dxfId="2990" priority="293" operator="equal">
      <formula>0</formula>
    </cfRule>
  </conditionalFormatting>
  <conditionalFormatting sqref="N383:N385">
    <cfRule type="cellIs" dxfId="2989" priority="292" operator="equal">
      <formula>0</formula>
    </cfRule>
  </conditionalFormatting>
  <conditionalFormatting sqref="O386:O388 O404">
    <cfRule type="cellIs" dxfId="2988" priority="291" operator="equal">
      <formula>0</formula>
    </cfRule>
  </conditionalFormatting>
  <conditionalFormatting sqref="O384:O385">
    <cfRule type="cellIs" dxfId="2987" priority="290" operator="equal">
      <formula>0</formula>
    </cfRule>
  </conditionalFormatting>
  <conditionalFormatting sqref="P386:P388 P404">
    <cfRule type="cellIs" dxfId="2986" priority="289" operator="equal">
      <formula>0</formula>
    </cfRule>
  </conditionalFormatting>
  <conditionalFormatting sqref="P384:P385">
    <cfRule type="cellIs" dxfId="2985" priority="288" operator="equal">
      <formula>0</formula>
    </cfRule>
  </conditionalFormatting>
  <conditionalFormatting sqref="C412:E412 G412 I412:S412">
    <cfRule type="cellIs" dxfId="2984" priority="287" operator="equal">
      <formula>0</formula>
    </cfRule>
  </conditionalFormatting>
  <conditionalFormatting sqref="C405:E413 C403:E403 C383:E389 M383:N383 Q383:S383 G383:G389 G403 G405:G413 I405:S413 I403:S403 I384:S389">
    <cfRule type="containsBlanks" dxfId="2983" priority="286">
      <formula>LEN(TRIM(C383))=0</formula>
    </cfRule>
  </conditionalFormatting>
  <conditionalFormatting sqref="C412:E412 G412 I412:S412">
    <cfRule type="cellIs" dxfId="2982" priority="285" operator="equal">
      <formula>0</formula>
    </cfRule>
  </conditionalFormatting>
  <conditionalFormatting sqref="M386:M387">
    <cfRule type="cellIs" dxfId="2981" priority="284" operator="equal">
      <formula>0</formula>
    </cfRule>
  </conditionalFormatting>
  <conditionalFormatting sqref="N386:N387">
    <cfRule type="cellIs" dxfId="2980" priority="283" operator="equal">
      <formula>0</formula>
    </cfRule>
  </conditionalFormatting>
  <conditionalFormatting sqref="O386:P386">
    <cfRule type="cellIs" dxfId="2979" priority="282" operator="equal">
      <formula>0</formula>
    </cfRule>
  </conditionalFormatting>
  <conditionalFormatting sqref="O387:P387">
    <cfRule type="cellIs" dxfId="2978" priority="281" operator="equal">
      <formula>0</formula>
    </cfRule>
  </conditionalFormatting>
  <conditionalFormatting sqref="C391:E402 G391:G402 I391:S402">
    <cfRule type="cellIs" dxfId="2977" priority="280" operator="equal">
      <formula>0</formula>
    </cfRule>
  </conditionalFormatting>
  <conditionalFormatting sqref="C391:E402 G391:G402 I391:S402">
    <cfRule type="containsBlanks" dxfId="2976" priority="279">
      <formula>LEN(TRIM(C391))=0</formula>
    </cfRule>
  </conditionalFormatting>
  <conditionalFormatting sqref="I383">
    <cfRule type="cellIs" dxfId="2975" priority="278" operator="equal">
      <formula>0</formula>
    </cfRule>
  </conditionalFormatting>
  <conditionalFormatting sqref="J383">
    <cfRule type="cellIs" dxfId="2974" priority="277" operator="equal">
      <formula>0</formula>
    </cfRule>
  </conditionalFormatting>
  <conditionalFormatting sqref="K383:L383">
    <cfRule type="cellIs" dxfId="2973" priority="276" operator="equal">
      <formula>0</formula>
    </cfRule>
  </conditionalFormatting>
  <conditionalFormatting sqref="L383">
    <cfRule type="cellIs" dxfId="2972" priority="275" operator="equal">
      <formula>0</formula>
    </cfRule>
  </conditionalFormatting>
  <conditionalFormatting sqref="I383:L383">
    <cfRule type="containsBlanks" dxfId="2971" priority="274">
      <formula>LEN(TRIM(I383))=0</formula>
    </cfRule>
  </conditionalFormatting>
  <conditionalFormatting sqref="O383:P383">
    <cfRule type="cellIs" dxfId="2970" priority="273" operator="equal">
      <formula>0</formula>
    </cfRule>
  </conditionalFormatting>
  <conditionalFormatting sqref="O383:P383">
    <cfRule type="cellIs" dxfId="2969" priority="272" operator="equal">
      <formula>0</formula>
    </cfRule>
  </conditionalFormatting>
  <conditionalFormatting sqref="O383:P383">
    <cfRule type="containsBlanks" dxfId="2968" priority="271">
      <formula>LEN(TRIM(O383))=0</formula>
    </cfRule>
  </conditionalFormatting>
  <conditionalFormatting sqref="C450:E450 Q441:S441 C440:E448 C420:E427 M420:N420 Q420:S420 G420:G427 G440:G448 G450 I450:S450 I441:J441 I442:S448 I440:S440 I421:S427">
    <cfRule type="cellIs" dxfId="2967" priority="270" operator="equal">
      <formula>0</formula>
    </cfRule>
  </conditionalFormatting>
  <conditionalFormatting sqref="Q420:Q422">
    <cfRule type="cellIs" dxfId="2966" priority="269" operator="equal">
      <formula>0</formula>
    </cfRule>
  </conditionalFormatting>
  <conditionalFormatting sqref="Q420:S420 M420:N420 C421:E422 G421:G422 I421:S422">
    <cfRule type="cellIs" dxfId="2965" priority="268" operator="equal">
      <formula>0</formula>
    </cfRule>
  </conditionalFormatting>
  <conditionalFormatting sqref="E421:E422">
    <cfRule type="cellIs" dxfId="2964" priority="267" operator="equal">
      <formula>0</formula>
    </cfRule>
  </conditionalFormatting>
  <conditionalFormatting sqref="M420:N420">
    <cfRule type="cellIs" dxfId="2963" priority="266" operator="equal">
      <formula>0</formula>
    </cfRule>
  </conditionalFormatting>
  <conditionalFormatting sqref="K423:K425 K441">
    <cfRule type="cellIs" dxfId="2962" priority="265" operator="equal">
      <formula>0</formula>
    </cfRule>
  </conditionalFormatting>
  <conditionalFormatting sqref="K421:K422">
    <cfRule type="cellIs" dxfId="2961" priority="264" operator="equal">
      <formula>0</formula>
    </cfRule>
  </conditionalFormatting>
  <conditionalFormatting sqref="L423:L425 L441">
    <cfRule type="cellIs" dxfId="2960" priority="263" operator="equal">
      <formula>0</formula>
    </cfRule>
  </conditionalFormatting>
  <conditionalFormatting sqref="L421:L422">
    <cfRule type="cellIs" dxfId="2959" priority="262" operator="equal">
      <formula>0</formula>
    </cfRule>
  </conditionalFormatting>
  <conditionalFormatting sqref="M423:M425 M441">
    <cfRule type="cellIs" dxfId="2958" priority="261" operator="equal">
      <formula>0</formula>
    </cfRule>
  </conditionalFormatting>
  <conditionalFormatting sqref="M420:M422">
    <cfRule type="cellIs" dxfId="2957" priority="260" operator="equal">
      <formula>0</formula>
    </cfRule>
  </conditionalFormatting>
  <conditionalFormatting sqref="N423:N425 N441">
    <cfRule type="cellIs" dxfId="2956" priority="259" operator="equal">
      <formula>0</formula>
    </cfRule>
  </conditionalFormatting>
  <conditionalFormatting sqref="N420:N422">
    <cfRule type="cellIs" dxfId="2955" priority="258" operator="equal">
      <formula>0</formula>
    </cfRule>
  </conditionalFormatting>
  <conditionalFormatting sqref="O423:O425 O441">
    <cfRule type="cellIs" dxfId="2954" priority="257" operator="equal">
      <formula>0</formula>
    </cfRule>
  </conditionalFormatting>
  <conditionalFormatting sqref="O421:O422">
    <cfRule type="cellIs" dxfId="2953" priority="256" operator="equal">
      <formula>0</formula>
    </cfRule>
  </conditionalFormatting>
  <conditionalFormatting sqref="P423:P425 P441">
    <cfRule type="cellIs" dxfId="2952" priority="255" operator="equal">
      <formula>0</formula>
    </cfRule>
  </conditionalFormatting>
  <conditionalFormatting sqref="P421:P422">
    <cfRule type="cellIs" dxfId="2951" priority="254" operator="equal">
      <formula>0</formula>
    </cfRule>
  </conditionalFormatting>
  <conditionalFormatting sqref="C449:E449 G449 I449:S449">
    <cfRule type="cellIs" dxfId="2950" priority="253" operator="equal">
      <formula>0</formula>
    </cfRule>
  </conditionalFormatting>
  <conditionalFormatting sqref="C442:E450 C440:E440 C420:E426 M420:N420 Q420:S420 G420:G426 G440 G442:G450 I442:S450 I440:S440 I421:S426">
    <cfRule type="containsBlanks" dxfId="2949" priority="252">
      <formula>LEN(TRIM(C420))=0</formula>
    </cfRule>
  </conditionalFormatting>
  <conditionalFormatting sqref="C449:E449 G449 I449:S449">
    <cfRule type="cellIs" dxfId="2948" priority="251" operator="equal">
      <formula>0</formula>
    </cfRule>
  </conditionalFormatting>
  <conditionalFormatting sqref="M423:M424">
    <cfRule type="cellIs" dxfId="2947" priority="250" operator="equal">
      <formula>0</formula>
    </cfRule>
  </conditionalFormatting>
  <conditionalFormatting sqref="N423:N424">
    <cfRule type="cellIs" dxfId="2946" priority="249" operator="equal">
      <formula>0</formula>
    </cfRule>
  </conditionalFormatting>
  <conditionalFormatting sqref="O423:P423">
    <cfRule type="cellIs" dxfId="2945" priority="248" operator="equal">
      <formula>0</formula>
    </cfRule>
  </conditionalFormatting>
  <conditionalFormatting sqref="O424:P424">
    <cfRule type="cellIs" dxfId="2944" priority="247" operator="equal">
      <formula>0</formula>
    </cfRule>
  </conditionalFormatting>
  <conditionalFormatting sqref="C428:E439 G428:G439 I428:S439">
    <cfRule type="cellIs" dxfId="2943" priority="246" operator="equal">
      <formula>0</formula>
    </cfRule>
  </conditionalFormatting>
  <conditionalFormatting sqref="C428:E439 G428:G439 I428:S439">
    <cfRule type="containsBlanks" dxfId="2942" priority="245">
      <formula>LEN(TRIM(C428))=0</formula>
    </cfRule>
  </conditionalFormatting>
  <conditionalFormatting sqref="I420">
    <cfRule type="cellIs" dxfId="2941" priority="244" operator="equal">
      <formula>0</formula>
    </cfRule>
  </conditionalFormatting>
  <conditionalFormatting sqref="J420">
    <cfRule type="cellIs" dxfId="2940" priority="243" operator="equal">
      <formula>0</formula>
    </cfRule>
  </conditionalFormatting>
  <conditionalFormatting sqref="K420:L420">
    <cfRule type="cellIs" dxfId="2939" priority="242" operator="equal">
      <formula>0</formula>
    </cfRule>
  </conditionalFormatting>
  <conditionalFormatting sqref="L420">
    <cfRule type="cellIs" dxfId="2938" priority="241" operator="equal">
      <formula>0</formula>
    </cfRule>
  </conditionalFormatting>
  <conditionalFormatting sqref="I420:L420">
    <cfRule type="containsBlanks" dxfId="2937" priority="240">
      <formula>LEN(TRIM(I420))=0</formula>
    </cfRule>
  </conditionalFormatting>
  <conditionalFormatting sqref="O420:P420">
    <cfRule type="cellIs" dxfId="2936" priority="239" operator="equal">
      <formula>0</formula>
    </cfRule>
  </conditionalFormatting>
  <conditionalFormatting sqref="O420:P420">
    <cfRule type="cellIs" dxfId="2935" priority="238" operator="equal">
      <formula>0</formula>
    </cfRule>
  </conditionalFormatting>
  <conditionalFormatting sqref="O420:P420">
    <cfRule type="containsBlanks" dxfId="2934" priority="237">
      <formula>LEN(TRIM(O420))=0</formula>
    </cfRule>
  </conditionalFormatting>
  <conditionalFormatting sqref="Q478:S478 M457:N457 Q457:S457 G464:S464 C457:F464 I458:S463 G457:H463 I478:J478 I479:S485 I477:S477 C477:H485 C487:S487">
    <cfRule type="cellIs" dxfId="2933" priority="236" operator="equal">
      <formula>0</formula>
    </cfRule>
  </conditionalFormatting>
  <conditionalFormatting sqref="Q457:Q459">
    <cfRule type="cellIs" dxfId="2932" priority="235" operator="equal">
      <formula>0</formula>
    </cfRule>
  </conditionalFormatting>
  <conditionalFormatting sqref="Q457:S457 M457:N457 C458:S459">
    <cfRule type="cellIs" dxfId="2931" priority="234" operator="equal">
      <formula>0</formula>
    </cfRule>
  </conditionalFormatting>
  <conditionalFormatting sqref="E458:F459">
    <cfRule type="cellIs" dxfId="2930" priority="233" operator="equal">
      <formula>0</formula>
    </cfRule>
  </conditionalFormatting>
  <conditionalFormatting sqref="M457:N457">
    <cfRule type="cellIs" dxfId="2929" priority="232" operator="equal">
      <formula>0</formula>
    </cfRule>
  </conditionalFormatting>
  <conditionalFormatting sqref="K460:K462 K478">
    <cfRule type="cellIs" dxfId="2928" priority="231" operator="equal">
      <formula>0</formula>
    </cfRule>
  </conditionalFormatting>
  <conditionalFormatting sqref="K458:K459">
    <cfRule type="cellIs" dxfId="2927" priority="230" operator="equal">
      <formula>0</formula>
    </cfRule>
  </conditionalFormatting>
  <conditionalFormatting sqref="L460:L462 L478">
    <cfRule type="cellIs" dxfId="2926" priority="229" operator="equal">
      <formula>0</formula>
    </cfRule>
  </conditionalFormatting>
  <conditionalFormatting sqref="L458:L459">
    <cfRule type="cellIs" dxfId="2925" priority="228" operator="equal">
      <formula>0</formula>
    </cfRule>
  </conditionalFormatting>
  <conditionalFormatting sqref="M460:M462 M478">
    <cfRule type="cellIs" dxfId="2924" priority="227" operator="equal">
      <formula>0</formula>
    </cfRule>
  </conditionalFormatting>
  <conditionalFormatting sqref="M457:M459">
    <cfRule type="cellIs" dxfId="2923" priority="226" operator="equal">
      <formula>0</formula>
    </cfRule>
  </conditionalFormatting>
  <conditionalFormatting sqref="N460:N462 N478">
    <cfRule type="cellIs" dxfId="2922" priority="225" operator="equal">
      <formula>0</formula>
    </cfRule>
  </conditionalFormatting>
  <conditionalFormatting sqref="N457:N459">
    <cfRule type="cellIs" dxfId="2921" priority="224" operator="equal">
      <formula>0</formula>
    </cfRule>
  </conditionalFormatting>
  <conditionalFormatting sqref="O460:O462 O478">
    <cfRule type="cellIs" dxfId="2920" priority="223" operator="equal">
      <formula>0</formula>
    </cfRule>
  </conditionalFormatting>
  <conditionalFormatting sqref="O458:O459">
    <cfRule type="cellIs" dxfId="2919" priority="222" operator="equal">
      <formula>0</formula>
    </cfRule>
  </conditionalFormatting>
  <conditionalFormatting sqref="P460:P462 P478">
    <cfRule type="cellIs" dxfId="2918" priority="221" operator="equal">
      <formula>0</formula>
    </cfRule>
  </conditionalFormatting>
  <conditionalFormatting sqref="P458:P459">
    <cfRule type="cellIs" dxfId="2917" priority="220" operator="equal">
      <formula>0</formula>
    </cfRule>
  </conditionalFormatting>
  <conditionalFormatting sqref="C486:S486">
    <cfRule type="cellIs" dxfId="2916" priority="219" operator="equal">
      <formula>0</formula>
    </cfRule>
  </conditionalFormatting>
  <conditionalFormatting sqref="M457:N457 Q457:S457 I458:S463 C457:H463 C479:S487 C477:S477">
    <cfRule type="containsBlanks" dxfId="2915" priority="218">
      <formula>LEN(TRIM(C457))=0</formula>
    </cfRule>
  </conditionalFormatting>
  <conditionalFormatting sqref="C486:S486">
    <cfRule type="cellIs" dxfId="2914" priority="217" operator="equal">
      <formula>0</formula>
    </cfRule>
  </conditionalFormatting>
  <conditionalFormatting sqref="M460:M461">
    <cfRule type="cellIs" dxfId="2913" priority="216" operator="equal">
      <formula>0</formula>
    </cfRule>
  </conditionalFormatting>
  <conditionalFormatting sqref="N460:N461">
    <cfRule type="cellIs" dxfId="2912" priority="215" operator="equal">
      <formula>0</formula>
    </cfRule>
  </conditionalFormatting>
  <conditionalFormatting sqref="O460:P460">
    <cfRule type="cellIs" dxfId="2911" priority="214" operator="equal">
      <formula>0</formula>
    </cfRule>
  </conditionalFormatting>
  <conditionalFormatting sqref="O461:P461">
    <cfRule type="cellIs" dxfId="2910" priority="213" operator="equal">
      <formula>0</formula>
    </cfRule>
  </conditionalFormatting>
  <conditionalFormatting sqref="C465:S476">
    <cfRule type="cellIs" dxfId="2909" priority="212" operator="equal">
      <formula>0</formula>
    </cfRule>
  </conditionalFormatting>
  <conditionalFormatting sqref="C465:S476">
    <cfRule type="containsBlanks" dxfId="2908" priority="211">
      <formula>LEN(TRIM(C465))=0</formula>
    </cfRule>
  </conditionalFormatting>
  <conditionalFormatting sqref="I457">
    <cfRule type="cellIs" dxfId="2907" priority="210" operator="equal">
      <formula>0</formula>
    </cfRule>
  </conditionalFormatting>
  <conditionalFormatting sqref="J457">
    <cfRule type="cellIs" dxfId="2906" priority="209" operator="equal">
      <formula>0</formula>
    </cfRule>
  </conditionalFormatting>
  <conditionalFormatting sqref="K457:L457">
    <cfRule type="cellIs" dxfId="2905" priority="208" operator="equal">
      <formula>0</formula>
    </cfRule>
  </conditionalFormatting>
  <conditionalFormatting sqref="L457">
    <cfRule type="cellIs" dxfId="2904" priority="207" operator="equal">
      <formula>0</formula>
    </cfRule>
  </conditionalFormatting>
  <conditionalFormatting sqref="I457:L457">
    <cfRule type="containsBlanks" dxfId="2903" priority="206">
      <formula>LEN(TRIM(I457))=0</formula>
    </cfRule>
  </conditionalFormatting>
  <conditionalFormatting sqref="O457:P457">
    <cfRule type="cellIs" dxfId="2902" priority="205" operator="equal">
      <formula>0</formula>
    </cfRule>
  </conditionalFormatting>
  <conditionalFormatting sqref="O457:P457">
    <cfRule type="cellIs" dxfId="2901" priority="204" operator="equal">
      <formula>0</formula>
    </cfRule>
  </conditionalFormatting>
  <conditionalFormatting sqref="O457:P457">
    <cfRule type="containsBlanks" dxfId="2900" priority="203">
      <formula>LEN(TRIM(O457))=0</formula>
    </cfRule>
  </conditionalFormatting>
  <conditionalFormatting sqref="F420:F427 F440:F448 F450">
    <cfRule type="cellIs" dxfId="2899" priority="202" operator="equal">
      <formula>0</formula>
    </cfRule>
  </conditionalFormatting>
  <conditionalFormatting sqref="F421:F422">
    <cfRule type="cellIs" dxfId="2898" priority="201" operator="equal">
      <formula>0</formula>
    </cfRule>
  </conditionalFormatting>
  <conditionalFormatting sqref="F421:F422">
    <cfRule type="cellIs" dxfId="2897" priority="200" operator="equal">
      <formula>0</formula>
    </cfRule>
  </conditionalFormatting>
  <conditionalFormatting sqref="F449">
    <cfRule type="cellIs" dxfId="2896" priority="199" operator="equal">
      <formula>0</formula>
    </cfRule>
  </conditionalFormatting>
  <conditionalFormatting sqref="F420:F426 F442:F450 F440">
    <cfRule type="containsBlanks" dxfId="2895" priority="198">
      <formula>LEN(TRIM(F420))=0</formula>
    </cfRule>
  </conditionalFormatting>
  <conditionalFormatting sqref="F449">
    <cfRule type="cellIs" dxfId="2894" priority="197" operator="equal">
      <formula>0</formula>
    </cfRule>
  </conditionalFormatting>
  <conditionalFormatting sqref="F428:F439">
    <cfRule type="cellIs" dxfId="2893" priority="196" operator="equal">
      <formula>0</formula>
    </cfRule>
  </conditionalFormatting>
  <conditionalFormatting sqref="F428:F439">
    <cfRule type="containsBlanks" dxfId="2892" priority="195">
      <formula>LEN(TRIM(F428))=0</formula>
    </cfRule>
  </conditionalFormatting>
  <conditionalFormatting sqref="F383:F390 F403:F411 F413">
    <cfRule type="cellIs" dxfId="2891" priority="194" operator="equal">
      <formula>0</formula>
    </cfRule>
  </conditionalFormatting>
  <conditionalFormatting sqref="F384:F385">
    <cfRule type="cellIs" dxfId="2890" priority="193" operator="equal">
      <formula>0</formula>
    </cfRule>
  </conditionalFormatting>
  <conditionalFormatting sqref="F384:F385">
    <cfRule type="cellIs" dxfId="2889" priority="192" operator="equal">
      <formula>0</formula>
    </cfRule>
  </conditionalFormatting>
  <conditionalFormatting sqref="F412">
    <cfRule type="cellIs" dxfId="2888" priority="191" operator="equal">
      <formula>0</formula>
    </cfRule>
  </conditionalFormatting>
  <conditionalFormatting sqref="F383:F389 F405:F413 F403">
    <cfRule type="containsBlanks" dxfId="2887" priority="190">
      <formula>LEN(TRIM(F383))=0</formula>
    </cfRule>
  </conditionalFormatting>
  <conditionalFormatting sqref="F412">
    <cfRule type="cellIs" dxfId="2886" priority="189" operator="equal">
      <formula>0</formula>
    </cfRule>
  </conditionalFormatting>
  <conditionalFormatting sqref="F391:F402">
    <cfRule type="cellIs" dxfId="2885" priority="188" operator="equal">
      <formula>0</formula>
    </cfRule>
  </conditionalFormatting>
  <conditionalFormatting sqref="F391:F402">
    <cfRule type="containsBlanks" dxfId="2884" priority="187">
      <formula>LEN(TRIM(F391))=0</formula>
    </cfRule>
  </conditionalFormatting>
  <conditionalFormatting sqref="F346:F353 F366:F374 F376">
    <cfRule type="cellIs" dxfId="2883" priority="186" operator="equal">
      <formula>0</formula>
    </cfRule>
  </conditionalFormatting>
  <conditionalFormatting sqref="F347:F348">
    <cfRule type="cellIs" dxfId="2882" priority="185" operator="equal">
      <formula>0</formula>
    </cfRule>
  </conditionalFormatting>
  <conditionalFormatting sqref="F347:F348">
    <cfRule type="cellIs" dxfId="2881" priority="184" operator="equal">
      <formula>0</formula>
    </cfRule>
  </conditionalFormatting>
  <conditionalFormatting sqref="F375">
    <cfRule type="cellIs" dxfId="2880" priority="183" operator="equal">
      <formula>0</formula>
    </cfRule>
  </conditionalFormatting>
  <conditionalFormatting sqref="F346:F352 F368:F376 F366">
    <cfRule type="containsBlanks" dxfId="2879" priority="182">
      <formula>LEN(TRIM(F346))=0</formula>
    </cfRule>
  </conditionalFormatting>
  <conditionalFormatting sqref="F375">
    <cfRule type="cellIs" dxfId="2878" priority="181" operator="equal">
      <formula>0</formula>
    </cfRule>
  </conditionalFormatting>
  <conditionalFormatting sqref="F354:F365">
    <cfRule type="cellIs" dxfId="2877" priority="180" operator="equal">
      <formula>0</formula>
    </cfRule>
  </conditionalFormatting>
  <conditionalFormatting sqref="F354:F365">
    <cfRule type="containsBlanks" dxfId="2876" priority="179">
      <formula>LEN(TRIM(F354))=0</formula>
    </cfRule>
  </conditionalFormatting>
  <conditionalFormatting sqref="F309:F316 F329:F337 F339">
    <cfRule type="cellIs" dxfId="2875" priority="178" operator="equal">
      <formula>0</formula>
    </cfRule>
  </conditionalFormatting>
  <conditionalFormatting sqref="F310:F311">
    <cfRule type="cellIs" dxfId="2874" priority="177" operator="equal">
      <formula>0</formula>
    </cfRule>
  </conditionalFormatting>
  <conditionalFormatting sqref="F310:F311">
    <cfRule type="cellIs" dxfId="2873" priority="176" operator="equal">
      <formula>0</formula>
    </cfRule>
  </conditionalFormatting>
  <conditionalFormatting sqref="F338">
    <cfRule type="cellIs" dxfId="2872" priority="175" operator="equal">
      <formula>0</formula>
    </cfRule>
  </conditionalFormatting>
  <conditionalFormatting sqref="F309:F315 F331:F339 F329">
    <cfRule type="containsBlanks" dxfId="2871" priority="174">
      <formula>LEN(TRIM(F309))=0</formula>
    </cfRule>
  </conditionalFormatting>
  <conditionalFormatting sqref="F338">
    <cfRule type="cellIs" dxfId="2870" priority="173" operator="equal">
      <formula>0</formula>
    </cfRule>
  </conditionalFormatting>
  <conditionalFormatting sqref="F317:F328">
    <cfRule type="cellIs" dxfId="2869" priority="172" operator="equal">
      <formula>0</formula>
    </cfRule>
  </conditionalFormatting>
  <conditionalFormatting sqref="F317:F328">
    <cfRule type="containsBlanks" dxfId="2868" priority="171">
      <formula>LEN(TRIM(F317))=0</formula>
    </cfRule>
  </conditionalFormatting>
  <conditionalFormatting sqref="F272:F279 F292:F300 F302">
    <cfRule type="cellIs" dxfId="2867" priority="170" operator="equal">
      <formula>0</formula>
    </cfRule>
  </conditionalFormatting>
  <conditionalFormatting sqref="F273:F274">
    <cfRule type="cellIs" dxfId="2866" priority="169" operator="equal">
      <formula>0</formula>
    </cfRule>
  </conditionalFormatting>
  <conditionalFormatting sqref="F273:F274">
    <cfRule type="cellIs" dxfId="2865" priority="168" operator="equal">
      <formula>0</formula>
    </cfRule>
  </conditionalFormatting>
  <conditionalFormatting sqref="F301">
    <cfRule type="cellIs" dxfId="2864" priority="167" operator="equal">
      <formula>0</formula>
    </cfRule>
  </conditionalFormatting>
  <conditionalFormatting sqref="F272:F278 F294:F302 F292">
    <cfRule type="containsBlanks" dxfId="2863" priority="166">
      <formula>LEN(TRIM(F272))=0</formula>
    </cfRule>
  </conditionalFormatting>
  <conditionalFormatting sqref="F301">
    <cfRule type="cellIs" dxfId="2862" priority="165" operator="equal">
      <formula>0</formula>
    </cfRule>
  </conditionalFormatting>
  <conditionalFormatting sqref="F280:F291">
    <cfRule type="cellIs" dxfId="2861" priority="164" operator="equal">
      <formula>0</formula>
    </cfRule>
  </conditionalFormatting>
  <conditionalFormatting sqref="F280:F291">
    <cfRule type="containsBlanks" dxfId="2860" priority="163">
      <formula>LEN(TRIM(F280))=0</formula>
    </cfRule>
  </conditionalFormatting>
  <conditionalFormatting sqref="F235:F242 F255:F263 F265">
    <cfRule type="cellIs" dxfId="2859" priority="162" operator="equal">
      <formula>0</formula>
    </cfRule>
  </conditionalFormatting>
  <conditionalFormatting sqref="F236:F237">
    <cfRule type="cellIs" dxfId="2858" priority="161" operator="equal">
      <formula>0</formula>
    </cfRule>
  </conditionalFormatting>
  <conditionalFormatting sqref="F236:F237">
    <cfRule type="cellIs" dxfId="2857" priority="160" operator="equal">
      <formula>0</formula>
    </cfRule>
  </conditionalFormatting>
  <conditionalFormatting sqref="F264">
    <cfRule type="cellIs" dxfId="2856" priority="159" operator="equal">
      <formula>0</formula>
    </cfRule>
  </conditionalFormatting>
  <conditionalFormatting sqref="F235:F241 F257:F265 F255">
    <cfRule type="containsBlanks" dxfId="2855" priority="158">
      <formula>LEN(TRIM(F235))=0</formula>
    </cfRule>
  </conditionalFormatting>
  <conditionalFormatting sqref="F264">
    <cfRule type="cellIs" dxfId="2854" priority="157" operator="equal">
      <formula>0</formula>
    </cfRule>
  </conditionalFormatting>
  <conditionalFormatting sqref="F243:F254">
    <cfRule type="cellIs" dxfId="2853" priority="156" operator="equal">
      <formula>0</formula>
    </cfRule>
  </conditionalFormatting>
  <conditionalFormatting sqref="F243:F254">
    <cfRule type="containsBlanks" dxfId="2852" priority="155">
      <formula>LEN(TRIM(F243))=0</formula>
    </cfRule>
  </conditionalFormatting>
  <conditionalFormatting sqref="F198:F205 F218:F226 F228">
    <cfRule type="cellIs" dxfId="2851" priority="154" operator="equal">
      <formula>0</formula>
    </cfRule>
  </conditionalFormatting>
  <conditionalFormatting sqref="F199:F200">
    <cfRule type="cellIs" dxfId="2850" priority="153" operator="equal">
      <formula>0</formula>
    </cfRule>
  </conditionalFormatting>
  <conditionalFormatting sqref="F199:F200">
    <cfRule type="cellIs" dxfId="2849" priority="152" operator="equal">
      <formula>0</formula>
    </cfRule>
  </conditionalFormatting>
  <conditionalFormatting sqref="F227">
    <cfRule type="cellIs" dxfId="2848" priority="151" operator="equal">
      <formula>0</formula>
    </cfRule>
  </conditionalFormatting>
  <conditionalFormatting sqref="F198:F204 F220:F228 F218">
    <cfRule type="containsBlanks" dxfId="2847" priority="150">
      <formula>LEN(TRIM(F198))=0</formula>
    </cfRule>
  </conditionalFormatting>
  <conditionalFormatting sqref="F227">
    <cfRule type="cellIs" dxfId="2846" priority="149" operator="equal">
      <formula>0</formula>
    </cfRule>
  </conditionalFormatting>
  <conditionalFormatting sqref="F206:F217">
    <cfRule type="cellIs" dxfId="2845" priority="148" operator="equal">
      <formula>0</formula>
    </cfRule>
  </conditionalFormatting>
  <conditionalFormatting sqref="F206:F217">
    <cfRule type="containsBlanks" dxfId="2844" priority="147">
      <formula>LEN(TRIM(F206))=0</formula>
    </cfRule>
  </conditionalFormatting>
  <conditionalFormatting sqref="F161:F168 F181:F189 F191">
    <cfRule type="cellIs" dxfId="2843" priority="146" operator="equal">
      <formula>0</formula>
    </cfRule>
  </conditionalFormatting>
  <conditionalFormatting sqref="F162:F163">
    <cfRule type="cellIs" dxfId="2842" priority="145" operator="equal">
      <formula>0</formula>
    </cfRule>
  </conditionalFormatting>
  <conditionalFormatting sqref="F162:F163">
    <cfRule type="cellIs" dxfId="2841" priority="144" operator="equal">
      <formula>0</formula>
    </cfRule>
  </conditionalFormatting>
  <conditionalFormatting sqref="F190">
    <cfRule type="cellIs" dxfId="2840" priority="143" operator="equal">
      <formula>0</formula>
    </cfRule>
  </conditionalFormatting>
  <conditionalFormatting sqref="F161:F167 F183:F191 F181">
    <cfRule type="containsBlanks" dxfId="2839" priority="142">
      <formula>LEN(TRIM(F161))=0</formula>
    </cfRule>
  </conditionalFormatting>
  <conditionalFormatting sqref="F190">
    <cfRule type="cellIs" dxfId="2838" priority="141" operator="equal">
      <formula>0</formula>
    </cfRule>
  </conditionalFormatting>
  <conditionalFormatting sqref="F169:F180">
    <cfRule type="cellIs" dxfId="2837" priority="140" operator="equal">
      <formula>0</formula>
    </cfRule>
  </conditionalFormatting>
  <conditionalFormatting sqref="F169:F180">
    <cfRule type="containsBlanks" dxfId="2836" priority="139">
      <formula>LEN(TRIM(F169))=0</formula>
    </cfRule>
  </conditionalFormatting>
  <conditionalFormatting sqref="F124:F131 F144:F152 F154">
    <cfRule type="cellIs" dxfId="2835" priority="138" operator="equal">
      <formula>0</formula>
    </cfRule>
  </conditionalFormatting>
  <conditionalFormatting sqref="F125:F126">
    <cfRule type="cellIs" dxfId="2834" priority="137" operator="equal">
      <formula>0</formula>
    </cfRule>
  </conditionalFormatting>
  <conditionalFormatting sqref="F125:F126">
    <cfRule type="cellIs" dxfId="2833" priority="136" operator="equal">
      <formula>0</formula>
    </cfRule>
  </conditionalFormatting>
  <conditionalFormatting sqref="F153">
    <cfRule type="cellIs" dxfId="2832" priority="135" operator="equal">
      <formula>0</formula>
    </cfRule>
  </conditionalFormatting>
  <conditionalFormatting sqref="F124:F130 F146:F154 F144">
    <cfRule type="containsBlanks" dxfId="2831" priority="134">
      <formula>LEN(TRIM(F124))=0</formula>
    </cfRule>
  </conditionalFormatting>
  <conditionalFormatting sqref="F153">
    <cfRule type="cellIs" dxfId="2830" priority="133" operator="equal">
      <formula>0</formula>
    </cfRule>
  </conditionalFormatting>
  <conditionalFormatting sqref="F132:F143">
    <cfRule type="cellIs" dxfId="2829" priority="132" operator="equal">
      <formula>0</formula>
    </cfRule>
  </conditionalFormatting>
  <conditionalFormatting sqref="F132:F143">
    <cfRule type="containsBlanks" dxfId="2828" priority="131">
      <formula>LEN(TRIM(F132))=0</formula>
    </cfRule>
  </conditionalFormatting>
  <conditionalFormatting sqref="F87:F94 F107:F115 F117">
    <cfRule type="cellIs" dxfId="2827" priority="130" operator="equal">
      <formula>0</formula>
    </cfRule>
  </conditionalFormatting>
  <conditionalFormatting sqref="F88:F89">
    <cfRule type="cellIs" dxfId="2826" priority="129" operator="equal">
      <formula>0</formula>
    </cfRule>
  </conditionalFormatting>
  <conditionalFormatting sqref="F88:F89">
    <cfRule type="cellIs" dxfId="2825" priority="128" operator="equal">
      <formula>0</formula>
    </cfRule>
  </conditionalFormatting>
  <conditionalFormatting sqref="F116">
    <cfRule type="cellIs" dxfId="2824" priority="127" operator="equal">
      <formula>0</formula>
    </cfRule>
  </conditionalFormatting>
  <conditionalFormatting sqref="F87:F93 F109:F117 F107">
    <cfRule type="containsBlanks" dxfId="2823" priority="126">
      <formula>LEN(TRIM(F87))=0</formula>
    </cfRule>
  </conditionalFormatting>
  <conditionalFormatting sqref="F116">
    <cfRule type="cellIs" dxfId="2822" priority="125" operator="equal">
      <formula>0</formula>
    </cfRule>
  </conditionalFormatting>
  <conditionalFormatting sqref="F95:F106">
    <cfRule type="cellIs" dxfId="2821" priority="124" operator="equal">
      <formula>0</formula>
    </cfRule>
  </conditionalFormatting>
  <conditionalFormatting sqref="F95:F106">
    <cfRule type="containsBlanks" dxfId="2820" priority="123">
      <formula>LEN(TRIM(F95))=0</formula>
    </cfRule>
  </conditionalFormatting>
  <conditionalFormatting sqref="F80 F50:F78">
    <cfRule type="cellIs" dxfId="2819" priority="122" operator="equal">
      <formula>0</formula>
    </cfRule>
  </conditionalFormatting>
  <conditionalFormatting sqref="F51:F52">
    <cfRule type="cellIs" dxfId="2818" priority="121" operator="equal">
      <formula>0</formula>
    </cfRule>
  </conditionalFormatting>
  <conditionalFormatting sqref="F51:F52">
    <cfRule type="cellIs" dxfId="2817" priority="120" operator="equal">
      <formula>0</formula>
    </cfRule>
  </conditionalFormatting>
  <conditionalFormatting sqref="F79">
    <cfRule type="cellIs" dxfId="2816" priority="119" operator="equal">
      <formula>0</formula>
    </cfRule>
  </conditionalFormatting>
  <conditionalFormatting sqref="F50:F56 F64:F70 F72:F80">
    <cfRule type="containsBlanks" dxfId="2815" priority="118">
      <formula>LEN(TRIM(F50))=0</formula>
    </cfRule>
  </conditionalFormatting>
  <conditionalFormatting sqref="F79">
    <cfRule type="cellIs" dxfId="2814" priority="117" operator="equal">
      <formula>0</formula>
    </cfRule>
  </conditionalFormatting>
  <conditionalFormatting sqref="F59:F60">
    <cfRule type="cellIs" dxfId="2813" priority="116" operator="equal">
      <formula>0</formula>
    </cfRule>
  </conditionalFormatting>
  <conditionalFormatting sqref="F59:F60">
    <cfRule type="cellIs" dxfId="2812" priority="115" operator="equal">
      <formula>0</formula>
    </cfRule>
  </conditionalFormatting>
  <conditionalFormatting sqref="F58:F63">
    <cfRule type="containsBlanks" dxfId="2811" priority="114">
      <formula>LEN(TRIM(F58))=0</formula>
    </cfRule>
  </conditionalFormatting>
  <conditionalFormatting sqref="F65:F66">
    <cfRule type="cellIs" dxfId="2810" priority="113" operator="equal">
      <formula>0</formula>
    </cfRule>
  </conditionalFormatting>
  <conditionalFormatting sqref="F65:F66">
    <cfRule type="cellIs" dxfId="2809" priority="112" operator="equal">
      <formula>0</formula>
    </cfRule>
  </conditionalFormatting>
  <conditionalFormatting sqref="F73:F74">
    <cfRule type="cellIs" dxfId="2808" priority="111" operator="equal">
      <formula>0</formula>
    </cfRule>
  </conditionalFormatting>
  <conditionalFormatting sqref="F73:F74">
    <cfRule type="cellIs" dxfId="2807" priority="110" operator="equal">
      <formula>0</formula>
    </cfRule>
  </conditionalFormatting>
  <conditionalFormatting sqref="F43 F13:F41">
    <cfRule type="cellIs" dxfId="2806" priority="109" operator="equal">
      <formula>0</formula>
    </cfRule>
  </conditionalFormatting>
  <conditionalFormatting sqref="F14:F15">
    <cfRule type="cellIs" dxfId="2805" priority="108" operator="equal">
      <formula>0</formula>
    </cfRule>
  </conditionalFormatting>
  <conditionalFormatting sqref="F14:F15">
    <cfRule type="cellIs" dxfId="2804" priority="107" operator="equal">
      <formula>0</formula>
    </cfRule>
  </conditionalFormatting>
  <conditionalFormatting sqref="F42">
    <cfRule type="cellIs" dxfId="2803" priority="106" operator="equal">
      <formula>0</formula>
    </cfRule>
  </conditionalFormatting>
  <conditionalFormatting sqref="F13:F19 F27:F33 F35:F43">
    <cfRule type="containsBlanks" dxfId="2802" priority="105">
      <formula>LEN(TRIM(F13))=0</formula>
    </cfRule>
  </conditionalFormatting>
  <conditionalFormatting sqref="F42">
    <cfRule type="cellIs" dxfId="2801" priority="104" operator="equal">
      <formula>0</formula>
    </cfRule>
  </conditionalFormatting>
  <conditionalFormatting sqref="F22:F23">
    <cfRule type="cellIs" dxfId="2800" priority="103" operator="equal">
      <formula>0</formula>
    </cfRule>
  </conditionalFormatting>
  <conditionalFormatting sqref="F22:F23">
    <cfRule type="cellIs" dxfId="2799" priority="102" operator="equal">
      <formula>0</formula>
    </cfRule>
  </conditionalFormatting>
  <conditionalFormatting sqref="F21:F26">
    <cfRule type="containsBlanks" dxfId="2798" priority="101">
      <formula>LEN(TRIM(F21))=0</formula>
    </cfRule>
  </conditionalFormatting>
  <conditionalFormatting sqref="F28:F29">
    <cfRule type="cellIs" dxfId="2797" priority="100" operator="equal">
      <formula>0</formula>
    </cfRule>
  </conditionalFormatting>
  <conditionalFormatting sqref="F28:F29">
    <cfRule type="cellIs" dxfId="2796" priority="99" operator="equal">
      <formula>0</formula>
    </cfRule>
  </conditionalFormatting>
  <conditionalFormatting sqref="F36:F37">
    <cfRule type="cellIs" dxfId="2795" priority="98" operator="equal">
      <formula>0</formula>
    </cfRule>
  </conditionalFormatting>
  <conditionalFormatting sqref="F36:F37">
    <cfRule type="cellIs" dxfId="2794" priority="97" operator="equal">
      <formula>0</formula>
    </cfRule>
  </conditionalFormatting>
  <conditionalFormatting sqref="H43 H13:H41">
    <cfRule type="cellIs" dxfId="2793" priority="96" operator="equal">
      <formula>0</formula>
    </cfRule>
  </conditionalFormatting>
  <conditionalFormatting sqref="H14:H15">
    <cfRule type="cellIs" dxfId="2792" priority="95" operator="equal">
      <formula>0</formula>
    </cfRule>
  </conditionalFormatting>
  <conditionalFormatting sqref="H14:H15">
    <cfRule type="cellIs" dxfId="2791" priority="94" operator="equal">
      <formula>0</formula>
    </cfRule>
  </conditionalFormatting>
  <conditionalFormatting sqref="H42">
    <cfRule type="cellIs" dxfId="2790" priority="93" operator="equal">
      <formula>0</formula>
    </cfRule>
  </conditionalFormatting>
  <conditionalFormatting sqref="H13:H19 H27:H33 H35:H43">
    <cfRule type="containsBlanks" dxfId="2789" priority="92">
      <formula>LEN(TRIM(H13))=0</formula>
    </cfRule>
  </conditionalFormatting>
  <conditionalFormatting sqref="H42">
    <cfRule type="cellIs" dxfId="2788" priority="91" operator="equal">
      <formula>0</formula>
    </cfRule>
  </conditionalFormatting>
  <conditionalFormatting sqref="H22:H23">
    <cfRule type="cellIs" dxfId="2787" priority="90" operator="equal">
      <formula>0</formula>
    </cfRule>
  </conditionalFormatting>
  <conditionalFormatting sqref="H22:H23">
    <cfRule type="cellIs" dxfId="2786" priority="89" operator="equal">
      <formula>0</formula>
    </cfRule>
  </conditionalFormatting>
  <conditionalFormatting sqref="H21:H26">
    <cfRule type="containsBlanks" dxfId="2785" priority="88">
      <formula>LEN(TRIM(H21))=0</formula>
    </cfRule>
  </conditionalFormatting>
  <conditionalFormatting sqref="H28:H29">
    <cfRule type="cellIs" dxfId="2784" priority="87" operator="equal">
      <formula>0</formula>
    </cfRule>
  </conditionalFormatting>
  <conditionalFormatting sqref="H28:H29">
    <cfRule type="cellIs" dxfId="2783" priority="86" operator="equal">
      <formula>0</formula>
    </cfRule>
  </conditionalFormatting>
  <conditionalFormatting sqref="H36:H37">
    <cfRule type="cellIs" dxfId="2782" priority="85" operator="equal">
      <formula>0</formula>
    </cfRule>
  </conditionalFormatting>
  <conditionalFormatting sqref="H36:H37">
    <cfRule type="cellIs" dxfId="2781" priority="84" operator="equal">
      <formula>0</formula>
    </cfRule>
  </conditionalFormatting>
  <conditionalFormatting sqref="H80 H50:H78">
    <cfRule type="cellIs" dxfId="2780" priority="83" operator="equal">
      <formula>0</formula>
    </cfRule>
  </conditionalFormatting>
  <conditionalFormatting sqref="H51:H52">
    <cfRule type="cellIs" dxfId="2779" priority="82" operator="equal">
      <formula>0</formula>
    </cfRule>
  </conditionalFormatting>
  <conditionalFormatting sqref="H51:H52">
    <cfRule type="cellIs" dxfId="2778" priority="81" operator="equal">
      <formula>0</formula>
    </cfRule>
  </conditionalFormatting>
  <conditionalFormatting sqref="H79">
    <cfRule type="cellIs" dxfId="2777" priority="80" operator="equal">
      <formula>0</formula>
    </cfRule>
  </conditionalFormatting>
  <conditionalFormatting sqref="H50:H56 H64:H70 H72:H80">
    <cfRule type="containsBlanks" dxfId="2776" priority="79">
      <formula>LEN(TRIM(H50))=0</formula>
    </cfRule>
  </conditionalFormatting>
  <conditionalFormatting sqref="H79">
    <cfRule type="cellIs" dxfId="2775" priority="78" operator="equal">
      <formula>0</formula>
    </cfRule>
  </conditionalFormatting>
  <conditionalFormatting sqref="H59:H60">
    <cfRule type="cellIs" dxfId="2774" priority="77" operator="equal">
      <formula>0</formula>
    </cfRule>
  </conditionalFormatting>
  <conditionalFormatting sqref="H59:H60">
    <cfRule type="cellIs" dxfId="2773" priority="76" operator="equal">
      <formula>0</formula>
    </cfRule>
  </conditionalFormatting>
  <conditionalFormatting sqref="H58:H63">
    <cfRule type="containsBlanks" dxfId="2772" priority="75">
      <formula>LEN(TRIM(H58))=0</formula>
    </cfRule>
  </conditionalFormatting>
  <conditionalFormatting sqref="H65:H66">
    <cfRule type="cellIs" dxfId="2771" priority="74" operator="equal">
      <formula>0</formula>
    </cfRule>
  </conditionalFormatting>
  <conditionalFormatting sqref="H65:H66">
    <cfRule type="cellIs" dxfId="2770" priority="73" operator="equal">
      <formula>0</formula>
    </cfRule>
  </conditionalFormatting>
  <conditionalFormatting sqref="H73:H74">
    <cfRule type="cellIs" dxfId="2769" priority="72" operator="equal">
      <formula>0</formula>
    </cfRule>
  </conditionalFormatting>
  <conditionalFormatting sqref="H73:H74">
    <cfRule type="cellIs" dxfId="2768" priority="71" operator="equal">
      <formula>0</formula>
    </cfRule>
  </conditionalFormatting>
  <conditionalFormatting sqref="H420:H427 H440:H448 H450">
    <cfRule type="cellIs" dxfId="2767" priority="70" operator="equal">
      <formula>0</formula>
    </cfRule>
  </conditionalFormatting>
  <conditionalFormatting sqref="H421:H422">
    <cfRule type="cellIs" dxfId="2766" priority="69" operator="equal">
      <formula>0</formula>
    </cfRule>
  </conditionalFormatting>
  <conditionalFormatting sqref="H449">
    <cfRule type="cellIs" dxfId="2765" priority="68" operator="equal">
      <formula>0</formula>
    </cfRule>
  </conditionalFormatting>
  <conditionalFormatting sqref="H420:H426 H442:H450 H440">
    <cfRule type="containsBlanks" dxfId="2764" priority="67">
      <formula>LEN(TRIM(H420))=0</formula>
    </cfRule>
  </conditionalFormatting>
  <conditionalFormatting sqref="H449">
    <cfRule type="cellIs" dxfId="2763" priority="66" operator="equal">
      <formula>0</formula>
    </cfRule>
  </conditionalFormatting>
  <conditionalFormatting sqref="H428:H439">
    <cfRule type="cellIs" dxfId="2762" priority="65" operator="equal">
      <formula>0</formula>
    </cfRule>
  </conditionalFormatting>
  <conditionalFormatting sqref="H428:H439">
    <cfRule type="containsBlanks" dxfId="2761" priority="64">
      <formula>LEN(TRIM(H428))=0</formula>
    </cfRule>
  </conditionalFormatting>
  <conditionalFormatting sqref="H383:H390 H403:H411 H413">
    <cfRule type="cellIs" dxfId="2760" priority="63" operator="equal">
      <formula>0</formula>
    </cfRule>
  </conditionalFormatting>
  <conditionalFormatting sqref="H384:H385">
    <cfRule type="cellIs" dxfId="2759" priority="62" operator="equal">
      <formula>0</formula>
    </cfRule>
  </conditionalFormatting>
  <conditionalFormatting sqref="H412">
    <cfRule type="cellIs" dxfId="2758" priority="61" operator="equal">
      <formula>0</formula>
    </cfRule>
  </conditionalFormatting>
  <conditionalFormatting sqref="H383:H389 H405:H413 H403">
    <cfRule type="containsBlanks" dxfId="2757" priority="60">
      <formula>LEN(TRIM(H383))=0</formula>
    </cfRule>
  </conditionalFormatting>
  <conditionalFormatting sqref="H412">
    <cfRule type="cellIs" dxfId="2756" priority="59" operator="equal">
      <formula>0</formula>
    </cfRule>
  </conditionalFormatting>
  <conditionalFormatting sqref="H391:H402">
    <cfRule type="cellIs" dxfId="2755" priority="58" operator="equal">
      <formula>0</formula>
    </cfRule>
  </conditionalFormatting>
  <conditionalFormatting sqref="H391:H402">
    <cfRule type="containsBlanks" dxfId="2754" priority="57">
      <formula>LEN(TRIM(H391))=0</formula>
    </cfRule>
  </conditionalFormatting>
  <conditionalFormatting sqref="H346:H353 H366:H374 H376">
    <cfRule type="cellIs" dxfId="2753" priority="56" operator="equal">
      <formula>0</formula>
    </cfRule>
  </conditionalFormatting>
  <conditionalFormatting sqref="H347:H348">
    <cfRule type="cellIs" dxfId="2752" priority="55" operator="equal">
      <formula>0</formula>
    </cfRule>
  </conditionalFormatting>
  <conditionalFormatting sqref="H375">
    <cfRule type="cellIs" dxfId="2751" priority="54" operator="equal">
      <formula>0</formula>
    </cfRule>
  </conditionalFormatting>
  <conditionalFormatting sqref="H346:H352 H368:H376 H366">
    <cfRule type="containsBlanks" dxfId="2750" priority="53">
      <formula>LEN(TRIM(H346))=0</formula>
    </cfRule>
  </conditionalFormatting>
  <conditionalFormatting sqref="H375">
    <cfRule type="cellIs" dxfId="2749" priority="52" operator="equal">
      <formula>0</formula>
    </cfRule>
  </conditionalFormatting>
  <conditionalFormatting sqref="H354:H365">
    <cfRule type="cellIs" dxfId="2748" priority="51" operator="equal">
      <formula>0</formula>
    </cfRule>
  </conditionalFormatting>
  <conditionalFormatting sqref="H354:H365">
    <cfRule type="containsBlanks" dxfId="2747" priority="50">
      <formula>LEN(TRIM(H354))=0</formula>
    </cfRule>
  </conditionalFormatting>
  <conditionalFormatting sqref="H309:H316 H329:H337 H339">
    <cfRule type="cellIs" dxfId="2746" priority="49" operator="equal">
      <formula>0</formula>
    </cfRule>
  </conditionalFormatting>
  <conditionalFormatting sqref="H310:H311">
    <cfRule type="cellIs" dxfId="2745" priority="48" operator="equal">
      <formula>0</formula>
    </cfRule>
  </conditionalFormatting>
  <conditionalFormatting sqref="H338">
    <cfRule type="cellIs" dxfId="2744" priority="47" operator="equal">
      <formula>0</formula>
    </cfRule>
  </conditionalFormatting>
  <conditionalFormatting sqref="H309:H315 H331:H339 H329">
    <cfRule type="containsBlanks" dxfId="2743" priority="46">
      <formula>LEN(TRIM(H309))=0</formula>
    </cfRule>
  </conditionalFormatting>
  <conditionalFormatting sqref="H338">
    <cfRule type="cellIs" dxfId="2742" priority="45" operator="equal">
      <formula>0</formula>
    </cfRule>
  </conditionalFormatting>
  <conditionalFormatting sqref="H317:H328">
    <cfRule type="cellIs" dxfId="2741" priority="44" operator="equal">
      <formula>0</formula>
    </cfRule>
  </conditionalFormatting>
  <conditionalFormatting sqref="H317:H328">
    <cfRule type="containsBlanks" dxfId="2740" priority="43">
      <formula>LEN(TRIM(H317))=0</formula>
    </cfRule>
  </conditionalFormatting>
  <conditionalFormatting sqref="H272:H279 H292:H300 H302">
    <cfRule type="cellIs" dxfId="2739" priority="42" operator="equal">
      <formula>0</formula>
    </cfRule>
  </conditionalFormatting>
  <conditionalFormatting sqref="H273:H274">
    <cfRule type="cellIs" dxfId="2738" priority="41" operator="equal">
      <formula>0</formula>
    </cfRule>
  </conditionalFormatting>
  <conditionalFormatting sqref="H301">
    <cfRule type="cellIs" dxfId="2737" priority="40" operator="equal">
      <formula>0</formula>
    </cfRule>
  </conditionalFormatting>
  <conditionalFormatting sqref="H272:H278 H294:H302 H292">
    <cfRule type="containsBlanks" dxfId="2736" priority="39">
      <formula>LEN(TRIM(H272))=0</formula>
    </cfRule>
  </conditionalFormatting>
  <conditionalFormatting sqref="H301">
    <cfRule type="cellIs" dxfId="2735" priority="38" operator="equal">
      <formula>0</formula>
    </cfRule>
  </conditionalFormatting>
  <conditionalFormatting sqref="H280:H291">
    <cfRule type="cellIs" dxfId="2734" priority="37" operator="equal">
      <formula>0</formula>
    </cfRule>
  </conditionalFormatting>
  <conditionalFormatting sqref="H280:H291">
    <cfRule type="containsBlanks" dxfId="2733" priority="36">
      <formula>LEN(TRIM(H280))=0</formula>
    </cfRule>
  </conditionalFormatting>
  <conditionalFormatting sqref="H235:H242 H255:H263 H265">
    <cfRule type="cellIs" dxfId="2732" priority="35" operator="equal">
      <formula>0</formula>
    </cfRule>
  </conditionalFormatting>
  <conditionalFormatting sqref="H236:H237">
    <cfRule type="cellIs" dxfId="2731" priority="34" operator="equal">
      <formula>0</formula>
    </cfRule>
  </conditionalFormatting>
  <conditionalFormatting sqref="H264">
    <cfRule type="cellIs" dxfId="2730" priority="33" operator="equal">
      <formula>0</formula>
    </cfRule>
  </conditionalFormatting>
  <conditionalFormatting sqref="H235:H241 H257:H265 H255">
    <cfRule type="containsBlanks" dxfId="2729" priority="32">
      <formula>LEN(TRIM(H235))=0</formula>
    </cfRule>
  </conditionalFormatting>
  <conditionalFormatting sqref="H264">
    <cfRule type="cellIs" dxfId="2728" priority="31" operator="equal">
      <formula>0</formula>
    </cfRule>
  </conditionalFormatting>
  <conditionalFormatting sqref="H243:H254">
    <cfRule type="cellIs" dxfId="2727" priority="30" operator="equal">
      <formula>0</formula>
    </cfRule>
  </conditionalFormatting>
  <conditionalFormatting sqref="H243:H254">
    <cfRule type="containsBlanks" dxfId="2726" priority="29">
      <formula>LEN(TRIM(H243))=0</formula>
    </cfRule>
  </conditionalFormatting>
  <conditionalFormatting sqref="H198:H205 H218:H226 H228">
    <cfRule type="cellIs" dxfId="2725" priority="28" operator="equal">
      <formula>0</formula>
    </cfRule>
  </conditionalFormatting>
  <conditionalFormatting sqref="H199:H200">
    <cfRule type="cellIs" dxfId="2724" priority="27" operator="equal">
      <formula>0</formula>
    </cfRule>
  </conditionalFormatting>
  <conditionalFormatting sqref="H227">
    <cfRule type="cellIs" dxfId="2723" priority="26" operator="equal">
      <formula>0</formula>
    </cfRule>
  </conditionalFormatting>
  <conditionalFormatting sqref="H198:H204 H220:H228 H218">
    <cfRule type="containsBlanks" dxfId="2722" priority="25">
      <formula>LEN(TRIM(H198))=0</formula>
    </cfRule>
  </conditionalFormatting>
  <conditionalFormatting sqref="H227">
    <cfRule type="cellIs" dxfId="2721" priority="24" operator="equal">
      <formula>0</formula>
    </cfRule>
  </conditionalFormatting>
  <conditionalFormatting sqref="H206:H217">
    <cfRule type="cellIs" dxfId="2720" priority="23" operator="equal">
      <formula>0</formula>
    </cfRule>
  </conditionalFormatting>
  <conditionalFormatting sqref="H206:H217">
    <cfRule type="containsBlanks" dxfId="2719" priority="22">
      <formula>LEN(TRIM(H206))=0</formula>
    </cfRule>
  </conditionalFormatting>
  <conditionalFormatting sqref="H161:H168 H181:H189 H191">
    <cfRule type="cellIs" dxfId="2718" priority="21" operator="equal">
      <formula>0</formula>
    </cfRule>
  </conditionalFormatting>
  <conditionalFormatting sqref="H162:H163">
    <cfRule type="cellIs" dxfId="2717" priority="20" operator="equal">
      <formula>0</formula>
    </cfRule>
  </conditionalFormatting>
  <conditionalFormatting sqref="H190">
    <cfRule type="cellIs" dxfId="2716" priority="19" operator="equal">
      <formula>0</formula>
    </cfRule>
  </conditionalFormatting>
  <conditionalFormatting sqref="H161:H167 H183:H191 H181">
    <cfRule type="containsBlanks" dxfId="2715" priority="18">
      <formula>LEN(TRIM(H161))=0</formula>
    </cfRule>
  </conditionalFormatting>
  <conditionalFormatting sqref="H190">
    <cfRule type="cellIs" dxfId="2714" priority="17" operator="equal">
      <formula>0</formula>
    </cfRule>
  </conditionalFormatting>
  <conditionalFormatting sqref="H169:H180">
    <cfRule type="cellIs" dxfId="2713" priority="16" operator="equal">
      <formula>0</formula>
    </cfRule>
  </conditionalFormatting>
  <conditionalFormatting sqref="H169:H180">
    <cfRule type="containsBlanks" dxfId="2712" priority="15">
      <formula>LEN(TRIM(H169))=0</formula>
    </cfRule>
  </conditionalFormatting>
  <conditionalFormatting sqref="H124:H131 H144:H152 H154">
    <cfRule type="cellIs" dxfId="2711" priority="14" operator="equal">
      <formula>0</formula>
    </cfRule>
  </conditionalFormatting>
  <conditionalFormatting sqref="H125:H126">
    <cfRule type="cellIs" dxfId="2710" priority="13" operator="equal">
      <formula>0</formula>
    </cfRule>
  </conditionalFormatting>
  <conditionalFormatting sqref="H153">
    <cfRule type="cellIs" dxfId="2709" priority="12" operator="equal">
      <formula>0</formula>
    </cfRule>
  </conditionalFormatting>
  <conditionalFormatting sqref="H124:H130 H146:H154 H144">
    <cfRule type="containsBlanks" dxfId="2708" priority="11">
      <formula>LEN(TRIM(H124))=0</formula>
    </cfRule>
  </conditionalFormatting>
  <conditionalFormatting sqref="H153">
    <cfRule type="cellIs" dxfId="2707" priority="10" operator="equal">
      <formula>0</formula>
    </cfRule>
  </conditionalFormatting>
  <conditionalFormatting sqref="H132:H143">
    <cfRule type="cellIs" dxfId="2706" priority="9" operator="equal">
      <formula>0</formula>
    </cfRule>
  </conditionalFormatting>
  <conditionalFormatting sqref="H132:H143">
    <cfRule type="containsBlanks" dxfId="2705" priority="8">
      <formula>LEN(TRIM(H132))=0</formula>
    </cfRule>
  </conditionalFormatting>
  <conditionalFormatting sqref="H87:H94 H107:H115 H117">
    <cfRule type="cellIs" dxfId="2704" priority="7" operator="equal">
      <formula>0</formula>
    </cfRule>
  </conditionalFormatting>
  <conditionalFormatting sqref="H88:H89">
    <cfRule type="cellIs" dxfId="2703" priority="6" operator="equal">
      <formula>0</formula>
    </cfRule>
  </conditionalFormatting>
  <conditionalFormatting sqref="H116">
    <cfRule type="cellIs" dxfId="2702" priority="5" operator="equal">
      <formula>0</formula>
    </cfRule>
  </conditionalFormatting>
  <conditionalFormatting sqref="H87:H93 H109:H117 H107">
    <cfRule type="containsBlanks" dxfId="2701" priority="4">
      <formula>LEN(TRIM(H87))=0</formula>
    </cfRule>
  </conditionalFormatting>
  <conditionalFormatting sqref="H116">
    <cfRule type="cellIs" dxfId="2700" priority="3" operator="equal">
      <formula>0</formula>
    </cfRule>
  </conditionalFormatting>
  <conditionalFormatting sqref="H95:H106">
    <cfRule type="cellIs" dxfId="2699" priority="2" operator="equal">
      <formula>0</formula>
    </cfRule>
  </conditionalFormatting>
  <conditionalFormatting sqref="H95:H106">
    <cfRule type="containsBlanks" dxfId="2698" priority="1">
      <formula>LEN(TRIM(H95))=0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905CF-325B-44E1-8077-0AB3F0A212DD}">
  <dimension ref="B3:T489"/>
  <sheetViews>
    <sheetView topLeftCell="A447" workbookViewId="0">
      <selection activeCell="V481" sqref="A481:V481"/>
    </sheetView>
  </sheetViews>
  <sheetFormatPr baseColWidth="10" defaultRowHeight="12.75"/>
  <cols>
    <col min="1" max="1" width="11.42578125" style="4"/>
    <col min="2" max="2" width="37.7109375" style="4" customWidth="1"/>
    <col min="3" max="4" width="0" style="4" hidden="1" customWidth="1"/>
    <col min="5" max="10" width="11.42578125" style="4"/>
    <col min="11" max="12" width="0" style="4" hidden="1" customWidth="1"/>
    <col min="13" max="14" width="11.42578125" style="4"/>
    <col min="15" max="16" width="0" style="4" hidden="1" customWidth="1"/>
    <col min="17" max="17" width="11.42578125" style="4"/>
    <col min="18" max="18" width="0" style="4" hidden="1" customWidth="1"/>
    <col min="19" max="16384" width="11.42578125" style="4"/>
  </cols>
  <sheetData>
    <row r="3" spans="2:20" ht="18.75">
      <c r="B3" s="1748" t="s">
        <v>23</v>
      </c>
      <c r="C3" s="1749"/>
      <c r="D3" s="1749"/>
      <c r="E3" s="1749"/>
      <c r="F3" s="1749"/>
      <c r="G3" s="1749"/>
      <c r="H3" s="1749"/>
      <c r="I3" s="1749"/>
      <c r="J3" s="1749"/>
      <c r="K3" s="1749"/>
      <c r="L3" s="1749"/>
      <c r="M3" s="1749"/>
      <c r="N3" s="1749"/>
      <c r="O3" s="1749"/>
      <c r="P3" s="1749"/>
      <c r="Q3" s="1749"/>
      <c r="R3" s="1749"/>
      <c r="S3" s="1749"/>
      <c r="T3" s="1749"/>
    </row>
    <row r="4" spans="2:20">
      <c r="B4" s="1750"/>
      <c r="C4" s="1750"/>
      <c r="D4" s="1750"/>
      <c r="E4" s="1750"/>
      <c r="F4" s="1750"/>
      <c r="G4" s="1750"/>
      <c r="H4" s="1750"/>
      <c r="I4" s="1750"/>
      <c r="J4" s="1750"/>
      <c r="K4" s="1750"/>
      <c r="L4" s="1750"/>
      <c r="M4" s="1750"/>
      <c r="N4" s="1750"/>
      <c r="O4" s="1750"/>
      <c r="P4" s="1750"/>
      <c r="Q4" s="1750"/>
      <c r="R4" s="1750"/>
      <c r="S4" s="1750"/>
      <c r="T4" s="1750"/>
    </row>
    <row r="5" spans="2:20" ht="15.75">
      <c r="B5" s="1751" t="s">
        <v>24</v>
      </c>
      <c r="C5" s="1752" t="s">
        <v>25</v>
      </c>
      <c r="D5" s="1752"/>
      <c r="E5" s="1752"/>
      <c r="F5" s="1752"/>
      <c r="G5" s="1752"/>
      <c r="H5" s="1752"/>
      <c r="I5" s="1752"/>
      <c r="J5" s="1753"/>
      <c r="K5" s="1753"/>
      <c r="L5" s="1753"/>
      <c r="M5" s="1753"/>
      <c r="N5" s="1753"/>
      <c r="O5" s="1753"/>
      <c r="P5" s="1753"/>
      <c r="Q5" s="1752"/>
      <c r="R5" s="1752"/>
      <c r="S5" s="1752"/>
      <c r="T5" s="1752"/>
    </row>
    <row r="6" spans="2:20" ht="15.75">
      <c r="B6" s="1751" t="s">
        <v>27</v>
      </c>
      <c r="C6" s="1752" t="s">
        <v>28</v>
      </c>
      <c r="D6" s="1752"/>
      <c r="E6" s="1752"/>
      <c r="F6" s="1752"/>
      <c r="G6" s="1752"/>
      <c r="H6" s="1752"/>
      <c r="I6" s="1752"/>
      <c r="J6" s="1752"/>
      <c r="K6" s="1752"/>
      <c r="L6" s="1752"/>
      <c r="M6" s="1752"/>
      <c r="N6" s="1752"/>
      <c r="O6" s="1752"/>
      <c r="P6" s="1752"/>
      <c r="Q6" s="1752"/>
      <c r="R6" s="1752"/>
      <c r="S6" s="1752"/>
      <c r="T6" s="1752"/>
    </row>
    <row r="7" spans="2:20">
      <c r="B7" s="1750"/>
      <c r="C7" s="1750"/>
      <c r="D7" s="1750"/>
      <c r="E7" s="1750"/>
      <c r="F7" s="1750"/>
      <c r="G7" s="1750"/>
      <c r="H7" s="1750"/>
      <c r="I7" s="1750"/>
      <c r="J7" s="1750"/>
      <c r="K7" s="1750"/>
      <c r="L7" s="1750"/>
      <c r="M7" s="1750"/>
      <c r="N7" s="1750"/>
      <c r="O7" s="1750"/>
      <c r="P7" s="1750"/>
      <c r="Q7" s="1750"/>
      <c r="R7" s="1750"/>
      <c r="S7" s="1750"/>
      <c r="T7" s="1750"/>
    </row>
    <row r="8" spans="2:20">
      <c r="B8" s="1750"/>
      <c r="C8" s="1750"/>
      <c r="D8" s="1750"/>
      <c r="E8" s="1750"/>
      <c r="F8" s="1750"/>
      <c r="G8" s="1750"/>
      <c r="H8" s="1750"/>
      <c r="I8" s="1750"/>
      <c r="J8" s="1750"/>
      <c r="K8" s="1750"/>
      <c r="L8" s="1750"/>
      <c r="M8" s="1750"/>
      <c r="N8" s="1750"/>
      <c r="O8" s="1750"/>
      <c r="P8" s="1750"/>
      <c r="Q8" s="1750"/>
      <c r="R8" s="1750"/>
      <c r="S8" s="1750"/>
      <c r="T8" s="1750"/>
    </row>
    <row r="9" spans="2:20" ht="15">
      <c r="B9" s="1754" t="s">
        <v>29</v>
      </c>
      <c r="C9" s="1755"/>
      <c r="D9" s="1755"/>
      <c r="E9" s="1755"/>
      <c r="F9" s="1755"/>
      <c r="G9" s="1755"/>
      <c r="H9" s="1755"/>
      <c r="I9" s="1755"/>
      <c r="J9" s="1755"/>
      <c r="K9" s="1755"/>
      <c r="L9" s="1755"/>
      <c r="M9" s="1755"/>
      <c r="N9" s="1755"/>
      <c r="O9" s="1755"/>
      <c r="P9" s="1755"/>
      <c r="Q9" s="1755"/>
      <c r="R9" s="1755"/>
      <c r="S9" s="1755"/>
      <c r="T9" s="1755"/>
    </row>
    <row r="10" spans="2:20">
      <c r="B10" s="1750"/>
      <c r="C10" s="1750"/>
      <c r="D10" s="1750"/>
      <c r="E10" s="1750"/>
      <c r="F10" s="1750"/>
      <c r="G10" s="1750"/>
      <c r="H10" s="1750"/>
      <c r="I10" s="1750"/>
      <c r="J10" s="1750"/>
      <c r="K10" s="1750"/>
      <c r="L10" s="1750"/>
      <c r="M10" s="1750"/>
      <c r="N10" s="1750"/>
      <c r="O10" s="1750"/>
      <c r="P10" s="1750"/>
      <c r="Q10" s="1750"/>
      <c r="R10" s="1750"/>
      <c r="S10" s="1750"/>
      <c r="T10" s="1750"/>
    </row>
    <row r="11" spans="2:20">
      <c r="B11" s="2161" t="s">
        <v>30</v>
      </c>
      <c r="C11" s="2162" t="s">
        <v>31</v>
      </c>
      <c r="D11" s="2162" t="s">
        <v>32</v>
      </c>
      <c r="E11" s="2162" t="s">
        <v>33</v>
      </c>
      <c r="F11" s="2159" t="s">
        <v>890</v>
      </c>
      <c r="G11" s="2162" t="s">
        <v>34</v>
      </c>
      <c r="H11" s="2159" t="s">
        <v>891</v>
      </c>
      <c r="I11" s="2162" t="s">
        <v>35</v>
      </c>
      <c r="J11" s="2162" t="s">
        <v>36</v>
      </c>
      <c r="K11" s="2162" t="s">
        <v>37</v>
      </c>
      <c r="L11" s="2162"/>
      <c r="M11" s="2162"/>
      <c r="N11" s="2162"/>
      <c r="O11" s="2162"/>
      <c r="P11" s="2162"/>
      <c r="Q11" s="2159" t="s">
        <v>38</v>
      </c>
      <c r="R11" s="2159" t="s">
        <v>39</v>
      </c>
      <c r="S11" s="2159" t="s">
        <v>40</v>
      </c>
      <c r="T11" s="2159" t="s">
        <v>41</v>
      </c>
    </row>
    <row r="12" spans="2:20" ht="36">
      <c r="B12" s="2161"/>
      <c r="C12" s="2162"/>
      <c r="D12" s="2162"/>
      <c r="E12" s="2162"/>
      <c r="F12" s="2160"/>
      <c r="G12" s="2162"/>
      <c r="H12" s="2160"/>
      <c r="I12" s="2162"/>
      <c r="J12" s="2162"/>
      <c r="K12" s="1756" t="s">
        <v>42</v>
      </c>
      <c r="L12" s="1756" t="s">
        <v>43</v>
      </c>
      <c r="M12" s="1756" t="s">
        <v>44</v>
      </c>
      <c r="N12" s="1756" t="s">
        <v>45</v>
      </c>
      <c r="O12" s="1757" t="s">
        <v>46</v>
      </c>
      <c r="P12" s="1756" t="s">
        <v>47</v>
      </c>
      <c r="Q12" s="2159"/>
      <c r="R12" s="2159"/>
      <c r="S12" s="2159"/>
      <c r="T12" s="2159"/>
    </row>
    <row r="13" spans="2:20">
      <c r="B13" s="1758" t="s">
        <v>48</v>
      </c>
      <c r="C13" s="1759">
        <v>0</v>
      </c>
      <c r="D13" s="1760">
        <v>11.595553697293001</v>
      </c>
      <c r="E13" s="1760">
        <v>0</v>
      </c>
      <c r="F13" s="1759">
        <v>0</v>
      </c>
      <c r="G13" s="1759">
        <v>0.16688824999999999</v>
      </c>
      <c r="H13" s="1759">
        <v>0</v>
      </c>
      <c r="I13" s="1760">
        <v>1209.1260212121213</v>
      </c>
      <c r="J13" s="1760">
        <v>102.871685</v>
      </c>
      <c r="K13" s="1760">
        <v>118.4864234332836</v>
      </c>
      <c r="L13" s="1760">
        <v>34.673865566377557</v>
      </c>
      <c r="M13" s="1760">
        <v>0</v>
      </c>
      <c r="N13" s="1760">
        <v>8.9211517222221985</v>
      </c>
      <c r="O13" s="1760">
        <v>31.698274999999999</v>
      </c>
      <c r="P13" s="1760">
        <v>5.3649286287377773</v>
      </c>
      <c r="Q13" s="1762">
        <v>0</v>
      </c>
      <c r="R13" s="1760">
        <v>0</v>
      </c>
      <c r="S13" s="1760">
        <v>0</v>
      </c>
      <c r="T13" s="1761">
        <v>1522.9047925100353</v>
      </c>
    </row>
    <row r="14" spans="2:20">
      <c r="B14" s="1758" t="s">
        <v>49</v>
      </c>
      <c r="C14" s="1759">
        <v>79.35176033518556</v>
      </c>
      <c r="D14" s="1760">
        <v>572.90892340042444</v>
      </c>
      <c r="E14" s="1760">
        <v>505.3465519651989</v>
      </c>
      <c r="F14" s="1759">
        <v>0</v>
      </c>
      <c r="G14" s="1759">
        <v>568.75187100000016</v>
      </c>
      <c r="H14" s="1759">
        <v>0</v>
      </c>
      <c r="I14" s="1760">
        <v>0</v>
      </c>
      <c r="J14" s="1760">
        <v>0</v>
      </c>
      <c r="K14" s="1760">
        <v>2.7591261111111107</v>
      </c>
      <c r="L14" s="1760">
        <v>0</v>
      </c>
      <c r="M14" s="1760">
        <v>19.183841687689483</v>
      </c>
      <c r="N14" s="1760">
        <v>0</v>
      </c>
      <c r="O14" s="1760">
        <v>0</v>
      </c>
      <c r="P14" s="1760">
        <v>0</v>
      </c>
      <c r="Q14" s="1762">
        <v>15.63175</v>
      </c>
      <c r="R14" s="1760">
        <v>0</v>
      </c>
      <c r="S14" s="1760">
        <v>0</v>
      </c>
      <c r="T14" s="1761">
        <v>1763.9338244996095</v>
      </c>
    </row>
    <row r="15" spans="2:20">
      <c r="B15" s="1758" t="s">
        <v>50</v>
      </c>
      <c r="C15" s="1759">
        <v>-4.7877500119999999E-2</v>
      </c>
      <c r="D15" s="1760">
        <v>-1.599063909936</v>
      </c>
      <c r="E15" s="1760">
        <v>-201.78664545753787</v>
      </c>
      <c r="F15" s="1759">
        <v>0</v>
      </c>
      <c r="G15" s="1760">
        <v>-112.63352224999998</v>
      </c>
      <c r="H15" s="1759">
        <v>0</v>
      </c>
      <c r="I15" s="1760">
        <v>0</v>
      </c>
      <c r="J15" s="1760">
        <v>0</v>
      </c>
      <c r="K15" s="1760">
        <v>-2.3667455555555552</v>
      </c>
      <c r="L15" s="1760">
        <v>0</v>
      </c>
      <c r="M15" s="1760">
        <v>-8.0445142984108866</v>
      </c>
      <c r="N15" s="1760">
        <v>0</v>
      </c>
      <c r="O15" s="1760">
        <v>0</v>
      </c>
      <c r="P15" s="1760">
        <v>0</v>
      </c>
      <c r="Q15" s="1760">
        <v>-73.298799000000002</v>
      </c>
      <c r="R15" s="1760">
        <v>0</v>
      </c>
      <c r="S15" s="1760">
        <v>0</v>
      </c>
      <c r="T15" s="1761">
        <v>-399.77716797156029</v>
      </c>
    </row>
    <row r="16" spans="2:20">
      <c r="B16" s="1758" t="s">
        <v>51</v>
      </c>
      <c r="C16" s="1759">
        <v>0</v>
      </c>
      <c r="D16" s="1759">
        <v>0</v>
      </c>
      <c r="E16" s="1759">
        <v>-19.634704454513376</v>
      </c>
      <c r="F16" s="1759">
        <v>0</v>
      </c>
      <c r="G16" s="1759">
        <v>0</v>
      </c>
      <c r="H16" s="1759">
        <v>0</v>
      </c>
      <c r="I16" s="1759">
        <v>0</v>
      </c>
      <c r="J16" s="1759">
        <v>0</v>
      </c>
      <c r="K16" s="1759">
        <v>0</v>
      </c>
      <c r="L16" s="1759">
        <v>0</v>
      </c>
      <c r="M16" s="1759">
        <v>0</v>
      </c>
      <c r="N16" s="1759">
        <v>0</v>
      </c>
      <c r="O16" s="1759">
        <v>0</v>
      </c>
      <c r="P16" s="1759">
        <v>0</v>
      </c>
      <c r="Q16" s="1759">
        <v>0</v>
      </c>
      <c r="R16" s="1759">
        <v>0</v>
      </c>
      <c r="S16" s="1759">
        <v>0</v>
      </c>
      <c r="T16" s="1761">
        <v>-19.634704454513376</v>
      </c>
    </row>
    <row r="17" spans="2:20">
      <c r="B17" s="1758" t="s">
        <v>52</v>
      </c>
      <c r="C17" s="1759">
        <v>0</v>
      </c>
      <c r="D17" s="1759">
        <v>0</v>
      </c>
      <c r="E17" s="1759">
        <v>-76.714456139868958</v>
      </c>
      <c r="F17" s="1759">
        <v>0</v>
      </c>
      <c r="G17" s="1759">
        <v>0</v>
      </c>
      <c r="H17" s="1759">
        <v>0</v>
      </c>
      <c r="I17" s="1759">
        <v>0</v>
      </c>
      <c r="J17" s="1759">
        <v>0</v>
      </c>
      <c r="K17" s="1759">
        <v>0</v>
      </c>
      <c r="L17" s="1759">
        <v>0</v>
      </c>
      <c r="M17" s="1759">
        <v>0</v>
      </c>
      <c r="N17" s="1759">
        <v>0</v>
      </c>
      <c r="O17" s="1759">
        <v>0</v>
      </c>
      <c r="P17" s="1759">
        <v>0</v>
      </c>
      <c r="Q17" s="1759">
        <v>0</v>
      </c>
      <c r="R17" s="1759">
        <v>0</v>
      </c>
      <c r="S17" s="1759">
        <v>0</v>
      </c>
      <c r="T17" s="1761">
        <v>-76.714456139868958</v>
      </c>
    </row>
    <row r="18" spans="2:20">
      <c r="B18" s="1758" t="s">
        <v>53</v>
      </c>
      <c r="C18" s="1759">
        <v>0.11918546993222183</v>
      </c>
      <c r="D18" s="1760">
        <v>1.5497733247312513</v>
      </c>
      <c r="E18" s="1760">
        <v>1.2109538188370328</v>
      </c>
      <c r="F18" s="1759">
        <v>0</v>
      </c>
      <c r="G18" s="1760">
        <v>-19.664768250000005</v>
      </c>
      <c r="H18" s="1759">
        <v>0</v>
      </c>
      <c r="I18" s="1760">
        <v>0</v>
      </c>
      <c r="J18" s="1760">
        <v>0</v>
      </c>
      <c r="K18" s="1760">
        <v>0</v>
      </c>
      <c r="L18" s="1760">
        <v>0</v>
      </c>
      <c r="M18" s="1760">
        <v>0</v>
      </c>
      <c r="N18" s="1760">
        <v>0</v>
      </c>
      <c r="O18" s="1760">
        <v>0</v>
      </c>
      <c r="P18" s="1760">
        <v>0</v>
      </c>
      <c r="Q18" s="1760">
        <v>0</v>
      </c>
      <c r="R18" s="1759">
        <v>0</v>
      </c>
      <c r="S18" s="1759">
        <v>0</v>
      </c>
      <c r="T18" s="1761">
        <v>-16.784855636499501</v>
      </c>
    </row>
    <row r="19" spans="2:20">
      <c r="B19" s="1763" t="s">
        <v>54</v>
      </c>
      <c r="C19" s="1764">
        <v>79.423068304997784</v>
      </c>
      <c r="D19" s="1764">
        <v>584.45518651251268</v>
      </c>
      <c r="E19" s="1764">
        <v>208.42169973211571</v>
      </c>
      <c r="F19" s="1764">
        <v>0</v>
      </c>
      <c r="G19" s="1764">
        <v>436.62046875000021</v>
      </c>
      <c r="H19" s="1764">
        <v>0</v>
      </c>
      <c r="I19" s="1764">
        <v>1209.1260212121213</v>
      </c>
      <c r="J19" s="1764">
        <v>102.871685</v>
      </c>
      <c r="K19" s="1764">
        <v>118.87880398883917</v>
      </c>
      <c r="L19" s="1764">
        <v>34.673865566377557</v>
      </c>
      <c r="M19" s="1764">
        <v>11.139327389278597</v>
      </c>
      <c r="N19" s="1764">
        <v>8.9211517222221985</v>
      </c>
      <c r="O19" s="1764">
        <v>31.698274999999999</v>
      </c>
      <c r="P19" s="1764">
        <v>5.3649286287377773</v>
      </c>
      <c r="Q19" s="1764">
        <v>-57.667049000000006</v>
      </c>
      <c r="R19" s="1764">
        <v>0</v>
      </c>
      <c r="S19" s="1764">
        <v>0</v>
      </c>
      <c r="T19" s="1764">
        <v>2773.9274328072029</v>
      </c>
    </row>
    <row r="20" spans="2:20">
      <c r="B20" s="1765"/>
      <c r="C20" s="1766"/>
      <c r="D20" s="1766"/>
      <c r="E20" s="1766"/>
      <c r="F20" s="1766"/>
      <c r="G20" s="1766"/>
      <c r="H20" s="1766"/>
      <c r="I20" s="1766"/>
      <c r="J20" s="1766"/>
      <c r="K20" s="1766"/>
      <c r="L20" s="1766"/>
      <c r="M20" s="1766"/>
      <c r="N20" s="1766"/>
      <c r="O20" s="1766"/>
      <c r="P20" s="1766"/>
      <c r="Q20" s="1766"/>
      <c r="R20" s="1766"/>
      <c r="S20" s="1766"/>
      <c r="T20" s="1766"/>
    </row>
    <row r="21" spans="2:20">
      <c r="B21" s="1767" t="s">
        <v>55</v>
      </c>
      <c r="C21" s="1759">
        <v>3.6318872869800032</v>
      </c>
      <c r="D21" s="1759">
        <v>10.656145280484306</v>
      </c>
      <c r="E21" s="1759">
        <v>17.760934345459532</v>
      </c>
      <c r="F21" s="1759">
        <v>0</v>
      </c>
      <c r="G21" s="1759">
        <v>-1.2134132500000001</v>
      </c>
      <c r="H21" s="1759">
        <v>0</v>
      </c>
      <c r="I21" s="1759">
        <v>0</v>
      </c>
      <c r="J21" s="1759">
        <v>0</v>
      </c>
      <c r="K21" s="1759">
        <v>0</v>
      </c>
      <c r="L21" s="1759">
        <v>-0.39035819434438856</v>
      </c>
      <c r="M21" s="1759">
        <v>0.39056626803326822</v>
      </c>
      <c r="N21" s="1759">
        <v>0</v>
      </c>
      <c r="O21" s="1759">
        <v>0</v>
      </c>
      <c r="P21" s="1759">
        <v>0</v>
      </c>
      <c r="Q21" s="1759">
        <v>4.056269041479311</v>
      </c>
      <c r="R21" s="1759">
        <v>0</v>
      </c>
      <c r="S21" s="1759">
        <v>0</v>
      </c>
      <c r="T21" s="1768">
        <v>34.892030778092035</v>
      </c>
    </row>
    <row r="22" spans="2:20">
      <c r="B22" s="1767" t="s">
        <v>56</v>
      </c>
      <c r="C22" s="1759">
        <v>11.774616732900585</v>
      </c>
      <c r="D22" s="1759">
        <v>0</v>
      </c>
      <c r="E22" s="1759">
        <v>3.6854029373362986</v>
      </c>
      <c r="F22" s="1759">
        <v>0</v>
      </c>
      <c r="G22" s="1759">
        <v>62.931904980327779</v>
      </c>
      <c r="H22" s="1759">
        <v>0</v>
      </c>
      <c r="I22" s="1759">
        <v>1209.1260212121213</v>
      </c>
      <c r="J22" s="1759">
        <v>102.871685</v>
      </c>
      <c r="K22" s="1759">
        <v>16.346759805474345</v>
      </c>
      <c r="L22" s="1759">
        <v>12.19189628498652</v>
      </c>
      <c r="M22" s="1759">
        <v>0</v>
      </c>
      <c r="N22" s="1759">
        <v>4.7011419922222224</v>
      </c>
      <c r="O22" s="1759">
        <v>0</v>
      </c>
      <c r="P22" s="1759">
        <v>6.9765199999999791E-2</v>
      </c>
      <c r="Q22" s="1759">
        <v>-558.18598591832779</v>
      </c>
      <c r="R22" s="1759">
        <v>0</v>
      </c>
      <c r="S22" s="1759">
        <v>0</v>
      </c>
      <c r="T22" s="1768">
        <v>865.51320822704133</v>
      </c>
    </row>
    <row r="23" spans="2:20">
      <c r="B23" s="1767" t="s">
        <v>57</v>
      </c>
      <c r="C23" s="1759">
        <v>1.9109444951460814</v>
      </c>
      <c r="D23" s="1759">
        <v>0</v>
      </c>
      <c r="E23" s="1759">
        <v>0.26671791988070115</v>
      </c>
      <c r="F23" s="1759">
        <v>0</v>
      </c>
      <c r="G23" s="1759">
        <v>20.764778769672215</v>
      </c>
      <c r="H23" s="1759">
        <v>0</v>
      </c>
      <c r="I23" s="1759">
        <v>0</v>
      </c>
      <c r="J23" s="1759">
        <v>0</v>
      </c>
      <c r="K23" s="1759">
        <v>7.9626399167478752</v>
      </c>
      <c r="L23" s="1759">
        <v>16.588146755013483</v>
      </c>
      <c r="M23" s="1759">
        <v>0</v>
      </c>
      <c r="N23" s="1759">
        <v>2.8409024522222222</v>
      </c>
      <c r="O23" s="1759">
        <v>0.25919055555555554</v>
      </c>
      <c r="P23" s="1759">
        <v>3.4744864961066648</v>
      </c>
      <c r="Q23" s="1759">
        <v>0</v>
      </c>
      <c r="R23" s="1759">
        <v>-46.190154910777778</v>
      </c>
      <c r="S23" s="1759">
        <v>0</v>
      </c>
      <c r="T23" s="1768">
        <v>7.877652449567023</v>
      </c>
    </row>
    <row r="24" spans="2:20">
      <c r="B24" s="1767" t="s">
        <v>58</v>
      </c>
      <c r="C24" s="1759">
        <v>0</v>
      </c>
      <c r="D24" s="1759">
        <v>0</v>
      </c>
      <c r="E24" s="1759">
        <v>0</v>
      </c>
      <c r="F24" s="1759">
        <v>0</v>
      </c>
      <c r="G24" s="1759">
        <v>0</v>
      </c>
      <c r="H24" s="1759">
        <v>0</v>
      </c>
      <c r="I24" s="1759">
        <v>0</v>
      </c>
      <c r="J24" s="1759">
        <v>0</v>
      </c>
      <c r="K24" s="1759">
        <v>0</v>
      </c>
      <c r="L24" s="1759">
        <v>0</v>
      </c>
      <c r="M24" s="1759">
        <v>0</v>
      </c>
      <c r="N24" s="1759">
        <v>-1.1106240000000001</v>
      </c>
      <c r="O24" s="1759">
        <v>0</v>
      </c>
      <c r="P24" s="1759">
        <v>0</v>
      </c>
      <c r="Q24" s="1759">
        <v>0</v>
      </c>
      <c r="R24" s="1759">
        <v>0</v>
      </c>
      <c r="S24" s="1759">
        <v>0</v>
      </c>
      <c r="T24" s="1768">
        <v>-1.1106240000000001</v>
      </c>
    </row>
    <row r="25" spans="2:20">
      <c r="B25" s="1767" t="s">
        <v>59</v>
      </c>
      <c r="C25" s="1759">
        <v>0</v>
      </c>
      <c r="D25" s="1759">
        <v>0</v>
      </c>
      <c r="E25" s="1759">
        <v>0</v>
      </c>
      <c r="F25" s="1759">
        <v>0</v>
      </c>
      <c r="G25" s="1759">
        <v>0</v>
      </c>
      <c r="H25" s="1759">
        <v>0</v>
      </c>
      <c r="I25" s="1759">
        <v>0</v>
      </c>
      <c r="J25" s="1759">
        <v>0</v>
      </c>
      <c r="K25" s="1759">
        <v>0</v>
      </c>
      <c r="L25" s="1759">
        <v>0</v>
      </c>
      <c r="M25" s="1759">
        <v>0</v>
      </c>
      <c r="N25" s="1759">
        <v>0</v>
      </c>
      <c r="O25" s="1759">
        <v>0</v>
      </c>
      <c r="P25" s="1759">
        <v>0</v>
      </c>
      <c r="Q25" s="1759">
        <v>0</v>
      </c>
      <c r="R25" s="1759">
        <v>0</v>
      </c>
      <c r="S25" s="1759">
        <v>0</v>
      </c>
      <c r="T25" s="1768">
        <v>0</v>
      </c>
    </row>
    <row r="26" spans="2:20">
      <c r="B26" s="1767" t="s">
        <v>60</v>
      </c>
      <c r="C26" s="1759">
        <v>0</v>
      </c>
      <c r="D26" s="1759">
        <v>602.36159082799713</v>
      </c>
      <c r="E26" s="1759">
        <v>-597.3748967315754</v>
      </c>
      <c r="F26" s="1759">
        <v>0</v>
      </c>
      <c r="G26" s="1759">
        <v>0</v>
      </c>
      <c r="H26" s="1759">
        <v>0</v>
      </c>
      <c r="I26" s="1759">
        <v>0</v>
      </c>
      <c r="J26" s="1759">
        <v>0</v>
      </c>
      <c r="K26" s="1759">
        <v>0</v>
      </c>
      <c r="L26" s="1759">
        <v>0</v>
      </c>
      <c r="M26" s="1759">
        <v>0</v>
      </c>
      <c r="N26" s="1759">
        <v>0</v>
      </c>
      <c r="O26" s="1759">
        <v>0</v>
      </c>
      <c r="P26" s="1759">
        <v>0</v>
      </c>
      <c r="Q26" s="1759">
        <v>0</v>
      </c>
      <c r="R26" s="1759">
        <v>0</v>
      </c>
      <c r="S26" s="1759">
        <v>0</v>
      </c>
      <c r="T26" s="1768">
        <v>4.9866940964217292</v>
      </c>
    </row>
    <row r="27" spans="2:20">
      <c r="B27" s="1767" t="s">
        <v>61</v>
      </c>
      <c r="C27" s="1759">
        <v>0</v>
      </c>
      <c r="D27" s="1759">
        <v>0</v>
      </c>
      <c r="E27" s="1759">
        <v>0</v>
      </c>
      <c r="F27" s="1759">
        <v>0</v>
      </c>
      <c r="G27" s="1759">
        <v>0</v>
      </c>
      <c r="H27" s="1759">
        <v>0</v>
      </c>
      <c r="I27" s="1759">
        <v>0</v>
      </c>
      <c r="J27" s="1759">
        <v>0</v>
      </c>
      <c r="K27" s="1759">
        <v>0</v>
      </c>
      <c r="L27" s="1759">
        <v>0</v>
      </c>
      <c r="M27" s="1759">
        <v>-29.34529096854553</v>
      </c>
      <c r="N27" s="1759">
        <v>0</v>
      </c>
      <c r="O27" s="1759">
        <v>0</v>
      </c>
      <c r="P27" s="1759">
        <v>0</v>
      </c>
      <c r="Q27" s="1759">
        <v>0</v>
      </c>
      <c r="R27" s="1759">
        <v>0</v>
      </c>
      <c r="S27" s="1759">
        <v>0</v>
      </c>
      <c r="T27" s="1768">
        <v>-29.34529096854553</v>
      </c>
    </row>
    <row r="28" spans="2:20">
      <c r="B28" s="1767" t="s">
        <v>62</v>
      </c>
      <c r="C28" s="1759">
        <v>0</v>
      </c>
      <c r="D28" s="1759">
        <v>0</v>
      </c>
      <c r="E28" s="1759">
        <v>0</v>
      </c>
      <c r="F28" s="1759">
        <v>0</v>
      </c>
      <c r="G28" s="1759">
        <v>0</v>
      </c>
      <c r="H28" s="1759">
        <v>0</v>
      </c>
      <c r="I28" s="1759">
        <v>0</v>
      </c>
      <c r="J28" s="1759">
        <v>0</v>
      </c>
      <c r="K28" s="1759">
        <v>0</v>
      </c>
      <c r="L28" s="1759">
        <v>0</v>
      </c>
      <c r="M28" s="1759">
        <v>0</v>
      </c>
      <c r="N28" s="1759">
        <v>0</v>
      </c>
      <c r="O28" s="1759">
        <v>0</v>
      </c>
      <c r="P28" s="1759">
        <v>0</v>
      </c>
      <c r="Q28" s="1759">
        <v>0</v>
      </c>
      <c r="R28" s="1759">
        <v>0</v>
      </c>
      <c r="S28" s="1759">
        <v>0</v>
      </c>
      <c r="T28" s="1768">
        <v>0</v>
      </c>
    </row>
    <row r="29" spans="2:20">
      <c r="B29" s="1767" t="s">
        <v>63</v>
      </c>
      <c r="C29" s="1759">
        <v>0</v>
      </c>
      <c r="D29" s="1759">
        <v>0</v>
      </c>
      <c r="E29" s="1759">
        <v>0</v>
      </c>
      <c r="F29" s="1759">
        <v>0</v>
      </c>
      <c r="G29" s="1759">
        <v>0</v>
      </c>
      <c r="H29" s="1759">
        <v>0</v>
      </c>
      <c r="I29" s="1759">
        <v>0</v>
      </c>
      <c r="J29" s="1759">
        <v>0</v>
      </c>
      <c r="K29" s="1759">
        <v>0</v>
      </c>
      <c r="L29" s="1759">
        <v>0</v>
      </c>
      <c r="M29" s="1759">
        <v>0</v>
      </c>
      <c r="N29" s="1759">
        <v>0</v>
      </c>
      <c r="O29" s="1759">
        <v>0</v>
      </c>
      <c r="P29" s="1759">
        <v>0</v>
      </c>
      <c r="Q29" s="1759">
        <v>0</v>
      </c>
      <c r="R29" s="1759">
        <v>0</v>
      </c>
      <c r="S29" s="1759">
        <v>0</v>
      </c>
      <c r="T29" s="1768">
        <v>0</v>
      </c>
    </row>
    <row r="30" spans="2:20">
      <c r="B30" s="1767" t="s">
        <v>64</v>
      </c>
      <c r="C30" s="1759">
        <v>32.750811529533344</v>
      </c>
      <c r="D30" s="1759">
        <v>-28.64248384831301</v>
      </c>
      <c r="E30" s="1759">
        <v>27.554001910313012</v>
      </c>
      <c r="F30" s="1759">
        <v>0</v>
      </c>
      <c r="G30" s="1759">
        <v>0</v>
      </c>
      <c r="H30" s="1759">
        <v>0</v>
      </c>
      <c r="I30" s="1759">
        <v>0</v>
      </c>
      <c r="J30" s="1759">
        <v>0</v>
      </c>
      <c r="K30" s="1759">
        <v>0</v>
      </c>
      <c r="L30" s="1759">
        <v>0</v>
      </c>
      <c r="M30" s="1759">
        <v>0</v>
      </c>
      <c r="N30" s="1759">
        <v>0</v>
      </c>
      <c r="O30" s="1759">
        <v>0</v>
      </c>
      <c r="P30" s="1759">
        <v>0</v>
      </c>
      <c r="Q30" s="1759">
        <v>0</v>
      </c>
      <c r="R30" s="1759">
        <v>0</v>
      </c>
      <c r="S30" s="1759">
        <v>0</v>
      </c>
      <c r="T30" s="1768">
        <v>31.662329591533346</v>
      </c>
    </row>
    <row r="31" spans="2:20">
      <c r="B31" s="1767" t="s">
        <v>65</v>
      </c>
      <c r="C31" s="1759">
        <v>15.211467777777777</v>
      </c>
      <c r="D31" s="1759">
        <v>0</v>
      </c>
      <c r="E31" s="1759">
        <v>16.681516641063258</v>
      </c>
      <c r="F31" s="1759">
        <v>0</v>
      </c>
      <c r="G31" s="1759">
        <v>6.4721602499999999</v>
      </c>
      <c r="H31" s="1759">
        <v>0</v>
      </c>
      <c r="I31" s="1759">
        <v>0</v>
      </c>
      <c r="J31" s="1759">
        <v>0</v>
      </c>
      <c r="K31" s="1759">
        <v>0</v>
      </c>
      <c r="L31" s="1759">
        <v>0</v>
      </c>
      <c r="M31" s="1759">
        <v>0</v>
      </c>
      <c r="N31" s="1759">
        <v>0</v>
      </c>
      <c r="O31" s="1759">
        <v>0</v>
      </c>
      <c r="P31" s="1759">
        <v>0</v>
      </c>
      <c r="Q31" s="1759">
        <v>33.988645488166846</v>
      </c>
      <c r="R31" s="1759">
        <v>0</v>
      </c>
      <c r="S31" s="1759">
        <v>0</v>
      </c>
      <c r="T31" s="1768">
        <v>72.353790157007879</v>
      </c>
    </row>
    <row r="32" spans="2:20">
      <c r="B32" s="1767" t="s">
        <v>66</v>
      </c>
      <c r="C32" s="1759">
        <v>0</v>
      </c>
      <c r="D32" s="1759">
        <v>0</v>
      </c>
      <c r="E32" s="1759">
        <v>0</v>
      </c>
      <c r="F32" s="1759">
        <v>0</v>
      </c>
      <c r="G32" s="1759">
        <v>4.9770604999999994</v>
      </c>
      <c r="H32" s="1759">
        <v>0</v>
      </c>
      <c r="I32" s="1759">
        <v>0</v>
      </c>
      <c r="J32" s="1759">
        <v>0</v>
      </c>
      <c r="K32" s="1759">
        <v>0</v>
      </c>
      <c r="L32" s="1759">
        <v>0</v>
      </c>
      <c r="M32" s="1759">
        <v>0</v>
      </c>
      <c r="N32" s="1759">
        <v>0</v>
      </c>
      <c r="O32" s="1759">
        <v>0</v>
      </c>
      <c r="P32" s="1759">
        <v>0</v>
      </c>
      <c r="Q32" s="1759">
        <v>37.494665829531051</v>
      </c>
      <c r="R32" s="1759">
        <v>3.6224426443350106</v>
      </c>
      <c r="S32" s="1759">
        <v>0</v>
      </c>
      <c r="T32" s="1768">
        <v>46.094168973866061</v>
      </c>
    </row>
    <row r="33" spans="2:20">
      <c r="B33" s="1763" t="s">
        <v>67</v>
      </c>
      <c r="C33" s="1764">
        <v>65.27972782233779</v>
      </c>
      <c r="D33" s="1764">
        <v>584.37525226016851</v>
      </c>
      <c r="E33" s="1764">
        <v>-531.42632297752266</v>
      </c>
      <c r="F33" s="1764">
        <v>0</v>
      </c>
      <c r="G33" s="1764">
        <v>93.932491249999984</v>
      </c>
      <c r="H33" s="1764">
        <v>0</v>
      </c>
      <c r="I33" s="1764">
        <v>1209.1260212121213</v>
      </c>
      <c r="J33" s="1764">
        <v>102.871685</v>
      </c>
      <c r="K33" s="1764">
        <v>24.309399722222221</v>
      </c>
      <c r="L33" s="1764">
        <v>28.389684845655616</v>
      </c>
      <c r="M33" s="1764">
        <v>-28.954724700512262</v>
      </c>
      <c r="N33" s="1764">
        <v>6.4314204444444449</v>
      </c>
      <c r="O33" s="1764">
        <v>0.25919055555555554</v>
      </c>
      <c r="P33" s="1764">
        <v>3.5442516961066648</v>
      </c>
      <c r="Q33" s="1764">
        <v>-482.64640555915059</v>
      </c>
      <c r="R33" s="1764">
        <v>-42.567712266442769</v>
      </c>
      <c r="S33" s="1764">
        <v>0</v>
      </c>
      <c r="T33" s="1764">
        <v>1032.9239593049838</v>
      </c>
    </row>
    <row r="34" spans="2:20">
      <c r="B34" s="1765"/>
      <c r="C34" s="1766"/>
      <c r="D34" s="1766"/>
      <c r="E34" s="1766"/>
      <c r="F34" s="1766"/>
      <c r="G34" s="1766"/>
      <c r="H34" s="1766"/>
      <c r="I34" s="1766"/>
      <c r="J34" s="1766"/>
      <c r="K34" s="1766"/>
      <c r="L34" s="1766"/>
      <c r="M34" s="1766"/>
      <c r="N34" s="1766"/>
      <c r="O34" s="1766"/>
      <c r="P34" s="1766"/>
      <c r="Q34" s="1766"/>
      <c r="R34" s="1766"/>
      <c r="S34" s="1766"/>
      <c r="T34" s="1766"/>
    </row>
    <row r="35" spans="2:20">
      <c r="B35" s="1767" t="s">
        <v>68</v>
      </c>
      <c r="C35" s="1759">
        <v>10.318644626420003</v>
      </c>
      <c r="D35" s="1759">
        <v>0</v>
      </c>
      <c r="E35" s="1759">
        <v>31.176167082986144</v>
      </c>
      <c r="F35" s="1759">
        <v>0</v>
      </c>
      <c r="G35" s="1759">
        <v>122.13725650000002</v>
      </c>
      <c r="H35" s="1759">
        <v>0</v>
      </c>
      <c r="I35" s="1759">
        <v>0</v>
      </c>
      <c r="J35" s="1759">
        <v>0</v>
      </c>
      <c r="K35" s="1759">
        <v>14.961055833333335</v>
      </c>
      <c r="L35" s="1759">
        <v>4.5351336111111111</v>
      </c>
      <c r="M35" s="1759">
        <v>1.0714586421915442</v>
      </c>
      <c r="N35" s="1759">
        <v>0.57614499999999991</v>
      </c>
      <c r="O35" s="1759">
        <v>0</v>
      </c>
      <c r="P35" s="1759">
        <v>1.4351666666666667E-2</v>
      </c>
      <c r="Q35" s="1759">
        <v>114.97992949563729</v>
      </c>
      <c r="R35" s="1759">
        <v>18.062323933109433</v>
      </c>
      <c r="S35" s="1759">
        <v>0</v>
      </c>
      <c r="T35" s="1768">
        <v>317.83246639145557</v>
      </c>
    </row>
    <row r="36" spans="2:20">
      <c r="B36" s="1767" t="s">
        <v>69</v>
      </c>
      <c r="C36" s="1759">
        <v>0</v>
      </c>
      <c r="D36" s="1759">
        <v>0</v>
      </c>
      <c r="E36" s="1759">
        <v>451.79066079002615</v>
      </c>
      <c r="F36" s="1759">
        <v>0</v>
      </c>
      <c r="G36" s="1759">
        <v>1.8942870000000003</v>
      </c>
      <c r="H36" s="1759">
        <v>0</v>
      </c>
      <c r="I36" s="1759">
        <v>0</v>
      </c>
      <c r="J36" s="1759">
        <v>0</v>
      </c>
      <c r="K36" s="1759">
        <v>0</v>
      </c>
      <c r="L36" s="1759">
        <v>0</v>
      </c>
      <c r="M36" s="1759">
        <v>37.188256545358975</v>
      </c>
      <c r="N36" s="1759">
        <v>0</v>
      </c>
      <c r="O36" s="1759">
        <v>0</v>
      </c>
      <c r="P36" s="1759">
        <v>0</v>
      </c>
      <c r="Q36" s="1759">
        <v>10.07993007</v>
      </c>
      <c r="R36" s="1759">
        <v>0</v>
      </c>
      <c r="S36" s="1759">
        <v>0</v>
      </c>
      <c r="T36" s="1768">
        <v>500.95313440538513</v>
      </c>
    </row>
    <row r="37" spans="2:20">
      <c r="B37" s="1767" t="s">
        <v>70</v>
      </c>
      <c r="C37" s="1759">
        <v>0.28361423905000005</v>
      </c>
      <c r="D37" s="1759">
        <v>0</v>
      </c>
      <c r="E37" s="1759">
        <v>50.342130647316139</v>
      </c>
      <c r="F37" s="1759">
        <v>0</v>
      </c>
      <c r="G37" s="1759">
        <v>132.15121725</v>
      </c>
      <c r="H37" s="1759">
        <v>0</v>
      </c>
      <c r="I37" s="1759">
        <v>0</v>
      </c>
      <c r="J37" s="1759">
        <v>0</v>
      </c>
      <c r="K37" s="1759">
        <v>74.953719722222218</v>
      </c>
      <c r="L37" s="1759">
        <v>0</v>
      </c>
      <c r="M37" s="1759">
        <v>0</v>
      </c>
      <c r="N37" s="1759">
        <v>0</v>
      </c>
      <c r="O37" s="1759">
        <v>26.665051666666663</v>
      </c>
      <c r="P37" s="1759">
        <v>1.0385659219200001</v>
      </c>
      <c r="Q37" s="1759">
        <v>156.74628106989999</v>
      </c>
      <c r="R37" s="1759">
        <v>14.980747222222222</v>
      </c>
      <c r="S37" s="1759">
        <v>0</v>
      </c>
      <c r="T37" s="1768">
        <v>457.16132773929723</v>
      </c>
    </row>
    <row r="38" spans="2:20">
      <c r="B38" s="1767" t="s">
        <v>71</v>
      </c>
      <c r="C38" s="1759">
        <v>0.40432760307999993</v>
      </c>
      <c r="D38" s="1759">
        <v>0</v>
      </c>
      <c r="E38" s="1759">
        <v>32.55016495832038</v>
      </c>
      <c r="F38" s="1759">
        <v>0</v>
      </c>
      <c r="G38" s="1759">
        <v>70.504948999999996</v>
      </c>
      <c r="H38" s="1759">
        <v>0</v>
      </c>
      <c r="I38" s="1759">
        <v>0</v>
      </c>
      <c r="J38" s="1759">
        <v>0</v>
      </c>
      <c r="K38" s="1759">
        <v>3.0152302777777784</v>
      </c>
      <c r="L38" s="1759">
        <v>1.7490471096108322</v>
      </c>
      <c r="M38" s="1759">
        <v>0</v>
      </c>
      <c r="N38" s="1759">
        <v>1.4820169444444444</v>
      </c>
      <c r="O38" s="1759">
        <v>4.7740327777777782</v>
      </c>
      <c r="P38" s="1759">
        <v>0.34953088848888891</v>
      </c>
      <c r="Q38" s="1759">
        <v>134.7308881068499</v>
      </c>
      <c r="R38" s="1759">
        <v>9.3080608333333341</v>
      </c>
      <c r="S38" s="1759">
        <v>0</v>
      </c>
      <c r="T38" s="1768">
        <v>258.86824849968332</v>
      </c>
    </row>
    <row r="39" spans="2:20">
      <c r="B39" s="1767" t="s">
        <v>72</v>
      </c>
      <c r="C39" s="1759">
        <v>1.6738093710000002E-2</v>
      </c>
      <c r="D39" s="1759">
        <v>0</v>
      </c>
      <c r="E39" s="1759">
        <v>35.069780998016874</v>
      </c>
      <c r="F39" s="1759">
        <v>0</v>
      </c>
      <c r="G39" s="1759">
        <v>2.1960534999999997</v>
      </c>
      <c r="H39" s="1759">
        <v>0</v>
      </c>
      <c r="I39" s="1759">
        <v>0</v>
      </c>
      <c r="J39" s="1759">
        <v>0</v>
      </c>
      <c r="K39" s="1759">
        <v>1.639397777777778</v>
      </c>
      <c r="L39" s="1759">
        <v>0</v>
      </c>
      <c r="M39" s="1759">
        <v>1.834336902240338</v>
      </c>
      <c r="N39" s="1759">
        <v>0.43157000000000006</v>
      </c>
      <c r="O39" s="1759">
        <v>0</v>
      </c>
      <c r="P39" s="1759">
        <v>0.29222750000000003</v>
      </c>
      <c r="Q39" s="1759">
        <v>8.442327816763342</v>
      </c>
      <c r="R39" s="1759">
        <v>0.21658055555555558</v>
      </c>
      <c r="S39" s="1759">
        <v>0</v>
      </c>
      <c r="T39" s="1768">
        <v>50.139013144063895</v>
      </c>
    </row>
    <row r="40" spans="2:20">
      <c r="B40" s="1767" t="s">
        <v>73</v>
      </c>
      <c r="C40" s="1759">
        <v>0</v>
      </c>
      <c r="D40" s="1759">
        <v>0</v>
      </c>
      <c r="E40" s="1759">
        <v>0</v>
      </c>
      <c r="F40" s="1759">
        <v>0</v>
      </c>
      <c r="G40" s="1759">
        <v>0</v>
      </c>
      <c r="H40" s="1759">
        <v>0</v>
      </c>
      <c r="I40" s="1759">
        <v>0</v>
      </c>
      <c r="J40" s="1759">
        <v>0</v>
      </c>
      <c r="K40" s="1759">
        <v>0</v>
      </c>
      <c r="L40" s="1759">
        <v>0</v>
      </c>
      <c r="M40" s="1759">
        <v>0</v>
      </c>
      <c r="N40" s="1759">
        <v>0</v>
      </c>
      <c r="O40" s="1759">
        <v>0</v>
      </c>
      <c r="P40" s="1759">
        <v>0</v>
      </c>
      <c r="Q40" s="1759">
        <v>0</v>
      </c>
      <c r="R40" s="1759">
        <v>0</v>
      </c>
      <c r="S40" s="1759">
        <v>0</v>
      </c>
      <c r="T40" s="1768">
        <v>0</v>
      </c>
    </row>
    <row r="41" spans="2:20">
      <c r="B41" s="1763" t="s">
        <v>74</v>
      </c>
      <c r="C41" s="1764">
        <v>11.023324562260003</v>
      </c>
      <c r="D41" s="1764">
        <v>0</v>
      </c>
      <c r="E41" s="1764">
        <v>600.92890447666559</v>
      </c>
      <c r="F41" s="1764">
        <v>0</v>
      </c>
      <c r="G41" s="1764">
        <v>328.88376325000007</v>
      </c>
      <c r="H41" s="1764">
        <v>0</v>
      </c>
      <c r="I41" s="1764">
        <v>0</v>
      </c>
      <c r="J41" s="1764">
        <v>0</v>
      </c>
      <c r="K41" s="1764">
        <v>94.569403611111099</v>
      </c>
      <c r="L41" s="1764">
        <v>6.2841807207219436</v>
      </c>
      <c r="M41" s="1764">
        <v>40.094052089790857</v>
      </c>
      <c r="N41" s="1764">
        <v>2.4897319444444448</v>
      </c>
      <c r="O41" s="1764">
        <v>31.43908444444444</v>
      </c>
      <c r="P41" s="1764">
        <v>1.6946759770755557</v>
      </c>
      <c r="Q41" s="1764">
        <v>424.97935655915052</v>
      </c>
      <c r="R41" s="1764">
        <v>42.567712544220541</v>
      </c>
      <c r="S41" s="1764">
        <v>0</v>
      </c>
      <c r="T41" s="1764">
        <v>1584.954190179885</v>
      </c>
    </row>
    <row r="42" spans="2:20">
      <c r="B42" s="1758" t="s">
        <v>75</v>
      </c>
      <c r="C42" s="1759">
        <v>3.1200159203999993</v>
      </c>
      <c r="D42" s="1759">
        <v>0</v>
      </c>
      <c r="E42" s="1759">
        <v>138.91911823297301</v>
      </c>
      <c r="F42" s="1759">
        <v>0</v>
      </c>
      <c r="G42" s="1759">
        <v>13.804214250000001</v>
      </c>
      <c r="H42" s="1759">
        <v>0</v>
      </c>
      <c r="I42" s="1759">
        <v>0</v>
      </c>
      <c r="J42" s="1759">
        <v>0</v>
      </c>
      <c r="K42" s="1759">
        <v>0</v>
      </c>
      <c r="L42" s="1759">
        <v>0</v>
      </c>
      <c r="M42" s="1759">
        <v>0</v>
      </c>
      <c r="N42" s="1759">
        <v>0</v>
      </c>
      <c r="O42" s="1759">
        <v>0</v>
      </c>
      <c r="P42" s="1759">
        <v>0</v>
      </c>
      <c r="Q42" s="1759">
        <v>0</v>
      </c>
      <c r="R42" s="1759">
        <v>0</v>
      </c>
      <c r="S42" s="1759">
        <v>0</v>
      </c>
      <c r="T42" s="1768">
        <v>155.843348403373</v>
      </c>
    </row>
    <row r="43" spans="2:20">
      <c r="B43" s="1763" t="s">
        <v>76</v>
      </c>
      <c r="C43" s="1764">
        <v>14.143340482660001</v>
      </c>
      <c r="D43" s="1764">
        <v>0</v>
      </c>
      <c r="E43" s="1764">
        <v>739.8480227096386</v>
      </c>
      <c r="F43" s="1764">
        <v>0</v>
      </c>
      <c r="G43" s="1764">
        <v>342.6879775000001</v>
      </c>
      <c r="H43" s="1764">
        <v>0</v>
      </c>
      <c r="I43" s="1764">
        <v>0</v>
      </c>
      <c r="J43" s="1764">
        <v>0</v>
      </c>
      <c r="K43" s="1764">
        <v>94.569403611111099</v>
      </c>
      <c r="L43" s="1764">
        <v>6.2841807207219436</v>
      </c>
      <c r="M43" s="1764">
        <v>40.094052089790857</v>
      </c>
      <c r="N43" s="1764">
        <v>2.4897319444444448</v>
      </c>
      <c r="O43" s="1764">
        <v>31.43908444444444</v>
      </c>
      <c r="P43" s="1764">
        <v>1.6946759770755557</v>
      </c>
      <c r="Q43" s="1764">
        <v>424.97935655915052</v>
      </c>
      <c r="R43" s="1764">
        <v>42.567712544220541</v>
      </c>
      <c r="S43" s="1764">
        <v>0</v>
      </c>
      <c r="T43" s="1764">
        <v>1740.7975385832583</v>
      </c>
    </row>
    <row r="44" spans="2:20">
      <c r="B44" s="1750"/>
      <c r="C44" s="1750"/>
      <c r="D44" s="1750"/>
      <c r="E44" s="1750"/>
      <c r="F44" s="1769">
        <v>0</v>
      </c>
      <c r="G44" s="1750"/>
      <c r="H44" s="1750"/>
      <c r="I44" s="1750"/>
      <c r="J44" s="1750"/>
      <c r="K44" s="1750"/>
      <c r="L44" s="1750"/>
      <c r="M44" s="1750"/>
      <c r="N44" s="1750"/>
      <c r="O44" s="1750"/>
      <c r="P44" s="1750"/>
      <c r="Q44" s="1750"/>
      <c r="R44" s="1750"/>
      <c r="S44" s="1750"/>
      <c r="T44" s="1750"/>
    </row>
    <row r="45" spans="2:20">
      <c r="B45" s="1750"/>
      <c r="C45" s="1750"/>
      <c r="D45" s="1750"/>
      <c r="E45" s="1750"/>
      <c r="F45" s="1750"/>
      <c r="G45" s="1750"/>
      <c r="H45" s="1750"/>
      <c r="I45" s="1750"/>
      <c r="J45" s="1750"/>
      <c r="K45" s="1750"/>
      <c r="L45" s="1750"/>
      <c r="M45" s="1750"/>
      <c r="N45" s="1750"/>
      <c r="O45" s="1750"/>
      <c r="P45" s="1750"/>
      <c r="Q45" s="1750"/>
      <c r="R45" s="1750"/>
      <c r="S45" s="1750"/>
      <c r="T45" s="1750"/>
    </row>
    <row r="46" spans="2:20" ht="15">
      <c r="B46" s="1754" t="s">
        <v>77</v>
      </c>
      <c r="C46" s="1755"/>
      <c r="D46" s="1755"/>
      <c r="E46" s="1755"/>
      <c r="F46" s="1755"/>
      <c r="G46" s="1755"/>
      <c r="H46" s="1755"/>
      <c r="I46" s="1755"/>
      <c r="J46" s="1755"/>
      <c r="K46" s="1755"/>
      <c r="L46" s="1755"/>
      <c r="M46" s="1755"/>
      <c r="N46" s="1755"/>
      <c r="O46" s="1755"/>
      <c r="P46" s="1755"/>
      <c r="Q46" s="1755"/>
      <c r="R46" s="1755"/>
      <c r="S46" s="1755"/>
      <c r="T46" s="1755"/>
    </row>
    <row r="47" spans="2:20">
      <c r="B47" s="1750"/>
      <c r="C47" s="1750"/>
      <c r="D47" s="1750"/>
      <c r="E47" s="1750"/>
      <c r="F47" s="1750"/>
      <c r="G47" s="1750"/>
      <c r="H47" s="1750"/>
      <c r="I47" s="1750"/>
      <c r="J47" s="1750"/>
      <c r="K47" s="1750"/>
      <c r="L47" s="1750"/>
      <c r="M47" s="1750"/>
      <c r="N47" s="1750"/>
      <c r="O47" s="1750"/>
      <c r="P47" s="1750"/>
      <c r="Q47" s="1750"/>
      <c r="R47" s="1750"/>
      <c r="S47" s="1750"/>
      <c r="T47" s="1750"/>
    </row>
    <row r="48" spans="2:20">
      <c r="B48" s="2161" t="s">
        <v>30</v>
      </c>
      <c r="C48" s="2162" t="s">
        <v>31</v>
      </c>
      <c r="D48" s="2162" t="s">
        <v>32</v>
      </c>
      <c r="E48" s="2162" t="s">
        <v>33</v>
      </c>
      <c r="F48" s="2159" t="s">
        <v>890</v>
      </c>
      <c r="G48" s="2162" t="s">
        <v>34</v>
      </c>
      <c r="H48" s="2159" t="s">
        <v>891</v>
      </c>
      <c r="I48" s="2162" t="s">
        <v>35</v>
      </c>
      <c r="J48" s="2162" t="s">
        <v>36</v>
      </c>
      <c r="K48" s="2162" t="s">
        <v>37</v>
      </c>
      <c r="L48" s="2162"/>
      <c r="M48" s="2162"/>
      <c r="N48" s="2162"/>
      <c r="O48" s="2162"/>
      <c r="P48" s="2162"/>
      <c r="Q48" s="2159" t="s">
        <v>38</v>
      </c>
      <c r="R48" s="2159" t="s">
        <v>39</v>
      </c>
      <c r="S48" s="2159" t="s">
        <v>40</v>
      </c>
      <c r="T48" s="2159" t="s">
        <v>41</v>
      </c>
    </row>
    <row r="49" spans="2:20" ht="36">
      <c r="B49" s="2161"/>
      <c r="C49" s="2162"/>
      <c r="D49" s="2162"/>
      <c r="E49" s="2162"/>
      <c r="F49" s="2160"/>
      <c r="G49" s="2162"/>
      <c r="H49" s="2160"/>
      <c r="I49" s="2162"/>
      <c r="J49" s="2162"/>
      <c r="K49" s="1756" t="s">
        <v>42</v>
      </c>
      <c r="L49" s="1756" t="s">
        <v>43</v>
      </c>
      <c r="M49" s="1756" t="s">
        <v>44</v>
      </c>
      <c r="N49" s="1756" t="s">
        <v>45</v>
      </c>
      <c r="O49" s="1757" t="s">
        <v>46</v>
      </c>
      <c r="P49" s="1756" t="s">
        <v>47</v>
      </c>
      <c r="Q49" s="2160"/>
      <c r="R49" s="2160"/>
      <c r="S49" s="2160"/>
      <c r="T49" s="2160"/>
    </row>
    <row r="50" spans="2:20">
      <c r="B50" s="1758" t="s">
        <v>48</v>
      </c>
      <c r="C50" s="1759">
        <v>0</v>
      </c>
      <c r="D50" s="1759">
        <v>9.7977867342210008</v>
      </c>
      <c r="E50" s="1760">
        <v>0</v>
      </c>
      <c r="F50" s="1759">
        <v>0</v>
      </c>
      <c r="G50" s="1759">
        <v>0.18111850000000002</v>
      </c>
      <c r="H50" s="1759">
        <v>0</v>
      </c>
      <c r="I50" s="1760">
        <v>1072.2208090909091</v>
      </c>
      <c r="J50" s="1760">
        <v>114.32878700000002</v>
      </c>
      <c r="K50" s="1760">
        <v>112.02888376383184</v>
      </c>
      <c r="L50" s="1760">
        <v>33.346976465933729</v>
      </c>
      <c r="M50" s="1760">
        <v>0</v>
      </c>
      <c r="N50" s="1760">
        <v>9.0579597777777998</v>
      </c>
      <c r="O50" s="1760">
        <v>32.908596666666668</v>
      </c>
      <c r="P50" s="1760">
        <v>5.5031144880955543</v>
      </c>
      <c r="Q50" s="1760">
        <v>0</v>
      </c>
      <c r="R50" s="1760">
        <v>0</v>
      </c>
      <c r="S50" s="1760">
        <v>0</v>
      </c>
      <c r="T50" s="1761">
        <v>1389.3740324874357</v>
      </c>
    </row>
    <row r="51" spans="2:20">
      <c r="B51" s="1758" t="s">
        <v>49</v>
      </c>
      <c r="C51" s="1760">
        <v>53.758669450103348</v>
      </c>
      <c r="D51" s="1760">
        <v>391.30391811518609</v>
      </c>
      <c r="E51" s="1760">
        <v>490.50203112152298</v>
      </c>
      <c r="F51" s="1759">
        <v>0</v>
      </c>
      <c r="G51" s="1760">
        <v>479.42224425000006</v>
      </c>
      <c r="H51" s="1759">
        <v>0</v>
      </c>
      <c r="I51" s="1760">
        <v>0</v>
      </c>
      <c r="J51" s="1760">
        <v>0</v>
      </c>
      <c r="K51" s="1760">
        <v>2.6631252777777781</v>
      </c>
      <c r="L51" s="1760">
        <v>0</v>
      </c>
      <c r="M51" s="1760">
        <v>13.962014778928699</v>
      </c>
      <c r="N51" s="1760">
        <v>0</v>
      </c>
      <c r="O51" s="1760">
        <v>0</v>
      </c>
      <c r="P51" s="1760">
        <v>0</v>
      </c>
      <c r="Q51" s="1762">
        <v>19.536102</v>
      </c>
      <c r="R51" s="1760">
        <v>0</v>
      </c>
      <c r="S51" s="1760">
        <v>0</v>
      </c>
      <c r="T51" s="1761">
        <v>1451.1481049935189</v>
      </c>
    </row>
    <row r="52" spans="2:20">
      <c r="B52" s="1758" t="s">
        <v>50</v>
      </c>
      <c r="C52" s="1760">
        <v>-9.6972882210000014E-2</v>
      </c>
      <c r="D52" s="1760">
        <v>-1.4488664385590002</v>
      </c>
      <c r="E52" s="1760">
        <v>-152.00047045328174</v>
      </c>
      <c r="F52" s="1759">
        <v>0</v>
      </c>
      <c r="G52" s="1760">
        <v>-95.022441999999998</v>
      </c>
      <c r="H52" s="1759">
        <v>0</v>
      </c>
      <c r="I52" s="1760">
        <v>0</v>
      </c>
      <c r="J52" s="1760">
        <v>0</v>
      </c>
      <c r="K52" s="1760">
        <v>-2.0287163888888888</v>
      </c>
      <c r="L52" s="1760">
        <v>0</v>
      </c>
      <c r="M52" s="1760">
        <v>-7.1333416709442901</v>
      </c>
      <c r="N52" s="1760">
        <v>0</v>
      </c>
      <c r="O52" s="1760">
        <v>0</v>
      </c>
      <c r="P52" s="1760">
        <v>0</v>
      </c>
      <c r="Q52" s="1760">
        <v>-64.575296000000009</v>
      </c>
      <c r="R52" s="1760">
        <v>0</v>
      </c>
      <c r="S52" s="1760">
        <v>0</v>
      </c>
      <c r="T52" s="1761">
        <v>-322.30610583388386</v>
      </c>
    </row>
    <row r="53" spans="2:20">
      <c r="B53" s="1758" t="s">
        <v>51</v>
      </c>
      <c r="C53" s="1759">
        <v>0</v>
      </c>
      <c r="D53" s="1759">
        <v>0</v>
      </c>
      <c r="E53" s="1759">
        <v>-11.118561059115944</v>
      </c>
      <c r="F53" s="1759">
        <v>0</v>
      </c>
      <c r="G53" s="1759">
        <v>0</v>
      </c>
      <c r="H53" s="1759">
        <v>0</v>
      </c>
      <c r="I53" s="1759">
        <v>0</v>
      </c>
      <c r="J53" s="1759">
        <v>0</v>
      </c>
      <c r="K53" s="1759">
        <v>0</v>
      </c>
      <c r="L53" s="1759">
        <v>0</v>
      </c>
      <c r="M53" s="1759">
        <v>0</v>
      </c>
      <c r="N53" s="1759">
        <v>0</v>
      </c>
      <c r="O53" s="1759">
        <v>0</v>
      </c>
      <c r="P53" s="1759">
        <v>0</v>
      </c>
      <c r="Q53" s="1759">
        <v>0</v>
      </c>
      <c r="R53" s="1759">
        <v>0</v>
      </c>
      <c r="S53" s="1759">
        <v>0</v>
      </c>
      <c r="T53" s="1761">
        <v>-11.118561059115944</v>
      </c>
    </row>
    <row r="54" spans="2:20">
      <c r="B54" s="1758" t="s">
        <v>52</v>
      </c>
      <c r="C54" s="1759">
        <v>0</v>
      </c>
      <c r="D54" s="1759">
        <v>0</v>
      </c>
      <c r="E54" s="1759">
        <v>-33.884598226966006</v>
      </c>
      <c r="F54" s="1759">
        <v>0</v>
      </c>
      <c r="G54" s="1759">
        <v>0</v>
      </c>
      <c r="H54" s="1759">
        <v>0</v>
      </c>
      <c r="I54" s="1759">
        <v>0</v>
      </c>
      <c r="J54" s="1759">
        <v>0</v>
      </c>
      <c r="K54" s="1759">
        <v>0</v>
      </c>
      <c r="L54" s="1759">
        <v>0</v>
      </c>
      <c r="M54" s="1759">
        <v>0</v>
      </c>
      <c r="N54" s="1759">
        <v>0</v>
      </c>
      <c r="O54" s="1759">
        <v>0</v>
      </c>
      <c r="P54" s="1759">
        <v>0</v>
      </c>
      <c r="Q54" s="1759">
        <v>0</v>
      </c>
      <c r="R54" s="1759">
        <v>0</v>
      </c>
      <c r="S54" s="1759">
        <v>0</v>
      </c>
      <c r="T54" s="1761">
        <v>-33.884598226966006</v>
      </c>
    </row>
    <row r="55" spans="2:20">
      <c r="B55" s="1758" t="s">
        <v>53</v>
      </c>
      <c r="C55" s="1760">
        <v>2.3241764109487346</v>
      </c>
      <c r="D55" s="1760">
        <v>1.7113809303380001</v>
      </c>
      <c r="E55" s="1760">
        <v>-2.0229574121510003</v>
      </c>
      <c r="F55" s="1759">
        <v>0</v>
      </c>
      <c r="G55" s="1760">
        <v>21.247482000000002</v>
      </c>
      <c r="H55" s="1759">
        <v>0</v>
      </c>
      <c r="I55" s="1760">
        <v>0</v>
      </c>
      <c r="J55" s="1760">
        <v>0</v>
      </c>
      <c r="K55" s="1760">
        <v>0</v>
      </c>
      <c r="L55" s="1760">
        <v>0</v>
      </c>
      <c r="M55" s="1760">
        <v>0</v>
      </c>
      <c r="N55" s="1760">
        <v>0</v>
      </c>
      <c r="O55" s="1760">
        <v>0</v>
      </c>
      <c r="P55" s="1760">
        <v>0</v>
      </c>
      <c r="Q55" s="1760">
        <v>0</v>
      </c>
      <c r="R55" s="1760">
        <v>0</v>
      </c>
      <c r="S55" s="1760">
        <v>0</v>
      </c>
      <c r="T55" s="1761">
        <v>23.260081929135737</v>
      </c>
    </row>
    <row r="56" spans="2:20">
      <c r="B56" s="1763" t="s">
        <v>54</v>
      </c>
      <c r="C56" s="1764">
        <v>55.985872978842089</v>
      </c>
      <c r="D56" s="1764">
        <v>401.36421934118613</v>
      </c>
      <c r="E56" s="1764">
        <v>291.47544397000826</v>
      </c>
      <c r="F56" s="1764">
        <v>0</v>
      </c>
      <c r="G56" s="1764">
        <v>405.82840275000007</v>
      </c>
      <c r="H56" s="1764">
        <v>0</v>
      </c>
      <c r="I56" s="1764">
        <v>1072.2208090909091</v>
      </c>
      <c r="J56" s="1764">
        <v>114.32878700000002</v>
      </c>
      <c r="K56" s="1764">
        <v>112.66329265272073</v>
      </c>
      <c r="L56" s="1764">
        <v>33.346976465933729</v>
      </c>
      <c r="M56" s="1764">
        <v>6.8286731079844092</v>
      </c>
      <c r="N56" s="1764">
        <v>9.0579597777777998</v>
      </c>
      <c r="O56" s="1764">
        <v>32.908596666666668</v>
      </c>
      <c r="P56" s="1764">
        <v>5.5031144880955543</v>
      </c>
      <c r="Q56" s="1764">
        <v>-45.039194000000009</v>
      </c>
      <c r="R56" s="1764">
        <v>0</v>
      </c>
      <c r="S56" s="1764">
        <v>0</v>
      </c>
      <c r="T56" s="1764">
        <v>2496.4729542901241</v>
      </c>
    </row>
    <row r="57" spans="2:20">
      <c r="B57" s="1765"/>
      <c r="C57" s="1766"/>
      <c r="D57" s="1766"/>
      <c r="E57" s="1766"/>
      <c r="F57" s="1766"/>
      <c r="G57" s="1766"/>
      <c r="H57" s="1766"/>
      <c r="I57" s="1766"/>
      <c r="J57" s="1766"/>
      <c r="K57" s="1766"/>
      <c r="L57" s="1766"/>
      <c r="M57" s="1766"/>
      <c r="N57" s="1766"/>
      <c r="O57" s="1766"/>
      <c r="P57" s="1766"/>
      <c r="Q57" s="1766"/>
      <c r="R57" s="1766"/>
      <c r="S57" s="1766"/>
      <c r="T57" s="1766"/>
    </row>
    <row r="58" spans="2:20">
      <c r="B58" s="1767" t="s">
        <v>55</v>
      </c>
      <c r="C58" s="1759">
        <v>-3.1696853392377875</v>
      </c>
      <c r="D58" s="1759">
        <v>7.5650399061953548</v>
      </c>
      <c r="E58" s="1759">
        <v>5.0209109252246549</v>
      </c>
      <c r="F58" s="1759">
        <v>0</v>
      </c>
      <c r="G58" s="1759">
        <v>-0.68950250000000013</v>
      </c>
      <c r="H58" s="1759">
        <v>0</v>
      </c>
      <c r="I58" s="1759">
        <v>0</v>
      </c>
      <c r="J58" s="1759">
        <v>0</v>
      </c>
      <c r="K58" s="1759">
        <v>0</v>
      </c>
      <c r="L58" s="1759">
        <v>0</v>
      </c>
      <c r="M58" s="1759">
        <v>0</v>
      </c>
      <c r="N58" s="1759">
        <v>0</v>
      </c>
      <c r="O58" s="1759">
        <v>0</v>
      </c>
      <c r="P58" s="1759">
        <v>0</v>
      </c>
      <c r="Q58" s="1759">
        <v>1.440965894108956</v>
      </c>
      <c r="R58" s="1759">
        <v>0</v>
      </c>
      <c r="S58" s="1759">
        <v>0</v>
      </c>
      <c r="T58" s="1768">
        <v>10.167728886291179</v>
      </c>
    </row>
    <row r="59" spans="2:20">
      <c r="B59" s="1767" t="s">
        <v>56</v>
      </c>
      <c r="C59" s="1759">
        <v>9.3252829217432875</v>
      </c>
      <c r="D59" s="1759">
        <v>0</v>
      </c>
      <c r="E59" s="1759">
        <v>3.4206184464582541</v>
      </c>
      <c r="F59" s="1759">
        <v>0</v>
      </c>
      <c r="G59" s="1759">
        <v>55.436136268601025</v>
      </c>
      <c r="H59" s="1759">
        <v>0</v>
      </c>
      <c r="I59" s="1759">
        <v>1072.2208090909091</v>
      </c>
      <c r="J59" s="1759">
        <v>114.32878700000002</v>
      </c>
      <c r="K59" s="1759">
        <v>15.596429202350759</v>
      </c>
      <c r="L59" s="1759">
        <v>11.440482679229362</v>
      </c>
      <c r="M59" s="1759">
        <v>0</v>
      </c>
      <c r="N59" s="1759">
        <v>5.1116648388888883</v>
      </c>
      <c r="O59" s="1759">
        <v>0</v>
      </c>
      <c r="P59" s="1759">
        <v>4.57331000000002E-2</v>
      </c>
      <c r="Q59" s="1759">
        <v>-519.22519807505114</v>
      </c>
      <c r="R59" s="1759">
        <v>0</v>
      </c>
      <c r="S59" s="1759">
        <v>0</v>
      </c>
      <c r="T59" s="1768">
        <v>767.70074547312925</v>
      </c>
    </row>
    <row r="60" spans="2:20">
      <c r="B60" s="1767" t="s">
        <v>57</v>
      </c>
      <c r="C60" s="1759">
        <v>1.5729367626898902</v>
      </c>
      <c r="D60" s="1759">
        <v>0</v>
      </c>
      <c r="E60" s="1759">
        <v>0.20358189452574635</v>
      </c>
      <c r="F60" s="1759">
        <v>0</v>
      </c>
      <c r="G60" s="1759">
        <v>21.08911448139898</v>
      </c>
      <c r="H60" s="1759">
        <v>0</v>
      </c>
      <c r="I60" s="1759">
        <v>0</v>
      </c>
      <c r="J60" s="1759">
        <v>0</v>
      </c>
      <c r="K60" s="1759">
        <v>7.5815902420936823</v>
      </c>
      <c r="L60" s="1759">
        <v>16.45172787922936</v>
      </c>
      <c r="M60" s="1759">
        <v>0</v>
      </c>
      <c r="N60" s="1759">
        <v>3.0353079388888893</v>
      </c>
      <c r="O60" s="1759">
        <v>0.25705111111111106</v>
      </c>
      <c r="P60" s="1759">
        <v>3.7505202777777789</v>
      </c>
      <c r="Q60" s="1759">
        <v>0</v>
      </c>
      <c r="R60" s="1759">
        <v>-45.288434397908404</v>
      </c>
      <c r="S60" s="1759">
        <v>0</v>
      </c>
      <c r="T60" s="1768">
        <v>8.6533961898070402</v>
      </c>
    </row>
    <row r="61" spans="2:20">
      <c r="B61" s="1767" t="s">
        <v>58</v>
      </c>
      <c r="C61" s="1759">
        <v>0</v>
      </c>
      <c r="D61" s="1759">
        <v>0</v>
      </c>
      <c r="E61" s="1759">
        <v>0</v>
      </c>
      <c r="F61" s="1759">
        <v>0</v>
      </c>
      <c r="G61" s="1759">
        <v>0</v>
      </c>
      <c r="H61" s="1759">
        <v>0</v>
      </c>
      <c r="I61" s="1759">
        <v>0</v>
      </c>
      <c r="J61" s="1759">
        <v>0</v>
      </c>
      <c r="K61" s="1759">
        <v>0</v>
      </c>
      <c r="L61" s="1759">
        <v>0</v>
      </c>
      <c r="M61" s="1759">
        <v>0</v>
      </c>
      <c r="N61" s="1759">
        <v>-1.9873640000000001</v>
      </c>
      <c r="O61" s="1759">
        <v>0</v>
      </c>
      <c r="P61" s="1759">
        <v>0</v>
      </c>
      <c r="Q61" s="1759">
        <v>0</v>
      </c>
      <c r="R61" s="1759">
        <v>0</v>
      </c>
      <c r="S61" s="1759">
        <v>0</v>
      </c>
      <c r="T61" s="1768">
        <v>-1.9873640000000001</v>
      </c>
    </row>
    <row r="62" spans="2:20">
      <c r="B62" s="1767" t="s">
        <v>59</v>
      </c>
      <c r="C62" s="1759">
        <v>0</v>
      </c>
      <c r="D62" s="1759">
        <v>0</v>
      </c>
      <c r="E62" s="1759">
        <v>0</v>
      </c>
      <c r="F62" s="1759">
        <v>0</v>
      </c>
      <c r="G62" s="1759">
        <v>0</v>
      </c>
      <c r="H62" s="1759">
        <v>0</v>
      </c>
      <c r="I62" s="1759">
        <v>0</v>
      </c>
      <c r="J62" s="1759">
        <v>0</v>
      </c>
      <c r="K62" s="1759">
        <v>0</v>
      </c>
      <c r="L62" s="1759">
        <v>0</v>
      </c>
      <c r="M62" s="1759">
        <v>0</v>
      </c>
      <c r="N62" s="1759">
        <v>0</v>
      </c>
      <c r="O62" s="1759">
        <v>0</v>
      </c>
      <c r="P62" s="1759">
        <v>0</v>
      </c>
      <c r="Q62" s="1759">
        <v>0</v>
      </c>
      <c r="R62" s="1759">
        <v>0</v>
      </c>
      <c r="S62" s="1759">
        <v>0</v>
      </c>
      <c r="T62" s="1768">
        <v>0</v>
      </c>
    </row>
    <row r="63" spans="2:20">
      <c r="B63" s="1767" t="s">
        <v>60</v>
      </c>
      <c r="C63" s="1759">
        <v>0</v>
      </c>
      <c r="D63" s="1759">
        <v>436.86125260161811</v>
      </c>
      <c r="E63" s="1759">
        <v>-434.01700779015403</v>
      </c>
      <c r="F63" s="1759">
        <v>0</v>
      </c>
      <c r="G63" s="1759">
        <v>0</v>
      </c>
      <c r="H63" s="1759">
        <v>0</v>
      </c>
      <c r="I63" s="1759">
        <v>0</v>
      </c>
      <c r="J63" s="1759">
        <v>0</v>
      </c>
      <c r="K63" s="1759">
        <v>0</v>
      </c>
      <c r="L63" s="1759">
        <v>0</v>
      </c>
      <c r="M63" s="1759">
        <v>0</v>
      </c>
      <c r="N63" s="1759">
        <v>0</v>
      </c>
      <c r="O63" s="1759">
        <v>0</v>
      </c>
      <c r="P63" s="1759">
        <v>0</v>
      </c>
      <c r="Q63" s="1759">
        <v>0</v>
      </c>
      <c r="R63" s="1759">
        <v>0</v>
      </c>
      <c r="S63" s="1759">
        <v>0</v>
      </c>
      <c r="T63" s="1768">
        <v>2.8442448114640797</v>
      </c>
    </row>
    <row r="64" spans="2:20">
      <c r="B64" s="1767" t="s">
        <v>61</v>
      </c>
      <c r="C64" s="1759">
        <v>0</v>
      </c>
      <c r="D64" s="1759">
        <v>0</v>
      </c>
      <c r="E64" s="1759">
        <v>0</v>
      </c>
      <c r="F64" s="1759">
        <v>0</v>
      </c>
      <c r="G64" s="1759">
        <v>0</v>
      </c>
      <c r="H64" s="1759">
        <v>0</v>
      </c>
      <c r="I64" s="1759">
        <v>0</v>
      </c>
      <c r="J64" s="1759">
        <v>0</v>
      </c>
      <c r="K64" s="1759">
        <v>0</v>
      </c>
      <c r="L64" s="1759">
        <v>0</v>
      </c>
      <c r="M64" s="1759">
        <v>-27.31624937979873</v>
      </c>
      <c r="N64" s="1759">
        <v>0</v>
      </c>
      <c r="O64" s="1759">
        <v>0</v>
      </c>
      <c r="P64" s="1759">
        <v>0</v>
      </c>
      <c r="Q64" s="1759">
        <v>0</v>
      </c>
      <c r="R64" s="1759">
        <v>0</v>
      </c>
      <c r="S64" s="1759">
        <v>0</v>
      </c>
      <c r="T64" s="1768">
        <v>-27.31624937979873</v>
      </c>
    </row>
    <row r="65" spans="2:20">
      <c r="B65" s="1767" t="s">
        <v>62</v>
      </c>
      <c r="C65" s="1759">
        <v>0</v>
      </c>
      <c r="D65" s="1759">
        <v>0</v>
      </c>
      <c r="E65" s="1759">
        <v>0</v>
      </c>
      <c r="F65" s="1759">
        <v>0</v>
      </c>
      <c r="G65" s="1759">
        <v>0</v>
      </c>
      <c r="H65" s="1759">
        <v>0</v>
      </c>
      <c r="I65" s="1759">
        <v>0</v>
      </c>
      <c r="J65" s="1759">
        <v>0</v>
      </c>
      <c r="K65" s="1759">
        <v>0</v>
      </c>
      <c r="L65" s="1759">
        <v>0</v>
      </c>
      <c r="M65" s="1759">
        <v>0</v>
      </c>
      <c r="N65" s="1759">
        <v>0</v>
      </c>
      <c r="O65" s="1759">
        <v>0</v>
      </c>
      <c r="P65" s="1759">
        <v>0</v>
      </c>
      <c r="Q65" s="1759">
        <v>0</v>
      </c>
      <c r="R65" s="1759">
        <v>0</v>
      </c>
      <c r="S65" s="1759">
        <v>0</v>
      </c>
      <c r="T65" s="1768">
        <v>0</v>
      </c>
    </row>
    <row r="66" spans="2:20">
      <c r="B66" s="1767" t="s">
        <v>63</v>
      </c>
      <c r="C66" s="1759">
        <v>0</v>
      </c>
      <c r="D66" s="1759">
        <v>0</v>
      </c>
      <c r="E66" s="1759">
        <v>0</v>
      </c>
      <c r="F66" s="1759">
        <v>0</v>
      </c>
      <c r="G66" s="1759">
        <v>0</v>
      </c>
      <c r="H66" s="1759">
        <v>0</v>
      </c>
      <c r="I66" s="1759">
        <v>0</v>
      </c>
      <c r="J66" s="1759">
        <v>0</v>
      </c>
      <c r="K66" s="1759">
        <v>0</v>
      </c>
      <c r="L66" s="1759">
        <v>0</v>
      </c>
      <c r="M66" s="1759">
        <v>0</v>
      </c>
      <c r="N66" s="1759">
        <v>0</v>
      </c>
      <c r="O66" s="1759">
        <v>0</v>
      </c>
      <c r="P66" s="1759">
        <v>0</v>
      </c>
      <c r="Q66" s="1759">
        <v>0</v>
      </c>
      <c r="R66" s="1759">
        <v>0</v>
      </c>
      <c r="S66" s="1759">
        <v>0</v>
      </c>
      <c r="T66" s="1768">
        <v>0</v>
      </c>
    </row>
    <row r="67" spans="2:20">
      <c r="B67" s="1767" t="s">
        <v>64</v>
      </c>
      <c r="C67" s="1759">
        <v>24.856875540426671</v>
      </c>
      <c r="D67" s="1759">
        <v>-42.341967860489</v>
      </c>
      <c r="E67" s="1759">
        <v>41.425158678488998</v>
      </c>
      <c r="F67" s="1759">
        <v>0</v>
      </c>
      <c r="G67" s="1759">
        <v>0</v>
      </c>
      <c r="H67" s="1759">
        <v>0</v>
      </c>
      <c r="I67" s="1759">
        <v>0</v>
      </c>
      <c r="J67" s="1759">
        <v>0</v>
      </c>
      <c r="K67" s="1759">
        <v>0</v>
      </c>
      <c r="L67" s="1759">
        <v>0</v>
      </c>
      <c r="M67" s="1759">
        <v>0</v>
      </c>
      <c r="N67" s="1759">
        <v>0</v>
      </c>
      <c r="O67" s="1759">
        <v>0</v>
      </c>
      <c r="P67" s="1759">
        <v>0</v>
      </c>
      <c r="Q67" s="1759">
        <v>0</v>
      </c>
      <c r="R67" s="1759">
        <v>0</v>
      </c>
      <c r="S67" s="1759">
        <v>0</v>
      </c>
      <c r="T67" s="1768">
        <v>23.94006635842667</v>
      </c>
    </row>
    <row r="68" spans="2:20">
      <c r="B68" s="1767" t="s">
        <v>65</v>
      </c>
      <c r="C68" s="1759">
        <v>10.864485000000002</v>
      </c>
      <c r="D68" s="1759">
        <v>0</v>
      </c>
      <c r="E68" s="1759">
        <v>12.156002809978</v>
      </c>
      <c r="F68" s="1759">
        <v>0</v>
      </c>
      <c r="G68" s="1759">
        <v>6.2612449999999988</v>
      </c>
      <c r="H68" s="1759">
        <v>0</v>
      </c>
      <c r="I68" s="1759">
        <v>0</v>
      </c>
      <c r="J68" s="1759">
        <v>0</v>
      </c>
      <c r="K68" s="1759">
        <v>0</v>
      </c>
      <c r="L68" s="1759">
        <v>0</v>
      </c>
      <c r="M68" s="1759">
        <v>0</v>
      </c>
      <c r="N68" s="1759">
        <v>0</v>
      </c>
      <c r="O68" s="1759">
        <v>0</v>
      </c>
      <c r="P68" s="1759">
        <v>0</v>
      </c>
      <c r="Q68" s="1759">
        <v>32.800896472158158</v>
      </c>
      <c r="R68" s="1759">
        <v>0</v>
      </c>
      <c r="S68" s="1759">
        <v>0</v>
      </c>
      <c r="T68" s="1768">
        <v>62.082629282136153</v>
      </c>
    </row>
    <row r="69" spans="2:20">
      <c r="B69" s="1767" t="s">
        <v>66</v>
      </c>
      <c r="C69" s="1759">
        <v>0</v>
      </c>
      <c r="D69" s="1759">
        <v>0</v>
      </c>
      <c r="E69" s="1759">
        <v>0</v>
      </c>
      <c r="F69" s="1759">
        <v>0</v>
      </c>
      <c r="G69" s="1759">
        <v>3.9080132499999998</v>
      </c>
      <c r="H69" s="1759">
        <v>0</v>
      </c>
      <c r="I69" s="1759">
        <v>0</v>
      </c>
      <c r="J69" s="1759">
        <v>0</v>
      </c>
      <c r="K69" s="1759">
        <v>0</v>
      </c>
      <c r="L69" s="1759">
        <v>0</v>
      </c>
      <c r="M69" s="1759">
        <v>0</v>
      </c>
      <c r="N69" s="1759">
        <v>0</v>
      </c>
      <c r="O69" s="1759">
        <v>0</v>
      </c>
      <c r="P69" s="1759">
        <v>0</v>
      </c>
      <c r="Q69" s="1759">
        <v>35.299074112985295</v>
      </c>
      <c r="R69" s="1759">
        <v>4.1177652141600243</v>
      </c>
      <c r="S69" s="1759">
        <v>0</v>
      </c>
      <c r="T69" s="1768">
        <v>43.324852577145315</v>
      </c>
    </row>
    <row r="70" spans="2:20">
      <c r="B70" s="1763" t="s">
        <v>67</v>
      </c>
      <c r="C70" s="1764">
        <v>43.449894885622065</v>
      </c>
      <c r="D70" s="1764">
        <v>402.08432464732448</v>
      </c>
      <c r="E70" s="1764">
        <v>-371.79073503547835</v>
      </c>
      <c r="F70" s="1764">
        <v>0</v>
      </c>
      <c r="G70" s="1764">
        <v>86.005006499999993</v>
      </c>
      <c r="H70" s="1764">
        <v>0</v>
      </c>
      <c r="I70" s="1764">
        <v>1072.2208090909091</v>
      </c>
      <c r="J70" s="1764">
        <v>114.32878700000002</v>
      </c>
      <c r="K70" s="1764">
        <v>23.178019444444441</v>
      </c>
      <c r="L70" s="1764">
        <v>27.892210558458721</v>
      </c>
      <c r="M70" s="1764">
        <v>-27.31624937979873</v>
      </c>
      <c r="N70" s="1764">
        <v>6.1596087777777777</v>
      </c>
      <c r="O70" s="1764">
        <v>0.25705111111111106</v>
      </c>
      <c r="P70" s="1764">
        <v>3.7962533777777789</v>
      </c>
      <c r="Q70" s="1764">
        <v>-449.68426159579866</v>
      </c>
      <c r="R70" s="1764">
        <v>-41.17066918374838</v>
      </c>
      <c r="S70" s="1764">
        <v>0</v>
      </c>
      <c r="T70" s="1764">
        <v>889.41005019860108</v>
      </c>
    </row>
    <row r="71" spans="2:20">
      <c r="B71" s="1765"/>
      <c r="C71" s="1766"/>
      <c r="D71" s="1766"/>
      <c r="E71" s="1766"/>
      <c r="F71" s="1766"/>
      <c r="G71" s="1766"/>
      <c r="H71" s="1766"/>
      <c r="I71" s="1766"/>
      <c r="J71" s="1766"/>
      <c r="K71" s="1766"/>
      <c r="L71" s="1766"/>
      <c r="M71" s="1766"/>
      <c r="N71" s="1766"/>
      <c r="O71" s="1766"/>
      <c r="P71" s="1766"/>
      <c r="Q71" s="1766"/>
      <c r="R71" s="1766"/>
      <c r="S71" s="1766"/>
      <c r="T71" s="1766"/>
    </row>
    <row r="72" spans="2:20">
      <c r="B72" s="1767" t="s">
        <v>68</v>
      </c>
      <c r="C72" s="1759">
        <v>9.103168484740003</v>
      </c>
      <c r="D72" s="1759">
        <v>0</v>
      </c>
      <c r="E72" s="1759">
        <v>30.361762354379291</v>
      </c>
      <c r="F72" s="1759">
        <v>0</v>
      </c>
      <c r="G72" s="1759">
        <v>115.67477925</v>
      </c>
      <c r="H72" s="1759">
        <v>0</v>
      </c>
      <c r="I72" s="1759">
        <v>0</v>
      </c>
      <c r="J72" s="1759">
        <v>0</v>
      </c>
      <c r="K72" s="1759">
        <v>15.564857499999999</v>
      </c>
      <c r="L72" s="1759">
        <v>3.5678886111111114</v>
      </c>
      <c r="M72" s="1759">
        <v>1.0751813257923004</v>
      </c>
      <c r="N72" s="1759">
        <v>0.91264888888888884</v>
      </c>
      <c r="O72" s="1759">
        <v>0</v>
      </c>
      <c r="P72" s="1759">
        <v>1.5112777777777779E-2</v>
      </c>
      <c r="Q72" s="1759">
        <v>105.15059223687314</v>
      </c>
      <c r="R72" s="1759">
        <v>16.980631961526154</v>
      </c>
      <c r="S72" s="1759">
        <v>0</v>
      </c>
      <c r="T72" s="1768">
        <v>298.40662339108866</v>
      </c>
    </row>
    <row r="73" spans="2:20">
      <c r="B73" s="1767" t="s">
        <v>69</v>
      </c>
      <c r="C73" s="1759">
        <v>0</v>
      </c>
      <c r="D73" s="1759">
        <v>0</v>
      </c>
      <c r="E73" s="1759">
        <v>384.06791201745028</v>
      </c>
      <c r="F73" s="1759">
        <v>0</v>
      </c>
      <c r="G73" s="1759">
        <v>2.2477145000000003</v>
      </c>
      <c r="H73" s="1759">
        <v>0</v>
      </c>
      <c r="I73" s="1759">
        <v>0</v>
      </c>
      <c r="J73" s="1759">
        <v>0</v>
      </c>
      <c r="K73" s="1759">
        <v>0</v>
      </c>
      <c r="L73" s="1759">
        <v>0</v>
      </c>
      <c r="M73" s="1759">
        <v>30.751352031352695</v>
      </c>
      <c r="N73" s="1759">
        <v>0</v>
      </c>
      <c r="O73" s="1759">
        <v>0</v>
      </c>
      <c r="P73" s="1759">
        <v>0</v>
      </c>
      <c r="Q73" s="1759">
        <v>8.3371990700000005</v>
      </c>
      <c r="R73" s="1759">
        <v>0</v>
      </c>
      <c r="S73" s="1759">
        <v>0</v>
      </c>
      <c r="T73" s="1768">
        <v>425.40417761880292</v>
      </c>
    </row>
    <row r="74" spans="2:20">
      <c r="B74" s="1767" t="s">
        <v>70</v>
      </c>
      <c r="C74" s="1759">
        <v>0.24074954804999998</v>
      </c>
      <c r="D74" s="1759">
        <v>0</v>
      </c>
      <c r="E74" s="1759">
        <v>49.863308104442474</v>
      </c>
      <c r="F74" s="1759">
        <v>0</v>
      </c>
      <c r="G74" s="1759">
        <v>125.05981225000002</v>
      </c>
      <c r="H74" s="1759">
        <v>0</v>
      </c>
      <c r="I74" s="1759">
        <v>0</v>
      </c>
      <c r="J74" s="1759">
        <v>0</v>
      </c>
      <c r="K74" s="1759">
        <v>69.406708888888886</v>
      </c>
      <c r="L74" s="1759">
        <v>0</v>
      </c>
      <c r="M74" s="1759">
        <v>0</v>
      </c>
      <c r="N74" s="1759">
        <v>0</v>
      </c>
      <c r="O74" s="1759">
        <v>28.099863055555552</v>
      </c>
      <c r="P74" s="1759">
        <v>1.0448021663866667</v>
      </c>
      <c r="Q74" s="1759">
        <v>158.3858485003</v>
      </c>
      <c r="R74" s="1759">
        <v>14.411899999999999</v>
      </c>
      <c r="S74" s="1759">
        <v>0</v>
      </c>
      <c r="T74" s="1768">
        <v>446.5129925136236</v>
      </c>
    </row>
    <row r="75" spans="2:20">
      <c r="B75" s="1767" t="s">
        <v>71</v>
      </c>
      <c r="C75" s="1759">
        <v>0.35525487623000002</v>
      </c>
      <c r="D75" s="1759">
        <v>0</v>
      </c>
      <c r="E75" s="1759">
        <v>31.48049748336086</v>
      </c>
      <c r="F75" s="1759">
        <v>0</v>
      </c>
      <c r="G75" s="1759">
        <v>62.61667825</v>
      </c>
      <c r="H75" s="1759">
        <v>0</v>
      </c>
      <c r="I75" s="1759">
        <v>0</v>
      </c>
      <c r="J75" s="1759">
        <v>0</v>
      </c>
      <c r="K75" s="1759">
        <v>2.8232277777777779</v>
      </c>
      <c r="L75" s="1759">
        <v>2.2835092345795074</v>
      </c>
      <c r="M75" s="1759">
        <v>0</v>
      </c>
      <c r="N75" s="1759">
        <v>1.4745088888888889</v>
      </c>
      <c r="O75" s="1759">
        <v>4.5516825000000001</v>
      </c>
      <c r="P75" s="1759">
        <v>0.35462505875555556</v>
      </c>
      <c r="Q75" s="1759">
        <v>124.73001220367588</v>
      </c>
      <c r="R75" s="1759">
        <v>9.5887644444444451</v>
      </c>
      <c r="S75" s="1759">
        <v>0</v>
      </c>
      <c r="T75" s="1768">
        <v>240.25876071771293</v>
      </c>
    </row>
    <row r="76" spans="2:20">
      <c r="B76" s="1767" t="s">
        <v>72</v>
      </c>
      <c r="C76" s="1759">
        <v>1.5371382629999998E-2</v>
      </c>
      <c r="D76" s="1759">
        <v>0</v>
      </c>
      <c r="E76" s="1759">
        <v>37.008579624305852</v>
      </c>
      <c r="F76" s="1759">
        <v>0</v>
      </c>
      <c r="G76" s="1759">
        <v>2.1964755</v>
      </c>
      <c r="H76" s="1759">
        <v>0</v>
      </c>
      <c r="I76" s="1759">
        <v>0</v>
      </c>
      <c r="J76" s="1759">
        <v>0</v>
      </c>
      <c r="K76" s="1759">
        <v>1.6904794444444444</v>
      </c>
      <c r="L76" s="1759">
        <v>0</v>
      </c>
      <c r="M76" s="1759">
        <v>1.9048961095281811</v>
      </c>
      <c r="N76" s="1759">
        <v>0.51119305555555561</v>
      </c>
      <c r="O76" s="1759">
        <v>0</v>
      </c>
      <c r="P76" s="1759">
        <v>0.29232166666666665</v>
      </c>
      <c r="Q76" s="1759">
        <v>8.0414155849496964</v>
      </c>
      <c r="R76" s="1759">
        <v>0.18937333333333334</v>
      </c>
      <c r="S76" s="1759">
        <v>0</v>
      </c>
      <c r="T76" s="1768">
        <v>51.850105701413732</v>
      </c>
    </row>
    <row r="77" spans="2:20">
      <c r="B77" s="1767" t="s">
        <v>73</v>
      </c>
      <c r="C77" s="1759">
        <v>0</v>
      </c>
      <c r="D77" s="1759">
        <v>0</v>
      </c>
      <c r="E77" s="1759">
        <v>0</v>
      </c>
      <c r="F77" s="1759">
        <v>0</v>
      </c>
      <c r="G77" s="1759">
        <v>0</v>
      </c>
      <c r="H77" s="1759">
        <v>0</v>
      </c>
      <c r="I77" s="1759">
        <v>0</v>
      </c>
      <c r="J77" s="1759">
        <v>0</v>
      </c>
      <c r="K77" s="1759">
        <v>0</v>
      </c>
      <c r="L77" s="1759">
        <v>0</v>
      </c>
      <c r="M77" s="1759">
        <v>0</v>
      </c>
      <c r="N77" s="1759">
        <v>0</v>
      </c>
      <c r="O77" s="1759">
        <v>0</v>
      </c>
      <c r="P77" s="1759">
        <v>0</v>
      </c>
      <c r="Q77" s="1759">
        <v>0</v>
      </c>
      <c r="R77" s="1759">
        <v>0</v>
      </c>
      <c r="S77" s="1759">
        <v>0</v>
      </c>
      <c r="T77" s="1768">
        <v>0</v>
      </c>
    </row>
    <row r="78" spans="2:20">
      <c r="B78" s="1763" t="s">
        <v>74</v>
      </c>
      <c r="C78" s="1764">
        <v>9.714544291650002</v>
      </c>
      <c r="D78" s="1764">
        <v>0</v>
      </c>
      <c r="E78" s="1764">
        <v>532.78205958393869</v>
      </c>
      <c r="F78" s="1764">
        <v>0</v>
      </c>
      <c r="G78" s="1764">
        <v>307.79545975000002</v>
      </c>
      <c r="H78" s="1764">
        <v>0</v>
      </c>
      <c r="I78" s="1764">
        <v>0</v>
      </c>
      <c r="J78" s="1764">
        <v>0</v>
      </c>
      <c r="K78" s="1764">
        <v>89.485273611111111</v>
      </c>
      <c r="L78" s="1764">
        <v>5.8513978456906184</v>
      </c>
      <c r="M78" s="1764">
        <v>33.731429466673177</v>
      </c>
      <c r="N78" s="1764">
        <v>2.8983508333333332</v>
      </c>
      <c r="O78" s="1764">
        <v>32.65154555555555</v>
      </c>
      <c r="P78" s="1764">
        <v>1.7068616695866665</v>
      </c>
      <c r="Q78" s="1764">
        <v>404.64506759579871</v>
      </c>
      <c r="R78" s="1764">
        <v>41.170669739303932</v>
      </c>
      <c r="S78" s="1764">
        <v>0</v>
      </c>
      <c r="T78" s="1764">
        <v>1462.432659942642</v>
      </c>
    </row>
    <row r="79" spans="2:20">
      <c r="B79" s="1758" t="s">
        <v>75</v>
      </c>
      <c r="C79" s="1759">
        <v>2.8214338015700005</v>
      </c>
      <c r="D79" s="1759">
        <v>0</v>
      </c>
      <c r="E79" s="1759">
        <v>130.484119421548</v>
      </c>
      <c r="F79" s="1759">
        <v>0</v>
      </c>
      <c r="G79" s="1759">
        <v>12.027936500000001</v>
      </c>
      <c r="H79" s="1759">
        <v>0</v>
      </c>
      <c r="I79" s="1759">
        <v>0</v>
      </c>
      <c r="J79" s="1759">
        <v>0</v>
      </c>
      <c r="K79" s="1759">
        <v>0</v>
      </c>
      <c r="L79" s="1759">
        <v>0</v>
      </c>
      <c r="M79" s="1759">
        <v>0</v>
      </c>
      <c r="N79" s="1759">
        <v>0</v>
      </c>
      <c r="O79" s="1759">
        <v>0</v>
      </c>
      <c r="P79" s="1759">
        <v>0</v>
      </c>
      <c r="Q79" s="1759">
        <v>0</v>
      </c>
      <c r="R79" s="1759">
        <v>0</v>
      </c>
      <c r="S79" s="1759">
        <v>0</v>
      </c>
      <c r="T79" s="1768">
        <v>145.33348972311802</v>
      </c>
    </row>
    <row r="80" spans="2:20">
      <c r="B80" s="1763" t="s">
        <v>76</v>
      </c>
      <c r="C80" s="1764">
        <v>12.535978093220002</v>
      </c>
      <c r="D80" s="1764">
        <v>0</v>
      </c>
      <c r="E80" s="1764">
        <v>663.26617900548672</v>
      </c>
      <c r="F80" s="1764">
        <v>0</v>
      </c>
      <c r="G80" s="1764">
        <v>319.82339625000003</v>
      </c>
      <c r="H80" s="1764">
        <v>0</v>
      </c>
      <c r="I80" s="1764">
        <v>0</v>
      </c>
      <c r="J80" s="1764">
        <v>0</v>
      </c>
      <c r="K80" s="1764">
        <v>89.485273611111111</v>
      </c>
      <c r="L80" s="1764">
        <v>5.8513978456906184</v>
      </c>
      <c r="M80" s="1764">
        <v>33.731429466673177</v>
      </c>
      <c r="N80" s="1764">
        <v>2.8983508333333332</v>
      </c>
      <c r="O80" s="1764">
        <v>32.65154555555555</v>
      </c>
      <c r="P80" s="1764">
        <v>1.7068616695866665</v>
      </c>
      <c r="Q80" s="1764">
        <v>404.64506759579871</v>
      </c>
      <c r="R80" s="1764">
        <v>41.170669739303932</v>
      </c>
      <c r="S80" s="1764">
        <v>0</v>
      </c>
      <c r="T80" s="1764">
        <v>1607.7661496657599</v>
      </c>
    </row>
    <row r="81" spans="2:20">
      <c r="B81" s="1750"/>
      <c r="C81" s="1750"/>
      <c r="D81" s="1750"/>
      <c r="E81" s="1750"/>
      <c r="F81" s="1769">
        <v>0</v>
      </c>
      <c r="G81" s="1750"/>
      <c r="H81" s="1750"/>
      <c r="I81" s="1750"/>
      <c r="J81" s="1750"/>
      <c r="K81" s="1750"/>
      <c r="L81" s="1750"/>
      <c r="M81" s="1750"/>
      <c r="N81" s="1750"/>
      <c r="O81" s="1750"/>
      <c r="P81" s="1750"/>
      <c r="Q81" s="1750"/>
      <c r="R81" s="1750"/>
      <c r="S81" s="1750"/>
      <c r="T81" s="1750"/>
    </row>
    <row r="82" spans="2:20">
      <c r="B82" s="1750"/>
      <c r="C82" s="1750"/>
      <c r="D82" s="1750"/>
      <c r="E82" s="1750"/>
      <c r="F82" s="1750"/>
      <c r="G82" s="1750"/>
      <c r="H82" s="1750"/>
      <c r="I82" s="1750"/>
      <c r="J82" s="1750"/>
      <c r="K82" s="1750"/>
      <c r="L82" s="1750"/>
      <c r="M82" s="1750"/>
      <c r="N82" s="1750"/>
      <c r="O82" s="1750"/>
      <c r="P82" s="1750"/>
      <c r="Q82" s="1750"/>
      <c r="R82" s="1750"/>
      <c r="S82" s="1750"/>
      <c r="T82" s="1750"/>
    </row>
    <row r="83" spans="2:20" ht="15">
      <c r="B83" s="1754" t="s">
        <v>78</v>
      </c>
      <c r="C83" s="1755"/>
      <c r="D83" s="1755"/>
      <c r="E83" s="1755"/>
      <c r="F83" s="1755"/>
      <c r="G83" s="1755"/>
      <c r="H83" s="1755"/>
      <c r="I83" s="1755"/>
      <c r="J83" s="1755"/>
      <c r="K83" s="1755"/>
      <c r="L83" s="1755"/>
      <c r="M83" s="1755"/>
      <c r="N83" s="1755"/>
      <c r="O83" s="1755"/>
      <c r="P83" s="1755"/>
      <c r="Q83" s="1755"/>
      <c r="R83" s="1755"/>
      <c r="S83" s="1755"/>
      <c r="T83" s="1755"/>
    </row>
    <row r="84" spans="2:20">
      <c r="B84" s="1750"/>
      <c r="C84" s="1750"/>
      <c r="D84" s="1750"/>
      <c r="E84" s="1750"/>
      <c r="F84" s="1750"/>
      <c r="G84" s="1750"/>
      <c r="H84" s="1750"/>
      <c r="I84" s="1750"/>
      <c r="J84" s="1750"/>
      <c r="K84" s="1750"/>
      <c r="L84" s="1750"/>
      <c r="M84" s="1750"/>
      <c r="N84" s="1750"/>
      <c r="O84" s="1750"/>
      <c r="P84" s="1750"/>
      <c r="Q84" s="1750"/>
      <c r="R84" s="1750"/>
      <c r="S84" s="1750"/>
      <c r="T84" s="1750"/>
    </row>
    <row r="85" spans="2:20">
      <c r="B85" s="2161" t="s">
        <v>30</v>
      </c>
      <c r="C85" s="2162" t="s">
        <v>31</v>
      </c>
      <c r="D85" s="2162" t="s">
        <v>32</v>
      </c>
      <c r="E85" s="2162" t="s">
        <v>33</v>
      </c>
      <c r="F85" s="2159" t="s">
        <v>890</v>
      </c>
      <c r="G85" s="2162" t="s">
        <v>34</v>
      </c>
      <c r="H85" s="2159" t="s">
        <v>891</v>
      </c>
      <c r="I85" s="2162" t="s">
        <v>35</v>
      </c>
      <c r="J85" s="2162" t="s">
        <v>36</v>
      </c>
      <c r="K85" s="2162" t="s">
        <v>37</v>
      </c>
      <c r="L85" s="2162"/>
      <c r="M85" s="2162"/>
      <c r="N85" s="2162"/>
      <c r="O85" s="2162"/>
      <c r="P85" s="2162"/>
      <c r="Q85" s="2159" t="s">
        <v>38</v>
      </c>
      <c r="R85" s="2159" t="s">
        <v>39</v>
      </c>
      <c r="S85" s="2159" t="s">
        <v>40</v>
      </c>
      <c r="T85" s="2159" t="s">
        <v>41</v>
      </c>
    </row>
    <row r="86" spans="2:20" ht="36">
      <c r="B86" s="2161"/>
      <c r="C86" s="2162"/>
      <c r="D86" s="2162"/>
      <c r="E86" s="2162"/>
      <c r="F86" s="2160"/>
      <c r="G86" s="2162"/>
      <c r="H86" s="2160"/>
      <c r="I86" s="2162"/>
      <c r="J86" s="2162"/>
      <c r="K86" s="1756" t="s">
        <v>42</v>
      </c>
      <c r="L86" s="1756" t="s">
        <v>43</v>
      </c>
      <c r="M86" s="1756" t="s">
        <v>44</v>
      </c>
      <c r="N86" s="1756" t="s">
        <v>45</v>
      </c>
      <c r="O86" s="1757" t="s">
        <v>46</v>
      </c>
      <c r="P86" s="1756" t="s">
        <v>47</v>
      </c>
      <c r="Q86" s="2160"/>
      <c r="R86" s="2160"/>
      <c r="S86" s="2160"/>
      <c r="T86" s="2160"/>
    </row>
    <row r="87" spans="2:20">
      <c r="B87" s="1758" t="s">
        <v>48</v>
      </c>
      <c r="C87" s="1759">
        <v>0</v>
      </c>
      <c r="D87" s="1759">
        <v>9.7691999999999997</v>
      </c>
      <c r="E87" s="1759">
        <v>0</v>
      </c>
      <c r="F87" s="1759">
        <v>0</v>
      </c>
      <c r="G87" s="1759">
        <v>0.18608000000000002</v>
      </c>
      <c r="H87" s="1759">
        <v>0</v>
      </c>
      <c r="I87" s="1760">
        <v>1058.1440341839352</v>
      </c>
      <c r="J87" s="1760">
        <v>138.05752378398623</v>
      </c>
      <c r="K87" s="1760">
        <v>209.21835906508031</v>
      </c>
      <c r="L87" s="1760">
        <v>28.36728054406856</v>
      </c>
      <c r="M87" s="1759">
        <v>0</v>
      </c>
      <c r="N87" s="1759">
        <v>0</v>
      </c>
      <c r="O87" s="1760">
        <v>51.691578550496644</v>
      </c>
      <c r="P87" s="1760">
        <v>5.6322832608433355</v>
      </c>
      <c r="Q87" s="1759">
        <v>0</v>
      </c>
      <c r="R87" s="1759">
        <v>0</v>
      </c>
      <c r="S87" s="1759">
        <v>0</v>
      </c>
      <c r="T87" s="1761">
        <v>1501.0663393884099</v>
      </c>
    </row>
    <row r="88" spans="2:20">
      <c r="B88" s="1758" t="s">
        <v>49</v>
      </c>
      <c r="C88" s="1759">
        <v>53.611529614527846</v>
      </c>
      <c r="D88" s="1759">
        <v>457.53039947955847</v>
      </c>
      <c r="E88" s="1759">
        <v>241.05879907148176</v>
      </c>
      <c r="F88" s="1759">
        <v>0.4821984357974316</v>
      </c>
      <c r="G88" s="1759">
        <v>373.72540182896716</v>
      </c>
      <c r="H88" s="1759">
        <v>0</v>
      </c>
      <c r="I88" s="1759">
        <v>0</v>
      </c>
      <c r="J88" s="1759">
        <v>0</v>
      </c>
      <c r="K88" s="1759">
        <v>0</v>
      </c>
      <c r="L88" s="1759">
        <v>0</v>
      </c>
      <c r="M88" s="1759">
        <v>0</v>
      </c>
      <c r="N88" s="1759">
        <v>0</v>
      </c>
      <c r="O88" s="1759">
        <v>0</v>
      </c>
      <c r="P88" s="1759">
        <v>0</v>
      </c>
      <c r="Q88" s="1759">
        <v>0</v>
      </c>
      <c r="R88" s="1759">
        <v>0</v>
      </c>
      <c r="S88" s="1759">
        <v>0</v>
      </c>
      <c r="T88" s="1761">
        <v>1126.4083284303326</v>
      </c>
    </row>
    <row r="89" spans="2:20">
      <c r="B89" s="1758" t="s">
        <v>50</v>
      </c>
      <c r="C89" s="1759">
        <v>0</v>
      </c>
      <c r="D89" s="1759">
        <v>0</v>
      </c>
      <c r="E89" s="1759">
        <v>0</v>
      </c>
      <c r="F89" s="1759">
        <v>0</v>
      </c>
      <c r="G89" s="1759">
        <v>0</v>
      </c>
      <c r="H89" s="1759">
        <v>0</v>
      </c>
      <c r="I89" s="1759">
        <v>0</v>
      </c>
      <c r="J89" s="1759">
        <v>0</v>
      </c>
      <c r="K89" s="1759">
        <v>0</v>
      </c>
      <c r="L89" s="1759">
        <v>0</v>
      </c>
      <c r="M89" s="1759">
        <v>0</v>
      </c>
      <c r="N89" s="1759">
        <v>0</v>
      </c>
      <c r="O89" s="1759">
        <v>0</v>
      </c>
      <c r="P89" s="1759">
        <v>0</v>
      </c>
      <c r="Q89" s="1759">
        <v>-40.308000472415699</v>
      </c>
      <c r="R89" s="1759">
        <v>0</v>
      </c>
      <c r="S89" s="1759">
        <v>0</v>
      </c>
      <c r="T89" s="1761">
        <v>-40.308000472415699</v>
      </c>
    </row>
    <row r="90" spans="2:20">
      <c r="B90" s="1758" t="s">
        <v>51</v>
      </c>
      <c r="C90" s="1759">
        <v>0</v>
      </c>
      <c r="D90" s="1759">
        <v>0</v>
      </c>
      <c r="E90" s="1759">
        <v>-18.652673272701669</v>
      </c>
      <c r="F90" s="1759">
        <v>0</v>
      </c>
      <c r="G90" s="1759">
        <v>-0.63746853416095417</v>
      </c>
      <c r="H90" s="1759">
        <v>0</v>
      </c>
      <c r="I90" s="1759">
        <v>0</v>
      </c>
      <c r="J90" s="1759">
        <v>0</v>
      </c>
      <c r="K90" s="1759">
        <v>0</v>
      </c>
      <c r="L90" s="1759">
        <v>0</v>
      </c>
      <c r="M90" s="1759">
        <v>-0.21915172379020703</v>
      </c>
      <c r="N90" s="1759">
        <v>-1.9986637209666883E-2</v>
      </c>
      <c r="O90" s="1759">
        <v>0</v>
      </c>
      <c r="P90" s="1759">
        <v>0</v>
      </c>
      <c r="Q90" s="1759">
        <v>0</v>
      </c>
      <c r="R90" s="1759">
        <v>0</v>
      </c>
      <c r="S90" s="1759">
        <v>0</v>
      </c>
      <c r="T90" s="1761">
        <v>-19.529280167862499</v>
      </c>
    </row>
    <row r="91" spans="2:20">
      <c r="B91" s="1758" t="s">
        <v>52</v>
      </c>
      <c r="C91" s="1759">
        <v>0</v>
      </c>
      <c r="D91" s="1759">
        <v>0</v>
      </c>
      <c r="E91" s="1759">
        <v>-59.294465171213936</v>
      </c>
      <c r="F91" s="1759">
        <v>-2.3572892961241775E-2</v>
      </c>
      <c r="G91" s="1759">
        <v>0</v>
      </c>
      <c r="H91" s="1759">
        <v>0</v>
      </c>
      <c r="I91" s="1759">
        <v>0</v>
      </c>
      <c r="J91" s="1759">
        <v>0</v>
      </c>
      <c r="K91" s="1759">
        <v>0</v>
      </c>
      <c r="L91" s="1759">
        <v>0</v>
      </c>
      <c r="M91" s="1759">
        <v>-0.99044454483745525</v>
      </c>
      <c r="N91" s="1759">
        <v>0</v>
      </c>
      <c r="O91" s="1759">
        <v>0</v>
      </c>
      <c r="P91" s="1759">
        <v>0</v>
      </c>
      <c r="Q91" s="1759">
        <v>0</v>
      </c>
      <c r="R91" s="1759">
        <v>0</v>
      </c>
      <c r="S91" s="1759">
        <v>0</v>
      </c>
      <c r="T91" s="1761">
        <v>-60.308482609012628</v>
      </c>
    </row>
    <row r="92" spans="2:20">
      <c r="B92" s="1758" t="s">
        <v>53</v>
      </c>
      <c r="C92" s="1759">
        <v>0</v>
      </c>
      <c r="D92" s="1759">
        <v>0</v>
      </c>
      <c r="E92" s="1759">
        <v>0</v>
      </c>
      <c r="F92" s="1759">
        <v>0</v>
      </c>
      <c r="G92" s="1759">
        <v>0</v>
      </c>
      <c r="H92" s="1759">
        <v>0</v>
      </c>
      <c r="I92" s="1759">
        <v>0</v>
      </c>
      <c r="J92" s="1759">
        <v>0</v>
      </c>
      <c r="K92" s="1759">
        <v>0</v>
      </c>
      <c r="L92" s="1759">
        <v>0</v>
      </c>
      <c r="M92" s="1759">
        <v>0</v>
      </c>
      <c r="N92" s="1759">
        <v>0</v>
      </c>
      <c r="O92" s="1759">
        <v>0</v>
      </c>
      <c r="P92" s="1759">
        <v>0</v>
      </c>
      <c r="Q92" s="1759">
        <v>0</v>
      </c>
      <c r="R92" s="1759">
        <v>0</v>
      </c>
      <c r="S92" s="1759">
        <v>0</v>
      </c>
      <c r="T92" s="1761">
        <v>0</v>
      </c>
    </row>
    <row r="93" spans="2:20">
      <c r="B93" s="1763" t="s">
        <v>54</v>
      </c>
      <c r="C93" s="1764">
        <v>53.611529614527846</v>
      </c>
      <c r="D93" s="1764">
        <v>467.29959947955848</v>
      </c>
      <c r="E93" s="1764">
        <v>163.11166062756615</v>
      </c>
      <c r="F93" s="1764">
        <v>0.45862554283618984</v>
      </c>
      <c r="G93" s="1764">
        <v>373.2740132948062</v>
      </c>
      <c r="H93" s="1764">
        <v>0</v>
      </c>
      <c r="I93" s="1764">
        <v>1058.1440341839352</v>
      </c>
      <c r="J93" s="1764">
        <v>138.05752378398623</v>
      </c>
      <c r="K93" s="1764">
        <v>209.21835906508031</v>
      </c>
      <c r="L93" s="1764">
        <v>28.36728054406856</v>
      </c>
      <c r="M93" s="1764">
        <v>-1.2095962686276622</v>
      </c>
      <c r="N93" s="1764">
        <v>-1.9986637209666883E-2</v>
      </c>
      <c r="O93" s="1764">
        <v>51.691578550496644</v>
      </c>
      <c r="P93" s="1764">
        <v>5.6322832608433355</v>
      </c>
      <c r="Q93" s="1764">
        <v>-40.308000472415699</v>
      </c>
      <c r="R93" s="1764">
        <v>0</v>
      </c>
      <c r="S93" s="1764">
        <v>0</v>
      </c>
      <c r="T93" s="1764">
        <v>2507.3289045694519</v>
      </c>
    </row>
    <row r="94" spans="2:20">
      <c r="B94" s="1765"/>
      <c r="C94" s="1766"/>
      <c r="D94" s="1766"/>
      <c r="E94" s="1766"/>
      <c r="F94" s="1766"/>
      <c r="G94" s="1766"/>
      <c r="H94" s="1766"/>
      <c r="I94" s="1766"/>
      <c r="J94" s="1766"/>
      <c r="K94" s="1766"/>
      <c r="L94" s="1766"/>
      <c r="M94" s="1766"/>
      <c r="N94" s="1766"/>
      <c r="O94" s="1766"/>
      <c r="P94" s="1766"/>
      <c r="Q94" s="1766"/>
      <c r="R94" s="1766"/>
      <c r="S94" s="1766"/>
      <c r="T94" s="1766"/>
    </row>
    <row r="95" spans="2:20">
      <c r="B95" s="1767" t="s">
        <v>55</v>
      </c>
      <c r="C95" s="1759">
        <v>0</v>
      </c>
      <c r="D95" s="1759">
        <v>0</v>
      </c>
      <c r="E95" s="1759">
        <v>0</v>
      </c>
      <c r="F95" s="1759">
        <v>0</v>
      </c>
      <c r="G95" s="1759">
        <v>0</v>
      </c>
      <c r="H95" s="1759">
        <v>0</v>
      </c>
      <c r="I95" s="1759">
        <v>0</v>
      </c>
      <c r="J95" s="1759">
        <v>0</v>
      </c>
      <c r="K95" s="1759">
        <v>0</v>
      </c>
      <c r="L95" s="1759">
        <v>0</v>
      </c>
      <c r="M95" s="1759">
        <v>0</v>
      </c>
      <c r="N95" s="1759">
        <v>0</v>
      </c>
      <c r="O95" s="1759">
        <v>0</v>
      </c>
      <c r="P95" s="1759">
        <v>0</v>
      </c>
      <c r="Q95" s="1759">
        <v>0</v>
      </c>
      <c r="R95" s="1759">
        <v>0</v>
      </c>
      <c r="S95" s="1759">
        <v>0</v>
      </c>
      <c r="T95" s="1768">
        <v>0</v>
      </c>
    </row>
    <row r="96" spans="2:20">
      <c r="B96" s="1767" t="s">
        <v>56</v>
      </c>
      <c r="C96" s="1759">
        <v>5.016411228937411</v>
      </c>
      <c r="D96" s="1759">
        <v>0</v>
      </c>
      <c r="E96" s="1759">
        <v>4.8357254344793201</v>
      </c>
      <c r="F96" s="1759">
        <v>0</v>
      </c>
      <c r="G96" s="1759">
        <v>46.850673066326223</v>
      </c>
      <c r="H96" s="1759">
        <v>0</v>
      </c>
      <c r="I96" s="1759">
        <v>1058.1440341839352</v>
      </c>
      <c r="J96" s="1759">
        <v>138.05752378398623</v>
      </c>
      <c r="K96" s="1759">
        <v>32.644351931416864</v>
      </c>
      <c r="L96" s="1759">
        <v>11.236558614821664</v>
      </c>
      <c r="M96" s="1759">
        <v>0</v>
      </c>
      <c r="N96" s="1759">
        <v>5.8948383566295357</v>
      </c>
      <c r="O96" s="1759">
        <v>0</v>
      </c>
      <c r="P96" s="1759">
        <v>0</v>
      </c>
      <c r="Q96" s="1759">
        <v>-531.92979779272514</v>
      </c>
      <c r="R96" s="1759">
        <v>0</v>
      </c>
      <c r="S96" s="1759">
        <v>0</v>
      </c>
      <c r="T96" s="1768">
        <v>770.75031880780739</v>
      </c>
    </row>
    <row r="97" spans="2:20">
      <c r="B97" s="1767" t="s">
        <v>57</v>
      </c>
      <c r="C97" s="1759">
        <v>0.51386910718324508</v>
      </c>
      <c r="D97" s="1759">
        <v>0</v>
      </c>
      <c r="E97" s="1759">
        <v>7.6404494382022473E-2</v>
      </c>
      <c r="F97" s="1759">
        <v>0</v>
      </c>
      <c r="G97" s="1759">
        <v>18.437939298309416</v>
      </c>
      <c r="H97" s="1759">
        <v>0</v>
      </c>
      <c r="I97" s="1759">
        <v>0</v>
      </c>
      <c r="J97" s="1759">
        <v>0</v>
      </c>
      <c r="K97" s="1759">
        <v>21.205781394981706</v>
      </c>
      <c r="L97" s="1759">
        <v>14.969732959042592</v>
      </c>
      <c r="M97" s="1759">
        <v>0</v>
      </c>
      <c r="N97" s="1759">
        <v>3.0095054466066182</v>
      </c>
      <c r="O97" s="1759">
        <v>0</v>
      </c>
      <c r="P97" s="1759">
        <v>4.2027215116131842</v>
      </c>
      <c r="Q97" s="1759">
        <v>0</v>
      </c>
      <c r="R97" s="1759">
        <v>-55.898302626980083</v>
      </c>
      <c r="S97" s="1759">
        <v>0</v>
      </c>
      <c r="T97" s="1768">
        <v>6.5176515851386938</v>
      </c>
    </row>
    <row r="98" spans="2:20">
      <c r="B98" s="1767" t="s">
        <v>58</v>
      </c>
      <c r="C98" s="1759">
        <v>0</v>
      </c>
      <c r="D98" s="1759">
        <v>0</v>
      </c>
      <c r="E98" s="1759">
        <v>0</v>
      </c>
      <c r="F98" s="1759">
        <v>0</v>
      </c>
      <c r="G98" s="1759">
        <v>0</v>
      </c>
      <c r="H98" s="1759">
        <v>0</v>
      </c>
      <c r="I98" s="1759">
        <v>0</v>
      </c>
      <c r="J98" s="1759">
        <v>0</v>
      </c>
      <c r="K98" s="1759">
        <v>19.916108897060813</v>
      </c>
      <c r="L98" s="1759">
        <v>0</v>
      </c>
      <c r="M98" s="1759">
        <v>0</v>
      </c>
      <c r="N98" s="1759">
        <v>-18.525678685856576</v>
      </c>
      <c r="O98" s="1759">
        <v>0</v>
      </c>
      <c r="P98" s="1759">
        <v>0</v>
      </c>
      <c r="Q98" s="1759">
        <v>0</v>
      </c>
      <c r="R98" s="1759">
        <v>0</v>
      </c>
      <c r="S98" s="1759">
        <v>0</v>
      </c>
      <c r="T98" s="1768">
        <v>1.3904302112042366</v>
      </c>
    </row>
    <row r="99" spans="2:20">
      <c r="B99" s="1767" t="s">
        <v>59</v>
      </c>
      <c r="C99" s="1759">
        <v>0</v>
      </c>
      <c r="D99" s="1759">
        <v>0</v>
      </c>
      <c r="E99" s="1759">
        <v>0</v>
      </c>
      <c r="F99" s="1759">
        <v>0</v>
      </c>
      <c r="G99" s="1759">
        <v>0</v>
      </c>
      <c r="H99" s="1759">
        <v>0</v>
      </c>
      <c r="I99" s="1759">
        <v>0</v>
      </c>
      <c r="J99" s="1759">
        <v>0</v>
      </c>
      <c r="K99" s="1759">
        <v>0</v>
      </c>
      <c r="L99" s="1759">
        <v>0</v>
      </c>
      <c r="M99" s="1759">
        <v>0</v>
      </c>
      <c r="N99" s="1759">
        <v>0</v>
      </c>
      <c r="O99" s="1759">
        <v>0</v>
      </c>
      <c r="P99" s="1759">
        <v>0</v>
      </c>
      <c r="Q99" s="1759">
        <v>0</v>
      </c>
      <c r="R99" s="1759">
        <v>0</v>
      </c>
      <c r="S99" s="1759">
        <v>0</v>
      </c>
      <c r="T99" s="1768">
        <v>0</v>
      </c>
    </row>
    <row r="100" spans="2:20">
      <c r="B100" s="1767" t="s">
        <v>60</v>
      </c>
      <c r="C100" s="1759">
        <v>0</v>
      </c>
      <c r="D100" s="1759">
        <v>484.0727191998327</v>
      </c>
      <c r="E100" s="1759">
        <v>-479.23199200783438</v>
      </c>
      <c r="F100" s="1759">
        <v>0</v>
      </c>
      <c r="G100" s="1759">
        <v>0</v>
      </c>
      <c r="H100" s="1759">
        <v>0</v>
      </c>
      <c r="I100" s="1759">
        <v>0</v>
      </c>
      <c r="J100" s="1759">
        <v>0</v>
      </c>
      <c r="K100" s="1759">
        <v>0</v>
      </c>
      <c r="L100" s="1759">
        <v>0</v>
      </c>
      <c r="M100" s="1759">
        <v>0</v>
      </c>
      <c r="N100" s="1759">
        <v>0</v>
      </c>
      <c r="O100" s="1759">
        <v>0</v>
      </c>
      <c r="P100" s="1759">
        <v>0</v>
      </c>
      <c r="Q100" s="1759">
        <v>0</v>
      </c>
      <c r="R100" s="1759">
        <v>0</v>
      </c>
      <c r="S100" s="1759">
        <v>0</v>
      </c>
      <c r="T100" s="1768">
        <v>4.8407271919983259</v>
      </c>
    </row>
    <row r="101" spans="2:20">
      <c r="B101" s="1767" t="s">
        <v>61</v>
      </c>
      <c r="C101" s="1759">
        <v>0</v>
      </c>
      <c r="D101" s="1759">
        <v>0</v>
      </c>
      <c r="E101" s="1759">
        <v>0</v>
      </c>
      <c r="F101" s="1759">
        <v>0</v>
      </c>
      <c r="G101" s="1759">
        <v>0</v>
      </c>
      <c r="H101" s="1759">
        <v>0</v>
      </c>
      <c r="I101" s="1759">
        <v>0</v>
      </c>
      <c r="J101" s="1759">
        <v>0</v>
      </c>
      <c r="K101" s="1759">
        <v>46.70441723744208</v>
      </c>
      <c r="L101" s="1759">
        <v>0</v>
      </c>
      <c r="M101" s="1759">
        <v>-46.70441723744208</v>
      </c>
      <c r="N101" s="1759">
        <v>0</v>
      </c>
      <c r="O101" s="1759">
        <v>0</v>
      </c>
      <c r="P101" s="1759">
        <v>0</v>
      </c>
      <c r="Q101" s="1759">
        <v>0</v>
      </c>
      <c r="R101" s="1759">
        <v>0</v>
      </c>
      <c r="S101" s="1759">
        <v>0</v>
      </c>
      <c r="T101" s="1768">
        <v>0</v>
      </c>
    </row>
    <row r="102" spans="2:20">
      <c r="B102" s="1767" t="s">
        <v>62</v>
      </c>
      <c r="C102" s="1759">
        <v>0</v>
      </c>
      <c r="D102" s="1759">
        <v>0</v>
      </c>
      <c r="E102" s="1759">
        <v>0</v>
      </c>
      <c r="F102" s="1759">
        <v>-4.2859805384075952E-2</v>
      </c>
      <c r="G102" s="1759">
        <v>0</v>
      </c>
      <c r="H102" s="1759">
        <v>0</v>
      </c>
      <c r="I102" s="1759">
        <v>0</v>
      </c>
      <c r="J102" s="1759">
        <v>0</v>
      </c>
      <c r="K102" s="1759">
        <v>0</v>
      </c>
      <c r="L102" s="1759">
        <v>0</v>
      </c>
      <c r="M102" s="1759">
        <v>0</v>
      </c>
      <c r="N102" s="1759">
        <v>0</v>
      </c>
      <c r="O102" s="1759">
        <v>0</v>
      </c>
      <c r="P102" s="1759">
        <v>0</v>
      </c>
      <c r="Q102" s="1759">
        <v>0</v>
      </c>
      <c r="R102" s="1759">
        <v>0</v>
      </c>
      <c r="S102" s="1759">
        <v>5.969332226194423E-2</v>
      </c>
      <c r="T102" s="1768">
        <v>1.6833516877868278E-2</v>
      </c>
    </row>
    <row r="103" spans="2:20">
      <c r="B103" s="1767" t="s">
        <v>63</v>
      </c>
      <c r="C103" s="1759">
        <v>0</v>
      </c>
      <c r="D103" s="1759">
        <v>0</v>
      </c>
      <c r="E103" s="1759">
        <v>0</v>
      </c>
      <c r="F103" s="1759">
        <v>0</v>
      </c>
      <c r="G103" s="1759">
        <v>0</v>
      </c>
      <c r="H103" s="1759">
        <v>0</v>
      </c>
      <c r="I103" s="1759">
        <v>0</v>
      </c>
      <c r="J103" s="1759">
        <v>0</v>
      </c>
      <c r="K103" s="1759">
        <v>0</v>
      </c>
      <c r="L103" s="1759">
        <v>0</v>
      </c>
      <c r="M103" s="1759">
        <v>0</v>
      </c>
      <c r="N103" s="1759">
        <v>0</v>
      </c>
      <c r="O103" s="1759">
        <v>0</v>
      </c>
      <c r="P103" s="1759">
        <v>0</v>
      </c>
      <c r="Q103" s="1759">
        <v>3.2419807733491699</v>
      </c>
      <c r="R103" s="1759">
        <v>0</v>
      </c>
      <c r="S103" s="1759">
        <v>-2.1072875026769604</v>
      </c>
      <c r="T103" s="1768">
        <v>1.1346932706722095</v>
      </c>
    </row>
    <row r="104" spans="2:20">
      <c r="B104" s="1767" t="s">
        <v>64</v>
      </c>
      <c r="C104" s="1759">
        <v>29.6567859375</v>
      </c>
      <c r="D104" s="1759">
        <v>-16.773119720274206</v>
      </c>
      <c r="E104" s="1759">
        <v>21.93824988639588</v>
      </c>
      <c r="F104" s="1759">
        <v>0</v>
      </c>
      <c r="G104" s="1759">
        <v>0</v>
      </c>
      <c r="H104" s="1759">
        <v>0</v>
      </c>
      <c r="I104" s="1759">
        <v>0</v>
      </c>
      <c r="J104" s="1759">
        <v>0</v>
      </c>
      <c r="K104" s="1759">
        <v>0</v>
      </c>
      <c r="L104" s="1759">
        <v>0</v>
      </c>
      <c r="M104" s="1759">
        <v>0</v>
      </c>
      <c r="N104" s="1759">
        <v>0</v>
      </c>
      <c r="O104" s="1759">
        <v>0</v>
      </c>
      <c r="P104" s="1759">
        <v>0</v>
      </c>
      <c r="Q104" s="1759">
        <v>0</v>
      </c>
      <c r="R104" s="1759">
        <v>0</v>
      </c>
      <c r="S104" s="1759">
        <v>0</v>
      </c>
      <c r="T104" s="1768">
        <v>34.821916103621675</v>
      </c>
    </row>
    <row r="105" spans="2:20">
      <c r="B105" s="1767" t="s">
        <v>65</v>
      </c>
      <c r="C105" s="1759">
        <v>11.533194531250002</v>
      </c>
      <c r="D105" s="1759">
        <v>0</v>
      </c>
      <c r="E105" s="1759">
        <v>17.8949163378383</v>
      </c>
      <c r="F105" s="1759">
        <v>0</v>
      </c>
      <c r="G105" s="1759">
        <v>5.0521769918695103</v>
      </c>
      <c r="H105" s="1759">
        <v>0</v>
      </c>
      <c r="I105" s="1759">
        <v>0</v>
      </c>
      <c r="J105" s="1759">
        <v>0</v>
      </c>
      <c r="K105" s="1759">
        <v>0</v>
      </c>
      <c r="L105" s="1759">
        <v>0</v>
      </c>
      <c r="M105" s="1759">
        <v>0</v>
      </c>
      <c r="N105" s="1759">
        <v>0.15840158885399455</v>
      </c>
      <c r="O105" s="1759">
        <v>0</v>
      </c>
      <c r="P105" s="1759">
        <v>0</v>
      </c>
      <c r="Q105" s="1759">
        <v>33.996711507368275</v>
      </c>
      <c r="R105" s="1759">
        <v>0</v>
      </c>
      <c r="S105" s="1759">
        <v>0</v>
      </c>
      <c r="T105" s="1768">
        <v>68.635400957180082</v>
      </c>
    </row>
    <row r="106" spans="2:20">
      <c r="B106" s="1767" t="s">
        <v>66</v>
      </c>
      <c r="C106" s="1759">
        <v>0</v>
      </c>
      <c r="D106" s="1759">
        <v>0</v>
      </c>
      <c r="E106" s="1759">
        <v>0</v>
      </c>
      <c r="F106" s="1759">
        <v>0</v>
      </c>
      <c r="G106" s="1759">
        <v>4.3722210413963971</v>
      </c>
      <c r="H106" s="1759">
        <v>0</v>
      </c>
      <c r="I106" s="1759">
        <v>0</v>
      </c>
      <c r="J106" s="1759">
        <v>0</v>
      </c>
      <c r="K106" s="1759">
        <v>0</v>
      </c>
      <c r="L106" s="1759">
        <v>0</v>
      </c>
      <c r="M106" s="1759">
        <v>0</v>
      </c>
      <c r="N106" s="1759">
        <v>0.13708283793157022</v>
      </c>
      <c r="O106" s="1759">
        <v>0</v>
      </c>
      <c r="P106" s="1759">
        <v>0</v>
      </c>
      <c r="Q106" s="1759">
        <v>37.677386128887981</v>
      </c>
      <c r="R106" s="1759">
        <v>4.3316027865925522</v>
      </c>
      <c r="S106" s="1759">
        <v>0</v>
      </c>
      <c r="T106" s="1768">
        <v>46.518292794808502</v>
      </c>
    </row>
    <row r="107" spans="2:20">
      <c r="B107" s="1763" t="s">
        <v>67</v>
      </c>
      <c r="C107" s="1764">
        <v>46.720260804870662</v>
      </c>
      <c r="D107" s="1764">
        <v>467.29959947955848</v>
      </c>
      <c r="E107" s="1764">
        <v>-434.4866958547388</v>
      </c>
      <c r="F107" s="1764">
        <v>-4.2859805384075952E-2</v>
      </c>
      <c r="G107" s="1764">
        <v>74.713010397901556</v>
      </c>
      <c r="H107" s="1764">
        <v>0</v>
      </c>
      <c r="I107" s="1764">
        <v>1058.1440341839352</v>
      </c>
      <c r="J107" s="1764">
        <v>138.05752378398623</v>
      </c>
      <c r="K107" s="1764">
        <v>120.47065946090146</v>
      </c>
      <c r="L107" s="1764">
        <v>26.206291573864256</v>
      </c>
      <c r="M107" s="1764">
        <v>-46.70441723744208</v>
      </c>
      <c r="N107" s="1764">
        <v>-9.3258504558348569</v>
      </c>
      <c r="O107" s="1764">
        <v>0</v>
      </c>
      <c r="P107" s="1764">
        <v>4.2027215116131842</v>
      </c>
      <c r="Q107" s="1764">
        <v>-457.01371938311974</v>
      </c>
      <c r="R107" s="1764">
        <v>-51.566699840387528</v>
      </c>
      <c r="S107" s="1764">
        <v>-2.0475941804150164</v>
      </c>
      <c r="T107" s="1764">
        <v>934.62626443930901</v>
      </c>
    </row>
    <row r="108" spans="2:20">
      <c r="B108" s="1765"/>
      <c r="C108" s="1766"/>
      <c r="D108" s="1766"/>
      <c r="E108" s="1766"/>
      <c r="F108" s="1766"/>
      <c r="G108" s="1766"/>
      <c r="H108" s="1766"/>
      <c r="I108" s="1766"/>
      <c r="J108" s="1766"/>
      <c r="K108" s="1766"/>
      <c r="L108" s="1766"/>
      <c r="M108" s="1766"/>
      <c r="N108" s="1766"/>
      <c r="O108" s="1766"/>
      <c r="P108" s="1766"/>
      <c r="Q108" s="1766"/>
      <c r="R108" s="1766"/>
      <c r="S108" s="1766"/>
      <c r="T108" s="1766"/>
    </row>
    <row r="109" spans="2:20">
      <c r="B109" s="1767" t="s">
        <v>68</v>
      </c>
      <c r="C109" s="1759">
        <v>6.8912688096571859</v>
      </c>
      <c r="D109" s="1759">
        <v>0</v>
      </c>
      <c r="E109" s="1759">
        <v>22.974268574659177</v>
      </c>
      <c r="F109" s="1759">
        <v>0</v>
      </c>
      <c r="G109" s="1759">
        <v>103.6322985075271</v>
      </c>
      <c r="H109" s="1759">
        <v>0</v>
      </c>
      <c r="I109" s="1759">
        <v>0</v>
      </c>
      <c r="J109" s="1759">
        <v>0</v>
      </c>
      <c r="K109" s="1759">
        <v>17.788308453148559</v>
      </c>
      <c r="L109" s="1759">
        <v>2.1609889702043037</v>
      </c>
      <c r="M109" s="1759">
        <v>0.76389416015625011</v>
      </c>
      <c r="N109" s="1759">
        <v>3.2491974779587709</v>
      </c>
      <c r="O109" s="1759">
        <v>1.2785699462890625</v>
      </c>
      <c r="P109" s="1759">
        <v>0</v>
      </c>
      <c r="Q109" s="1759">
        <v>114.56437513061084</v>
      </c>
      <c r="R109" s="1759">
        <v>17.304611687523739</v>
      </c>
      <c r="S109" s="1759">
        <v>0.15803289794921874</v>
      </c>
      <c r="T109" s="1768">
        <v>290.76581461568418</v>
      </c>
    </row>
    <row r="110" spans="2:20">
      <c r="B110" s="1767" t="s">
        <v>69</v>
      </c>
      <c r="C110" s="1759">
        <v>0</v>
      </c>
      <c r="D110" s="1759">
        <v>0</v>
      </c>
      <c r="E110" s="1759">
        <v>377.87995649254771</v>
      </c>
      <c r="F110" s="1759">
        <v>0</v>
      </c>
      <c r="G110" s="1759">
        <v>3.1281168846544798</v>
      </c>
      <c r="H110" s="1759">
        <v>0</v>
      </c>
      <c r="I110" s="1759">
        <v>0</v>
      </c>
      <c r="J110" s="1759">
        <v>0</v>
      </c>
      <c r="K110" s="1759">
        <v>0</v>
      </c>
      <c r="L110" s="1759">
        <v>0</v>
      </c>
      <c r="M110" s="1759">
        <v>38.392031856976942</v>
      </c>
      <c r="N110" s="1759">
        <v>9.8076271961114056E-2</v>
      </c>
      <c r="O110" s="1759">
        <v>0</v>
      </c>
      <c r="P110" s="1759">
        <v>0</v>
      </c>
      <c r="Q110" s="1759">
        <v>12.71936054648301</v>
      </c>
      <c r="R110" s="1759">
        <v>0</v>
      </c>
      <c r="S110" s="1759">
        <v>1.404547929789267E-5</v>
      </c>
      <c r="T110" s="1768">
        <v>432.21755609810259</v>
      </c>
    </row>
    <row r="111" spans="2:20">
      <c r="B111" s="1767" t="s">
        <v>70</v>
      </c>
      <c r="C111" s="1759">
        <v>0</v>
      </c>
      <c r="D111" s="1759">
        <v>0</v>
      </c>
      <c r="E111" s="1759">
        <v>17.827800437592817</v>
      </c>
      <c r="F111" s="1759">
        <v>0</v>
      </c>
      <c r="G111" s="1759">
        <v>121.89469525503438</v>
      </c>
      <c r="H111" s="1759">
        <v>0</v>
      </c>
      <c r="I111" s="1759">
        <v>0</v>
      </c>
      <c r="J111" s="1759">
        <v>0</v>
      </c>
      <c r="K111" s="1759">
        <v>69.673112957297619</v>
      </c>
      <c r="L111" s="1759">
        <v>0</v>
      </c>
      <c r="M111" s="1759">
        <v>0</v>
      </c>
      <c r="N111" s="1759">
        <v>3.8217808743327613</v>
      </c>
      <c r="O111" s="1759">
        <v>41.524804077007047</v>
      </c>
      <c r="P111" s="1759">
        <v>0.33998390542000445</v>
      </c>
      <c r="Q111" s="1759">
        <v>164.05641350408246</v>
      </c>
      <c r="R111" s="1759">
        <v>23.041532520535192</v>
      </c>
      <c r="S111" s="1759">
        <v>0</v>
      </c>
      <c r="T111" s="1768">
        <v>442.18012353130234</v>
      </c>
    </row>
    <row r="112" spans="2:20">
      <c r="B112" s="1767" t="s">
        <v>71</v>
      </c>
      <c r="C112" s="1759">
        <v>0</v>
      </c>
      <c r="D112" s="1759">
        <v>0</v>
      </c>
      <c r="E112" s="1759">
        <v>21.650254839172952</v>
      </c>
      <c r="F112" s="1759">
        <v>0</v>
      </c>
      <c r="G112" s="1759">
        <v>55.474573851605541</v>
      </c>
      <c r="H112" s="1759">
        <v>0</v>
      </c>
      <c r="I112" s="1759">
        <v>0</v>
      </c>
      <c r="J112" s="1759">
        <v>0</v>
      </c>
      <c r="K112" s="1759">
        <v>0.2600018184764662</v>
      </c>
      <c r="L112" s="1759">
        <v>0</v>
      </c>
      <c r="M112" s="1759">
        <v>0</v>
      </c>
      <c r="N112" s="1759">
        <v>1.7393018204298767</v>
      </c>
      <c r="O112" s="1759">
        <v>8.7382045272005371</v>
      </c>
      <c r="P112" s="1759">
        <v>0.83472583401180978</v>
      </c>
      <c r="Q112" s="1759">
        <v>117.28658810144516</v>
      </c>
      <c r="R112" s="1759">
        <v>11.220555632328594</v>
      </c>
      <c r="S112" s="1759">
        <v>0</v>
      </c>
      <c r="T112" s="1768">
        <v>217.20420642467093</v>
      </c>
    </row>
    <row r="113" spans="2:20">
      <c r="B113" s="1767" t="s">
        <v>72</v>
      </c>
      <c r="C113" s="1759">
        <v>0</v>
      </c>
      <c r="D113" s="1759">
        <v>0</v>
      </c>
      <c r="E113" s="1759">
        <v>31.968804612422375</v>
      </c>
      <c r="F113" s="1759">
        <v>0</v>
      </c>
      <c r="G113" s="1759">
        <v>2.5949331244793301</v>
      </c>
      <c r="H113" s="1759">
        <v>0</v>
      </c>
      <c r="I113" s="1759">
        <v>0</v>
      </c>
      <c r="J113" s="1759">
        <v>0</v>
      </c>
      <c r="K113" s="1759">
        <v>0.98625334459268155</v>
      </c>
      <c r="L113" s="1759">
        <v>0</v>
      </c>
      <c r="M113" s="1759">
        <v>2.4311728231086778</v>
      </c>
      <c r="N113" s="1759">
        <v>8.1359289381365135E-2</v>
      </c>
      <c r="O113" s="1759">
        <v>0.15</v>
      </c>
      <c r="P113" s="1759">
        <v>0.25485200979833694</v>
      </c>
      <c r="Q113" s="1759">
        <v>8.0789816280826283</v>
      </c>
      <c r="R113" s="1759">
        <v>0</v>
      </c>
      <c r="S113" s="1759">
        <v>5.2098714141513347E-2</v>
      </c>
      <c r="T113" s="1768">
        <v>46.59845554600691</v>
      </c>
    </row>
    <row r="114" spans="2:20">
      <c r="B114" s="1767" t="s">
        <v>73</v>
      </c>
      <c r="C114" s="1759">
        <v>0</v>
      </c>
      <c r="D114" s="1759">
        <v>0</v>
      </c>
      <c r="E114" s="1759">
        <v>0</v>
      </c>
      <c r="F114" s="1759">
        <v>0</v>
      </c>
      <c r="G114" s="1759">
        <v>0</v>
      </c>
      <c r="H114" s="1759">
        <v>0</v>
      </c>
      <c r="I114" s="1759">
        <v>0</v>
      </c>
      <c r="J114" s="1759">
        <v>0</v>
      </c>
      <c r="K114" s="1759">
        <v>0</v>
      </c>
      <c r="L114" s="1759">
        <v>0</v>
      </c>
      <c r="M114" s="1759">
        <v>0</v>
      </c>
      <c r="N114" s="1759">
        <v>0</v>
      </c>
      <c r="O114" s="1759">
        <v>0</v>
      </c>
      <c r="P114" s="1759">
        <v>0</v>
      </c>
      <c r="Q114" s="1759">
        <v>0</v>
      </c>
      <c r="R114" s="1759">
        <v>0</v>
      </c>
      <c r="S114" s="1759">
        <v>0</v>
      </c>
      <c r="T114" s="1768">
        <v>0</v>
      </c>
    </row>
    <row r="115" spans="2:20">
      <c r="B115" s="1763" t="s">
        <v>74</v>
      </c>
      <c r="C115" s="1764">
        <v>6.8912688096571859</v>
      </c>
      <c r="D115" s="1764">
        <v>0</v>
      </c>
      <c r="E115" s="1764">
        <v>472.30108495639502</v>
      </c>
      <c r="F115" s="1764">
        <v>0</v>
      </c>
      <c r="G115" s="1764">
        <v>286.72461762330084</v>
      </c>
      <c r="H115" s="1764">
        <v>0</v>
      </c>
      <c r="I115" s="1764">
        <v>0</v>
      </c>
      <c r="J115" s="1764">
        <v>0</v>
      </c>
      <c r="K115" s="1764">
        <v>88.707676573515329</v>
      </c>
      <c r="L115" s="1764">
        <v>2.1609889702043037</v>
      </c>
      <c r="M115" s="1764">
        <v>41.587098840241865</v>
      </c>
      <c r="N115" s="1764">
        <v>8.9897157340638891</v>
      </c>
      <c r="O115" s="1764">
        <v>51.691578550496644</v>
      </c>
      <c r="P115" s="1764">
        <v>1.4295617492301511</v>
      </c>
      <c r="Q115" s="1764">
        <v>416.70571891070409</v>
      </c>
      <c r="R115" s="1764">
        <v>51.566699840387528</v>
      </c>
      <c r="S115" s="1764">
        <v>0.21014565757002998</v>
      </c>
      <c r="T115" s="1764">
        <v>1428.9661562157671</v>
      </c>
    </row>
    <row r="116" spans="2:20">
      <c r="B116" s="1758" t="s">
        <v>75</v>
      </c>
      <c r="C116" s="1759">
        <v>0</v>
      </c>
      <c r="D116" s="1759">
        <v>0</v>
      </c>
      <c r="E116" s="1759">
        <v>125.29727152591006</v>
      </c>
      <c r="F116" s="1759">
        <v>0.5014853482202658</v>
      </c>
      <c r="G116" s="1759">
        <v>11.836385273603906</v>
      </c>
      <c r="H116" s="1759">
        <v>0</v>
      </c>
      <c r="I116" s="1759">
        <v>0</v>
      </c>
      <c r="J116" s="1759">
        <v>0</v>
      </c>
      <c r="K116" s="1759">
        <v>4.0023030663522148E-2</v>
      </c>
      <c r="L116" s="1759">
        <v>0</v>
      </c>
      <c r="M116" s="1759">
        <v>3.907722128572543</v>
      </c>
      <c r="N116" s="1759">
        <v>0.3161480845613035</v>
      </c>
      <c r="O116" s="1759">
        <v>0</v>
      </c>
      <c r="P116" s="1759">
        <v>0</v>
      </c>
      <c r="Q116" s="1759">
        <v>0</v>
      </c>
      <c r="R116" s="1759">
        <v>0</v>
      </c>
      <c r="S116" s="1759">
        <v>1.8374485228449866</v>
      </c>
      <c r="T116" s="1768">
        <v>143.73648391437658</v>
      </c>
    </row>
    <row r="117" spans="2:20">
      <c r="B117" s="1763" t="s">
        <v>76</v>
      </c>
      <c r="C117" s="1764">
        <v>6.8912688096571859</v>
      </c>
      <c r="D117" s="1764">
        <v>0</v>
      </c>
      <c r="E117" s="1764">
        <v>597.59835648230512</v>
      </c>
      <c r="F117" s="1764">
        <v>0.5014853482202658</v>
      </c>
      <c r="G117" s="1764">
        <v>298.56100289690477</v>
      </c>
      <c r="H117" s="1764">
        <v>0</v>
      </c>
      <c r="I117" s="1764">
        <v>0</v>
      </c>
      <c r="J117" s="1764">
        <v>0</v>
      </c>
      <c r="K117" s="1764">
        <v>88.747699604178848</v>
      </c>
      <c r="L117" s="1764">
        <v>2.1609889702043037</v>
      </c>
      <c r="M117" s="1764">
        <v>45.494820968814409</v>
      </c>
      <c r="N117" s="1764">
        <v>9.305863818625193</v>
      </c>
      <c r="O117" s="1764">
        <v>51.691578550496644</v>
      </c>
      <c r="P117" s="1764">
        <v>1.4295617492301511</v>
      </c>
      <c r="Q117" s="1764">
        <v>416.70571891070409</v>
      </c>
      <c r="R117" s="1764">
        <v>51.566699840387528</v>
      </c>
      <c r="S117" s="1764">
        <v>2.0475941804150164</v>
      </c>
      <c r="T117" s="1764">
        <v>1572.7026401301437</v>
      </c>
    </row>
    <row r="118" spans="2:20">
      <c r="B118" s="1750"/>
      <c r="C118" s="1769">
        <v>0</v>
      </c>
      <c r="D118" s="1769">
        <v>0</v>
      </c>
      <c r="E118" s="1769">
        <v>0</v>
      </c>
      <c r="F118" s="1769">
        <v>0</v>
      </c>
      <c r="G118" s="1769">
        <v>0</v>
      </c>
      <c r="H118" s="1769">
        <v>0</v>
      </c>
      <c r="I118" s="1769">
        <v>0</v>
      </c>
      <c r="J118" s="1769">
        <v>0</v>
      </c>
      <c r="K118" s="1769">
        <v>0</v>
      </c>
      <c r="L118" s="1769">
        <v>0</v>
      </c>
      <c r="M118" s="1769">
        <v>-8.4376949871511897E-15</v>
      </c>
      <c r="N118" s="1769">
        <v>2.9004576518332215E-15</v>
      </c>
      <c r="O118" s="1769">
        <v>0</v>
      </c>
      <c r="P118" s="1769">
        <v>0</v>
      </c>
      <c r="Q118" s="1769">
        <v>5.6843418860808015E-14</v>
      </c>
      <c r="R118" s="1769">
        <v>0</v>
      </c>
      <c r="S118" s="1769">
        <v>0</v>
      </c>
      <c r="T118" s="1769">
        <v>0</v>
      </c>
    </row>
    <row r="119" spans="2:20">
      <c r="B119" s="1750"/>
      <c r="C119" s="1750"/>
      <c r="D119" s="1750"/>
      <c r="E119" s="1750"/>
      <c r="F119" s="1750"/>
      <c r="G119" s="1750"/>
      <c r="H119" s="1750"/>
      <c r="I119" s="1750"/>
      <c r="J119" s="1750"/>
      <c r="K119" s="1750"/>
      <c r="L119" s="1750"/>
      <c r="M119" s="1750"/>
      <c r="N119" s="1750"/>
      <c r="O119" s="1750"/>
      <c r="P119" s="1750"/>
      <c r="Q119" s="1750"/>
      <c r="R119" s="1750"/>
      <c r="S119" s="1750"/>
      <c r="T119" s="1750"/>
    </row>
    <row r="120" spans="2:20" ht="15">
      <c r="B120" s="1754" t="s">
        <v>79</v>
      </c>
      <c r="C120" s="1755"/>
      <c r="D120" s="1755"/>
      <c r="E120" s="1755"/>
      <c r="F120" s="1755"/>
      <c r="G120" s="1755"/>
      <c r="H120" s="1755"/>
      <c r="I120" s="1755"/>
      <c r="J120" s="1755"/>
      <c r="K120" s="1755"/>
      <c r="L120" s="1755"/>
      <c r="M120" s="1755"/>
      <c r="N120" s="1755"/>
      <c r="O120" s="1755"/>
      <c r="P120" s="1755"/>
      <c r="Q120" s="1755"/>
      <c r="R120" s="1755"/>
      <c r="S120" s="1755"/>
      <c r="T120" s="1755"/>
    </row>
    <row r="121" spans="2:20">
      <c r="B121" s="1750"/>
      <c r="C121" s="1750"/>
      <c r="D121" s="1750"/>
      <c r="E121" s="1750"/>
      <c r="F121" s="1750"/>
      <c r="G121" s="1750"/>
      <c r="H121" s="1750"/>
      <c r="I121" s="1750"/>
      <c r="J121" s="1750"/>
      <c r="K121" s="1750"/>
      <c r="L121" s="1750"/>
      <c r="M121" s="1750"/>
      <c r="N121" s="1750"/>
      <c r="O121" s="1750"/>
      <c r="P121" s="1750"/>
      <c r="Q121" s="1750"/>
      <c r="R121" s="1750"/>
      <c r="S121" s="1750"/>
      <c r="T121" s="1750"/>
    </row>
    <row r="122" spans="2:20">
      <c r="B122" s="2161" t="s">
        <v>30</v>
      </c>
      <c r="C122" s="2162" t="s">
        <v>31</v>
      </c>
      <c r="D122" s="2162" t="s">
        <v>32</v>
      </c>
      <c r="E122" s="2162" t="s">
        <v>33</v>
      </c>
      <c r="F122" s="2159" t="s">
        <v>890</v>
      </c>
      <c r="G122" s="2162" t="s">
        <v>34</v>
      </c>
      <c r="H122" s="2159" t="s">
        <v>891</v>
      </c>
      <c r="I122" s="2162" t="s">
        <v>35</v>
      </c>
      <c r="J122" s="2162" t="s">
        <v>36</v>
      </c>
      <c r="K122" s="2162" t="s">
        <v>37</v>
      </c>
      <c r="L122" s="2162"/>
      <c r="M122" s="2162"/>
      <c r="N122" s="2162"/>
      <c r="O122" s="2162"/>
      <c r="P122" s="2162"/>
      <c r="Q122" s="2159" t="s">
        <v>38</v>
      </c>
      <c r="R122" s="2159" t="s">
        <v>39</v>
      </c>
      <c r="S122" s="2159" t="s">
        <v>40</v>
      </c>
      <c r="T122" s="2159" t="s">
        <v>41</v>
      </c>
    </row>
    <row r="123" spans="2:20" ht="36">
      <c r="B123" s="2161"/>
      <c r="C123" s="2162"/>
      <c r="D123" s="2162"/>
      <c r="E123" s="2162"/>
      <c r="F123" s="2160"/>
      <c r="G123" s="2162"/>
      <c r="H123" s="2160"/>
      <c r="I123" s="2162"/>
      <c r="J123" s="2162"/>
      <c r="K123" s="1756" t="s">
        <v>42</v>
      </c>
      <c r="L123" s="1756" t="s">
        <v>43</v>
      </c>
      <c r="M123" s="1756" t="s">
        <v>44</v>
      </c>
      <c r="N123" s="1756" t="s">
        <v>45</v>
      </c>
      <c r="O123" s="1757" t="s">
        <v>46</v>
      </c>
      <c r="P123" s="1756" t="s">
        <v>47</v>
      </c>
      <c r="Q123" s="2160"/>
      <c r="R123" s="2160"/>
      <c r="S123" s="2160"/>
      <c r="T123" s="2160"/>
    </row>
    <row r="124" spans="2:20">
      <c r="B124" s="1758" t="s">
        <v>48</v>
      </c>
      <c r="C124" s="1759">
        <v>0</v>
      </c>
      <c r="D124" s="1759">
        <v>9.7691999999999997</v>
      </c>
      <c r="E124" s="1759">
        <v>0</v>
      </c>
      <c r="F124" s="1759">
        <v>0</v>
      </c>
      <c r="G124" s="1759">
        <v>0.18608000000000002</v>
      </c>
      <c r="H124" s="1759">
        <v>0</v>
      </c>
      <c r="I124" s="1760">
        <v>1060.5377599089045</v>
      </c>
      <c r="J124" s="1760">
        <v>151.92716444834389</v>
      </c>
      <c r="K124" s="1760">
        <v>212.46068024854571</v>
      </c>
      <c r="L124" s="1760">
        <v>28.793826424360422</v>
      </c>
      <c r="M124" s="1759">
        <v>0</v>
      </c>
      <c r="N124" s="1759">
        <v>0</v>
      </c>
      <c r="O124" s="1760">
        <v>63.09733962798451</v>
      </c>
      <c r="P124" s="1760">
        <v>7.2171283742422494</v>
      </c>
      <c r="Q124" s="1759">
        <v>0</v>
      </c>
      <c r="R124" s="1759">
        <v>0</v>
      </c>
      <c r="S124" s="1759">
        <v>0</v>
      </c>
      <c r="T124" s="1761">
        <v>1533.9891790323811</v>
      </c>
    </row>
    <row r="125" spans="2:20">
      <c r="B125" s="1758" t="s">
        <v>49</v>
      </c>
      <c r="C125" s="1759">
        <v>41.865030312229607</v>
      </c>
      <c r="D125" s="1759">
        <v>485.53946937040786</v>
      </c>
      <c r="E125" s="1759">
        <v>203.64136903629134</v>
      </c>
      <c r="F125" s="1759">
        <v>0.69497003447287165</v>
      </c>
      <c r="G125" s="1759">
        <v>334.54760237359983</v>
      </c>
      <c r="H125" s="1759">
        <v>0</v>
      </c>
      <c r="I125" s="1759">
        <v>0</v>
      </c>
      <c r="J125" s="1759">
        <v>0</v>
      </c>
      <c r="K125" s="1759">
        <v>0</v>
      </c>
      <c r="L125" s="1759">
        <v>0</v>
      </c>
      <c r="M125" s="1759">
        <v>0</v>
      </c>
      <c r="N125" s="1759">
        <v>0</v>
      </c>
      <c r="O125" s="1759">
        <v>0</v>
      </c>
      <c r="P125" s="1759">
        <v>0</v>
      </c>
      <c r="Q125" s="1759">
        <v>0</v>
      </c>
      <c r="R125" s="1759">
        <v>0</v>
      </c>
      <c r="S125" s="1759">
        <v>0</v>
      </c>
      <c r="T125" s="1761">
        <v>1066.2884411270015</v>
      </c>
    </row>
    <row r="126" spans="2:20">
      <c r="B126" s="1758" t="s">
        <v>50</v>
      </c>
      <c r="C126" s="1759">
        <v>0</v>
      </c>
      <c r="D126" s="1759">
        <v>0</v>
      </c>
      <c r="E126" s="1759">
        <v>0</v>
      </c>
      <c r="F126" s="1759">
        <v>0</v>
      </c>
      <c r="G126" s="1759">
        <v>0</v>
      </c>
      <c r="H126" s="1759">
        <v>0</v>
      </c>
      <c r="I126" s="1759">
        <v>0</v>
      </c>
      <c r="J126" s="1759">
        <v>0</v>
      </c>
      <c r="K126" s="1759">
        <v>0</v>
      </c>
      <c r="L126" s="1759">
        <v>0</v>
      </c>
      <c r="M126" s="1759">
        <v>0</v>
      </c>
      <c r="N126" s="1759">
        <v>0</v>
      </c>
      <c r="O126" s="1759">
        <v>0</v>
      </c>
      <c r="P126" s="1759">
        <v>0</v>
      </c>
      <c r="Q126" s="1759">
        <v>-40.514247101182491</v>
      </c>
      <c r="R126" s="1759">
        <v>0</v>
      </c>
      <c r="S126" s="1759">
        <v>0</v>
      </c>
      <c r="T126" s="1761">
        <v>-40.514247101182491</v>
      </c>
    </row>
    <row r="127" spans="2:20">
      <c r="B127" s="1758" t="s">
        <v>51</v>
      </c>
      <c r="C127" s="1759">
        <v>0</v>
      </c>
      <c r="D127" s="1759">
        <v>0</v>
      </c>
      <c r="E127" s="1759">
        <v>-17.986125581751292</v>
      </c>
      <c r="F127" s="1759">
        <v>0</v>
      </c>
      <c r="G127" s="1759">
        <v>-0.52048534400174162</v>
      </c>
      <c r="H127" s="1759">
        <v>0</v>
      </c>
      <c r="I127" s="1759">
        <v>0</v>
      </c>
      <c r="J127" s="1759">
        <v>0</v>
      </c>
      <c r="K127" s="1759">
        <v>0</v>
      </c>
      <c r="L127" s="1759">
        <v>0</v>
      </c>
      <c r="M127" s="1759">
        <v>-0.36525287298367837</v>
      </c>
      <c r="N127" s="1759">
        <v>-2.7393965473775879E-2</v>
      </c>
      <c r="O127" s="1759">
        <v>0</v>
      </c>
      <c r="P127" s="1759">
        <v>0</v>
      </c>
      <c r="Q127" s="1759">
        <v>0</v>
      </c>
      <c r="R127" s="1759">
        <v>0</v>
      </c>
      <c r="S127" s="1759">
        <v>0</v>
      </c>
      <c r="T127" s="1761">
        <v>-18.899257764210489</v>
      </c>
    </row>
    <row r="128" spans="2:20">
      <c r="B128" s="1758" t="s">
        <v>52</v>
      </c>
      <c r="C128" s="1759">
        <v>0</v>
      </c>
      <c r="D128" s="1759">
        <v>0</v>
      </c>
      <c r="E128" s="1759">
        <v>-76.912420126613313</v>
      </c>
      <c r="F128" s="1759">
        <v>-3.9288154935402962E-2</v>
      </c>
      <c r="G128" s="1759">
        <v>0</v>
      </c>
      <c r="H128" s="1759">
        <v>0</v>
      </c>
      <c r="I128" s="1759">
        <v>0</v>
      </c>
      <c r="J128" s="1759">
        <v>0</v>
      </c>
      <c r="K128" s="1759">
        <v>0</v>
      </c>
      <c r="L128" s="1759">
        <v>0</v>
      </c>
      <c r="M128" s="1759">
        <v>-1.6507409080624253</v>
      </c>
      <c r="N128" s="1759">
        <v>0</v>
      </c>
      <c r="O128" s="1759">
        <v>0</v>
      </c>
      <c r="P128" s="1759">
        <v>0</v>
      </c>
      <c r="Q128" s="1759">
        <v>0</v>
      </c>
      <c r="R128" s="1759">
        <v>0</v>
      </c>
      <c r="S128" s="1759">
        <v>0</v>
      </c>
      <c r="T128" s="1761">
        <v>-78.60244918961115</v>
      </c>
    </row>
    <row r="129" spans="2:20">
      <c r="B129" s="1758" t="s">
        <v>53</v>
      </c>
      <c r="C129" s="1759">
        <v>0</v>
      </c>
      <c r="D129" s="1759">
        <v>0</v>
      </c>
      <c r="E129" s="1759">
        <v>0</v>
      </c>
      <c r="F129" s="1759">
        <v>0</v>
      </c>
      <c r="G129" s="1759">
        <v>0</v>
      </c>
      <c r="H129" s="1759">
        <v>0</v>
      </c>
      <c r="I129" s="1759">
        <v>0</v>
      </c>
      <c r="J129" s="1759">
        <v>0</v>
      </c>
      <c r="K129" s="1759">
        <v>0</v>
      </c>
      <c r="L129" s="1759">
        <v>0</v>
      </c>
      <c r="M129" s="1759">
        <v>0</v>
      </c>
      <c r="N129" s="1759">
        <v>0</v>
      </c>
      <c r="O129" s="1759">
        <v>0</v>
      </c>
      <c r="P129" s="1759">
        <v>0</v>
      </c>
      <c r="Q129" s="1759">
        <v>0</v>
      </c>
      <c r="R129" s="1759">
        <v>0</v>
      </c>
      <c r="S129" s="1759">
        <v>0</v>
      </c>
      <c r="T129" s="1761">
        <v>0</v>
      </c>
    </row>
    <row r="130" spans="2:20">
      <c r="B130" s="1763" t="s">
        <v>54</v>
      </c>
      <c r="C130" s="1764">
        <v>41.865030312229607</v>
      </c>
      <c r="D130" s="1764">
        <v>495.30866937040787</v>
      </c>
      <c r="E130" s="1764">
        <v>108.74282332792674</v>
      </c>
      <c r="F130" s="1764">
        <v>0.6556818795374687</v>
      </c>
      <c r="G130" s="1764">
        <v>334.21319702959806</v>
      </c>
      <c r="H130" s="1764">
        <v>0</v>
      </c>
      <c r="I130" s="1764">
        <v>1060.5377599089045</v>
      </c>
      <c r="J130" s="1764">
        <v>151.92716444834389</v>
      </c>
      <c r="K130" s="1764">
        <v>212.46068024854571</v>
      </c>
      <c r="L130" s="1764">
        <v>28.793826424360422</v>
      </c>
      <c r="M130" s="1764">
        <v>-2.0159937810461037</v>
      </c>
      <c r="N130" s="1764">
        <v>-2.7393965473775879E-2</v>
      </c>
      <c r="O130" s="1764">
        <v>63.09733962798451</v>
      </c>
      <c r="P130" s="1764">
        <v>7.2171283742422494</v>
      </c>
      <c r="Q130" s="1764">
        <v>-40.514247101182491</v>
      </c>
      <c r="R130" s="1764">
        <v>0</v>
      </c>
      <c r="S130" s="1764">
        <v>0</v>
      </c>
      <c r="T130" s="1764">
        <v>2462.2616661043785</v>
      </c>
    </row>
    <row r="131" spans="2:20">
      <c r="B131" s="1765"/>
      <c r="C131" s="1766"/>
      <c r="D131" s="1766"/>
      <c r="E131" s="1766"/>
      <c r="F131" s="1766"/>
      <c r="G131" s="1766"/>
      <c r="H131" s="1766"/>
      <c r="I131" s="1766"/>
      <c r="J131" s="1766"/>
      <c r="K131" s="1766"/>
      <c r="L131" s="1766"/>
      <c r="M131" s="1766"/>
      <c r="N131" s="1766"/>
      <c r="O131" s="1766"/>
      <c r="P131" s="1766"/>
      <c r="Q131" s="1766"/>
      <c r="R131" s="1766"/>
      <c r="S131" s="1766"/>
      <c r="T131" s="1766"/>
    </row>
    <row r="132" spans="2:20">
      <c r="B132" s="1767" t="s">
        <v>55</v>
      </c>
      <c r="C132" s="1759">
        <v>0</v>
      </c>
      <c r="D132" s="1759">
        <v>0</v>
      </c>
      <c r="E132" s="1759">
        <v>0</v>
      </c>
      <c r="F132" s="1759">
        <v>0</v>
      </c>
      <c r="G132" s="1759">
        <v>0</v>
      </c>
      <c r="H132" s="1759">
        <v>0</v>
      </c>
      <c r="I132" s="1759">
        <v>0</v>
      </c>
      <c r="J132" s="1759">
        <v>0</v>
      </c>
      <c r="K132" s="1759">
        <v>0</v>
      </c>
      <c r="L132" s="1759">
        <v>0</v>
      </c>
      <c r="M132" s="1759">
        <v>0</v>
      </c>
      <c r="N132" s="1759">
        <v>0</v>
      </c>
      <c r="O132" s="1759">
        <v>0</v>
      </c>
      <c r="P132" s="1759">
        <v>0</v>
      </c>
      <c r="Q132" s="1759">
        <v>0</v>
      </c>
      <c r="R132" s="1759">
        <v>0</v>
      </c>
      <c r="S132" s="1759">
        <v>0</v>
      </c>
      <c r="T132" s="1768">
        <v>0</v>
      </c>
    </row>
    <row r="133" spans="2:20">
      <c r="B133" s="1767" t="s">
        <v>56</v>
      </c>
      <c r="C133" s="1759">
        <v>5.1018270830688248</v>
      </c>
      <c r="D133" s="1759">
        <v>0</v>
      </c>
      <c r="E133" s="1759">
        <v>3.6885485253275228</v>
      </c>
      <c r="F133" s="1759">
        <v>0</v>
      </c>
      <c r="G133" s="1759">
        <v>37.016537441554604</v>
      </c>
      <c r="H133" s="1759">
        <v>0</v>
      </c>
      <c r="I133" s="1759">
        <v>1060.5377599089045</v>
      </c>
      <c r="J133" s="1759">
        <v>151.92716444834389</v>
      </c>
      <c r="K133" s="1759">
        <v>29.897354624343556</v>
      </c>
      <c r="L133" s="1759">
        <v>10.676551981630359</v>
      </c>
      <c r="M133" s="1759">
        <v>0</v>
      </c>
      <c r="N133" s="1759">
        <v>5.5312067441403423</v>
      </c>
      <c r="O133" s="1759">
        <v>0</v>
      </c>
      <c r="P133" s="1759">
        <v>0</v>
      </c>
      <c r="Q133" s="1759">
        <v>-540.98711704803668</v>
      </c>
      <c r="R133" s="1759">
        <v>0</v>
      </c>
      <c r="S133" s="1759">
        <v>0</v>
      </c>
      <c r="T133" s="1768">
        <v>763.38983370927667</v>
      </c>
    </row>
    <row r="134" spans="2:20">
      <c r="B134" s="1767" t="s">
        <v>57</v>
      </c>
      <c r="C134" s="1759">
        <v>0.1931818181818182</v>
      </c>
      <c r="D134" s="1759">
        <v>0</v>
      </c>
      <c r="E134" s="1759">
        <v>0</v>
      </c>
      <c r="F134" s="1759">
        <v>0</v>
      </c>
      <c r="G134" s="1759">
        <v>18.699747563200777</v>
      </c>
      <c r="H134" s="1759">
        <v>0</v>
      </c>
      <c r="I134" s="1759">
        <v>0</v>
      </c>
      <c r="J134" s="1759">
        <v>0</v>
      </c>
      <c r="K134" s="1759">
        <v>25.750072831326143</v>
      </c>
      <c r="L134" s="1759">
        <v>15.857266887266444</v>
      </c>
      <c r="M134" s="1759">
        <v>0</v>
      </c>
      <c r="N134" s="1759">
        <v>3.2999554523295487</v>
      </c>
      <c r="O134" s="1759">
        <v>0</v>
      </c>
      <c r="P134" s="1759">
        <v>5.5424327813859113</v>
      </c>
      <c r="Q134" s="1759">
        <v>0</v>
      </c>
      <c r="R134" s="1759">
        <v>-62.485224610955875</v>
      </c>
      <c r="S134" s="1759">
        <v>0</v>
      </c>
      <c r="T134" s="1768">
        <v>6.8574327227347638</v>
      </c>
    </row>
    <row r="135" spans="2:20">
      <c r="B135" s="1767" t="s">
        <v>58</v>
      </c>
      <c r="C135" s="1759">
        <v>0</v>
      </c>
      <c r="D135" s="1759">
        <v>0</v>
      </c>
      <c r="E135" s="1759">
        <v>0</v>
      </c>
      <c r="F135" s="1759">
        <v>0</v>
      </c>
      <c r="G135" s="1759">
        <v>0</v>
      </c>
      <c r="H135" s="1759">
        <v>0</v>
      </c>
      <c r="I135" s="1759">
        <v>0</v>
      </c>
      <c r="J135" s="1759">
        <v>0</v>
      </c>
      <c r="K135" s="1759">
        <v>25.250212255077937</v>
      </c>
      <c r="L135" s="1759">
        <v>0</v>
      </c>
      <c r="M135" s="1759">
        <v>0</v>
      </c>
      <c r="N135" s="1759">
        <v>-23.387617054269342</v>
      </c>
      <c r="O135" s="1759">
        <v>0</v>
      </c>
      <c r="P135" s="1759">
        <v>0</v>
      </c>
      <c r="Q135" s="1759">
        <v>0</v>
      </c>
      <c r="R135" s="1759">
        <v>0</v>
      </c>
      <c r="S135" s="1759">
        <v>0</v>
      </c>
      <c r="T135" s="1768">
        <v>1.8625952008085953</v>
      </c>
    </row>
    <row r="136" spans="2:20">
      <c r="B136" s="1767" t="s">
        <v>59</v>
      </c>
      <c r="C136" s="1759">
        <v>0</v>
      </c>
      <c r="D136" s="1759">
        <v>0</v>
      </c>
      <c r="E136" s="1759">
        <v>0</v>
      </c>
      <c r="F136" s="1759">
        <v>0</v>
      </c>
      <c r="G136" s="1759">
        <v>0</v>
      </c>
      <c r="H136" s="1759">
        <v>0</v>
      </c>
      <c r="I136" s="1759">
        <v>0</v>
      </c>
      <c r="J136" s="1759">
        <v>0</v>
      </c>
      <c r="K136" s="1759">
        <v>0</v>
      </c>
      <c r="L136" s="1759">
        <v>0</v>
      </c>
      <c r="M136" s="1759">
        <v>0</v>
      </c>
      <c r="N136" s="1759">
        <v>0</v>
      </c>
      <c r="O136" s="1759">
        <v>0</v>
      </c>
      <c r="P136" s="1759">
        <v>0</v>
      </c>
      <c r="Q136" s="1759">
        <v>0</v>
      </c>
      <c r="R136" s="1759">
        <v>0</v>
      </c>
      <c r="S136" s="1759">
        <v>0</v>
      </c>
      <c r="T136" s="1768">
        <v>0</v>
      </c>
    </row>
    <row r="137" spans="2:20">
      <c r="B137" s="1767" t="s">
        <v>60</v>
      </c>
      <c r="C137" s="1759">
        <v>0</v>
      </c>
      <c r="D137" s="1759">
        <v>513.08713872730914</v>
      </c>
      <c r="E137" s="1759">
        <v>-507.95626734003605</v>
      </c>
      <c r="F137" s="1759">
        <v>0</v>
      </c>
      <c r="G137" s="1759">
        <v>0</v>
      </c>
      <c r="H137" s="1759">
        <v>0</v>
      </c>
      <c r="I137" s="1759">
        <v>0</v>
      </c>
      <c r="J137" s="1759">
        <v>0</v>
      </c>
      <c r="K137" s="1759">
        <v>0</v>
      </c>
      <c r="L137" s="1759">
        <v>0</v>
      </c>
      <c r="M137" s="1759">
        <v>0</v>
      </c>
      <c r="N137" s="1759">
        <v>0</v>
      </c>
      <c r="O137" s="1759">
        <v>0</v>
      </c>
      <c r="P137" s="1759">
        <v>0</v>
      </c>
      <c r="Q137" s="1759">
        <v>0</v>
      </c>
      <c r="R137" s="1759">
        <v>0</v>
      </c>
      <c r="S137" s="1759">
        <v>0</v>
      </c>
      <c r="T137" s="1768">
        <v>5.1308713872730891</v>
      </c>
    </row>
    <row r="138" spans="2:20">
      <c r="B138" s="1767" t="s">
        <v>61</v>
      </c>
      <c r="C138" s="1759">
        <v>0</v>
      </c>
      <c r="D138" s="1759">
        <v>0</v>
      </c>
      <c r="E138" s="1759">
        <v>0</v>
      </c>
      <c r="F138" s="1759">
        <v>0</v>
      </c>
      <c r="G138" s="1759">
        <v>0</v>
      </c>
      <c r="H138" s="1759">
        <v>0</v>
      </c>
      <c r="I138" s="1759">
        <v>0</v>
      </c>
      <c r="J138" s="1759">
        <v>0</v>
      </c>
      <c r="K138" s="1759">
        <v>52.070159971858452</v>
      </c>
      <c r="L138" s="1759">
        <v>0</v>
      </c>
      <c r="M138" s="1759">
        <v>-52.070159971858452</v>
      </c>
      <c r="N138" s="1759">
        <v>0</v>
      </c>
      <c r="O138" s="1759">
        <v>0</v>
      </c>
      <c r="P138" s="1759">
        <v>0</v>
      </c>
      <c r="Q138" s="1759">
        <v>0</v>
      </c>
      <c r="R138" s="1759">
        <v>0</v>
      </c>
      <c r="S138" s="1759">
        <v>0</v>
      </c>
      <c r="T138" s="1768">
        <v>0</v>
      </c>
    </row>
    <row r="139" spans="2:20">
      <c r="B139" s="1767" t="s">
        <v>62</v>
      </c>
      <c r="C139" s="1759">
        <v>0</v>
      </c>
      <c r="D139" s="1759">
        <v>0</v>
      </c>
      <c r="E139" s="1759">
        <v>0</v>
      </c>
      <c r="F139" s="1759">
        <v>-7.143300897345993E-2</v>
      </c>
      <c r="G139" s="1759">
        <v>0</v>
      </c>
      <c r="H139" s="1759">
        <v>0</v>
      </c>
      <c r="I139" s="1759">
        <v>0</v>
      </c>
      <c r="J139" s="1759">
        <v>0</v>
      </c>
      <c r="K139" s="1759">
        <v>0</v>
      </c>
      <c r="L139" s="1759">
        <v>0</v>
      </c>
      <c r="M139" s="1759">
        <v>0</v>
      </c>
      <c r="N139" s="1759">
        <v>0</v>
      </c>
      <c r="O139" s="1759">
        <v>0</v>
      </c>
      <c r="P139" s="1759">
        <v>0</v>
      </c>
      <c r="Q139" s="1759">
        <v>0</v>
      </c>
      <c r="R139" s="1759">
        <v>0</v>
      </c>
      <c r="S139" s="1759">
        <v>9.9488870436573729E-2</v>
      </c>
      <c r="T139" s="1768">
        <v>2.8055861463113799E-2</v>
      </c>
    </row>
    <row r="140" spans="2:20">
      <c r="B140" s="1767" t="s">
        <v>63</v>
      </c>
      <c r="C140" s="1759">
        <v>0</v>
      </c>
      <c r="D140" s="1759">
        <v>0</v>
      </c>
      <c r="E140" s="1759">
        <v>0</v>
      </c>
      <c r="F140" s="1759">
        <v>0</v>
      </c>
      <c r="G140" s="1759">
        <v>0</v>
      </c>
      <c r="H140" s="1759">
        <v>0</v>
      </c>
      <c r="I140" s="1759">
        <v>0</v>
      </c>
      <c r="J140" s="1759">
        <v>0</v>
      </c>
      <c r="K140" s="1759">
        <v>0</v>
      </c>
      <c r="L140" s="1759">
        <v>0</v>
      </c>
      <c r="M140" s="1759">
        <v>0</v>
      </c>
      <c r="N140" s="1759">
        <v>0</v>
      </c>
      <c r="O140" s="1759">
        <v>0</v>
      </c>
      <c r="P140" s="1759">
        <v>0</v>
      </c>
      <c r="Q140" s="1759">
        <v>7.9634516882678241</v>
      </c>
      <c r="R140" s="1759">
        <v>0</v>
      </c>
      <c r="S140" s="1759">
        <v>-5.1762435973740857</v>
      </c>
      <c r="T140" s="1768">
        <v>2.7872080908937384</v>
      </c>
    </row>
    <row r="141" spans="2:20">
      <c r="B141" s="1767" t="s">
        <v>64</v>
      </c>
      <c r="C141" s="1759">
        <v>22.178927109375</v>
      </c>
      <c r="D141" s="1759">
        <v>-17.778469356901262</v>
      </c>
      <c r="E141" s="1759">
        <v>23.253187829923604</v>
      </c>
      <c r="F141" s="1759">
        <v>0</v>
      </c>
      <c r="G141" s="1759">
        <v>0</v>
      </c>
      <c r="H141" s="1759">
        <v>0</v>
      </c>
      <c r="I141" s="1759">
        <v>0</v>
      </c>
      <c r="J141" s="1759">
        <v>0</v>
      </c>
      <c r="K141" s="1759">
        <v>0</v>
      </c>
      <c r="L141" s="1759">
        <v>0</v>
      </c>
      <c r="M141" s="1759">
        <v>0</v>
      </c>
      <c r="N141" s="1759">
        <v>0</v>
      </c>
      <c r="O141" s="1759">
        <v>0</v>
      </c>
      <c r="P141" s="1759">
        <v>0</v>
      </c>
      <c r="Q141" s="1759">
        <v>0</v>
      </c>
      <c r="R141" s="1759">
        <v>0</v>
      </c>
      <c r="S141" s="1759">
        <v>0</v>
      </c>
      <c r="T141" s="1768">
        <v>27.653645582397342</v>
      </c>
    </row>
    <row r="142" spans="2:20">
      <c r="B142" s="1767" t="s">
        <v>65</v>
      </c>
      <c r="C142" s="1759">
        <v>8.6251383203125016</v>
      </c>
      <c r="D142" s="1759">
        <v>0</v>
      </c>
      <c r="E142" s="1759">
        <v>19.839035858468488</v>
      </c>
      <c r="F142" s="1759">
        <v>0</v>
      </c>
      <c r="G142" s="1759">
        <v>5.487827419085181</v>
      </c>
      <c r="H142" s="1759">
        <v>0</v>
      </c>
      <c r="I142" s="1759">
        <v>0</v>
      </c>
      <c r="J142" s="1759">
        <v>0</v>
      </c>
      <c r="K142" s="1759">
        <v>0</v>
      </c>
      <c r="L142" s="1759">
        <v>0</v>
      </c>
      <c r="M142" s="1759">
        <v>0</v>
      </c>
      <c r="N142" s="1759">
        <v>0.28883302205711481</v>
      </c>
      <c r="O142" s="1759">
        <v>0</v>
      </c>
      <c r="P142" s="1759">
        <v>0</v>
      </c>
      <c r="Q142" s="1759">
        <v>33.771784050039415</v>
      </c>
      <c r="R142" s="1759">
        <v>0</v>
      </c>
      <c r="S142" s="1759">
        <v>0</v>
      </c>
      <c r="T142" s="1768">
        <v>68.012618669962706</v>
      </c>
    </row>
    <row r="143" spans="2:20">
      <c r="B143" s="1767" t="s">
        <v>66</v>
      </c>
      <c r="C143" s="1759">
        <v>0</v>
      </c>
      <c r="D143" s="1759">
        <v>0</v>
      </c>
      <c r="E143" s="1759">
        <v>0</v>
      </c>
      <c r="F143" s="1759">
        <v>0</v>
      </c>
      <c r="G143" s="1759">
        <v>3.8864651354969491</v>
      </c>
      <c r="H143" s="1759">
        <v>0</v>
      </c>
      <c r="I143" s="1759">
        <v>0</v>
      </c>
      <c r="J143" s="1759">
        <v>0</v>
      </c>
      <c r="K143" s="1759">
        <v>0</v>
      </c>
      <c r="L143" s="1759">
        <v>0</v>
      </c>
      <c r="M143" s="1759">
        <v>0</v>
      </c>
      <c r="N143" s="1759">
        <v>0.20455079660510261</v>
      </c>
      <c r="O143" s="1759">
        <v>0</v>
      </c>
      <c r="P143" s="1759">
        <v>0</v>
      </c>
      <c r="Q143" s="1759">
        <v>38.355723181522528</v>
      </c>
      <c r="R143" s="1759">
        <v>4.8420284753877247</v>
      </c>
      <c r="S143" s="1759">
        <v>0</v>
      </c>
      <c r="T143" s="1768">
        <v>47.288767589012309</v>
      </c>
    </row>
    <row r="144" spans="2:20">
      <c r="B144" s="1763" t="s">
        <v>67</v>
      </c>
      <c r="C144" s="1764">
        <v>36.099074330938144</v>
      </c>
      <c r="D144" s="1764">
        <v>495.30866937040787</v>
      </c>
      <c r="E144" s="1764">
        <v>-461.17549512631643</v>
      </c>
      <c r="F144" s="1764">
        <v>-7.143300897345993E-2</v>
      </c>
      <c r="G144" s="1764">
        <v>65.090577559337504</v>
      </c>
      <c r="H144" s="1764">
        <v>0</v>
      </c>
      <c r="I144" s="1764">
        <v>1060.5377599089045</v>
      </c>
      <c r="J144" s="1764">
        <v>151.92716444834389</v>
      </c>
      <c r="K144" s="1764">
        <v>132.96779968260608</v>
      </c>
      <c r="L144" s="1764">
        <v>26.533818868896802</v>
      </c>
      <c r="M144" s="1764">
        <v>-52.070159971858452</v>
      </c>
      <c r="N144" s="1764">
        <v>-14.063071039137233</v>
      </c>
      <c r="O144" s="1764">
        <v>0</v>
      </c>
      <c r="P144" s="1764">
        <v>5.5424327813859113</v>
      </c>
      <c r="Q144" s="1764">
        <v>-460.89615812820693</v>
      </c>
      <c r="R144" s="1764">
        <v>-57.643196135568147</v>
      </c>
      <c r="S144" s="1764">
        <v>-5.0767547269375122</v>
      </c>
      <c r="T144" s="1764">
        <v>923.01102881382224</v>
      </c>
    </row>
    <row r="145" spans="2:20">
      <c r="B145" s="1765"/>
      <c r="C145" s="1766"/>
      <c r="D145" s="1766"/>
      <c r="E145" s="1766"/>
      <c r="F145" s="1766"/>
      <c r="G145" s="1766"/>
      <c r="H145" s="1766"/>
      <c r="I145" s="1766"/>
      <c r="J145" s="1766"/>
      <c r="K145" s="1766"/>
      <c r="L145" s="1766"/>
      <c r="M145" s="1766"/>
      <c r="N145" s="1766"/>
      <c r="O145" s="1766"/>
      <c r="P145" s="1766"/>
      <c r="Q145" s="1766"/>
      <c r="R145" s="1766"/>
      <c r="S145" s="1766"/>
      <c r="T145" s="1766"/>
    </row>
    <row r="146" spans="2:20">
      <c r="B146" s="1767" t="s">
        <v>68</v>
      </c>
      <c r="C146" s="1759">
        <v>5.7659559812914596</v>
      </c>
      <c r="D146" s="1759">
        <v>0</v>
      </c>
      <c r="E146" s="1759">
        <v>19.652429672827914</v>
      </c>
      <c r="F146" s="1759">
        <v>0</v>
      </c>
      <c r="G146" s="1759">
        <v>96.219207826214614</v>
      </c>
      <c r="H146" s="1759">
        <v>0</v>
      </c>
      <c r="I146" s="1759">
        <v>0</v>
      </c>
      <c r="J146" s="1759">
        <v>0</v>
      </c>
      <c r="K146" s="1759">
        <v>18.612699194033649</v>
      </c>
      <c r="L146" s="1759">
        <v>2.260007555463619</v>
      </c>
      <c r="M146" s="1759">
        <v>0.75934024169921888</v>
      </c>
      <c r="N146" s="1759">
        <v>5.0641688329586643</v>
      </c>
      <c r="O146" s="1759">
        <v>1.955318115234375</v>
      </c>
      <c r="P146" s="1759">
        <v>0</v>
      </c>
      <c r="Q146" s="1759">
        <v>120.09207171805578</v>
      </c>
      <c r="R146" s="1759">
        <v>17.635806861276105</v>
      </c>
      <c r="S146" s="1759">
        <v>0.58506469726562504</v>
      </c>
      <c r="T146" s="1768">
        <v>288.60207069632105</v>
      </c>
    </row>
    <row r="147" spans="2:20">
      <c r="B147" s="1767" t="s">
        <v>69</v>
      </c>
      <c r="C147" s="1759">
        <v>0</v>
      </c>
      <c r="D147" s="1759">
        <v>0</v>
      </c>
      <c r="E147" s="1759">
        <v>378.40229523192352</v>
      </c>
      <c r="F147" s="1759">
        <v>0</v>
      </c>
      <c r="G147" s="1759">
        <v>3.80545856067917</v>
      </c>
      <c r="H147" s="1759">
        <v>0</v>
      </c>
      <c r="I147" s="1759">
        <v>0</v>
      </c>
      <c r="J147" s="1759">
        <v>0</v>
      </c>
      <c r="K147" s="1759">
        <v>0</v>
      </c>
      <c r="L147" s="1759">
        <v>0</v>
      </c>
      <c r="M147" s="1759">
        <v>41.205948968253495</v>
      </c>
      <c r="N147" s="1759">
        <v>0.20028729266732476</v>
      </c>
      <c r="O147" s="1759">
        <v>0</v>
      </c>
      <c r="P147" s="1759">
        <v>0</v>
      </c>
      <c r="Q147" s="1759">
        <v>15.463428330942239</v>
      </c>
      <c r="R147" s="1759">
        <v>0</v>
      </c>
      <c r="S147" s="1759">
        <v>0</v>
      </c>
      <c r="T147" s="1768">
        <v>439.07741838446572</v>
      </c>
    </row>
    <row r="148" spans="2:20">
      <c r="B148" s="1767" t="s">
        <v>70</v>
      </c>
      <c r="C148" s="1759">
        <v>0</v>
      </c>
      <c r="D148" s="1759">
        <v>0</v>
      </c>
      <c r="E148" s="1759">
        <v>11.750223009948478</v>
      </c>
      <c r="F148" s="1759">
        <v>0</v>
      </c>
      <c r="G148" s="1759">
        <v>106.96046467685454</v>
      </c>
      <c r="H148" s="1759">
        <v>0</v>
      </c>
      <c r="I148" s="1759">
        <v>0</v>
      </c>
      <c r="J148" s="1759">
        <v>0</v>
      </c>
      <c r="K148" s="1759">
        <v>59.150287479050967</v>
      </c>
      <c r="L148" s="1759">
        <v>0</v>
      </c>
      <c r="M148" s="1759">
        <v>0</v>
      </c>
      <c r="N148" s="1759">
        <v>5.6294981408870823</v>
      </c>
      <c r="O148" s="1759">
        <v>50.263804232391934</v>
      </c>
      <c r="P148" s="1759">
        <v>0.47126011377689836</v>
      </c>
      <c r="Q148" s="1759">
        <v>164.56635450275414</v>
      </c>
      <c r="R148" s="1759">
        <v>26.615725966388851</v>
      </c>
      <c r="S148" s="1759">
        <v>0</v>
      </c>
      <c r="T148" s="1768">
        <v>425.4076181220529</v>
      </c>
    </row>
    <row r="149" spans="2:20">
      <c r="B149" s="1767" t="s">
        <v>71</v>
      </c>
      <c r="C149" s="1759">
        <v>0</v>
      </c>
      <c r="D149" s="1759">
        <v>0</v>
      </c>
      <c r="E149" s="1759">
        <v>16.91130092720098</v>
      </c>
      <c r="F149" s="1759">
        <v>0</v>
      </c>
      <c r="G149" s="1759">
        <v>47.207135385758583</v>
      </c>
      <c r="H149" s="1759">
        <v>0</v>
      </c>
      <c r="I149" s="1759">
        <v>0</v>
      </c>
      <c r="J149" s="1759">
        <v>0</v>
      </c>
      <c r="K149" s="1759">
        <v>0.34286013585192066</v>
      </c>
      <c r="L149" s="1759">
        <v>0</v>
      </c>
      <c r="M149" s="1759">
        <v>0</v>
      </c>
      <c r="N149" s="1759">
        <v>2.4845860729346625</v>
      </c>
      <c r="O149" s="1759">
        <v>10.628217280358204</v>
      </c>
      <c r="P149" s="1759">
        <v>0.84277416645258219</v>
      </c>
      <c r="Q149" s="1759">
        <v>112.30690033424658</v>
      </c>
      <c r="R149" s="1759">
        <v>13.391663307903183</v>
      </c>
      <c r="S149" s="1759">
        <v>0</v>
      </c>
      <c r="T149" s="1768">
        <v>204.11543761070669</v>
      </c>
    </row>
    <row r="150" spans="2:20">
      <c r="B150" s="1767" t="s">
        <v>72</v>
      </c>
      <c r="C150" s="1759">
        <v>0</v>
      </c>
      <c r="D150" s="1759">
        <v>0</v>
      </c>
      <c r="E150" s="1759">
        <v>30.668853733005641</v>
      </c>
      <c r="F150" s="1759">
        <v>0</v>
      </c>
      <c r="G150" s="1759">
        <v>2.3514405709880259</v>
      </c>
      <c r="H150" s="1759">
        <v>0</v>
      </c>
      <c r="I150" s="1759">
        <v>0</v>
      </c>
      <c r="J150" s="1759">
        <v>0</v>
      </c>
      <c r="K150" s="1759">
        <v>1.325152202471839</v>
      </c>
      <c r="L150" s="1759">
        <v>0</v>
      </c>
      <c r="M150" s="1759">
        <v>2.8007550405633586</v>
      </c>
      <c r="N150" s="1759">
        <v>0.12376003005200138</v>
      </c>
      <c r="O150" s="1759">
        <v>0.25</v>
      </c>
      <c r="P150" s="1759">
        <v>0.36066131262685786</v>
      </c>
      <c r="Q150" s="1759">
        <v>7.9531561410257225</v>
      </c>
      <c r="R150" s="1759">
        <v>0</v>
      </c>
      <c r="S150" s="1759">
        <v>8.6831190235855574E-2</v>
      </c>
      <c r="T150" s="1768">
        <v>45.920610220969309</v>
      </c>
    </row>
    <row r="151" spans="2:20">
      <c r="B151" s="1767" t="s">
        <v>73</v>
      </c>
      <c r="C151" s="1759">
        <v>0</v>
      </c>
      <c r="D151" s="1759">
        <v>0</v>
      </c>
      <c r="E151" s="1759">
        <v>0</v>
      </c>
      <c r="F151" s="1759">
        <v>0</v>
      </c>
      <c r="G151" s="1759">
        <v>0</v>
      </c>
      <c r="H151" s="1759">
        <v>0</v>
      </c>
      <c r="I151" s="1759">
        <v>0</v>
      </c>
      <c r="J151" s="1759">
        <v>0</v>
      </c>
      <c r="K151" s="1759">
        <v>0</v>
      </c>
      <c r="L151" s="1759">
        <v>0</v>
      </c>
      <c r="M151" s="1759">
        <v>0</v>
      </c>
      <c r="N151" s="1759">
        <v>0</v>
      </c>
      <c r="O151" s="1759">
        <v>0</v>
      </c>
      <c r="P151" s="1759">
        <v>0</v>
      </c>
      <c r="Q151" s="1759">
        <v>0</v>
      </c>
      <c r="R151" s="1759">
        <v>0</v>
      </c>
      <c r="S151" s="1759">
        <v>0</v>
      </c>
      <c r="T151" s="1768">
        <v>0</v>
      </c>
    </row>
    <row r="152" spans="2:20">
      <c r="B152" s="1763" t="s">
        <v>74</v>
      </c>
      <c r="C152" s="1764">
        <v>5.7659559812914596</v>
      </c>
      <c r="D152" s="1764">
        <v>0</v>
      </c>
      <c r="E152" s="1764">
        <v>457.38510257490645</v>
      </c>
      <c r="F152" s="1764">
        <v>0</v>
      </c>
      <c r="G152" s="1764">
        <v>256.54370702049494</v>
      </c>
      <c r="H152" s="1764">
        <v>0</v>
      </c>
      <c r="I152" s="1764">
        <v>0</v>
      </c>
      <c r="J152" s="1764">
        <v>0</v>
      </c>
      <c r="K152" s="1764">
        <v>79.430999011408375</v>
      </c>
      <c r="L152" s="1764">
        <v>2.260007555463619</v>
      </c>
      <c r="M152" s="1764">
        <v>44.766044250516074</v>
      </c>
      <c r="N152" s="1764">
        <v>13.502300369499734</v>
      </c>
      <c r="O152" s="1764">
        <v>63.09733962798451</v>
      </c>
      <c r="P152" s="1764">
        <v>1.6746955928563383</v>
      </c>
      <c r="Q152" s="1764">
        <v>420.38191102702444</v>
      </c>
      <c r="R152" s="1764">
        <v>57.643196135568147</v>
      </c>
      <c r="S152" s="1764">
        <v>0.67189588750148066</v>
      </c>
      <c r="T152" s="1764">
        <v>1403.1231550345158</v>
      </c>
    </row>
    <row r="153" spans="2:20">
      <c r="B153" s="1758" t="s">
        <v>75</v>
      </c>
      <c r="C153" s="1759">
        <v>0</v>
      </c>
      <c r="D153" s="1759">
        <v>0</v>
      </c>
      <c r="E153" s="1759">
        <v>112.53321587933664</v>
      </c>
      <c r="F153" s="1759">
        <v>0.72711488851092865</v>
      </c>
      <c r="G153" s="1759">
        <v>12.578912449765744</v>
      </c>
      <c r="H153" s="1759">
        <v>0</v>
      </c>
      <c r="I153" s="1759">
        <v>0</v>
      </c>
      <c r="J153" s="1759">
        <v>0</v>
      </c>
      <c r="K153" s="1759">
        <v>6.1881554531238177E-2</v>
      </c>
      <c r="L153" s="1759">
        <v>0</v>
      </c>
      <c r="M153" s="1759">
        <v>5.2881219402962731</v>
      </c>
      <c r="N153" s="1759">
        <v>0.53337670416372851</v>
      </c>
      <c r="O153" s="1759">
        <v>0</v>
      </c>
      <c r="P153" s="1759">
        <v>0</v>
      </c>
      <c r="Q153" s="1759">
        <v>0</v>
      </c>
      <c r="R153" s="1759">
        <v>0</v>
      </c>
      <c r="S153" s="1759">
        <v>4.4048588394360317</v>
      </c>
      <c r="T153" s="1768">
        <v>136.12748225604057</v>
      </c>
    </row>
    <row r="154" spans="2:20">
      <c r="B154" s="1763" t="s">
        <v>76</v>
      </c>
      <c r="C154" s="1764">
        <v>5.7659559812914596</v>
      </c>
      <c r="D154" s="1764">
        <v>0</v>
      </c>
      <c r="E154" s="1764">
        <v>569.91831845424304</v>
      </c>
      <c r="F154" s="1764">
        <v>0.72711488851092865</v>
      </c>
      <c r="G154" s="1764">
        <v>269.1226194702607</v>
      </c>
      <c r="H154" s="1764">
        <v>0</v>
      </c>
      <c r="I154" s="1764">
        <v>0</v>
      </c>
      <c r="J154" s="1764">
        <v>0</v>
      </c>
      <c r="K154" s="1764">
        <v>79.492880565939615</v>
      </c>
      <c r="L154" s="1764">
        <v>2.260007555463619</v>
      </c>
      <c r="M154" s="1764">
        <v>50.054166190812346</v>
      </c>
      <c r="N154" s="1764">
        <v>14.035677073663463</v>
      </c>
      <c r="O154" s="1764">
        <v>63.09733962798451</v>
      </c>
      <c r="P154" s="1764">
        <v>1.6746955928563383</v>
      </c>
      <c r="Q154" s="1764">
        <v>420.38191102702444</v>
      </c>
      <c r="R154" s="1764">
        <v>57.643196135568147</v>
      </c>
      <c r="S154" s="1764">
        <v>5.0767547269375122</v>
      </c>
      <c r="T154" s="1764">
        <v>1539.2506372905564</v>
      </c>
    </row>
    <row r="155" spans="2:20">
      <c r="B155" s="1750"/>
      <c r="C155" s="1769">
        <v>0</v>
      </c>
      <c r="D155" s="1769">
        <v>0</v>
      </c>
      <c r="E155" s="1769">
        <v>-1.4210854715202004E-13</v>
      </c>
      <c r="F155" s="1769">
        <v>0</v>
      </c>
      <c r="G155" s="1769">
        <v>0</v>
      </c>
      <c r="H155" s="1769">
        <v>0</v>
      </c>
      <c r="I155" s="1769">
        <v>0</v>
      </c>
      <c r="J155" s="1769">
        <v>0</v>
      </c>
      <c r="K155" s="1769">
        <v>0</v>
      </c>
      <c r="L155" s="1769">
        <v>0</v>
      </c>
      <c r="M155" s="1769">
        <v>0</v>
      </c>
      <c r="N155" s="1769">
        <v>5.6135651682609478E-15</v>
      </c>
      <c r="O155" s="1769">
        <v>0</v>
      </c>
      <c r="P155" s="1769">
        <v>0</v>
      </c>
      <c r="Q155" s="1769">
        <v>0</v>
      </c>
      <c r="R155" s="1769">
        <v>0</v>
      </c>
      <c r="S155" s="1769">
        <v>0</v>
      </c>
      <c r="T155" s="1769">
        <v>0</v>
      </c>
    </row>
    <row r="156" spans="2:20">
      <c r="B156" s="1750"/>
      <c r="C156" s="1750"/>
      <c r="D156" s="1750"/>
      <c r="E156" s="1750"/>
      <c r="F156" s="1750"/>
      <c r="G156" s="1750"/>
      <c r="H156" s="1750"/>
      <c r="I156" s="1750"/>
      <c r="J156" s="1750"/>
      <c r="K156" s="1750"/>
      <c r="L156" s="1750"/>
      <c r="M156" s="1750"/>
      <c r="N156" s="1750"/>
      <c r="O156" s="1750"/>
      <c r="P156" s="1750"/>
      <c r="Q156" s="1750"/>
      <c r="R156" s="1750"/>
      <c r="S156" s="1750"/>
      <c r="T156" s="1750"/>
    </row>
    <row r="157" spans="2:20" ht="15">
      <c r="B157" s="1754" t="s">
        <v>80</v>
      </c>
      <c r="C157" s="1755"/>
      <c r="D157" s="1755"/>
      <c r="E157" s="1755"/>
      <c r="F157" s="1755"/>
      <c r="G157" s="1755"/>
      <c r="H157" s="1755"/>
      <c r="I157" s="1755"/>
      <c r="J157" s="1755"/>
      <c r="K157" s="1755"/>
      <c r="L157" s="1755"/>
      <c r="M157" s="1755"/>
      <c r="N157" s="1755"/>
      <c r="O157" s="1755"/>
      <c r="P157" s="1755"/>
      <c r="Q157" s="1755"/>
      <c r="R157" s="1755"/>
      <c r="S157" s="1755"/>
      <c r="T157" s="1755"/>
    </row>
    <row r="158" spans="2:20">
      <c r="B158" s="1750"/>
      <c r="C158" s="1750"/>
      <c r="D158" s="1750"/>
      <c r="E158" s="1750"/>
      <c r="F158" s="1750"/>
      <c r="G158" s="1750"/>
      <c r="H158" s="1750"/>
      <c r="I158" s="1750"/>
      <c r="J158" s="1750"/>
      <c r="K158" s="1750"/>
      <c r="L158" s="1750"/>
      <c r="M158" s="1750"/>
      <c r="N158" s="1750"/>
      <c r="O158" s="1750"/>
      <c r="P158" s="1750"/>
      <c r="Q158" s="1750"/>
      <c r="R158" s="1750"/>
      <c r="S158" s="1750"/>
      <c r="T158" s="1750"/>
    </row>
    <row r="159" spans="2:20">
      <c r="B159" s="2161" t="s">
        <v>30</v>
      </c>
      <c r="C159" s="2162" t="s">
        <v>31</v>
      </c>
      <c r="D159" s="2162" t="s">
        <v>32</v>
      </c>
      <c r="E159" s="2162" t="s">
        <v>33</v>
      </c>
      <c r="F159" s="2159" t="s">
        <v>890</v>
      </c>
      <c r="G159" s="2162" t="s">
        <v>34</v>
      </c>
      <c r="H159" s="2159" t="s">
        <v>891</v>
      </c>
      <c r="I159" s="2162" t="s">
        <v>35</v>
      </c>
      <c r="J159" s="2162" t="s">
        <v>36</v>
      </c>
      <c r="K159" s="2162" t="s">
        <v>37</v>
      </c>
      <c r="L159" s="2162"/>
      <c r="M159" s="2162"/>
      <c r="N159" s="2162"/>
      <c r="O159" s="2162"/>
      <c r="P159" s="2162"/>
      <c r="Q159" s="2159" t="s">
        <v>38</v>
      </c>
      <c r="R159" s="2159" t="s">
        <v>39</v>
      </c>
      <c r="S159" s="2159" t="s">
        <v>40</v>
      </c>
      <c r="T159" s="2159" t="s">
        <v>41</v>
      </c>
    </row>
    <row r="160" spans="2:20" ht="36">
      <c r="B160" s="2161"/>
      <c r="C160" s="2162"/>
      <c r="D160" s="2162"/>
      <c r="E160" s="2162"/>
      <c r="F160" s="2160"/>
      <c r="G160" s="2162"/>
      <c r="H160" s="2160"/>
      <c r="I160" s="2162"/>
      <c r="J160" s="2162"/>
      <c r="K160" s="1756" t="s">
        <v>42</v>
      </c>
      <c r="L160" s="1756" t="s">
        <v>43</v>
      </c>
      <c r="M160" s="1756" t="s">
        <v>44</v>
      </c>
      <c r="N160" s="1756" t="s">
        <v>45</v>
      </c>
      <c r="O160" s="1757" t="s">
        <v>46</v>
      </c>
      <c r="P160" s="1756" t="s">
        <v>47</v>
      </c>
      <c r="Q160" s="2160"/>
      <c r="R160" s="2160"/>
      <c r="S160" s="2160"/>
      <c r="T160" s="2160"/>
    </row>
    <row r="161" spans="2:20">
      <c r="B161" s="1758" t="s">
        <v>48</v>
      </c>
      <c r="C161" s="1759">
        <v>0</v>
      </c>
      <c r="D161" s="1759">
        <v>9.7691999999999997</v>
      </c>
      <c r="E161" s="1759">
        <v>0</v>
      </c>
      <c r="F161" s="1759">
        <v>0</v>
      </c>
      <c r="G161" s="1759">
        <v>0.18608000000000002</v>
      </c>
      <c r="H161" s="1759">
        <v>0</v>
      </c>
      <c r="I161" s="1760">
        <v>1023.5400255829881</v>
      </c>
      <c r="J161" s="1760">
        <v>177.87939721701477</v>
      </c>
      <c r="K161" s="1760">
        <v>217.75892539262117</v>
      </c>
      <c r="L161" s="1760">
        <v>27.997928658395256</v>
      </c>
      <c r="M161" s="1759">
        <v>0</v>
      </c>
      <c r="N161" s="1759">
        <v>0</v>
      </c>
      <c r="O161" s="1760">
        <v>79.93802880459161</v>
      </c>
      <c r="P161" s="1760">
        <v>8.7519860884830862</v>
      </c>
      <c r="Q161" s="1759">
        <v>0</v>
      </c>
      <c r="R161" s="1759">
        <v>0</v>
      </c>
      <c r="S161" s="1759">
        <v>0</v>
      </c>
      <c r="T161" s="1761">
        <v>1545.8215717440939</v>
      </c>
    </row>
    <row r="162" spans="2:20">
      <c r="B162" s="1758" t="s">
        <v>49</v>
      </c>
      <c r="C162" s="1759">
        <v>28.013633294173637</v>
      </c>
      <c r="D162" s="1759">
        <v>439.73434116717101</v>
      </c>
      <c r="E162" s="1759">
        <v>160.35795503287687</v>
      </c>
      <c r="F162" s="1759">
        <v>0.96874110820809101</v>
      </c>
      <c r="G162" s="1759">
        <v>279.38671764555238</v>
      </c>
      <c r="H162" s="1759">
        <v>0</v>
      </c>
      <c r="I162" s="1759">
        <v>0</v>
      </c>
      <c r="J162" s="1759">
        <v>0</v>
      </c>
      <c r="K162" s="1759">
        <v>0</v>
      </c>
      <c r="L162" s="1759">
        <v>0</v>
      </c>
      <c r="M162" s="1759">
        <v>0</v>
      </c>
      <c r="N162" s="1759">
        <v>0</v>
      </c>
      <c r="O162" s="1759">
        <v>0</v>
      </c>
      <c r="P162" s="1759">
        <v>0</v>
      </c>
      <c r="Q162" s="1759">
        <v>0</v>
      </c>
      <c r="R162" s="1759">
        <v>0</v>
      </c>
      <c r="S162" s="1759">
        <v>0</v>
      </c>
      <c r="T162" s="1761">
        <v>908.46138824798197</v>
      </c>
    </row>
    <row r="163" spans="2:20">
      <c r="B163" s="1758" t="s">
        <v>50</v>
      </c>
      <c r="C163" s="1759">
        <v>0</v>
      </c>
      <c r="D163" s="1759">
        <v>0</v>
      </c>
      <c r="E163" s="1759">
        <v>0</v>
      </c>
      <c r="F163" s="1759">
        <v>0</v>
      </c>
      <c r="G163" s="1759">
        <v>0</v>
      </c>
      <c r="H163" s="1759">
        <v>0</v>
      </c>
      <c r="I163" s="1759">
        <v>0</v>
      </c>
      <c r="J163" s="1759">
        <v>0</v>
      </c>
      <c r="K163" s="1759">
        <v>0</v>
      </c>
      <c r="L163" s="1759">
        <v>0</v>
      </c>
      <c r="M163" s="1759">
        <v>0</v>
      </c>
      <c r="N163" s="1759">
        <v>0</v>
      </c>
      <c r="O163" s="1759">
        <v>0</v>
      </c>
      <c r="P163" s="1759">
        <v>0</v>
      </c>
      <c r="Q163" s="1759">
        <v>-40.771964815376407</v>
      </c>
      <c r="R163" s="1759">
        <v>0</v>
      </c>
      <c r="S163" s="1759">
        <v>0</v>
      </c>
      <c r="T163" s="1761">
        <v>-40.771964815376407</v>
      </c>
    </row>
    <row r="164" spans="2:20">
      <c r="B164" s="1758" t="s">
        <v>51</v>
      </c>
      <c r="C164" s="1759">
        <v>0</v>
      </c>
      <c r="D164" s="1759">
        <v>0</v>
      </c>
      <c r="E164" s="1759">
        <v>-16.913982362364816</v>
      </c>
      <c r="F164" s="1759">
        <v>-0.21068566030958977</v>
      </c>
      <c r="G164" s="1759">
        <v>-1.5457950077696609</v>
      </c>
      <c r="H164" s="1759">
        <v>0</v>
      </c>
      <c r="I164" s="1759">
        <v>0</v>
      </c>
      <c r="J164" s="1759">
        <v>0</v>
      </c>
      <c r="K164" s="1759">
        <v>0</v>
      </c>
      <c r="L164" s="1759">
        <v>0</v>
      </c>
      <c r="M164" s="1759">
        <v>-0.46212963965785603</v>
      </c>
      <c r="N164" s="1759">
        <v>-0.15662240166829164</v>
      </c>
      <c r="O164" s="1759">
        <v>0</v>
      </c>
      <c r="P164" s="1759">
        <v>0</v>
      </c>
      <c r="Q164" s="1759">
        <v>0</v>
      </c>
      <c r="R164" s="1759">
        <v>0</v>
      </c>
      <c r="S164" s="1759">
        <v>0</v>
      </c>
      <c r="T164" s="1761">
        <v>-19.289215071770215</v>
      </c>
    </row>
    <row r="165" spans="2:20">
      <c r="B165" s="1758" t="s">
        <v>52</v>
      </c>
      <c r="C165" s="1759">
        <v>0</v>
      </c>
      <c r="D165" s="1759">
        <v>0</v>
      </c>
      <c r="E165" s="1759">
        <v>-74.821470237515427</v>
      </c>
      <c r="F165" s="1759">
        <v>-0.43381751781743938</v>
      </c>
      <c r="G165" s="1759">
        <v>0</v>
      </c>
      <c r="H165" s="1759">
        <v>0</v>
      </c>
      <c r="I165" s="1759">
        <v>0</v>
      </c>
      <c r="J165" s="1759">
        <v>0</v>
      </c>
      <c r="K165" s="1759">
        <v>0</v>
      </c>
      <c r="L165" s="1759">
        <v>0</v>
      </c>
      <c r="M165" s="1759">
        <v>-2.9848679697644429</v>
      </c>
      <c r="N165" s="1759">
        <v>0</v>
      </c>
      <c r="O165" s="1759">
        <v>0</v>
      </c>
      <c r="P165" s="1759">
        <v>0</v>
      </c>
      <c r="Q165" s="1759">
        <v>0</v>
      </c>
      <c r="R165" s="1759">
        <v>0</v>
      </c>
      <c r="S165" s="1759">
        <v>0</v>
      </c>
      <c r="T165" s="1761">
        <v>-78.24015572509731</v>
      </c>
    </row>
    <row r="166" spans="2:20">
      <c r="B166" s="1758" t="s">
        <v>53</v>
      </c>
      <c r="C166" s="1759">
        <v>0</v>
      </c>
      <c r="D166" s="1759">
        <v>0</v>
      </c>
      <c r="E166" s="1759">
        <v>0</v>
      </c>
      <c r="F166" s="1759">
        <v>0</v>
      </c>
      <c r="G166" s="1759">
        <v>0</v>
      </c>
      <c r="H166" s="1759">
        <v>0</v>
      </c>
      <c r="I166" s="1759">
        <v>0</v>
      </c>
      <c r="J166" s="1759">
        <v>0</v>
      </c>
      <c r="K166" s="1759">
        <v>0</v>
      </c>
      <c r="L166" s="1759">
        <v>0</v>
      </c>
      <c r="M166" s="1759">
        <v>0</v>
      </c>
      <c r="N166" s="1759">
        <v>0</v>
      </c>
      <c r="O166" s="1759">
        <v>0</v>
      </c>
      <c r="P166" s="1759">
        <v>0</v>
      </c>
      <c r="Q166" s="1759">
        <v>0</v>
      </c>
      <c r="R166" s="1759">
        <v>0</v>
      </c>
      <c r="S166" s="1759">
        <v>0</v>
      </c>
      <c r="T166" s="1761">
        <v>0</v>
      </c>
    </row>
    <row r="167" spans="2:20">
      <c r="B167" s="1763" t="s">
        <v>54</v>
      </c>
      <c r="C167" s="1764">
        <v>28.013633294173637</v>
      </c>
      <c r="D167" s="1764">
        <v>449.50354116717102</v>
      </c>
      <c r="E167" s="1764">
        <v>68.62250243299664</v>
      </c>
      <c r="F167" s="1764">
        <v>0.32423793008106183</v>
      </c>
      <c r="G167" s="1764">
        <v>278.02700263778274</v>
      </c>
      <c r="H167" s="1764">
        <v>0</v>
      </c>
      <c r="I167" s="1764">
        <v>1023.5400255829881</v>
      </c>
      <c r="J167" s="1764">
        <v>177.87939721701477</v>
      </c>
      <c r="K167" s="1764">
        <v>217.75892539262117</v>
      </c>
      <c r="L167" s="1764">
        <v>27.997928658395256</v>
      </c>
      <c r="M167" s="1764">
        <v>-3.4469976094222989</v>
      </c>
      <c r="N167" s="1764">
        <v>-0.15662240166829164</v>
      </c>
      <c r="O167" s="1764">
        <v>79.93802880459161</v>
      </c>
      <c r="P167" s="1764">
        <v>8.7519860884830862</v>
      </c>
      <c r="Q167" s="1764">
        <v>-40.771964815376407</v>
      </c>
      <c r="R167" s="1764">
        <v>0</v>
      </c>
      <c r="S167" s="1764">
        <v>0</v>
      </c>
      <c r="T167" s="1764">
        <v>2315.9816243798318</v>
      </c>
    </row>
    <row r="168" spans="2:20">
      <c r="B168" s="1765"/>
      <c r="C168" s="1766"/>
      <c r="D168" s="1766"/>
      <c r="E168" s="1766"/>
      <c r="F168" s="1766"/>
      <c r="G168" s="1766"/>
      <c r="H168" s="1766"/>
      <c r="I168" s="1766"/>
      <c r="J168" s="1766"/>
      <c r="K168" s="1766"/>
      <c r="L168" s="1766"/>
      <c r="M168" s="1766"/>
      <c r="N168" s="1766"/>
      <c r="O168" s="1766"/>
      <c r="P168" s="1766"/>
      <c r="Q168" s="1766"/>
      <c r="R168" s="1766"/>
      <c r="S168" s="1766"/>
      <c r="T168" s="1766"/>
    </row>
    <row r="169" spans="2:20">
      <c r="B169" s="1767" t="s">
        <v>55</v>
      </c>
      <c r="C169" s="1759">
        <v>0</v>
      </c>
      <c r="D169" s="1759">
        <v>0</v>
      </c>
      <c r="E169" s="1759">
        <v>0</v>
      </c>
      <c r="F169" s="1759">
        <v>0</v>
      </c>
      <c r="G169" s="1759">
        <v>0</v>
      </c>
      <c r="H169" s="1759">
        <v>0</v>
      </c>
      <c r="I169" s="1759">
        <v>0</v>
      </c>
      <c r="J169" s="1759">
        <v>0</v>
      </c>
      <c r="K169" s="1759">
        <v>0</v>
      </c>
      <c r="L169" s="1759">
        <v>0</v>
      </c>
      <c r="M169" s="1759">
        <v>0</v>
      </c>
      <c r="N169" s="1759">
        <v>0</v>
      </c>
      <c r="O169" s="1759">
        <v>0</v>
      </c>
      <c r="P169" s="1759">
        <v>0</v>
      </c>
      <c r="Q169" s="1759">
        <v>0</v>
      </c>
      <c r="R169" s="1759">
        <v>0</v>
      </c>
      <c r="S169" s="1759">
        <v>0</v>
      </c>
      <c r="T169" s="1768">
        <v>0</v>
      </c>
    </row>
    <row r="170" spans="2:20">
      <c r="B170" s="1767" t="s">
        <v>56</v>
      </c>
      <c r="C170" s="1759">
        <v>2.04073083322753</v>
      </c>
      <c r="D170" s="1759">
        <v>0</v>
      </c>
      <c r="E170" s="1759">
        <v>1.4754194101310092</v>
      </c>
      <c r="F170" s="1759">
        <v>0</v>
      </c>
      <c r="G170" s="1759">
        <v>35.729771303703572</v>
      </c>
      <c r="H170" s="1759">
        <v>0</v>
      </c>
      <c r="I170" s="1759">
        <v>1023.5400255829881</v>
      </c>
      <c r="J170" s="1759">
        <v>177.87939721701477</v>
      </c>
      <c r="K170" s="1759">
        <v>25.66840827254137</v>
      </c>
      <c r="L170" s="1759">
        <v>9.7279153736281163</v>
      </c>
      <c r="M170" s="1759">
        <v>0</v>
      </c>
      <c r="N170" s="1759">
        <v>5.9133187938530387</v>
      </c>
      <c r="O170" s="1759">
        <v>0</v>
      </c>
      <c r="P170" s="1759">
        <v>0</v>
      </c>
      <c r="Q170" s="1759">
        <v>-552.57974641141652</v>
      </c>
      <c r="R170" s="1759">
        <v>0</v>
      </c>
      <c r="S170" s="1759">
        <v>0</v>
      </c>
      <c r="T170" s="1768">
        <v>729.39524037567082</v>
      </c>
    </row>
    <row r="171" spans="2:20">
      <c r="B171" s="1767" t="s">
        <v>57</v>
      </c>
      <c r="C171" s="1759">
        <v>7.7272727272727285E-2</v>
      </c>
      <c r="D171" s="1759">
        <v>0</v>
      </c>
      <c r="E171" s="1759">
        <v>0</v>
      </c>
      <c r="F171" s="1759">
        <v>0</v>
      </c>
      <c r="G171" s="1759">
        <v>17.872657477712522</v>
      </c>
      <c r="H171" s="1759">
        <v>0</v>
      </c>
      <c r="I171" s="1759">
        <v>0</v>
      </c>
      <c r="J171" s="1759">
        <v>0</v>
      </c>
      <c r="K171" s="1759">
        <v>30.171612832348941</v>
      </c>
      <c r="L171" s="1759">
        <v>15.788091398661473</v>
      </c>
      <c r="M171" s="1759">
        <v>0</v>
      </c>
      <c r="N171" s="1759">
        <v>3.9232662755954308</v>
      </c>
      <c r="O171" s="1759">
        <v>0</v>
      </c>
      <c r="P171" s="1759">
        <v>6.6316538733737156</v>
      </c>
      <c r="Q171" s="1759">
        <v>0</v>
      </c>
      <c r="R171" s="1759">
        <v>-67.53944080062864</v>
      </c>
      <c r="S171" s="1759">
        <v>0</v>
      </c>
      <c r="T171" s="1768">
        <v>6.9251137843361761</v>
      </c>
    </row>
    <row r="172" spans="2:20">
      <c r="B172" s="1767" t="s">
        <v>58</v>
      </c>
      <c r="C172" s="1759">
        <v>0</v>
      </c>
      <c r="D172" s="1759">
        <v>0</v>
      </c>
      <c r="E172" s="1759">
        <v>0</v>
      </c>
      <c r="F172" s="1759">
        <v>0</v>
      </c>
      <c r="G172" s="1759">
        <v>0</v>
      </c>
      <c r="H172" s="1759">
        <v>0</v>
      </c>
      <c r="I172" s="1759">
        <v>0</v>
      </c>
      <c r="J172" s="1759">
        <v>0</v>
      </c>
      <c r="K172" s="1759">
        <v>35.051901650070974</v>
      </c>
      <c r="L172" s="1759">
        <v>0</v>
      </c>
      <c r="M172" s="1759">
        <v>0</v>
      </c>
      <c r="N172" s="1759">
        <v>-32.397115661019285</v>
      </c>
      <c r="O172" s="1759">
        <v>0</v>
      </c>
      <c r="P172" s="1759">
        <v>0</v>
      </c>
      <c r="Q172" s="1759">
        <v>0</v>
      </c>
      <c r="R172" s="1759">
        <v>0</v>
      </c>
      <c r="S172" s="1759">
        <v>0</v>
      </c>
      <c r="T172" s="1768">
        <v>2.6547859890516889</v>
      </c>
    </row>
    <row r="173" spans="2:20">
      <c r="B173" s="1767" t="s">
        <v>59</v>
      </c>
      <c r="C173" s="1759">
        <v>0</v>
      </c>
      <c r="D173" s="1759">
        <v>0</v>
      </c>
      <c r="E173" s="1759">
        <v>0</v>
      </c>
      <c r="F173" s="1759">
        <v>0</v>
      </c>
      <c r="G173" s="1759">
        <v>0</v>
      </c>
      <c r="H173" s="1759">
        <v>0</v>
      </c>
      <c r="I173" s="1759">
        <v>0</v>
      </c>
      <c r="J173" s="1759">
        <v>0</v>
      </c>
      <c r="K173" s="1759">
        <v>0</v>
      </c>
      <c r="L173" s="1759">
        <v>0</v>
      </c>
      <c r="M173" s="1759">
        <v>0</v>
      </c>
      <c r="N173" s="1759">
        <v>0</v>
      </c>
      <c r="O173" s="1759">
        <v>0</v>
      </c>
      <c r="P173" s="1759">
        <v>0</v>
      </c>
      <c r="Q173" s="1759">
        <v>0</v>
      </c>
      <c r="R173" s="1759">
        <v>0</v>
      </c>
      <c r="S173" s="1759">
        <v>0</v>
      </c>
      <c r="T173" s="1768">
        <v>0</v>
      </c>
    </row>
    <row r="174" spans="2:20">
      <c r="B174" s="1767" t="s">
        <v>60</v>
      </c>
      <c r="C174" s="1759">
        <v>0</v>
      </c>
      <c r="D174" s="1759">
        <v>465.63789420124414</v>
      </c>
      <c r="E174" s="1759">
        <v>-460.98151525923168</v>
      </c>
      <c r="F174" s="1759">
        <v>0</v>
      </c>
      <c r="G174" s="1759">
        <v>0</v>
      </c>
      <c r="H174" s="1759">
        <v>0</v>
      </c>
      <c r="I174" s="1759">
        <v>0</v>
      </c>
      <c r="J174" s="1759">
        <v>0</v>
      </c>
      <c r="K174" s="1759">
        <v>0</v>
      </c>
      <c r="L174" s="1759">
        <v>0</v>
      </c>
      <c r="M174" s="1759">
        <v>0</v>
      </c>
      <c r="N174" s="1759">
        <v>0</v>
      </c>
      <c r="O174" s="1759">
        <v>0</v>
      </c>
      <c r="P174" s="1759">
        <v>0</v>
      </c>
      <c r="Q174" s="1759">
        <v>0</v>
      </c>
      <c r="R174" s="1759">
        <v>0</v>
      </c>
      <c r="S174" s="1759">
        <v>0</v>
      </c>
      <c r="T174" s="1768">
        <v>4.6563789420124522</v>
      </c>
    </row>
    <row r="175" spans="2:20">
      <c r="B175" s="1767" t="s">
        <v>61</v>
      </c>
      <c r="C175" s="1759">
        <v>0</v>
      </c>
      <c r="D175" s="1759">
        <v>0</v>
      </c>
      <c r="E175" s="1759">
        <v>0</v>
      </c>
      <c r="F175" s="1759">
        <v>0</v>
      </c>
      <c r="G175" s="1759">
        <v>0</v>
      </c>
      <c r="H175" s="1759">
        <v>0</v>
      </c>
      <c r="I175" s="1759">
        <v>0</v>
      </c>
      <c r="J175" s="1759">
        <v>0</v>
      </c>
      <c r="K175" s="1759">
        <v>53.726498829566957</v>
      </c>
      <c r="L175" s="1759">
        <v>0</v>
      </c>
      <c r="M175" s="1759">
        <v>-53.726498829566957</v>
      </c>
      <c r="N175" s="1759">
        <v>0</v>
      </c>
      <c r="O175" s="1759">
        <v>0</v>
      </c>
      <c r="P175" s="1759">
        <v>0</v>
      </c>
      <c r="Q175" s="1759">
        <v>0</v>
      </c>
      <c r="R175" s="1759">
        <v>0</v>
      </c>
      <c r="S175" s="1759">
        <v>0</v>
      </c>
      <c r="T175" s="1768">
        <v>0</v>
      </c>
    </row>
    <row r="176" spans="2:20">
      <c r="B176" s="1767" t="s">
        <v>62</v>
      </c>
      <c r="C176" s="1759">
        <v>0</v>
      </c>
      <c r="D176" s="1759">
        <v>0</v>
      </c>
      <c r="E176" s="1759">
        <v>0</v>
      </c>
      <c r="F176" s="1759">
        <v>-0.9610704740785061</v>
      </c>
      <c r="G176" s="1759">
        <v>0</v>
      </c>
      <c r="H176" s="1759">
        <v>0</v>
      </c>
      <c r="I176" s="1759">
        <v>0</v>
      </c>
      <c r="J176" s="1759">
        <v>0</v>
      </c>
      <c r="K176" s="1759">
        <v>0</v>
      </c>
      <c r="L176" s="1759">
        <v>0</v>
      </c>
      <c r="M176" s="1759">
        <v>0</v>
      </c>
      <c r="N176" s="1759">
        <v>0</v>
      </c>
      <c r="O176" s="1759">
        <v>0</v>
      </c>
      <c r="P176" s="1759">
        <v>0</v>
      </c>
      <c r="Q176" s="1759">
        <v>0</v>
      </c>
      <c r="R176" s="1759">
        <v>0</v>
      </c>
      <c r="S176" s="1759">
        <v>1.3385382647332955</v>
      </c>
      <c r="T176" s="1768">
        <v>0.37746779065478941</v>
      </c>
    </row>
    <row r="177" spans="2:20">
      <c r="B177" s="1767" t="s">
        <v>63</v>
      </c>
      <c r="C177" s="1759">
        <v>0</v>
      </c>
      <c r="D177" s="1759">
        <v>0</v>
      </c>
      <c r="E177" s="1759">
        <v>0</v>
      </c>
      <c r="F177" s="1759">
        <v>0</v>
      </c>
      <c r="G177" s="1759">
        <v>0</v>
      </c>
      <c r="H177" s="1759">
        <v>0</v>
      </c>
      <c r="I177" s="1759">
        <v>0</v>
      </c>
      <c r="J177" s="1759">
        <v>0</v>
      </c>
      <c r="K177" s="1759">
        <v>0</v>
      </c>
      <c r="L177" s="1759">
        <v>0</v>
      </c>
      <c r="M177" s="1759">
        <v>0</v>
      </c>
      <c r="N177" s="1759">
        <v>0</v>
      </c>
      <c r="O177" s="1759">
        <v>0</v>
      </c>
      <c r="P177" s="1759">
        <v>0</v>
      </c>
      <c r="Q177" s="1759">
        <v>16.613212092757209</v>
      </c>
      <c r="R177" s="1759">
        <v>0</v>
      </c>
      <c r="S177" s="1759">
        <v>-10.798587860292187</v>
      </c>
      <c r="T177" s="1768">
        <v>5.8146242324650217</v>
      </c>
    </row>
    <row r="178" spans="2:20">
      <c r="B178" s="1767" t="s">
        <v>64</v>
      </c>
      <c r="C178" s="1759">
        <v>15.474789843749999</v>
      </c>
      <c r="D178" s="1759">
        <v>-16.134353034073111</v>
      </c>
      <c r="E178" s="1759">
        <v>21.102780789728897</v>
      </c>
      <c r="F178" s="1759">
        <v>0</v>
      </c>
      <c r="G178" s="1759">
        <v>0</v>
      </c>
      <c r="H178" s="1759">
        <v>0</v>
      </c>
      <c r="I178" s="1759">
        <v>0</v>
      </c>
      <c r="J178" s="1759">
        <v>0</v>
      </c>
      <c r="K178" s="1759">
        <v>0</v>
      </c>
      <c r="L178" s="1759">
        <v>0</v>
      </c>
      <c r="M178" s="1759">
        <v>0</v>
      </c>
      <c r="N178" s="1759">
        <v>0</v>
      </c>
      <c r="O178" s="1759">
        <v>0</v>
      </c>
      <c r="P178" s="1759">
        <v>0</v>
      </c>
      <c r="Q178" s="1759">
        <v>0</v>
      </c>
      <c r="R178" s="1759">
        <v>0</v>
      </c>
      <c r="S178" s="1759">
        <v>0</v>
      </c>
      <c r="T178" s="1768">
        <v>20.443217599405784</v>
      </c>
    </row>
    <row r="179" spans="2:20">
      <c r="B179" s="1767" t="s">
        <v>65</v>
      </c>
      <c r="C179" s="1759">
        <v>6.017973828125001</v>
      </c>
      <c r="D179" s="1759">
        <v>0</v>
      </c>
      <c r="E179" s="1759">
        <v>19.422798115452274</v>
      </c>
      <c r="F179" s="1759">
        <v>0</v>
      </c>
      <c r="G179" s="1759">
        <v>5.1351593182183395</v>
      </c>
      <c r="H179" s="1759">
        <v>0</v>
      </c>
      <c r="I179" s="1759">
        <v>0</v>
      </c>
      <c r="J179" s="1759">
        <v>0</v>
      </c>
      <c r="K179" s="1759">
        <v>0</v>
      </c>
      <c r="L179" s="1759">
        <v>0</v>
      </c>
      <c r="M179" s="1759">
        <v>0</v>
      </c>
      <c r="N179" s="1759">
        <v>0.52030248598688023</v>
      </c>
      <c r="O179" s="1759">
        <v>0</v>
      </c>
      <c r="P179" s="1759">
        <v>0</v>
      </c>
      <c r="Q179" s="1759">
        <v>32.77342271498965</v>
      </c>
      <c r="R179" s="1759">
        <v>0</v>
      </c>
      <c r="S179" s="1759">
        <v>0</v>
      </c>
      <c r="T179" s="1768">
        <v>63.869656462772141</v>
      </c>
    </row>
    <row r="180" spans="2:20">
      <c r="B180" s="1767" t="s">
        <v>66</v>
      </c>
      <c r="C180" s="1759">
        <v>0</v>
      </c>
      <c r="D180" s="1759">
        <v>0</v>
      </c>
      <c r="E180" s="1759">
        <v>0</v>
      </c>
      <c r="F180" s="1759">
        <v>0</v>
      </c>
      <c r="G180" s="1759">
        <v>3.2292704570150814</v>
      </c>
      <c r="H180" s="1759">
        <v>0</v>
      </c>
      <c r="I180" s="1759">
        <v>0</v>
      </c>
      <c r="J180" s="1759">
        <v>0</v>
      </c>
      <c r="K180" s="1759">
        <v>0</v>
      </c>
      <c r="L180" s="1759">
        <v>0</v>
      </c>
      <c r="M180" s="1759">
        <v>0</v>
      </c>
      <c r="N180" s="1759">
        <v>0.32719480401474388</v>
      </c>
      <c r="O180" s="1759">
        <v>0</v>
      </c>
      <c r="P180" s="1759">
        <v>0</v>
      </c>
      <c r="Q180" s="1759">
        <v>39.224419088154512</v>
      </c>
      <c r="R180" s="1759">
        <v>5.2336836044767585</v>
      </c>
      <c r="S180" s="1759">
        <v>0</v>
      </c>
      <c r="T180" s="1768">
        <v>48.0145679536611</v>
      </c>
    </row>
    <row r="181" spans="2:20">
      <c r="B181" s="1763" t="s">
        <v>67</v>
      </c>
      <c r="C181" s="1764">
        <v>23.610767232375256</v>
      </c>
      <c r="D181" s="1764">
        <v>449.50354116717102</v>
      </c>
      <c r="E181" s="1764">
        <v>-418.9805169439195</v>
      </c>
      <c r="F181" s="1764">
        <v>-0.9610704740785061</v>
      </c>
      <c r="G181" s="1764">
        <v>61.96685855664952</v>
      </c>
      <c r="H181" s="1764">
        <v>0</v>
      </c>
      <c r="I181" s="1764">
        <v>1023.5400255829881</v>
      </c>
      <c r="J181" s="1764">
        <v>177.87939721701477</v>
      </c>
      <c r="K181" s="1764">
        <v>144.61842158452825</v>
      </c>
      <c r="L181" s="1764">
        <v>25.51600677228959</v>
      </c>
      <c r="M181" s="1764">
        <v>-53.726498829566957</v>
      </c>
      <c r="N181" s="1764">
        <v>-21.71303330156919</v>
      </c>
      <c r="O181" s="1764">
        <v>0</v>
      </c>
      <c r="P181" s="1764">
        <v>6.6316538733737156</v>
      </c>
      <c r="Q181" s="1764">
        <v>-463.96869251551522</v>
      </c>
      <c r="R181" s="1764">
        <v>-62.30575719615188</v>
      </c>
      <c r="S181" s="1764">
        <v>-9.4600495955588926</v>
      </c>
      <c r="T181" s="1764">
        <v>882.15105313002994</v>
      </c>
    </row>
    <row r="182" spans="2:20">
      <c r="B182" s="1765"/>
      <c r="C182" s="1766"/>
      <c r="D182" s="1766"/>
      <c r="E182" s="1766"/>
      <c r="F182" s="1766"/>
      <c r="G182" s="1766"/>
      <c r="H182" s="1766"/>
      <c r="I182" s="1766"/>
      <c r="J182" s="1766"/>
      <c r="K182" s="1766"/>
      <c r="L182" s="1766"/>
      <c r="M182" s="1766"/>
      <c r="N182" s="1766"/>
      <c r="O182" s="1766"/>
      <c r="P182" s="1766"/>
      <c r="Q182" s="1766"/>
      <c r="R182" s="1766"/>
      <c r="S182" s="1766"/>
      <c r="T182" s="1766"/>
    </row>
    <row r="183" spans="2:20">
      <c r="B183" s="1767" t="s">
        <v>68</v>
      </c>
      <c r="C183" s="1759">
        <v>4.402866061798381</v>
      </c>
      <c r="D183" s="1759">
        <v>0</v>
      </c>
      <c r="E183" s="1759">
        <v>14.859426075735074</v>
      </c>
      <c r="F183" s="1759">
        <v>0</v>
      </c>
      <c r="G183" s="1759">
        <v>82.021556851795765</v>
      </c>
      <c r="H183" s="1759">
        <v>0</v>
      </c>
      <c r="I183" s="1759">
        <v>0</v>
      </c>
      <c r="J183" s="1759">
        <v>0</v>
      </c>
      <c r="K183" s="1759">
        <v>19.719965538213927</v>
      </c>
      <c r="L183" s="1759">
        <v>2.4819218861056669</v>
      </c>
      <c r="M183" s="1759">
        <v>0.94250728115234383</v>
      </c>
      <c r="N183" s="1759">
        <v>8.3105542184638885</v>
      </c>
      <c r="O183" s="1759">
        <v>2.8483193359375001</v>
      </c>
      <c r="P183" s="1759">
        <v>0</v>
      </c>
      <c r="Q183" s="1759">
        <v>122.20116510360761</v>
      </c>
      <c r="R183" s="1759">
        <v>17.512124729055358</v>
      </c>
      <c r="S183" s="1759">
        <v>1.3772960205078124</v>
      </c>
      <c r="T183" s="1768">
        <v>276.6777031023733</v>
      </c>
    </row>
    <row r="184" spans="2:20">
      <c r="B184" s="1767" t="s">
        <v>69</v>
      </c>
      <c r="C184" s="1759">
        <v>0</v>
      </c>
      <c r="D184" s="1759">
        <v>0</v>
      </c>
      <c r="E184" s="1759">
        <v>325.43026357025292</v>
      </c>
      <c r="F184" s="1759">
        <v>9.4771242925738991E-2</v>
      </c>
      <c r="G184" s="1759">
        <v>4.5339029695199544</v>
      </c>
      <c r="H184" s="1759">
        <v>0</v>
      </c>
      <c r="I184" s="1759">
        <v>0</v>
      </c>
      <c r="J184" s="1759">
        <v>0</v>
      </c>
      <c r="K184" s="1759">
        <v>0</v>
      </c>
      <c r="L184" s="1759">
        <v>0</v>
      </c>
      <c r="M184" s="1759">
        <v>38.371773390829333</v>
      </c>
      <c r="N184" s="1759">
        <v>0.45938223920246229</v>
      </c>
      <c r="O184" s="1759">
        <v>0</v>
      </c>
      <c r="P184" s="1759">
        <v>0</v>
      </c>
      <c r="Q184" s="1759">
        <v>24.350383645584778</v>
      </c>
      <c r="R184" s="1759">
        <v>0</v>
      </c>
      <c r="S184" s="1759">
        <v>0.39090580497267069</v>
      </c>
      <c r="T184" s="1768">
        <v>393.6313828632878</v>
      </c>
    </row>
    <row r="185" spans="2:20">
      <c r="B185" s="1767" t="s">
        <v>70</v>
      </c>
      <c r="C185" s="1759">
        <v>0</v>
      </c>
      <c r="D185" s="1759">
        <v>0</v>
      </c>
      <c r="E185" s="1759">
        <v>7.2914707574040154</v>
      </c>
      <c r="F185" s="1759">
        <v>0</v>
      </c>
      <c r="G185" s="1759">
        <v>80.929799495030636</v>
      </c>
      <c r="H185" s="1759">
        <v>0</v>
      </c>
      <c r="I185" s="1759">
        <v>0</v>
      </c>
      <c r="J185" s="1759">
        <v>0</v>
      </c>
      <c r="K185" s="1759">
        <v>51.076854442173044</v>
      </c>
      <c r="L185" s="1759">
        <v>0</v>
      </c>
      <c r="M185" s="1759">
        <v>0</v>
      </c>
      <c r="N185" s="1759">
        <v>8.1999356316550855</v>
      </c>
      <c r="O185" s="1759">
        <v>62.835725387811195</v>
      </c>
      <c r="P185" s="1759">
        <v>0.74611028312599148</v>
      </c>
      <c r="Q185" s="1759">
        <v>165.0006924427621</v>
      </c>
      <c r="R185" s="1759">
        <v>28.222608960163477</v>
      </c>
      <c r="S185" s="1759">
        <v>0</v>
      </c>
      <c r="T185" s="1768">
        <v>404.30319740012555</v>
      </c>
    </row>
    <row r="186" spans="2:20">
      <c r="B186" s="1767" t="s">
        <v>71</v>
      </c>
      <c r="C186" s="1759">
        <v>0</v>
      </c>
      <c r="D186" s="1759">
        <v>0</v>
      </c>
      <c r="E186" s="1759">
        <v>10.178507840195865</v>
      </c>
      <c r="F186" s="1759">
        <v>0</v>
      </c>
      <c r="G186" s="1759">
        <v>35.36343810232146</v>
      </c>
      <c r="H186" s="1759">
        <v>0</v>
      </c>
      <c r="I186" s="1759">
        <v>0</v>
      </c>
      <c r="J186" s="1759">
        <v>0</v>
      </c>
      <c r="K186" s="1759">
        <v>0.41502991649093068</v>
      </c>
      <c r="L186" s="1759">
        <v>0</v>
      </c>
      <c r="M186" s="1759">
        <v>0</v>
      </c>
      <c r="N186" s="1759">
        <v>3.5830796315127467</v>
      </c>
      <c r="O186" s="1759">
        <v>13.853984080842906</v>
      </c>
      <c r="P186" s="1759">
        <v>0.85484666511374086</v>
      </c>
      <c r="Q186" s="1759">
        <v>103.88006859774389</v>
      </c>
      <c r="R186" s="1759">
        <v>16.571023506933056</v>
      </c>
      <c r="S186" s="1759">
        <v>0</v>
      </c>
      <c r="T186" s="1768">
        <v>184.69997834115458</v>
      </c>
    </row>
    <row r="187" spans="2:20">
      <c r="B187" s="1767" t="s">
        <v>72</v>
      </c>
      <c r="C187" s="1759">
        <v>0</v>
      </c>
      <c r="D187" s="1759">
        <v>0</v>
      </c>
      <c r="E187" s="1759">
        <v>28.287662070034131</v>
      </c>
      <c r="F187" s="1759">
        <v>0</v>
      </c>
      <c r="G187" s="1759">
        <v>1.9735950966825975</v>
      </c>
      <c r="H187" s="1759">
        <v>0</v>
      </c>
      <c r="I187" s="1759">
        <v>0</v>
      </c>
      <c r="J187" s="1759">
        <v>0</v>
      </c>
      <c r="K187" s="1759">
        <v>1.8335004892905753</v>
      </c>
      <c r="L187" s="1759">
        <v>0</v>
      </c>
      <c r="M187" s="1759">
        <v>3.8458858768130959</v>
      </c>
      <c r="N187" s="1759">
        <v>0.19996778512643057</v>
      </c>
      <c r="O187" s="1759">
        <v>0.4</v>
      </c>
      <c r="P187" s="1759">
        <v>0.5193752668696392</v>
      </c>
      <c r="Q187" s="1759">
        <v>7.7644179104403666</v>
      </c>
      <c r="R187" s="1759">
        <v>0</v>
      </c>
      <c r="S187" s="1759">
        <v>0.13892990437736891</v>
      </c>
      <c r="T187" s="1768">
        <v>44.963334399634206</v>
      </c>
    </row>
    <row r="188" spans="2:20">
      <c r="B188" s="1767" t="s">
        <v>73</v>
      </c>
      <c r="C188" s="1759">
        <v>0</v>
      </c>
      <c r="D188" s="1759">
        <v>0</v>
      </c>
      <c r="E188" s="1759">
        <v>0</v>
      </c>
      <c r="F188" s="1759">
        <v>0</v>
      </c>
      <c r="G188" s="1759">
        <v>0</v>
      </c>
      <c r="H188" s="1759">
        <v>0</v>
      </c>
      <c r="I188" s="1759">
        <v>0</v>
      </c>
      <c r="J188" s="1759">
        <v>0</v>
      </c>
      <c r="K188" s="1759">
        <v>0</v>
      </c>
      <c r="L188" s="1759">
        <v>0</v>
      </c>
      <c r="M188" s="1759">
        <v>0</v>
      </c>
      <c r="N188" s="1759">
        <v>0</v>
      </c>
      <c r="O188" s="1759">
        <v>0</v>
      </c>
      <c r="P188" s="1759">
        <v>0</v>
      </c>
      <c r="Q188" s="1759">
        <v>0</v>
      </c>
      <c r="R188" s="1759">
        <v>0</v>
      </c>
      <c r="S188" s="1759">
        <v>0</v>
      </c>
      <c r="T188" s="1768">
        <v>0</v>
      </c>
    </row>
    <row r="189" spans="2:20">
      <c r="B189" s="1763" t="s">
        <v>74</v>
      </c>
      <c r="C189" s="1764">
        <v>4.402866061798381</v>
      </c>
      <c r="D189" s="1764">
        <v>0</v>
      </c>
      <c r="E189" s="1764">
        <v>386.04733031362201</v>
      </c>
      <c r="F189" s="1764">
        <v>9.4771242925738991E-2</v>
      </c>
      <c r="G189" s="1764">
        <v>204.8222925153504</v>
      </c>
      <c r="H189" s="1764">
        <v>0</v>
      </c>
      <c r="I189" s="1764">
        <v>0</v>
      </c>
      <c r="J189" s="1764">
        <v>0</v>
      </c>
      <c r="K189" s="1764">
        <v>73.045350386168479</v>
      </c>
      <c r="L189" s="1764">
        <v>2.4819218861056669</v>
      </c>
      <c r="M189" s="1764">
        <v>43.160166548794777</v>
      </c>
      <c r="N189" s="1764">
        <v>20.752919505960612</v>
      </c>
      <c r="O189" s="1764">
        <v>79.93802880459161</v>
      </c>
      <c r="P189" s="1764">
        <v>2.1203322151093715</v>
      </c>
      <c r="Q189" s="1764">
        <v>423.19672770013881</v>
      </c>
      <c r="R189" s="1764">
        <v>62.305757196151887</v>
      </c>
      <c r="S189" s="1764">
        <v>1.9071317298578518</v>
      </c>
      <c r="T189" s="1764">
        <v>1304.2755961065754</v>
      </c>
    </row>
    <row r="190" spans="2:20">
      <c r="B190" s="1758" t="s">
        <v>75</v>
      </c>
      <c r="C190" s="1759">
        <v>0</v>
      </c>
      <c r="D190" s="1759">
        <v>0</v>
      </c>
      <c r="E190" s="1759">
        <v>101.5556890632942</v>
      </c>
      <c r="F190" s="1759">
        <v>1.1905371612338289</v>
      </c>
      <c r="G190" s="1759">
        <v>11.237851565782758</v>
      </c>
      <c r="H190" s="1759">
        <v>0</v>
      </c>
      <c r="I190" s="1759">
        <v>0</v>
      </c>
      <c r="J190" s="1759">
        <v>0</v>
      </c>
      <c r="K190" s="1759">
        <v>9.5153421924450407E-2</v>
      </c>
      <c r="L190" s="1759">
        <v>0</v>
      </c>
      <c r="M190" s="1759">
        <v>7.1193346713498897</v>
      </c>
      <c r="N190" s="1759">
        <v>0.80349139394028601</v>
      </c>
      <c r="O190" s="1759">
        <v>0</v>
      </c>
      <c r="P190" s="1759">
        <v>0</v>
      </c>
      <c r="Q190" s="1759">
        <v>0</v>
      </c>
      <c r="R190" s="1759">
        <v>0</v>
      </c>
      <c r="S190" s="1759">
        <v>7.5529178657010396</v>
      </c>
      <c r="T190" s="1768">
        <v>129.55497514322647</v>
      </c>
    </row>
    <row r="191" spans="2:20">
      <c r="B191" s="1763" t="s">
        <v>76</v>
      </c>
      <c r="C191" s="1764">
        <v>4.402866061798381</v>
      </c>
      <c r="D191" s="1764">
        <v>0</v>
      </c>
      <c r="E191" s="1764">
        <v>487.60301937691622</v>
      </c>
      <c r="F191" s="1764">
        <v>1.2853084041595679</v>
      </c>
      <c r="G191" s="1764">
        <v>216.06014408113316</v>
      </c>
      <c r="H191" s="1764">
        <v>0</v>
      </c>
      <c r="I191" s="1764">
        <v>0</v>
      </c>
      <c r="J191" s="1764">
        <v>0</v>
      </c>
      <c r="K191" s="1764">
        <v>73.14050380809293</v>
      </c>
      <c r="L191" s="1764">
        <v>2.4819218861056669</v>
      </c>
      <c r="M191" s="1764">
        <v>50.279501220144667</v>
      </c>
      <c r="N191" s="1764">
        <v>21.5564108999009</v>
      </c>
      <c r="O191" s="1764">
        <v>79.93802880459161</v>
      </c>
      <c r="P191" s="1764">
        <v>2.1203322151093715</v>
      </c>
      <c r="Q191" s="1764">
        <v>423.19672770013881</v>
      </c>
      <c r="R191" s="1764">
        <v>62.305757196151887</v>
      </c>
      <c r="S191" s="1764">
        <v>9.4600495955588908</v>
      </c>
      <c r="T191" s="1764">
        <v>1433.830571249802</v>
      </c>
    </row>
    <row r="192" spans="2:20">
      <c r="B192" s="1750"/>
      <c r="C192" s="1769">
        <v>0</v>
      </c>
      <c r="D192" s="1769">
        <v>0</v>
      </c>
      <c r="E192" s="1769">
        <v>0</v>
      </c>
      <c r="F192" s="1769">
        <v>0</v>
      </c>
      <c r="G192" s="1769">
        <v>0</v>
      </c>
      <c r="H192" s="1769">
        <v>0</v>
      </c>
      <c r="I192" s="1769">
        <v>0</v>
      </c>
      <c r="J192" s="1769">
        <v>0</v>
      </c>
      <c r="K192" s="1769">
        <v>0</v>
      </c>
      <c r="L192" s="1769">
        <v>0</v>
      </c>
      <c r="M192" s="1769">
        <v>8.8817841970012523E-15</v>
      </c>
      <c r="N192" s="1769">
        <v>1.4155343563970746E-15</v>
      </c>
      <c r="O192" s="1769">
        <v>0</v>
      </c>
      <c r="P192" s="1769">
        <v>0</v>
      </c>
      <c r="Q192" s="1769">
        <v>0</v>
      </c>
      <c r="R192" s="1769">
        <v>7.1054273576010019E-15</v>
      </c>
      <c r="S192" s="1769">
        <v>-1.7763568394002505E-15</v>
      </c>
      <c r="T192" s="1769">
        <v>0</v>
      </c>
    </row>
    <row r="193" spans="2:20">
      <c r="B193" s="1750"/>
      <c r="C193" s="1750"/>
      <c r="D193" s="1750"/>
      <c r="E193" s="1750"/>
      <c r="F193" s="1750"/>
      <c r="G193" s="1750"/>
      <c r="H193" s="1750"/>
      <c r="I193" s="1750"/>
      <c r="J193" s="1750"/>
      <c r="K193" s="1750"/>
      <c r="L193" s="1750"/>
      <c r="M193" s="1750"/>
      <c r="N193" s="1750"/>
      <c r="O193" s="1750"/>
      <c r="P193" s="1750"/>
      <c r="Q193" s="1750"/>
      <c r="R193" s="1750"/>
      <c r="S193" s="1750"/>
      <c r="T193" s="1750"/>
    </row>
    <row r="194" spans="2:20" ht="15">
      <c r="B194" s="1754" t="s">
        <v>81</v>
      </c>
      <c r="C194" s="1755"/>
      <c r="D194" s="1755"/>
      <c r="E194" s="1755"/>
      <c r="F194" s="1755"/>
      <c r="G194" s="1755"/>
      <c r="H194" s="1755"/>
      <c r="I194" s="1755"/>
      <c r="J194" s="1755"/>
      <c r="K194" s="1755"/>
      <c r="L194" s="1755"/>
      <c r="M194" s="1755"/>
      <c r="N194" s="1755"/>
      <c r="O194" s="1755"/>
      <c r="P194" s="1755"/>
      <c r="Q194" s="1755"/>
      <c r="R194" s="1755"/>
      <c r="S194" s="1755"/>
      <c r="T194" s="1755"/>
    </row>
    <row r="195" spans="2:20">
      <c r="B195" s="1750"/>
      <c r="C195" s="1750"/>
      <c r="D195" s="1750"/>
      <c r="E195" s="1750"/>
      <c r="F195" s="1750"/>
      <c r="G195" s="1750"/>
      <c r="H195" s="1750"/>
      <c r="I195" s="1750"/>
      <c r="J195" s="1750"/>
      <c r="K195" s="1750"/>
      <c r="L195" s="1750"/>
      <c r="M195" s="1750"/>
      <c r="N195" s="1750"/>
      <c r="O195" s="1750"/>
      <c r="P195" s="1750"/>
      <c r="Q195" s="1750"/>
      <c r="R195" s="1750"/>
      <c r="S195" s="1750"/>
      <c r="T195" s="1750"/>
    </row>
    <row r="196" spans="2:20">
      <c r="B196" s="2161" t="s">
        <v>30</v>
      </c>
      <c r="C196" s="2162" t="s">
        <v>31</v>
      </c>
      <c r="D196" s="2162" t="s">
        <v>32</v>
      </c>
      <c r="E196" s="2162" t="s">
        <v>33</v>
      </c>
      <c r="F196" s="2159" t="s">
        <v>890</v>
      </c>
      <c r="G196" s="2162" t="s">
        <v>34</v>
      </c>
      <c r="H196" s="2159" t="s">
        <v>891</v>
      </c>
      <c r="I196" s="2162" t="s">
        <v>35</v>
      </c>
      <c r="J196" s="2162" t="s">
        <v>36</v>
      </c>
      <c r="K196" s="2162" t="s">
        <v>37</v>
      </c>
      <c r="L196" s="2162"/>
      <c r="M196" s="2162"/>
      <c r="N196" s="2162"/>
      <c r="O196" s="2162"/>
      <c r="P196" s="2162"/>
      <c r="Q196" s="2159" t="s">
        <v>38</v>
      </c>
      <c r="R196" s="2159" t="s">
        <v>39</v>
      </c>
      <c r="S196" s="2159" t="s">
        <v>40</v>
      </c>
      <c r="T196" s="2159" t="s">
        <v>41</v>
      </c>
    </row>
    <row r="197" spans="2:20" ht="36">
      <c r="B197" s="2161"/>
      <c r="C197" s="2162"/>
      <c r="D197" s="2162"/>
      <c r="E197" s="2162"/>
      <c r="F197" s="2160"/>
      <c r="G197" s="2162"/>
      <c r="H197" s="2160"/>
      <c r="I197" s="2162"/>
      <c r="J197" s="2162"/>
      <c r="K197" s="1756" t="s">
        <v>42</v>
      </c>
      <c r="L197" s="1756" t="s">
        <v>43</v>
      </c>
      <c r="M197" s="1756" t="s">
        <v>44</v>
      </c>
      <c r="N197" s="1756" t="s">
        <v>45</v>
      </c>
      <c r="O197" s="1757" t="s">
        <v>46</v>
      </c>
      <c r="P197" s="1756" t="s">
        <v>47</v>
      </c>
      <c r="Q197" s="2160"/>
      <c r="R197" s="2160"/>
      <c r="S197" s="2160"/>
      <c r="T197" s="2160"/>
    </row>
    <row r="198" spans="2:20">
      <c r="B198" s="1758" t="s">
        <v>48</v>
      </c>
      <c r="C198" s="1759">
        <v>0</v>
      </c>
      <c r="D198" s="1759">
        <v>9.7691999999999997</v>
      </c>
      <c r="E198" s="1759">
        <v>0</v>
      </c>
      <c r="F198" s="1759">
        <v>0</v>
      </c>
      <c r="G198" s="1759">
        <v>0.18608000000000002</v>
      </c>
      <c r="H198" s="1759">
        <v>0</v>
      </c>
      <c r="I198" s="1760">
        <v>998.87486936571054</v>
      </c>
      <c r="J198" s="1760">
        <v>195.18088572946201</v>
      </c>
      <c r="K198" s="1760">
        <v>219.64122048170964</v>
      </c>
      <c r="L198" s="1760">
        <v>27.399155169003588</v>
      </c>
      <c r="M198" s="1759">
        <v>0</v>
      </c>
      <c r="N198" s="1759">
        <v>0</v>
      </c>
      <c r="O198" s="1760">
        <v>91.581907146552624</v>
      </c>
      <c r="P198" s="1760">
        <v>9.822283599399352</v>
      </c>
      <c r="Q198" s="1759">
        <v>0</v>
      </c>
      <c r="R198" s="1759">
        <v>0</v>
      </c>
      <c r="S198" s="1759">
        <v>0</v>
      </c>
      <c r="T198" s="1761">
        <v>1552.4556014918373</v>
      </c>
    </row>
    <row r="199" spans="2:20">
      <c r="B199" s="1758" t="s">
        <v>49</v>
      </c>
      <c r="C199" s="1759">
        <v>19.661116429823814</v>
      </c>
      <c r="D199" s="1759">
        <v>409.1975890316798</v>
      </c>
      <c r="E199" s="1759">
        <v>132.15971465167593</v>
      </c>
      <c r="F199" s="1759">
        <v>1.1566580598777236</v>
      </c>
      <c r="G199" s="1759">
        <v>243.68132981664462</v>
      </c>
      <c r="H199" s="1759">
        <v>0</v>
      </c>
      <c r="I199" s="1759">
        <v>0</v>
      </c>
      <c r="J199" s="1759">
        <v>0</v>
      </c>
      <c r="K199" s="1759">
        <v>0</v>
      </c>
      <c r="L199" s="1759">
        <v>0</v>
      </c>
      <c r="M199" s="1759">
        <v>0</v>
      </c>
      <c r="N199" s="1759">
        <v>0</v>
      </c>
      <c r="O199" s="1759">
        <v>0</v>
      </c>
      <c r="P199" s="1759">
        <v>0</v>
      </c>
      <c r="Q199" s="1759">
        <v>0</v>
      </c>
      <c r="R199" s="1759">
        <v>0</v>
      </c>
      <c r="S199" s="1759">
        <v>0</v>
      </c>
      <c r="T199" s="1761">
        <v>805.85640798970189</v>
      </c>
    </row>
    <row r="200" spans="2:20">
      <c r="B200" s="1758" t="s">
        <v>50</v>
      </c>
      <c r="C200" s="1759">
        <v>0</v>
      </c>
      <c r="D200" s="1759">
        <v>0</v>
      </c>
      <c r="E200" s="1759">
        <v>0</v>
      </c>
      <c r="F200" s="1759">
        <v>0</v>
      </c>
      <c r="G200" s="1759">
        <v>0</v>
      </c>
      <c r="H200" s="1759">
        <v>0</v>
      </c>
      <c r="I200" s="1759">
        <v>0</v>
      </c>
      <c r="J200" s="1759">
        <v>0</v>
      </c>
      <c r="K200" s="1759">
        <v>0</v>
      </c>
      <c r="L200" s="1759">
        <v>0</v>
      </c>
      <c r="M200" s="1759">
        <v>0</v>
      </c>
      <c r="N200" s="1759">
        <v>0</v>
      </c>
      <c r="O200" s="1759">
        <v>0</v>
      </c>
      <c r="P200" s="1759">
        <v>0</v>
      </c>
      <c r="Q200" s="1759">
        <v>-41.558354463076057</v>
      </c>
      <c r="R200" s="1759">
        <v>0</v>
      </c>
      <c r="S200" s="1759">
        <v>0</v>
      </c>
      <c r="T200" s="1761">
        <v>-41.558354463076057</v>
      </c>
    </row>
    <row r="201" spans="2:20">
      <c r="B201" s="1758" t="s">
        <v>51</v>
      </c>
      <c r="C201" s="1759">
        <v>0</v>
      </c>
      <c r="D201" s="1759">
        <v>0</v>
      </c>
      <c r="E201" s="1759">
        <v>-16.199220216107165</v>
      </c>
      <c r="F201" s="1759">
        <v>-0.35114276718264964</v>
      </c>
      <c r="G201" s="1759">
        <v>-0.92701690536219505</v>
      </c>
      <c r="H201" s="1759">
        <v>0</v>
      </c>
      <c r="I201" s="1759">
        <v>0</v>
      </c>
      <c r="J201" s="1759">
        <v>0</v>
      </c>
      <c r="K201" s="1759">
        <v>0</v>
      </c>
      <c r="L201" s="1759">
        <v>0</v>
      </c>
      <c r="M201" s="1759">
        <v>-0.52671415077397443</v>
      </c>
      <c r="N201" s="1759">
        <v>-0.12641139618575387</v>
      </c>
      <c r="O201" s="1759">
        <v>0</v>
      </c>
      <c r="P201" s="1759">
        <v>0</v>
      </c>
      <c r="Q201" s="1759">
        <v>0</v>
      </c>
      <c r="R201" s="1759">
        <v>0</v>
      </c>
      <c r="S201" s="1759">
        <v>0</v>
      </c>
      <c r="T201" s="1761">
        <v>-18.130505435611738</v>
      </c>
    </row>
    <row r="202" spans="2:20">
      <c r="B202" s="1758" t="s">
        <v>52</v>
      </c>
      <c r="C202" s="1759">
        <v>0</v>
      </c>
      <c r="D202" s="1759">
        <v>0</v>
      </c>
      <c r="E202" s="1759">
        <v>-73.427503644783499</v>
      </c>
      <c r="F202" s="1759">
        <v>-0.69683709307213026</v>
      </c>
      <c r="G202" s="1759">
        <v>0</v>
      </c>
      <c r="H202" s="1759">
        <v>0</v>
      </c>
      <c r="I202" s="1759">
        <v>0</v>
      </c>
      <c r="J202" s="1759">
        <v>0</v>
      </c>
      <c r="K202" s="1759">
        <v>0</v>
      </c>
      <c r="L202" s="1759">
        <v>0</v>
      </c>
      <c r="M202" s="1759">
        <v>-3.8742860108991213</v>
      </c>
      <c r="N202" s="1759">
        <v>0</v>
      </c>
      <c r="O202" s="1759">
        <v>0</v>
      </c>
      <c r="P202" s="1759">
        <v>0</v>
      </c>
      <c r="Q202" s="1759">
        <v>0</v>
      </c>
      <c r="R202" s="1759">
        <v>0</v>
      </c>
      <c r="S202" s="1759">
        <v>0</v>
      </c>
      <c r="T202" s="1761">
        <v>-77.998626748754759</v>
      </c>
    </row>
    <row r="203" spans="2:20">
      <c r="B203" s="1758" t="s">
        <v>53</v>
      </c>
      <c r="C203" s="1759">
        <v>0</v>
      </c>
      <c r="D203" s="1759">
        <v>0</v>
      </c>
      <c r="E203" s="1759">
        <v>0</v>
      </c>
      <c r="F203" s="1759">
        <v>0</v>
      </c>
      <c r="G203" s="1759">
        <v>0</v>
      </c>
      <c r="H203" s="1759">
        <v>0</v>
      </c>
      <c r="I203" s="1759">
        <v>0</v>
      </c>
      <c r="J203" s="1759">
        <v>0</v>
      </c>
      <c r="K203" s="1759">
        <v>0</v>
      </c>
      <c r="L203" s="1759">
        <v>0</v>
      </c>
      <c r="M203" s="1759">
        <v>0</v>
      </c>
      <c r="N203" s="1759">
        <v>0</v>
      </c>
      <c r="O203" s="1759">
        <v>0</v>
      </c>
      <c r="P203" s="1759">
        <v>0</v>
      </c>
      <c r="Q203" s="1759">
        <v>0</v>
      </c>
      <c r="R203" s="1759">
        <v>0</v>
      </c>
      <c r="S203" s="1759">
        <v>0</v>
      </c>
      <c r="T203" s="1761">
        <v>0</v>
      </c>
    </row>
    <row r="204" spans="2:20">
      <c r="B204" s="1763" t="s">
        <v>54</v>
      </c>
      <c r="C204" s="1764">
        <v>19.661116429823814</v>
      </c>
      <c r="D204" s="1764">
        <v>418.96678903167981</v>
      </c>
      <c r="E204" s="1764">
        <v>42.532990790785263</v>
      </c>
      <c r="F204" s="1764">
        <v>0.10867819962294367</v>
      </c>
      <c r="G204" s="1764">
        <v>242.94039291128243</v>
      </c>
      <c r="H204" s="1764">
        <v>0</v>
      </c>
      <c r="I204" s="1764">
        <v>998.87486936571054</v>
      </c>
      <c r="J204" s="1764">
        <v>195.18088572946201</v>
      </c>
      <c r="K204" s="1764">
        <v>219.64122048170964</v>
      </c>
      <c r="L204" s="1764">
        <v>27.399155169003588</v>
      </c>
      <c r="M204" s="1764">
        <v>-4.401000161673096</v>
      </c>
      <c r="N204" s="1764">
        <v>-0.12641139618575387</v>
      </c>
      <c r="O204" s="1764">
        <v>91.581907146552624</v>
      </c>
      <c r="P204" s="1764">
        <v>9.822283599399352</v>
      </c>
      <c r="Q204" s="1764">
        <v>-41.558354463076057</v>
      </c>
      <c r="R204" s="1764">
        <v>0</v>
      </c>
      <c r="S204" s="1764">
        <v>0</v>
      </c>
      <c r="T204" s="1764">
        <v>2220.6245228340968</v>
      </c>
    </row>
    <row r="205" spans="2:20">
      <c r="B205" s="1765"/>
      <c r="C205" s="1766"/>
      <c r="D205" s="1766"/>
      <c r="E205" s="1766"/>
      <c r="F205" s="1766"/>
      <c r="G205" s="1766"/>
      <c r="H205" s="1766"/>
      <c r="I205" s="1766"/>
      <c r="J205" s="1766"/>
      <c r="K205" s="1766"/>
      <c r="L205" s="1766"/>
      <c r="M205" s="1766"/>
      <c r="N205" s="1766"/>
      <c r="O205" s="1766"/>
      <c r="P205" s="1766"/>
      <c r="Q205" s="1766"/>
      <c r="R205" s="1766"/>
      <c r="S205" s="1766"/>
      <c r="T205" s="1766"/>
    </row>
    <row r="206" spans="2:20">
      <c r="B206" s="1767" t="s">
        <v>55</v>
      </c>
      <c r="C206" s="1759">
        <v>0</v>
      </c>
      <c r="D206" s="1759">
        <v>0</v>
      </c>
      <c r="E206" s="1759">
        <v>0</v>
      </c>
      <c r="F206" s="1759">
        <v>0</v>
      </c>
      <c r="G206" s="1759">
        <v>0</v>
      </c>
      <c r="H206" s="1759">
        <v>0</v>
      </c>
      <c r="I206" s="1759">
        <v>0</v>
      </c>
      <c r="J206" s="1759">
        <v>0</v>
      </c>
      <c r="K206" s="1759">
        <v>0</v>
      </c>
      <c r="L206" s="1759">
        <v>0</v>
      </c>
      <c r="M206" s="1759">
        <v>0</v>
      </c>
      <c r="N206" s="1759">
        <v>0</v>
      </c>
      <c r="O206" s="1759">
        <v>0</v>
      </c>
      <c r="P206" s="1759">
        <v>0</v>
      </c>
      <c r="Q206" s="1759">
        <v>0</v>
      </c>
      <c r="R206" s="1759">
        <v>0</v>
      </c>
      <c r="S206" s="1759">
        <v>0</v>
      </c>
      <c r="T206" s="1768">
        <v>0</v>
      </c>
    </row>
    <row r="207" spans="2:20">
      <c r="B207" s="1767" t="s">
        <v>56</v>
      </c>
      <c r="C207" s="1759">
        <v>0</v>
      </c>
      <c r="D207" s="1759">
        <v>0</v>
      </c>
      <c r="E207" s="1759">
        <v>0</v>
      </c>
      <c r="F207" s="1759">
        <v>0</v>
      </c>
      <c r="G207" s="1759">
        <v>34.902630623279101</v>
      </c>
      <c r="H207" s="1759">
        <v>0</v>
      </c>
      <c r="I207" s="1759">
        <v>998.87486936571054</v>
      </c>
      <c r="J207" s="1759">
        <v>195.18088572946201</v>
      </c>
      <c r="K207" s="1759">
        <v>23.257846975039278</v>
      </c>
      <c r="L207" s="1759">
        <v>9.2039522099816971</v>
      </c>
      <c r="M207" s="1759">
        <v>0</v>
      </c>
      <c r="N207" s="1759">
        <v>6.1592877570492535</v>
      </c>
      <c r="O207" s="1759">
        <v>0</v>
      </c>
      <c r="P207" s="1759">
        <v>0</v>
      </c>
      <c r="Q207" s="1759">
        <v>-560.30816598700312</v>
      </c>
      <c r="R207" s="1759">
        <v>0</v>
      </c>
      <c r="S207" s="1759">
        <v>0</v>
      </c>
      <c r="T207" s="1768">
        <v>707.27130667351867</v>
      </c>
    </row>
    <row r="208" spans="2:20">
      <c r="B208" s="1767" t="s">
        <v>57</v>
      </c>
      <c r="C208" s="1759">
        <v>0</v>
      </c>
      <c r="D208" s="1759">
        <v>0</v>
      </c>
      <c r="E208" s="1759">
        <v>0</v>
      </c>
      <c r="F208" s="1759">
        <v>0</v>
      </c>
      <c r="G208" s="1759">
        <v>17.169661952341983</v>
      </c>
      <c r="H208" s="1759">
        <v>0</v>
      </c>
      <c r="I208" s="1759">
        <v>0</v>
      </c>
      <c r="J208" s="1759">
        <v>0</v>
      </c>
      <c r="K208" s="1759">
        <v>33.359174711982021</v>
      </c>
      <c r="L208" s="1759">
        <v>15.594965202678805</v>
      </c>
      <c r="M208" s="1759">
        <v>0</v>
      </c>
      <c r="N208" s="1759">
        <v>4.2924154880854957</v>
      </c>
      <c r="O208" s="1759">
        <v>0</v>
      </c>
      <c r="P208" s="1759">
        <v>7.4048603027879594</v>
      </c>
      <c r="Q208" s="1759">
        <v>0</v>
      </c>
      <c r="R208" s="1759">
        <v>-70.879706042506072</v>
      </c>
      <c r="S208" s="1759">
        <v>0</v>
      </c>
      <c r="T208" s="1768">
        <v>6.941371615370187</v>
      </c>
    </row>
    <row r="209" spans="2:20">
      <c r="B209" s="1767" t="s">
        <v>58</v>
      </c>
      <c r="C209" s="1759">
        <v>0</v>
      </c>
      <c r="D209" s="1759">
        <v>0</v>
      </c>
      <c r="E209" s="1759">
        <v>0</v>
      </c>
      <c r="F209" s="1759">
        <v>0</v>
      </c>
      <c r="G209" s="1759">
        <v>0</v>
      </c>
      <c r="H209" s="1759">
        <v>0</v>
      </c>
      <c r="I209" s="1759">
        <v>0</v>
      </c>
      <c r="J209" s="1759">
        <v>0</v>
      </c>
      <c r="K209" s="1759">
        <v>39.874732394332995</v>
      </c>
      <c r="L209" s="1759">
        <v>0</v>
      </c>
      <c r="M209" s="1759">
        <v>0</v>
      </c>
      <c r="N209" s="1759">
        <v>-36.177702430243549</v>
      </c>
      <c r="O209" s="1759">
        <v>0</v>
      </c>
      <c r="P209" s="1759">
        <v>0</v>
      </c>
      <c r="Q209" s="1759">
        <v>0</v>
      </c>
      <c r="R209" s="1759">
        <v>0</v>
      </c>
      <c r="S209" s="1759">
        <v>0</v>
      </c>
      <c r="T209" s="1768">
        <v>3.6970299640894453</v>
      </c>
    </row>
    <row r="210" spans="2:20">
      <c r="B210" s="1767" t="s">
        <v>59</v>
      </c>
      <c r="C210" s="1759">
        <v>0</v>
      </c>
      <c r="D210" s="1759">
        <v>0</v>
      </c>
      <c r="E210" s="1759">
        <v>0</v>
      </c>
      <c r="F210" s="1759">
        <v>0</v>
      </c>
      <c r="G210" s="1759">
        <v>0</v>
      </c>
      <c r="H210" s="1759">
        <v>0</v>
      </c>
      <c r="I210" s="1759">
        <v>0</v>
      </c>
      <c r="J210" s="1759">
        <v>0</v>
      </c>
      <c r="K210" s="1759">
        <v>0</v>
      </c>
      <c r="L210" s="1759">
        <v>0</v>
      </c>
      <c r="M210" s="1759">
        <v>0</v>
      </c>
      <c r="N210" s="1759">
        <v>0</v>
      </c>
      <c r="O210" s="1759">
        <v>0</v>
      </c>
      <c r="P210" s="1759">
        <v>0</v>
      </c>
      <c r="Q210" s="1759">
        <v>0</v>
      </c>
      <c r="R210" s="1759">
        <v>0</v>
      </c>
      <c r="S210" s="1759">
        <v>0</v>
      </c>
      <c r="T210" s="1768">
        <v>0</v>
      </c>
    </row>
    <row r="211" spans="2:20">
      <c r="B211" s="1767" t="s">
        <v>60</v>
      </c>
      <c r="C211" s="1759">
        <v>0</v>
      </c>
      <c r="D211" s="1759">
        <v>434.00506451720082</v>
      </c>
      <c r="E211" s="1759">
        <v>-429.66501387202879</v>
      </c>
      <c r="F211" s="1759">
        <v>0</v>
      </c>
      <c r="G211" s="1759">
        <v>0</v>
      </c>
      <c r="H211" s="1759">
        <v>0</v>
      </c>
      <c r="I211" s="1759">
        <v>0</v>
      </c>
      <c r="J211" s="1759">
        <v>0</v>
      </c>
      <c r="K211" s="1759">
        <v>0</v>
      </c>
      <c r="L211" s="1759">
        <v>0</v>
      </c>
      <c r="M211" s="1759">
        <v>0</v>
      </c>
      <c r="N211" s="1759">
        <v>0</v>
      </c>
      <c r="O211" s="1759">
        <v>0</v>
      </c>
      <c r="P211" s="1759">
        <v>0</v>
      </c>
      <c r="Q211" s="1759">
        <v>0</v>
      </c>
      <c r="R211" s="1759">
        <v>0</v>
      </c>
      <c r="S211" s="1759">
        <v>0</v>
      </c>
      <c r="T211" s="1768">
        <v>4.3400506451720275</v>
      </c>
    </row>
    <row r="212" spans="2:20">
      <c r="B212" s="1767" t="s">
        <v>61</v>
      </c>
      <c r="C212" s="1759">
        <v>0</v>
      </c>
      <c r="D212" s="1759">
        <v>0</v>
      </c>
      <c r="E212" s="1759">
        <v>0</v>
      </c>
      <c r="F212" s="1759">
        <v>0</v>
      </c>
      <c r="G212" s="1759">
        <v>0</v>
      </c>
      <c r="H212" s="1759">
        <v>0</v>
      </c>
      <c r="I212" s="1759">
        <v>0</v>
      </c>
      <c r="J212" s="1759">
        <v>0</v>
      </c>
      <c r="K212" s="1759">
        <v>54.478261863200068</v>
      </c>
      <c r="L212" s="1759">
        <v>0</v>
      </c>
      <c r="M212" s="1759">
        <v>-54.478261863200068</v>
      </c>
      <c r="N212" s="1759">
        <v>0</v>
      </c>
      <c r="O212" s="1759">
        <v>0</v>
      </c>
      <c r="P212" s="1759">
        <v>0</v>
      </c>
      <c r="Q212" s="1759">
        <v>0</v>
      </c>
      <c r="R212" s="1759">
        <v>0</v>
      </c>
      <c r="S212" s="1759">
        <v>0</v>
      </c>
      <c r="T212" s="1768">
        <v>0</v>
      </c>
    </row>
    <row r="213" spans="2:20">
      <c r="B213" s="1767" t="s">
        <v>62</v>
      </c>
      <c r="C213" s="1759">
        <v>0</v>
      </c>
      <c r="D213" s="1759">
        <v>0</v>
      </c>
      <c r="E213" s="1759">
        <v>0</v>
      </c>
      <c r="F213" s="1759">
        <v>-1.5541621174818701</v>
      </c>
      <c r="G213" s="1759">
        <v>0</v>
      </c>
      <c r="H213" s="1759">
        <v>0</v>
      </c>
      <c r="I213" s="1759">
        <v>0</v>
      </c>
      <c r="J213" s="1759">
        <v>0</v>
      </c>
      <c r="K213" s="1759">
        <v>0</v>
      </c>
      <c r="L213" s="1759">
        <v>0</v>
      </c>
      <c r="M213" s="1759">
        <v>0</v>
      </c>
      <c r="N213" s="1759">
        <v>0</v>
      </c>
      <c r="O213" s="1759">
        <v>0</v>
      </c>
      <c r="P213" s="1759">
        <v>0</v>
      </c>
      <c r="Q213" s="1759">
        <v>0</v>
      </c>
      <c r="R213" s="1759">
        <v>0</v>
      </c>
      <c r="S213" s="1759">
        <v>2.1645711942644428</v>
      </c>
      <c r="T213" s="1768">
        <v>0.61040907678257272</v>
      </c>
    </row>
    <row r="214" spans="2:20">
      <c r="B214" s="1767" t="s">
        <v>63</v>
      </c>
      <c r="C214" s="1759">
        <v>0</v>
      </c>
      <c r="D214" s="1759">
        <v>0</v>
      </c>
      <c r="E214" s="1759">
        <v>0</v>
      </c>
      <c r="F214" s="1759">
        <v>0</v>
      </c>
      <c r="G214" s="1759">
        <v>0</v>
      </c>
      <c r="H214" s="1759">
        <v>0</v>
      </c>
      <c r="I214" s="1759">
        <v>0</v>
      </c>
      <c r="J214" s="1759">
        <v>0</v>
      </c>
      <c r="K214" s="1759">
        <v>0</v>
      </c>
      <c r="L214" s="1759">
        <v>0</v>
      </c>
      <c r="M214" s="1759">
        <v>0</v>
      </c>
      <c r="N214" s="1759">
        <v>0</v>
      </c>
      <c r="O214" s="1759">
        <v>0</v>
      </c>
      <c r="P214" s="1759">
        <v>0</v>
      </c>
      <c r="Q214" s="1759">
        <v>22.347786362655235</v>
      </c>
      <c r="R214" s="1759">
        <v>0</v>
      </c>
      <c r="S214" s="1759">
        <v>-14.526061135725904</v>
      </c>
      <c r="T214" s="1768">
        <v>7.8217252269293311</v>
      </c>
    </row>
    <row r="215" spans="2:20">
      <c r="B215" s="1767" t="s">
        <v>64</v>
      </c>
      <c r="C215" s="1759">
        <v>11.574443320312499</v>
      </c>
      <c r="D215" s="1759">
        <v>-15.038275485521009</v>
      </c>
      <c r="E215" s="1759">
        <v>19.669176096265762</v>
      </c>
      <c r="F215" s="1759">
        <v>0</v>
      </c>
      <c r="G215" s="1759">
        <v>0</v>
      </c>
      <c r="H215" s="1759">
        <v>0</v>
      </c>
      <c r="I215" s="1759">
        <v>0</v>
      </c>
      <c r="J215" s="1759">
        <v>0</v>
      </c>
      <c r="K215" s="1759">
        <v>0</v>
      </c>
      <c r="L215" s="1759">
        <v>0</v>
      </c>
      <c r="M215" s="1759">
        <v>0</v>
      </c>
      <c r="N215" s="1759">
        <v>0</v>
      </c>
      <c r="O215" s="1759">
        <v>0</v>
      </c>
      <c r="P215" s="1759">
        <v>0</v>
      </c>
      <c r="Q215" s="1759">
        <v>0</v>
      </c>
      <c r="R215" s="1759">
        <v>0</v>
      </c>
      <c r="S215" s="1759">
        <v>0</v>
      </c>
      <c r="T215" s="1768">
        <v>16.20534393105725</v>
      </c>
    </row>
    <row r="216" spans="2:20">
      <c r="B216" s="1767" t="s">
        <v>65</v>
      </c>
      <c r="C216" s="1759">
        <v>4.5011724023437498</v>
      </c>
      <c r="D216" s="1759">
        <v>0</v>
      </c>
      <c r="E216" s="1759">
        <v>19.145306286774794</v>
      </c>
      <c r="F216" s="1759">
        <v>0</v>
      </c>
      <c r="G216" s="1759">
        <v>4.9057031873641765</v>
      </c>
      <c r="H216" s="1759">
        <v>0</v>
      </c>
      <c r="I216" s="1759">
        <v>0</v>
      </c>
      <c r="J216" s="1759">
        <v>0</v>
      </c>
      <c r="K216" s="1759">
        <v>0</v>
      </c>
      <c r="L216" s="1759">
        <v>0</v>
      </c>
      <c r="M216" s="1759">
        <v>0</v>
      </c>
      <c r="N216" s="1759">
        <v>0.66895952554966043</v>
      </c>
      <c r="O216" s="1759">
        <v>0</v>
      </c>
      <c r="P216" s="1759">
        <v>0</v>
      </c>
      <c r="Q216" s="1759">
        <v>32.10784849162313</v>
      </c>
      <c r="R216" s="1759">
        <v>0</v>
      </c>
      <c r="S216" s="1759">
        <v>0</v>
      </c>
      <c r="T216" s="1768">
        <v>61.32898989365551</v>
      </c>
    </row>
    <row r="217" spans="2:20">
      <c r="B217" s="1767" t="s">
        <v>66</v>
      </c>
      <c r="C217" s="1759">
        <v>0</v>
      </c>
      <c r="D217" s="1759">
        <v>0</v>
      </c>
      <c r="E217" s="1759">
        <v>0</v>
      </c>
      <c r="F217" s="1759">
        <v>0</v>
      </c>
      <c r="G217" s="1759">
        <v>2.8038731796398748</v>
      </c>
      <c r="H217" s="1759">
        <v>0</v>
      </c>
      <c r="I217" s="1759">
        <v>0</v>
      </c>
      <c r="J217" s="1759">
        <v>0</v>
      </c>
      <c r="K217" s="1759">
        <v>0</v>
      </c>
      <c r="L217" s="1759">
        <v>0</v>
      </c>
      <c r="M217" s="1759">
        <v>0</v>
      </c>
      <c r="N217" s="1759">
        <v>0.3823463426781647</v>
      </c>
      <c r="O217" s="1759">
        <v>0</v>
      </c>
      <c r="P217" s="1759">
        <v>0</v>
      </c>
      <c r="Q217" s="1759">
        <v>39.756449082627839</v>
      </c>
      <c r="R217" s="1759">
        <v>5.4925233464672614</v>
      </c>
      <c r="S217" s="1759">
        <v>0</v>
      </c>
      <c r="T217" s="1768">
        <v>48.435191951413138</v>
      </c>
    </row>
    <row r="218" spans="2:20">
      <c r="B218" s="1763" t="s">
        <v>67</v>
      </c>
      <c r="C218" s="1764">
        <v>16.075615722656249</v>
      </c>
      <c r="D218" s="1764">
        <v>418.96678903167981</v>
      </c>
      <c r="E218" s="1764">
        <v>-390.85053148898828</v>
      </c>
      <c r="F218" s="1764">
        <v>-1.5541621174818701</v>
      </c>
      <c r="G218" s="1764">
        <v>59.781868942625131</v>
      </c>
      <c r="H218" s="1764">
        <v>0</v>
      </c>
      <c r="I218" s="1764">
        <v>998.87486936571054</v>
      </c>
      <c r="J218" s="1764">
        <v>195.18088572946201</v>
      </c>
      <c r="K218" s="1764">
        <v>150.97001594455435</v>
      </c>
      <c r="L218" s="1764">
        <v>24.798917412660501</v>
      </c>
      <c r="M218" s="1764">
        <v>-54.478261863200068</v>
      </c>
      <c r="N218" s="1764">
        <v>-24.674693316880976</v>
      </c>
      <c r="O218" s="1764">
        <v>0</v>
      </c>
      <c r="P218" s="1764">
        <v>7.4048603027879594</v>
      </c>
      <c r="Q218" s="1764">
        <v>-466.09608205009687</v>
      </c>
      <c r="R218" s="1764">
        <v>-65.387182696038806</v>
      </c>
      <c r="S218" s="1764">
        <v>-12.361489941461461</v>
      </c>
      <c r="T218" s="1764">
        <v>856.65141897798799</v>
      </c>
    </row>
    <row r="219" spans="2:20">
      <c r="B219" s="1765"/>
      <c r="C219" s="1766"/>
      <c r="D219" s="1766"/>
      <c r="E219" s="1766"/>
      <c r="F219" s="1766"/>
      <c r="G219" s="1766"/>
      <c r="H219" s="1766"/>
      <c r="I219" s="1766"/>
      <c r="J219" s="1766"/>
      <c r="K219" s="1766"/>
      <c r="L219" s="1766"/>
      <c r="M219" s="1766"/>
      <c r="N219" s="1766"/>
      <c r="O219" s="1766"/>
      <c r="P219" s="1766"/>
      <c r="Q219" s="1766"/>
      <c r="R219" s="1766"/>
      <c r="S219" s="1766"/>
      <c r="T219" s="1766"/>
    </row>
    <row r="220" spans="2:20">
      <c r="B220" s="1767" t="s">
        <v>68</v>
      </c>
      <c r="C220" s="1759">
        <v>3.5855007071675664</v>
      </c>
      <c r="D220" s="1759">
        <v>0</v>
      </c>
      <c r="E220" s="1759">
        <v>11.923527534087594</v>
      </c>
      <c r="F220" s="1759">
        <v>0</v>
      </c>
      <c r="G220" s="1759">
        <v>73.453123855537925</v>
      </c>
      <c r="H220" s="1759">
        <v>0</v>
      </c>
      <c r="I220" s="1759">
        <v>0</v>
      </c>
      <c r="J220" s="1759">
        <v>0</v>
      </c>
      <c r="K220" s="1759">
        <v>20.223342170182473</v>
      </c>
      <c r="L220" s="1759">
        <v>2.6002377563430863</v>
      </c>
      <c r="M220" s="1759">
        <v>1.0285361411132812</v>
      </c>
      <c r="N220" s="1759">
        <v>10.016335071209717</v>
      </c>
      <c r="O220" s="1759">
        <v>3.4088933105468748</v>
      </c>
      <c r="P220" s="1759">
        <v>0</v>
      </c>
      <c r="Q220" s="1759">
        <v>123.0716827987814</v>
      </c>
      <c r="R220" s="1759">
        <v>17.402721433739298</v>
      </c>
      <c r="S220" s="1759">
        <v>2.0558867187500001</v>
      </c>
      <c r="T220" s="1768">
        <v>268.76978749745922</v>
      </c>
    </row>
    <row r="221" spans="2:20">
      <c r="B221" s="1965" t="s">
        <v>69</v>
      </c>
      <c r="C221" s="1966">
        <v>0</v>
      </c>
      <c r="D221" s="1966">
        <v>0</v>
      </c>
      <c r="E221" s="1966">
        <v>290.11557579580591</v>
      </c>
      <c r="F221" s="1966">
        <v>0.15795207154289831</v>
      </c>
      <c r="G221" s="1966">
        <v>4.9734474054962678</v>
      </c>
      <c r="H221" s="1966">
        <v>0</v>
      </c>
      <c r="I221" s="1966">
        <v>0</v>
      </c>
      <c r="J221" s="1966">
        <v>0</v>
      </c>
      <c r="K221" s="1966">
        <v>0</v>
      </c>
      <c r="L221" s="1966">
        <v>0</v>
      </c>
      <c r="M221" s="1966">
        <v>36.482323005879891</v>
      </c>
      <c r="N221" s="1966">
        <v>0.67819737347676379</v>
      </c>
      <c r="O221" s="1966">
        <v>0</v>
      </c>
      <c r="P221" s="1966">
        <v>0</v>
      </c>
      <c r="Q221" s="1966">
        <v>30.27502052201314</v>
      </c>
      <c r="R221" s="1966">
        <v>0</v>
      </c>
      <c r="S221" s="1966">
        <v>0.65150967495445122</v>
      </c>
      <c r="T221" s="1967">
        <v>363.33402584916939</v>
      </c>
    </row>
    <row r="222" spans="2:20">
      <c r="B222" s="1767" t="s">
        <v>70</v>
      </c>
      <c r="C222" s="1759">
        <v>0</v>
      </c>
      <c r="D222" s="1759">
        <v>0</v>
      </c>
      <c r="E222" s="1759">
        <v>4.3189692557077048</v>
      </c>
      <c r="F222" s="1759">
        <v>0</v>
      </c>
      <c r="G222" s="1759">
        <v>64.670833332730624</v>
      </c>
      <c r="H222" s="1759">
        <v>0</v>
      </c>
      <c r="I222" s="1759">
        <v>0</v>
      </c>
      <c r="J222" s="1759">
        <v>0</v>
      </c>
      <c r="K222" s="1759">
        <v>45.694565750921086</v>
      </c>
      <c r="L222" s="1759">
        <v>0</v>
      </c>
      <c r="M222" s="1759">
        <v>0</v>
      </c>
      <c r="N222" s="1759">
        <v>8.8187499999178112</v>
      </c>
      <c r="O222" s="1759">
        <v>71.668518554839707</v>
      </c>
      <c r="P222" s="1759">
        <v>0.92934372935872023</v>
      </c>
      <c r="Q222" s="1759">
        <v>165.29025106943408</v>
      </c>
      <c r="R222" s="1759">
        <v>29.293864289346555</v>
      </c>
      <c r="S222" s="1759">
        <v>0</v>
      </c>
      <c r="T222" s="1768">
        <v>390.68509598225631</v>
      </c>
    </row>
    <row r="223" spans="2:20">
      <c r="B223" s="1767" t="s">
        <v>71</v>
      </c>
      <c r="C223" s="1759">
        <v>0</v>
      </c>
      <c r="D223" s="1759">
        <v>0</v>
      </c>
      <c r="E223" s="1759">
        <v>5.6899791155257891</v>
      </c>
      <c r="F223" s="1759">
        <v>0</v>
      </c>
      <c r="G223" s="1759">
        <v>27.969082753856803</v>
      </c>
      <c r="H223" s="1759">
        <v>0</v>
      </c>
      <c r="I223" s="1759">
        <v>0</v>
      </c>
      <c r="J223" s="1759">
        <v>0</v>
      </c>
      <c r="K223" s="1759">
        <v>0.46314310358360405</v>
      </c>
      <c r="L223" s="1759">
        <v>0</v>
      </c>
      <c r="M223" s="1759">
        <v>0</v>
      </c>
      <c r="N223" s="1759">
        <v>3.8139658300713819</v>
      </c>
      <c r="O223" s="1759">
        <v>16.00449528116604</v>
      </c>
      <c r="P223" s="1759">
        <v>0.86289499755451327</v>
      </c>
      <c r="Q223" s="1759">
        <v>98.262180773408758</v>
      </c>
      <c r="R223" s="1759">
        <v>18.690596972952971</v>
      </c>
      <c r="S223" s="1759">
        <v>0</v>
      </c>
      <c r="T223" s="1768">
        <v>171.75633882811985</v>
      </c>
    </row>
    <row r="224" spans="2:20">
      <c r="B224" s="1767" t="s">
        <v>72</v>
      </c>
      <c r="C224" s="1759">
        <v>0</v>
      </c>
      <c r="D224" s="1759">
        <v>0</v>
      </c>
      <c r="E224" s="1759">
        <v>26.741094691446978</v>
      </c>
      <c r="F224" s="1759">
        <v>0</v>
      </c>
      <c r="G224" s="1759">
        <v>1.735774540709758</v>
      </c>
      <c r="H224" s="1759">
        <v>0</v>
      </c>
      <c r="I224" s="1759">
        <v>0</v>
      </c>
      <c r="J224" s="1759">
        <v>0</v>
      </c>
      <c r="K224" s="1759">
        <v>2.1723993471697325</v>
      </c>
      <c r="L224" s="1759">
        <v>0</v>
      </c>
      <c r="M224" s="1759">
        <v>4.4961048317228425</v>
      </c>
      <c r="N224" s="1759">
        <v>0.23669652827860335</v>
      </c>
      <c r="O224" s="1759">
        <v>0.5</v>
      </c>
      <c r="P224" s="1759">
        <v>0.62518456969816016</v>
      </c>
      <c r="Q224" s="1759">
        <v>7.6385924233834617</v>
      </c>
      <c r="R224" s="1759">
        <v>0</v>
      </c>
      <c r="S224" s="1759">
        <v>0.17366238047171115</v>
      </c>
      <c r="T224" s="1768">
        <v>44.319509312881259</v>
      </c>
    </row>
    <row r="225" spans="2:20">
      <c r="B225" s="1767" t="s">
        <v>73</v>
      </c>
      <c r="C225" s="1759">
        <v>0</v>
      </c>
      <c r="D225" s="1759">
        <v>0</v>
      </c>
      <c r="E225" s="1759">
        <v>0</v>
      </c>
      <c r="F225" s="1759">
        <v>0</v>
      </c>
      <c r="G225" s="1759">
        <v>0</v>
      </c>
      <c r="H225" s="1759">
        <v>0</v>
      </c>
      <c r="I225" s="1759">
        <v>0</v>
      </c>
      <c r="J225" s="1759">
        <v>0</v>
      </c>
      <c r="K225" s="1759">
        <v>0</v>
      </c>
      <c r="L225" s="1759">
        <v>0</v>
      </c>
      <c r="M225" s="1759">
        <v>0</v>
      </c>
      <c r="N225" s="1759">
        <v>0</v>
      </c>
      <c r="O225" s="1759">
        <v>0</v>
      </c>
      <c r="P225" s="1759">
        <v>0</v>
      </c>
      <c r="Q225" s="1759">
        <v>0</v>
      </c>
      <c r="R225" s="1759">
        <v>0</v>
      </c>
      <c r="S225" s="1759">
        <v>0</v>
      </c>
      <c r="T225" s="1768">
        <v>0</v>
      </c>
    </row>
    <row r="226" spans="2:20">
      <c r="B226" s="1763" t="s">
        <v>74</v>
      </c>
      <c r="C226" s="1764">
        <v>3.5855007071675664</v>
      </c>
      <c r="D226" s="1764">
        <v>0</v>
      </c>
      <c r="E226" s="1764">
        <v>338.78914639257397</v>
      </c>
      <c r="F226" s="1764">
        <v>0.15795207154289831</v>
      </c>
      <c r="G226" s="1764">
        <v>172.8022618883314</v>
      </c>
      <c r="H226" s="1764">
        <v>0</v>
      </c>
      <c r="I226" s="1764">
        <v>0</v>
      </c>
      <c r="J226" s="1764">
        <v>0</v>
      </c>
      <c r="K226" s="1764">
        <v>68.553450371856897</v>
      </c>
      <c r="L226" s="1764">
        <v>2.6002377563430863</v>
      </c>
      <c r="M226" s="1764">
        <v>42.006963978716016</v>
      </c>
      <c r="N226" s="1764">
        <v>23.563944802954278</v>
      </c>
      <c r="O226" s="1764">
        <v>91.581907146552624</v>
      </c>
      <c r="P226" s="1764">
        <v>2.4174232966113935</v>
      </c>
      <c r="Q226" s="1764">
        <v>424.53772758702087</v>
      </c>
      <c r="R226" s="1764">
        <v>65.38718269603882</v>
      </c>
      <c r="S226" s="1764">
        <v>2.8810587741761626</v>
      </c>
      <c r="T226" s="1764">
        <v>1238.8647574698862</v>
      </c>
    </row>
    <row r="227" spans="2:20">
      <c r="B227" s="1758" t="s">
        <v>75</v>
      </c>
      <c r="C227" s="1759">
        <v>0</v>
      </c>
      <c r="D227" s="1759">
        <v>0</v>
      </c>
      <c r="E227" s="1759">
        <v>94.594375887199448</v>
      </c>
      <c r="F227" s="1759">
        <v>1.5048882455619152</v>
      </c>
      <c r="G227" s="1759">
        <v>10.356262080325934</v>
      </c>
      <c r="H227" s="1759">
        <v>0</v>
      </c>
      <c r="I227" s="1759">
        <v>0</v>
      </c>
      <c r="J227" s="1759">
        <v>0</v>
      </c>
      <c r="K227" s="1759">
        <v>0.11775416529838639</v>
      </c>
      <c r="L227" s="1759">
        <v>0</v>
      </c>
      <c r="M227" s="1759">
        <v>8.0702977228109543</v>
      </c>
      <c r="N227" s="1759">
        <v>0.98433711774094745</v>
      </c>
      <c r="O227" s="1759">
        <v>0</v>
      </c>
      <c r="P227" s="1759">
        <v>0</v>
      </c>
      <c r="Q227" s="1759">
        <v>0</v>
      </c>
      <c r="R227" s="1759">
        <v>0</v>
      </c>
      <c r="S227" s="1759">
        <v>9.4804311672852979</v>
      </c>
      <c r="T227" s="1768">
        <v>125.10834638622289</v>
      </c>
    </row>
    <row r="228" spans="2:20">
      <c r="B228" s="1763" t="s">
        <v>76</v>
      </c>
      <c r="C228" s="1764">
        <v>3.5855007071675664</v>
      </c>
      <c r="D228" s="1764">
        <v>0</v>
      </c>
      <c r="E228" s="1764">
        <v>433.38352227977339</v>
      </c>
      <c r="F228" s="1764">
        <v>1.6628403171048136</v>
      </c>
      <c r="G228" s="1764">
        <v>183.15852396865733</v>
      </c>
      <c r="H228" s="1764">
        <v>0</v>
      </c>
      <c r="I228" s="1764">
        <v>0</v>
      </c>
      <c r="J228" s="1764">
        <v>0</v>
      </c>
      <c r="K228" s="1764">
        <v>68.67120453715529</v>
      </c>
      <c r="L228" s="1764">
        <v>2.6002377563430863</v>
      </c>
      <c r="M228" s="1764">
        <v>50.077261701526972</v>
      </c>
      <c r="N228" s="1764">
        <v>24.548281920695224</v>
      </c>
      <c r="O228" s="1764">
        <v>91.581907146552624</v>
      </c>
      <c r="P228" s="1764">
        <v>2.4174232966113935</v>
      </c>
      <c r="Q228" s="1764">
        <v>424.53772758702087</v>
      </c>
      <c r="R228" s="1764">
        <v>65.38718269603882</v>
      </c>
      <c r="S228" s="1764">
        <v>12.361489941461461</v>
      </c>
      <c r="T228" s="1764">
        <v>1363.973103856109</v>
      </c>
    </row>
    <row r="229" spans="2:20">
      <c r="B229" s="1750"/>
      <c r="C229" s="1769">
        <v>0</v>
      </c>
      <c r="D229" s="1769">
        <v>0</v>
      </c>
      <c r="E229" s="1769">
        <v>-1.5631940186722204E-13</v>
      </c>
      <c r="F229" s="1769">
        <v>-1.1102230246251565E-16</v>
      </c>
      <c r="G229" s="1769">
        <v>0</v>
      </c>
      <c r="H229" s="1769">
        <v>0</v>
      </c>
      <c r="I229" s="1769">
        <v>0</v>
      </c>
      <c r="J229" s="1769">
        <v>0</v>
      </c>
      <c r="K229" s="1769">
        <v>0</v>
      </c>
      <c r="L229" s="1769">
        <v>0</v>
      </c>
      <c r="M229" s="1769">
        <v>0</v>
      </c>
      <c r="N229" s="1769">
        <v>2.0539125955565396E-15</v>
      </c>
      <c r="O229" s="1769">
        <v>0</v>
      </c>
      <c r="P229" s="1769">
        <v>0</v>
      </c>
      <c r="Q229" s="1769">
        <v>5.6843418860808015E-14</v>
      </c>
      <c r="R229" s="1769">
        <v>1.4210854715202004E-14</v>
      </c>
      <c r="S229" s="1769">
        <v>0</v>
      </c>
      <c r="T229" s="1769">
        <v>0</v>
      </c>
    </row>
    <row r="230" spans="2:20">
      <c r="B230" s="1750"/>
      <c r="C230" s="1750"/>
      <c r="D230" s="1750"/>
      <c r="E230" s="1750"/>
      <c r="F230" s="1750"/>
      <c r="G230" s="1750"/>
      <c r="H230" s="1750"/>
      <c r="I230" s="1750"/>
      <c r="J230" s="1750"/>
      <c r="K230" s="1750"/>
      <c r="L230" s="1750"/>
      <c r="M230" s="1750"/>
      <c r="N230" s="1750"/>
      <c r="O230" s="1750"/>
      <c r="P230" s="1750"/>
      <c r="Q230" s="1750"/>
      <c r="R230" s="1750"/>
      <c r="S230" s="1750"/>
      <c r="T230" s="1750"/>
    </row>
    <row r="231" spans="2:20" ht="15">
      <c r="B231" s="1754" t="s">
        <v>82</v>
      </c>
      <c r="C231" s="1755"/>
      <c r="D231" s="1755"/>
      <c r="E231" s="1755"/>
      <c r="F231" s="1755"/>
      <c r="G231" s="1755"/>
      <c r="H231" s="1755"/>
      <c r="I231" s="1755"/>
      <c r="J231" s="1755"/>
      <c r="K231" s="1755"/>
      <c r="L231" s="1755"/>
      <c r="M231" s="1755"/>
      <c r="N231" s="1755"/>
      <c r="O231" s="1755"/>
      <c r="P231" s="1755"/>
      <c r="Q231" s="1755"/>
      <c r="R231" s="1755"/>
      <c r="S231" s="1755"/>
      <c r="T231" s="1755"/>
    </row>
    <row r="232" spans="2:20">
      <c r="B232" s="1750"/>
      <c r="C232" s="1750"/>
      <c r="D232" s="1750"/>
      <c r="E232" s="1750"/>
      <c r="F232" s="1750"/>
      <c r="G232" s="1750"/>
      <c r="H232" s="1750"/>
      <c r="I232" s="1750"/>
      <c r="J232" s="1750"/>
      <c r="K232" s="1750"/>
      <c r="L232" s="1750"/>
      <c r="M232" s="1750"/>
      <c r="N232" s="1750"/>
      <c r="O232" s="1750"/>
      <c r="P232" s="1750"/>
      <c r="Q232" s="1750"/>
      <c r="R232" s="1750"/>
      <c r="S232" s="1750"/>
      <c r="T232" s="1750"/>
    </row>
    <row r="233" spans="2:20">
      <c r="B233" s="2161" t="s">
        <v>30</v>
      </c>
      <c r="C233" s="2162" t="s">
        <v>31</v>
      </c>
      <c r="D233" s="2162" t="s">
        <v>32</v>
      </c>
      <c r="E233" s="2162" t="s">
        <v>33</v>
      </c>
      <c r="F233" s="2159" t="s">
        <v>890</v>
      </c>
      <c r="G233" s="2162" t="s">
        <v>34</v>
      </c>
      <c r="H233" s="2159" t="s">
        <v>891</v>
      </c>
      <c r="I233" s="2162" t="s">
        <v>35</v>
      </c>
      <c r="J233" s="2162" t="s">
        <v>36</v>
      </c>
      <c r="K233" s="2162" t="s">
        <v>37</v>
      </c>
      <c r="L233" s="2162"/>
      <c r="M233" s="2162"/>
      <c r="N233" s="2162"/>
      <c r="O233" s="2162"/>
      <c r="P233" s="2162"/>
      <c r="Q233" s="2159" t="s">
        <v>38</v>
      </c>
      <c r="R233" s="2159" t="s">
        <v>39</v>
      </c>
      <c r="S233" s="2159" t="s">
        <v>40</v>
      </c>
      <c r="T233" s="2159" t="s">
        <v>41</v>
      </c>
    </row>
    <row r="234" spans="2:20" ht="36">
      <c r="B234" s="2161"/>
      <c r="C234" s="2162"/>
      <c r="D234" s="2162"/>
      <c r="E234" s="2162"/>
      <c r="F234" s="2160"/>
      <c r="G234" s="2162"/>
      <c r="H234" s="2160"/>
      <c r="I234" s="2162"/>
      <c r="J234" s="2162"/>
      <c r="K234" s="1756" t="s">
        <v>42</v>
      </c>
      <c r="L234" s="1756" t="s">
        <v>43</v>
      </c>
      <c r="M234" s="1756" t="s">
        <v>44</v>
      </c>
      <c r="N234" s="1756" t="s">
        <v>45</v>
      </c>
      <c r="O234" s="1757" t="s">
        <v>46</v>
      </c>
      <c r="P234" s="1756" t="s">
        <v>47</v>
      </c>
      <c r="Q234" s="2160"/>
      <c r="R234" s="2160"/>
      <c r="S234" s="2160"/>
      <c r="T234" s="2160"/>
    </row>
    <row r="235" spans="2:20">
      <c r="B235" s="1758" t="s">
        <v>48</v>
      </c>
      <c r="C235" s="1759">
        <v>0</v>
      </c>
      <c r="D235" s="1759">
        <v>7.3966799999999999</v>
      </c>
      <c r="E235" s="1759">
        <v>0</v>
      </c>
      <c r="F235" s="1759">
        <v>0</v>
      </c>
      <c r="G235" s="1759">
        <v>0.13025600000000001</v>
      </c>
      <c r="H235" s="1759">
        <v>0</v>
      </c>
      <c r="I235" s="1760">
        <v>984.06745809850588</v>
      </c>
      <c r="J235" s="1760">
        <v>238.80303320505186</v>
      </c>
      <c r="K235" s="1760">
        <v>249.74068635928091</v>
      </c>
      <c r="L235" s="1760">
        <v>26.638791566887765</v>
      </c>
      <c r="M235" s="1759">
        <v>0</v>
      </c>
      <c r="N235" s="1759">
        <v>0</v>
      </c>
      <c r="O235" s="1760">
        <v>105.39487042391544</v>
      </c>
      <c r="P235" s="1760">
        <v>12.404994633444064</v>
      </c>
      <c r="Q235" s="1759">
        <v>0</v>
      </c>
      <c r="R235" s="1759">
        <v>0</v>
      </c>
      <c r="S235" s="1759">
        <v>0</v>
      </c>
      <c r="T235" s="1761">
        <v>1624.576770287086</v>
      </c>
    </row>
    <row r="236" spans="2:20">
      <c r="B236" s="1758" t="s">
        <v>49</v>
      </c>
      <c r="C236" s="1759">
        <v>17.764319657024068</v>
      </c>
      <c r="D236" s="1759">
        <v>365.76498082844296</v>
      </c>
      <c r="E236" s="1759">
        <v>79.895473109819363</v>
      </c>
      <c r="F236" s="1759">
        <v>0.96271456308499825</v>
      </c>
      <c r="G236" s="1759">
        <v>190.24031487064633</v>
      </c>
      <c r="H236" s="1759">
        <v>0</v>
      </c>
      <c r="I236" s="1759">
        <v>0</v>
      </c>
      <c r="J236" s="1759">
        <v>0</v>
      </c>
      <c r="K236" s="1759">
        <v>0</v>
      </c>
      <c r="L236" s="1759">
        <v>0</v>
      </c>
      <c r="M236" s="1759">
        <v>0</v>
      </c>
      <c r="N236" s="1759">
        <v>0</v>
      </c>
      <c r="O236" s="1759">
        <v>0</v>
      </c>
      <c r="P236" s="1759">
        <v>0</v>
      </c>
      <c r="Q236" s="1759">
        <v>0</v>
      </c>
      <c r="R236" s="1759">
        <v>0</v>
      </c>
      <c r="S236" s="1759">
        <v>0</v>
      </c>
      <c r="T236" s="1761">
        <v>654.62780302901774</v>
      </c>
    </row>
    <row r="237" spans="2:20">
      <c r="B237" s="1758" t="s">
        <v>50</v>
      </c>
      <c r="C237" s="1759">
        <v>0</v>
      </c>
      <c r="D237" s="1759">
        <v>0</v>
      </c>
      <c r="E237" s="1759">
        <v>0</v>
      </c>
      <c r="F237" s="1759">
        <v>0</v>
      </c>
      <c r="G237" s="1759">
        <v>0</v>
      </c>
      <c r="H237" s="1759">
        <v>0</v>
      </c>
      <c r="I237" s="1759">
        <v>0</v>
      </c>
      <c r="J237" s="1759">
        <v>0</v>
      </c>
      <c r="K237" s="1759">
        <v>0</v>
      </c>
      <c r="L237" s="1759">
        <v>0</v>
      </c>
      <c r="M237" s="1759">
        <v>0</v>
      </c>
      <c r="N237" s="1759">
        <v>0</v>
      </c>
      <c r="O237" s="1759">
        <v>0</v>
      </c>
      <c r="P237" s="1759">
        <v>0</v>
      </c>
      <c r="Q237" s="1759">
        <v>-40.726261025882536</v>
      </c>
      <c r="R237" s="1759">
        <v>0</v>
      </c>
      <c r="S237" s="1759">
        <v>0</v>
      </c>
      <c r="T237" s="1761">
        <v>-40.726261025882536</v>
      </c>
    </row>
    <row r="238" spans="2:20">
      <c r="B238" s="1758" t="s">
        <v>51</v>
      </c>
      <c r="C238" s="1759">
        <v>0</v>
      </c>
      <c r="D238" s="1759">
        <v>0</v>
      </c>
      <c r="E238" s="1759">
        <v>-14.25530176013427</v>
      </c>
      <c r="F238" s="1759">
        <v>-0.84519248028876315</v>
      </c>
      <c r="G238" s="1759">
        <v>-3.1313337287141003</v>
      </c>
      <c r="H238" s="1759">
        <v>0</v>
      </c>
      <c r="I238" s="1759">
        <v>0</v>
      </c>
      <c r="J238" s="1759">
        <v>0</v>
      </c>
      <c r="K238" s="1759">
        <v>0</v>
      </c>
      <c r="L238" s="1759">
        <v>0</v>
      </c>
      <c r="M238" s="1759">
        <v>-0.51271510605917692</v>
      </c>
      <c r="N238" s="1759">
        <v>-0.83237985193665964</v>
      </c>
      <c r="O238" s="1759">
        <v>0</v>
      </c>
      <c r="P238" s="1759">
        <v>0</v>
      </c>
      <c r="Q238" s="1759">
        <v>0</v>
      </c>
      <c r="R238" s="1759">
        <v>0</v>
      </c>
      <c r="S238" s="1759">
        <v>0</v>
      </c>
      <c r="T238" s="1761">
        <v>-19.576922927132969</v>
      </c>
    </row>
    <row r="239" spans="2:20">
      <c r="B239" s="1758" t="s">
        <v>52</v>
      </c>
      <c r="C239" s="1759">
        <v>0</v>
      </c>
      <c r="D239" s="1759">
        <v>0</v>
      </c>
      <c r="E239" s="1759">
        <v>-65.50346802559632</v>
      </c>
      <c r="F239" s="1759">
        <v>-2.6636790811189917</v>
      </c>
      <c r="G239" s="1759">
        <v>0</v>
      </c>
      <c r="H239" s="1759">
        <v>0</v>
      </c>
      <c r="I239" s="1759">
        <v>0</v>
      </c>
      <c r="J239" s="1759">
        <v>0</v>
      </c>
      <c r="K239" s="1759">
        <v>0</v>
      </c>
      <c r="L239" s="1759">
        <v>0</v>
      </c>
      <c r="M239" s="1759">
        <v>-8.704547136030067</v>
      </c>
      <c r="N239" s="1759">
        <v>0</v>
      </c>
      <c r="O239" s="1759">
        <v>0</v>
      </c>
      <c r="P239" s="1759">
        <v>0</v>
      </c>
      <c r="Q239" s="1759">
        <v>0</v>
      </c>
      <c r="R239" s="1759">
        <v>0</v>
      </c>
      <c r="S239" s="1759">
        <v>-8.5933245803094055E-2</v>
      </c>
      <c r="T239" s="1761">
        <v>-76.957627488548468</v>
      </c>
    </row>
    <row r="240" spans="2:20">
      <c r="B240" s="1758" t="s">
        <v>53</v>
      </c>
      <c r="C240" s="1759">
        <v>0</v>
      </c>
      <c r="D240" s="1759">
        <v>0</v>
      </c>
      <c r="E240" s="1759">
        <v>0</v>
      </c>
      <c r="F240" s="1759">
        <v>0</v>
      </c>
      <c r="G240" s="1759">
        <v>0</v>
      </c>
      <c r="H240" s="1759">
        <v>0</v>
      </c>
      <c r="I240" s="1759">
        <v>0</v>
      </c>
      <c r="J240" s="1759">
        <v>0</v>
      </c>
      <c r="K240" s="1759">
        <v>0</v>
      </c>
      <c r="L240" s="1759">
        <v>0</v>
      </c>
      <c r="M240" s="1759">
        <v>0</v>
      </c>
      <c r="N240" s="1759">
        <v>0</v>
      </c>
      <c r="O240" s="1759">
        <v>0</v>
      </c>
      <c r="P240" s="1759">
        <v>0</v>
      </c>
      <c r="Q240" s="1759">
        <v>0</v>
      </c>
      <c r="R240" s="1759">
        <v>0</v>
      </c>
      <c r="S240" s="1759">
        <v>0</v>
      </c>
      <c r="T240" s="1761">
        <v>0</v>
      </c>
    </row>
    <row r="241" spans="2:20">
      <c r="B241" s="1763" t="s">
        <v>54</v>
      </c>
      <c r="C241" s="1764">
        <v>17.764319657024068</v>
      </c>
      <c r="D241" s="1764">
        <v>373.16166082844296</v>
      </c>
      <c r="E241" s="1764">
        <v>0.13670332408877073</v>
      </c>
      <c r="F241" s="1764">
        <v>-2.5461569983227568</v>
      </c>
      <c r="G241" s="1764">
        <v>187.23923714193222</v>
      </c>
      <c r="H241" s="1764">
        <v>0</v>
      </c>
      <c r="I241" s="1764">
        <v>984.06745809850588</v>
      </c>
      <c r="J241" s="1764">
        <v>238.80303320505186</v>
      </c>
      <c r="K241" s="1764">
        <v>249.74068635928091</v>
      </c>
      <c r="L241" s="1764">
        <v>26.638791566887765</v>
      </c>
      <c r="M241" s="1764">
        <v>-9.2172622420892445</v>
      </c>
      <c r="N241" s="1764">
        <v>-0.83237985193665964</v>
      </c>
      <c r="O241" s="1764">
        <v>105.39487042391544</v>
      </c>
      <c r="P241" s="1764">
        <v>12.404994633444064</v>
      </c>
      <c r="Q241" s="1764">
        <v>-40.726261025882536</v>
      </c>
      <c r="R241" s="1764">
        <v>0</v>
      </c>
      <c r="S241" s="1764">
        <v>-8.5933245803094055E-2</v>
      </c>
      <c r="T241" s="1764">
        <v>2141.9437618745396</v>
      </c>
    </row>
    <row r="242" spans="2:20">
      <c r="B242" s="1765"/>
      <c r="C242" s="1766"/>
      <c r="D242" s="1766"/>
      <c r="E242" s="1766"/>
      <c r="F242" s="1766"/>
      <c r="G242" s="1766"/>
      <c r="H242" s="1766"/>
      <c r="I242" s="1766"/>
      <c r="J242" s="1766"/>
      <c r="K242" s="1766"/>
      <c r="L242" s="1766"/>
      <c r="M242" s="1766"/>
      <c r="N242" s="1766"/>
      <c r="O242" s="1766"/>
      <c r="P242" s="1766"/>
      <c r="Q242" s="1766"/>
      <c r="R242" s="1766"/>
      <c r="S242" s="1766"/>
      <c r="T242" s="1766"/>
    </row>
    <row r="243" spans="2:20">
      <c r="B243" s="1767" t="s">
        <v>55</v>
      </c>
      <c r="C243" s="1759">
        <v>0</v>
      </c>
      <c r="D243" s="1759">
        <v>0</v>
      </c>
      <c r="E243" s="1759">
        <v>0</v>
      </c>
      <c r="F243" s="1759">
        <v>0</v>
      </c>
      <c r="G243" s="1759">
        <v>0</v>
      </c>
      <c r="H243" s="1759">
        <v>0</v>
      </c>
      <c r="I243" s="1759">
        <v>0</v>
      </c>
      <c r="J243" s="1759">
        <v>0</v>
      </c>
      <c r="K243" s="1759">
        <v>0</v>
      </c>
      <c r="L243" s="1759">
        <v>0</v>
      </c>
      <c r="M243" s="1759">
        <v>0</v>
      </c>
      <c r="N243" s="1759">
        <v>0</v>
      </c>
      <c r="O243" s="1759">
        <v>0</v>
      </c>
      <c r="P243" s="1759">
        <v>0</v>
      </c>
      <c r="Q243" s="1759">
        <v>0</v>
      </c>
      <c r="R243" s="1759">
        <v>0</v>
      </c>
      <c r="S243" s="1759">
        <v>0</v>
      </c>
      <c r="T243" s="1768">
        <v>0</v>
      </c>
    </row>
    <row r="244" spans="2:20">
      <c r="B244" s="1767" t="s">
        <v>56</v>
      </c>
      <c r="C244" s="1759">
        <v>0</v>
      </c>
      <c r="D244" s="1759">
        <v>0</v>
      </c>
      <c r="E244" s="1759">
        <v>0</v>
      </c>
      <c r="F244" s="1759">
        <v>0</v>
      </c>
      <c r="G244" s="1759">
        <v>20.123987350429775</v>
      </c>
      <c r="H244" s="1759">
        <v>0</v>
      </c>
      <c r="I244" s="1759">
        <v>984.06745809850588</v>
      </c>
      <c r="J244" s="1759">
        <v>238.80303320505186</v>
      </c>
      <c r="K244" s="1759">
        <v>21.632393022971925</v>
      </c>
      <c r="L244" s="1759">
        <v>9.2514666831198387</v>
      </c>
      <c r="M244" s="1759">
        <v>0</v>
      </c>
      <c r="N244" s="1759">
        <v>4.4174606378992189</v>
      </c>
      <c r="O244" s="1759">
        <v>0</v>
      </c>
      <c r="P244" s="1759">
        <v>0</v>
      </c>
      <c r="Q244" s="1759">
        <v>-590.22939076573812</v>
      </c>
      <c r="R244" s="1759">
        <v>0</v>
      </c>
      <c r="S244" s="1759">
        <v>0</v>
      </c>
      <c r="T244" s="1768">
        <v>688.06640823224029</v>
      </c>
    </row>
    <row r="245" spans="2:20">
      <c r="B245" s="1767" t="s">
        <v>57</v>
      </c>
      <c r="C245" s="1759">
        <v>0</v>
      </c>
      <c r="D245" s="1759">
        <v>0</v>
      </c>
      <c r="E245" s="1759">
        <v>0</v>
      </c>
      <c r="F245" s="1759">
        <v>0</v>
      </c>
      <c r="G245" s="1759">
        <v>14.235464329282825</v>
      </c>
      <c r="H245" s="1759">
        <v>0</v>
      </c>
      <c r="I245" s="1759">
        <v>0</v>
      </c>
      <c r="J245" s="1759">
        <v>0</v>
      </c>
      <c r="K245" s="1759">
        <v>34.58210541538088</v>
      </c>
      <c r="L245" s="1759">
        <v>14.842062220534972</v>
      </c>
      <c r="M245" s="1759">
        <v>0</v>
      </c>
      <c r="N245" s="1759">
        <v>4.2521516827727925</v>
      </c>
      <c r="O245" s="1759">
        <v>0</v>
      </c>
      <c r="P245" s="1759">
        <v>9.4042928654290243</v>
      </c>
      <c r="Q245" s="1759">
        <v>0</v>
      </c>
      <c r="R245" s="1759">
        <v>-70.805195811255132</v>
      </c>
      <c r="S245" s="1759">
        <v>0</v>
      </c>
      <c r="T245" s="1768">
        <v>6.5108807021453714</v>
      </c>
    </row>
    <row r="246" spans="2:20">
      <c r="B246" s="1767" t="s">
        <v>58</v>
      </c>
      <c r="C246" s="1759">
        <v>0</v>
      </c>
      <c r="D246" s="1759">
        <v>0</v>
      </c>
      <c r="E246" s="1759">
        <v>0</v>
      </c>
      <c r="F246" s="1759">
        <v>0</v>
      </c>
      <c r="G246" s="1759">
        <v>0</v>
      </c>
      <c r="H246" s="1759">
        <v>0</v>
      </c>
      <c r="I246" s="1759">
        <v>0</v>
      </c>
      <c r="J246" s="1759">
        <v>0</v>
      </c>
      <c r="K246" s="1759">
        <v>54.324115786632007</v>
      </c>
      <c r="L246" s="1759">
        <v>0</v>
      </c>
      <c r="M246" s="1759">
        <v>0</v>
      </c>
      <c r="N246" s="1759">
        <v>-49.143303241017591</v>
      </c>
      <c r="O246" s="1759">
        <v>0</v>
      </c>
      <c r="P246" s="1759">
        <v>0</v>
      </c>
      <c r="Q246" s="1759">
        <v>0</v>
      </c>
      <c r="R246" s="1759">
        <v>0</v>
      </c>
      <c r="S246" s="1759">
        <v>0</v>
      </c>
      <c r="T246" s="1768">
        <v>5.1808125456144154</v>
      </c>
    </row>
    <row r="247" spans="2:20">
      <c r="B247" s="1767" t="s">
        <v>59</v>
      </c>
      <c r="C247" s="1759">
        <v>0</v>
      </c>
      <c r="D247" s="1759">
        <v>0</v>
      </c>
      <c r="E247" s="1759">
        <v>0</v>
      </c>
      <c r="F247" s="1759">
        <v>0</v>
      </c>
      <c r="G247" s="1759">
        <v>0</v>
      </c>
      <c r="H247" s="1759">
        <v>0</v>
      </c>
      <c r="I247" s="1759">
        <v>0</v>
      </c>
      <c r="J247" s="1759">
        <v>0</v>
      </c>
      <c r="K247" s="1759">
        <v>0</v>
      </c>
      <c r="L247" s="1759">
        <v>0</v>
      </c>
      <c r="M247" s="1759">
        <v>0</v>
      </c>
      <c r="N247" s="1759">
        <v>0</v>
      </c>
      <c r="O247" s="1759">
        <v>0</v>
      </c>
      <c r="P247" s="1759">
        <v>0</v>
      </c>
      <c r="Q247" s="1759">
        <v>0</v>
      </c>
      <c r="R247" s="1759">
        <v>0</v>
      </c>
      <c r="S247" s="1759">
        <v>0</v>
      </c>
      <c r="T247" s="1768">
        <v>0</v>
      </c>
    </row>
    <row r="248" spans="2:20">
      <c r="B248" s="1767" t="s">
        <v>60</v>
      </c>
      <c r="C248" s="1759">
        <v>0</v>
      </c>
      <c r="D248" s="1759">
        <v>386.55581999113582</v>
      </c>
      <c r="E248" s="1759">
        <v>-382.69026179122449</v>
      </c>
      <c r="F248" s="1759">
        <v>0</v>
      </c>
      <c r="G248" s="1759">
        <v>0</v>
      </c>
      <c r="H248" s="1759">
        <v>0</v>
      </c>
      <c r="I248" s="1759">
        <v>0</v>
      </c>
      <c r="J248" s="1759">
        <v>0</v>
      </c>
      <c r="K248" s="1759">
        <v>0</v>
      </c>
      <c r="L248" s="1759">
        <v>0</v>
      </c>
      <c r="M248" s="1759">
        <v>0</v>
      </c>
      <c r="N248" s="1759">
        <v>0</v>
      </c>
      <c r="O248" s="1759">
        <v>0</v>
      </c>
      <c r="P248" s="1759">
        <v>0</v>
      </c>
      <c r="Q248" s="1759">
        <v>0</v>
      </c>
      <c r="R248" s="1759">
        <v>0</v>
      </c>
      <c r="S248" s="1759">
        <v>0</v>
      </c>
      <c r="T248" s="1768">
        <v>3.8655581999113338</v>
      </c>
    </row>
    <row r="249" spans="2:20">
      <c r="B249" s="1767" t="s">
        <v>61</v>
      </c>
      <c r="C249" s="1759">
        <v>0</v>
      </c>
      <c r="D249" s="1759">
        <v>0</v>
      </c>
      <c r="E249" s="1759">
        <v>0</v>
      </c>
      <c r="F249" s="1759">
        <v>0</v>
      </c>
      <c r="G249" s="1759">
        <v>0</v>
      </c>
      <c r="H249" s="1759">
        <v>0</v>
      </c>
      <c r="I249" s="1759">
        <v>0</v>
      </c>
      <c r="J249" s="1759">
        <v>0</v>
      </c>
      <c r="K249" s="1759">
        <v>74.497168351025067</v>
      </c>
      <c r="L249" s="1759">
        <v>0</v>
      </c>
      <c r="M249" s="1759">
        <v>-74.497168351025067</v>
      </c>
      <c r="N249" s="1759">
        <v>0</v>
      </c>
      <c r="O249" s="1759">
        <v>0</v>
      </c>
      <c r="P249" s="1759">
        <v>0</v>
      </c>
      <c r="Q249" s="1759">
        <v>0</v>
      </c>
      <c r="R249" s="1759">
        <v>0</v>
      </c>
      <c r="S249" s="1759">
        <v>0</v>
      </c>
      <c r="T249" s="1768">
        <v>0</v>
      </c>
    </row>
    <row r="250" spans="2:20">
      <c r="B250" s="1767" t="s">
        <v>62</v>
      </c>
      <c r="C250" s="1759">
        <v>0</v>
      </c>
      <c r="D250" s="1759">
        <v>0</v>
      </c>
      <c r="E250" s="1759">
        <v>0</v>
      </c>
      <c r="F250" s="1759">
        <v>-5.3679652793818873</v>
      </c>
      <c r="G250" s="1759">
        <v>0</v>
      </c>
      <c r="H250" s="1759">
        <v>0</v>
      </c>
      <c r="I250" s="1759">
        <v>0</v>
      </c>
      <c r="J250" s="1759">
        <v>0</v>
      </c>
      <c r="K250" s="1759">
        <v>0</v>
      </c>
      <c r="L250" s="1759">
        <v>0</v>
      </c>
      <c r="M250" s="1759">
        <v>0</v>
      </c>
      <c r="N250" s="1759">
        <v>0</v>
      </c>
      <c r="O250" s="1759">
        <v>0</v>
      </c>
      <c r="P250" s="1759">
        <v>0</v>
      </c>
      <c r="Q250" s="1759">
        <v>0</v>
      </c>
      <c r="R250" s="1759">
        <v>0</v>
      </c>
      <c r="S250" s="1759">
        <v>7.4762747623703172</v>
      </c>
      <c r="T250" s="1768">
        <v>2.1083094829884299</v>
      </c>
    </row>
    <row r="251" spans="2:20">
      <c r="B251" s="1767" t="s">
        <v>63</v>
      </c>
      <c r="C251" s="1759">
        <v>0</v>
      </c>
      <c r="D251" s="1759">
        <v>0</v>
      </c>
      <c r="E251" s="1759">
        <v>0</v>
      </c>
      <c r="F251" s="1759">
        <v>0</v>
      </c>
      <c r="G251" s="1759">
        <v>0</v>
      </c>
      <c r="H251" s="1759">
        <v>0</v>
      </c>
      <c r="I251" s="1759">
        <v>0</v>
      </c>
      <c r="J251" s="1759">
        <v>0</v>
      </c>
      <c r="K251" s="1759">
        <v>0</v>
      </c>
      <c r="L251" s="1759">
        <v>0</v>
      </c>
      <c r="M251" s="1759">
        <v>0</v>
      </c>
      <c r="N251" s="1759">
        <v>0</v>
      </c>
      <c r="O251" s="1759">
        <v>0</v>
      </c>
      <c r="P251" s="1759">
        <v>0</v>
      </c>
      <c r="Q251" s="1759">
        <v>40.318919655124205</v>
      </c>
      <c r="R251" s="1759">
        <v>0</v>
      </c>
      <c r="S251" s="1759">
        <v>-26.630646432209534</v>
      </c>
      <c r="T251" s="1768">
        <v>13.68827322291467</v>
      </c>
    </row>
    <row r="252" spans="2:20">
      <c r="B252" s="1767" t="s">
        <v>64</v>
      </c>
      <c r="C252" s="1759">
        <v>10.05823125</v>
      </c>
      <c r="D252" s="1759">
        <v>-13.394159162692858</v>
      </c>
      <c r="E252" s="1759">
        <v>17.518769056071054</v>
      </c>
      <c r="F252" s="1759">
        <v>0</v>
      </c>
      <c r="G252" s="1759">
        <v>0</v>
      </c>
      <c r="H252" s="1759">
        <v>0</v>
      </c>
      <c r="I252" s="1759">
        <v>0</v>
      </c>
      <c r="J252" s="1759">
        <v>0</v>
      </c>
      <c r="K252" s="1759">
        <v>0</v>
      </c>
      <c r="L252" s="1759">
        <v>0</v>
      </c>
      <c r="M252" s="1759">
        <v>0</v>
      </c>
      <c r="N252" s="1759">
        <v>0</v>
      </c>
      <c r="O252" s="1759">
        <v>0</v>
      </c>
      <c r="P252" s="1759">
        <v>0</v>
      </c>
      <c r="Q252" s="1759">
        <v>0</v>
      </c>
      <c r="R252" s="1759">
        <v>0</v>
      </c>
      <c r="S252" s="1759">
        <v>0</v>
      </c>
      <c r="T252" s="1768">
        <v>14.182841143378196</v>
      </c>
    </row>
    <row r="253" spans="2:20">
      <c r="B253" s="1767" t="s">
        <v>65</v>
      </c>
      <c r="C253" s="1759">
        <v>3.9115343750000005</v>
      </c>
      <c r="D253" s="1759">
        <v>0</v>
      </c>
      <c r="E253" s="1759">
        <v>18.729068543758572</v>
      </c>
      <c r="F253" s="1759">
        <v>0</v>
      </c>
      <c r="G253" s="1759">
        <v>4.3082366200216411</v>
      </c>
      <c r="H253" s="1759">
        <v>0</v>
      </c>
      <c r="I253" s="1759">
        <v>0</v>
      </c>
      <c r="J253" s="1759">
        <v>0</v>
      </c>
      <c r="K253" s="1759">
        <v>0</v>
      </c>
      <c r="L253" s="1759">
        <v>0</v>
      </c>
      <c r="M253" s="1759">
        <v>0</v>
      </c>
      <c r="N253" s="1759">
        <v>1.1452274559551199</v>
      </c>
      <c r="O253" s="1759">
        <v>0</v>
      </c>
      <c r="P253" s="1759">
        <v>0</v>
      </c>
      <c r="Q253" s="1759">
        <v>31.304266466081664</v>
      </c>
      <c r="R253" s="1759">
        <v>0</v>
      </c>
      <c r="S253" s="1759">
        <v>0</v>
      </c>
      <c r="T253" s="1768">
        <v>59.398333460817</v>
      </c>
    </row>
    <row r="254" spans="2:20">
      <c r="B254" s="1767" t="s">
        <v>66</v>
      </c>
      <c r="C254" s="1759">
        <v>0</v>
      </c>
      <c r="D254" s="1759">
        <v>0</v>
      </c>
      <c r="E254" s="1759">
        <v>0</v>
      </c>
      <c r="F254" s="1759">
        <v>0</v>
      </c>
      <c r="G254" s="1759">
        <v>2.1430066101031038</v>
      </c>
      <c r="H254" s="1759">
        <v>0</v>
      </c>
      <c r="I254" s="1759">
        <v>0</v>
      </c>
      <c r="J254" s="1759">
        <v>0</v>
      </c>
      <c r="K254" s="1759">
        <v>0</v>
      </c>
      <c r="L254" s="1759">
        <v>0</v>
      </c>
      <c r="M254" s="1759">
        <v>0</v>
      </c>
      <c r="N254" s="1759">
        <v>0.56965998496411629</v>
      </c>
      <c r="O254" s="1759">
        <v>0</v>
      </c>
      <c r="P254" s="1759">
        <v>0</v>
      </c>
      <c r="Q254" s="1759">
        <v>42.113351586711005</v>
      </c>
      <c r="R254" s="1759">
        <v>5.4867494909090686</v>
      </c>
      <c r="S254" s="1759">
        <v>0</v>
      </c>
      <c r="T254" s="1768">
        <v>50.312767672687293</v>
      </c>
    </row>
    <row r="255" spans="2:20">
      <c r="B255" s="1763" t="s">
        <v>67</v>
      </c>
      <c r="C255" s="1764">
        <v>13.969765625000001</v>
      </c>
      <c r="D255" s="1764">
        <v>373.16166082844296</v>
      </c>
      <c r="E255" s="1764">
        <v>-346.44242419139488</v>
      </c>
      <c r="F255" s="1764">
        <v>-5.3679652793818873</v>
      </c>
      <c r="G255" s="1764">
        <v>40.810694909837338</v>
      </c>
      <c r="H255" s="1764">
        <v>0</v>
      </c>
      <c r="I255" s="1764">
        <v>984.06745809850588</v>
      </c>
      <c r="J255" s="1764">
        <v>238.80303320505186</v>
      </c>
      <c r="K255" s="1764">
        <v>185.03578257600986</v>
      </c>
      <c r="L255" s="1764">
        <v>24.093528903654811</v>
      </c>
      <c r="M255" s="1764">
        <v>-74.497168351025067</v>
      </c>
      <c r="N255" s="1764">
        <v>-38.758803479426334</v>
      </c>
      <c r="O255" s="1764">
        <v>0</v>
      </c>
      <c r="P255" s="1764">
        <v>9.4042928654290243</v>
      </c>
      <c r="Q255" s="1764">
        <v>-476.49285305782121</v>
      </c>
      <c r="R255" s="1764">
        <v>-65.318446320346069</v>
      </c>
      <c r="S255" s="1764">
        <v>-19.154371669839218</v>
      </c>
      <c r="T255" s="1764">
        <v>843.3141846626969</v>
      </c>
    </row>
    <row r="256" spans="2:20">
      <c r="B256" s="1765"/>
      <c r="C256" s="1766"/>
      <c r="D256" s="1766"/>
      <c r="E256" s="1766"/>
      <c r="F256" s="1766"/>
      <c r="G256" s="1766"/>
      <c r="H256" s="1766"/>
      <c r="I256" s="1766"/>
      <c r="J256" s="1766"/>
      <c r="K256" s="1766"/>
      <c r="L256" s="1766"/>
      <c r="M256" s="1766"/>
      <c r="N256" s="1766"/>
      <c r="O256" s="1766"/>
      <c r="P256" s="1766"/>
      <c r="Q256" s="1766"/>
      <c r="R256" s="1766"/>
      <c r="S256" s="1766"/>
      <c r="T256" s="1766"/>
    </row>
    <row r="257" spans="2:20">
      <c r="B257" s="1767" t="s">
        <v>68</v>
      </c>
      <c r="C257" s="1759">
        <v>3.7945540320240663</v>
      </c>
      <c r="D257" s="1759">
        <v>0</v>
      </c>
      <c r="E257" s="1759">
        <v>10.02458864168827</v>
      </c>
      <c r="F257" s="1759">
        <v>0</v>
      </c>
      <c r="G257" s="1759">
        <v>59.310912069450076</v>
      </c>
      <c r="H257" s="1759">
        <v>0</v>
      </c>
      <c r="I257" s="1759">
        <v>0</v>
      </c>
      <c r="J257" s="1759">
        <v>0</v>
      </c>
      <c r="K257" s="1759">
        <v>20.083113957766948</v>
      </c>
      <c r="L257" s="1759">
        <v>2.5452626632329545</v>
      </c>
      <c r="M257" s="1759">
        <v>1.1054608081054689</v>
      </c>
      <c r="N257" s="1759">
        <v>15.766191815929767</v>
      </c>
      <c r="O257" s="1759">
        <v>4.7115375976562497</v>
      </c>
      <c r="P257" s="1759">
        <v>0</v>
      </c>
      <c r="Q257" s="1759">
        <v>126.00060849930927</v>
      </c>
      <c r="R257" s="1759">
        <v>17.446975561281018</v>
      </c>
      <c r="S257" s="1759">
        <v>2.7711535644531251</v>
      </c>
      <c r="T257" s="1768">
        <v>263.56035921089722</v>
      </c>
    </row>
    <row r="258" spans="2:20">
      <c r="B258" s="1767" t="s">
        <v>69</v>
      </c>
      <c r="C258" s="1759">
        <v>0</v>
      </c>
      <c r="D258" s="1759">
        <v>0</v>
      </c>
      <c r="E258" s="1759">
        <v>222.22902855960814</v>
      </c>
      <c r="F258" s="1759">
        <v>0.28870182254104659</v>
      </c>
      <c r="G258" s="1759">
        <v>4.7638546223905314</v>
      </c>
      <c r="H258" s="1759">
        <v>0</v>
      </c>
      <c r="I258" s="1759">
        <v>0</v>
      </c>
      <c r="J258" s="1759">
        <v>0</v>
      </c>
      <c r="K258" s="1759">
        <v>0</v>
      </c>
      <c r="L258" s="1759">
        <v>0</v>
      </c>
      <c r="M258" s="1759">
        <v>46.305302929407816</v>
      </c>
      <c r="N258" s="1759">
        <v>1.2663411021544451</v>
      </c>
      <c r="O258" s="1759">
        <v>0</v>
      </c>
      <c r="P258" s="1759">
        <v>0</v>
      </c>
      <c r="Q258" s="1759">
        <v>45.564904460416891</v>
      </c>
      <c r="R258" s="1759">
        <v>0</v>
      </c>
      <c r="S258" s="1759">
        <v>1.4725342358360081</v>
      </c>
      <c r="T258" s="1768">
        <v>321.89066773235487</v>
      </c>
    </row>
    <row r="259" spans="2:20">
      <c r="B259" s="1767" t="s">
        <v>70</v>
      </c>
      <c r="C259" s="1759">
        <v>0</v>
      </c>
      <c r="D259" s="1759">
        <v>0</v>
      </c>
      <c r="E259" s="1759">
        <v>3.549494960132888</v>
      </c>
      <c r="F259" s="1759">
        <v>0</v>
      </c>
      <c r="G259" s="1759">
        <v>48.749434252341672</v>
      </c>
      <c r="H259" s="1759">
        <v>0</v>
      </c>
      <c r="I259" s="1759">
        <v>0</v>
      </c>
      <c r="J259" s="1759">
        <v>0</v>
      </c>
      <c r="K259" s="1759">
        <v>41.434907608340509</v>
      </c>
      <c r="L259" s="1759">
        <v>0</v>
      </c>
      <c r="M259" s="1759">
        <v>0</v>
      </c>
      <c r="N259" s="1759">
        <v>12.958710370875634</v>
      </c>
      <c r="O259" s="1759">
        <v>81.342309221763003</v>
      </c>
      <c r="P259" s="1759">
        <v>1.2652974264906336</v>
      </c>
      <c r="Q259" s="1759">
        <v>160.16530934489035</v>
      </c>
      <c r="R259" s="1759">
        <v>29.067896346898497</v>
      </c>
      <c r="S259" s="1759">
        <v>0</v>
      </c>
      <c r="T259" s="1768">
        <v>378.5333595317332</v>
      </c>
    </row>
    <row r="260" spans="2:20">
      <c r="B260" s="1767" t="s">
        <v>71</v>
      </c>
      <c r="C260" s="1759">
        <v>0</v>
      </c>
      <c r="D260" s="1759">
        <v>0</v>
      </c>
      <c r="E260" s="1759">
        <v>4.2131626160568523</v>
      </c>
      <c r="F260" s="1759">
        <v>0</v>
      </c>
      <c r="G260" s="1759">
        <v>22.809891612288435</v>
      </c>
      <c r="H260" s="1759">
        <v>0</v>
      </c>
      <c r="I260" s="1759">
        <v>0</v>
      </c>
      <c r="J260" s="1759">
        <v>0</v>
      </c>
      <c r="K260" s="1759">
        <v>0.44569918061681485</v>
      </c>
      <c r="L260" s="1759">
        <v>0</v>
      </c>
      <c r="M260" s="1759">
        <v>0</v>
      </c>
      <c r="N260" s="1759">
        <v>6.0633889095956608</v>
      </c>
      <c r="O260" s="1759">
        <v>18.691023604496184</v>
      </c>
      <c r="P260" s="1759">
        <v>0.90758902831414678</v>
      </c>
      <c r="Q260" s="1759">
        <v>95.907820568588747</v>
      </c>
      <c r="R260" s="1759">
        <v>18.80357441216654</v>
      </c>
      <c r="S260" s="1759">
        <v>0</v>
      </c>
      <c r="T260" s="1768">
        <v>167.84214993212339</v>
      </c>
    </row>
    <row r="261" spans="2:20">
      <c r="B261" s="1767" t="s">
        <v>72</v>
      </c>
      <c r="C261" s="1759">
        <v>0</v>
      </c>
      <c r="D261" s="1759">
        <v>0</v>
      </c>
      <c r="E261" s="1759">
        <v>22.423146478596763</v>
      </c>
      <c r="F261" s="1759">
        <v>0</v>
      </c>
      <c r="G261" s="1759">
        <v>1.5172607097483775</v>
      </c>
      <c r="H261" s="1759">
        <v>0</v>
      </c>
      <c r="I261" s="1759">
        <v>0</v>
      </c>
      <c r="J261" s="1759">
        <v>0</v>
      </c>
      <c r="K261" s="1759">
        <v>2.5327781893790755</v>
      </c>
      <c r="L261" s="1759">
        <v>0</v>
      </c>
      <c r="M261" s="1759">
        <v>6.7327338418643965</v>
      </c>
      <c r="N261" s="1759">
        <v>0.40332246714830289</v>
      </c>
      <c r="O261" s="1759">
        <v>0.65</v>
      </c>
      <c r="P261" s="1759">
        <v>0.82781531321025892</v>
      </c>
      <c r="Q261" s="1759">
        <v>7.6709891587335717</v>
      </c>
      <c r="R261" s="1759">
        <v>0</v>
      </c>
      <c r="S261" s="1759">
        <v>0.21911019493558448</v>
      </c>
      <c r="T261" s="1768">
        <v>42.977156353616323</v>
      </c>
    </row>
    <row r="262" spans="2:20">
      <c r="B262" s="1767" t="s">
        <v>73</v>
      </c>
      <c r="C262" s="1759">
        <v>0</v>
      </c>
      <c r="D262" s="1759">
        <v>0</v>
      </c>
      <c r="E262" s="1759">
        <v>0</v>
      </c>
      <c r="F262" s="1759">
        <v>0</v>
      </c>
      <c r="G262" s="1759">
        <v>0</v>
      </c>
      <c r="H262" s="1759">
        <v>0</v>
      </c>
      <c r="I262" s="1759">
        <v>0</v>
      </c>
      <c r="J262" s="1759">
        <v>0</v>
      </c>
      <c r="K262" s="1759">
        <v>0</v>
      </c>
      <c r="L262" s="1759">
        <v>0</v>
      </c>
      <c r="M262" s="1759">
        <v>0</v>
      </c>
      <c r="N262" s="1759">
        <v>0</v>
      </c>
      <c r="O262" s="1759">
        <v>0</v>
      </c>
      <c r="P262" s="1759">
        <v>0</v>
      </c>
      <c r="Q262" s="1759">
        <v>0.45696000000000003</v>
      </c>
      <c r="R262" s="1759">
        <v>0</v>
      </c>
      <c r="S262" s="1759">
        <v>0</v>
      </c>
      <c r="T262" s="1768">
        <v>0.45696000000000003</v>
      </c>
    </row>
    <row r="263" spans="2:20">
      <c r="B263" s="1763" t="s">
        <v>74</v>
      </c>
      <c r="C263" s="1764">
        <v>3.7945540320240663</v>
      </c>
      <c r="D263" s="1764">
        <v>0</v>
      </c>
      <c r="E263" s="1764">
        <v>262.43942125608288</v>
      </c>
      <c r="F263" s="1764">
        <v>0.28870182254104659</v>
      </c>
      <c r="G263" s="1764">
        <v>137.15135326621908</v>
      </c>
      <c r="H263" s="1764">
        <v>0</v>
      </c>
      <c r="I263" s="1764">
        <v>0</v>
      </c>
      <c r="J263" s="1764">
        <v>0</v>
      </c>
      <c r="K263" s="1764">
        <v>64.49649893610335</v>
      </c>
      <c r="L263" s="1764">
        <v>2.5452626632329545</v>
      </c>
      <c r="M263" s="1764">
        <v>54.14349757937768</v>
      </c>
      <c r="N263" s="1764">
        <v>36.457954665703802</v>
      </c>
      <c r="O263" s="1764">
        <v>105.39487042391544</v>
      </c>
      <c r="P263" s="1764">
        <v>3.0007017680150394</v>
      </c>
      <c r="Q263" s="1764">
        <v>435.76659203193879</v>
      </c>
      <c r="R263" s="1764">
        <v>65.318446320346055</v>
      </c>
      <c r="S263" s="1764">
        <v>4.4627979952247179</v>
      </c>
      <c r="T263" s="1764">
        <v>1175.260652760725</v>
      </c>
    </row>
    <row r="264" spans="2:20">
      <c r="B264" s="1758" t="s">
        <v>75</v>
      </c>
      <c r="C264" s="1759">
        <v>0</v>
      </c>
      <c r="D264" s="1759">
        <v>0</v>
      </c>
      <c r="E264" s="1759">
        <v>84.139706259400711</v>
      </c>
      <c r="F264" s="1759">
        <v>2.533106458518084</v>
      </c>
      <c r="G264" s="1759">
        <v>9.2771889658758084</v>
      </c>
      <c r="H264" s="1759">
        <v>0</v>
      </c>
      <c r="I264" s="1759">
        <v>0</v>
      </c>
      <c r="J264" s="1759">
        <v>0</v>
      </c>
      <c r="K264" s="1759">
        <v>0.20840484716769062</v>
      </c>
      <c r="L264" s="1759">
        <v>0</v>
      </c>
      <c r="M264" s="1759">
        <v>11.136408529558132</v>
      </c>
      <c r="N264" s="1759">
        <v>1.4684689617858735</v>
      </c>
      <c r="O264" s="1759">
        <v>0</v>
      </c>
      <c r="P264" s="1759">
        <v>0</v>
      </c>
      <c r="Q264" s="1759">
        <v>0</v>
      </c>
      <c r="R264" s="1759">
        <v>0</v>
      </c>
      <c r="S264" s="1759">
        <v>14.605640428811407</v>
      </c>
      <c r="T264" s="1768">
        <v>123.36892445111771</v>
      </c>
    </row>
    <row r="265" spans="2:20">
      <c r="B265" s="1763" t="s">
        <v>76</v>
      </c>
      <c r="C265" s="1764">
        <v>3.7945540320240663</v>
      </c>
      <c r="D265" s="1764">
        <v>0</v>
      </c>
      <c r="E265" s="1764">
        <v>346.57912751548361</v>
      </c>
      <c r="F265" s="1764">
        <v>2.8218082810591305</v>
      </c>
      <c r="G265" s="1764">
        <v>146.42854223209488</v>
      </c>
      <c r="H265" s="1764">
        <v>0</v>
      </c>
      <c r="I265" s="1764">
        <v>0</v>
      </c>
      <c r="J265" s="1764">
        <v>0</v>
      </c>
      <c r="K265" s="1764">
        <v>64.704903783271035</v>
      </c>
      <c r="L265" s="1764">
        <v>2.5452626632329545</v>
      </c>
      <c r="M265" s="1764">
        <v>65.279906108935819</v>
      </c>
      <c r="N265" s="1764">
        <v>37.926423627489676</v>
      </c>
      <c r="O265" s="1764">
        <v>105.39487042391544</v>
      </c>
      <c r="P265" s="1764">
        <v>3.0007017680150394</v>
      </c>
      <c r="Q265" s="1764">
        <v>435.76659203193879</v>
      </c>
      <c r="R265" s="1764">
        <v>65.318446320346055</v>
      </c>
      <c r="S265" s="1764">
        <v>19.068438424036124</v>
      </c>
      <c r="T265" s="1764">
        <v>1298.6295772118426</v>
      </c>
    </row>
    <row r="266" spans="2:20">
      <c r="B266" s="1750"/>
      <c r="C266" s="1769">
        <v>0</v>
      </c>
      <c r="D266" s="1769">
        <v>0</v>
      </c>
      <c r="E266" s="1769">
        <v>-4.2632564145606011E-14</v>
      </c>
      <c r="F266" s="1769">
        <v>0</v>
      </c>
      <c r="G266" s="1769">
        <v>0</v>
      </c>
      <c r="H266" s="1769">
        <v>0</v>
      </c>
      <c r="I266" s="1769">
        <v>0</v>
      </c>
      <c r="J266" s="1769">
        <v>0</v>
      </c>
      <c r="K266" s="1769">
        <v>0</v>
      </c>
      <c r="L266" s="1769">
        <v>0</v>
      </c>
      <c r="M266" s="1769">
        <v>0</v>
      </c>
      <c r="N266" s="1769">
        <v>1.9984014443252818E-15</v>
      </c>
      <c r="O266" s="1769">
        <v>0</v>
      </c>
      <c r="P266" s="1769">
        <v>0</v>
      </c>
      <c r="Q266" s="1769">
        <v>1.1368683772161603E-13</v>
      </c>
      <c r="R266" s="1769">
        <v>-1.4210854715202004E-14</v>
      </c>
      <c r="S266" s="1769">
        <v>0</v>
      </c>
      <c r="T266" s="1769">
        <v>0</v>
      </c>
    </row>
    <row r="267" spans="2:20">
      <c r="B267" s="1750"/>
      <c r="C267" s="1750"/>
      <c r="D267" s="1750"/>
      <c r="E267" s="1750"/>
      <c r="F267" s="1750"/>
      <c r="G267" s="1750"/>
      <c r="H267" s="1750"/>
      <c r="I267" s="1750"/>
      <c r="J267" s="1750"/>
      <c r="K267" s="1750"/>
      <c r="L267" s="1750"/>
      <c r="M267" s="1750"/>
      <c r="N267" s="1750"/>
      <c r="O267" s="1750"/>
      <c r="P267" s="1750"/>
      <c r="Q267" s="1750"/>
      <c r="R267" s="1750"/>
      <c r="S267" s="1750"/>
      <c r="T267" s="1750"/>
    </row>
    <row r="268" spans="2:20" ht="15">
      <c r="B268" s="1754" t="s">
        <v>83</v>
      </c>
      <c r="C268" s="1755"/>
      <c r="D268" s="1755"/>
      <c r="E268" s="1755"/>
      <c r="F268" s="1755"/>
      <c r="G268" s="1755"/>
      <c r="H268" s="1755"/>
      <c r="I268" s="1755"/>
      <c r="J268" s="1755"/>
      <c r="K268" s="1755"/>
      <c r="L268" s="1755"/>
      <c r="M268" s="1755"/>
      <c r="N268" s="1755"/>
      <c r="O268" s="1755"/>
      <c r="P268" s="1755"/>
      <c r="Q268" s="1755"/>
      <c r="R268" s="1755"/>
      <c r="S268" s="1755"/>
      <c r="T268" s="1755"/>
    </row>
    <row r="269" spans="2:20">
      <c r="B269" s="1750"/>
      <c r="C269" s="1750"/>
      <c r="D269" s="1750"/>
      <c r="E269" s="1750"/>
      <c r="F269" s="1750"/>
      <c r="G269" s="1750"/>
      <c r="H269" s="1750"/>
      <c r="I269" s="1750"/>
      <c r="J269" s="1750"/>
      <c r="K269" s="1750"/>
      <c r="L269" s="1750"/>
      <c r="M269" s="1750"/>
      <c r="N269" s="1750"/>
      <c r="O269" s="1750"/>
      <c r="P269" s="1750"/>
      <c r="Q269" s="1750"/>
      <c r="R269" s="1750"/>
      <c r="S269" s="1750"/>
      <c r="T269" s="1750"/>
    </row>
    <row r="270" spans="2:20">
      <c r="B270" s="2161" t="s">
        <v>30</v>
      </c>
      <c r="C270" s="2162" t="s">
        <v>31</v>
      </c>
      <c r="D270" s="2162" t="s">
        <v>32</v>
      </c>
      <c r="E270" s="2162" t="s">
        <v>33</v>
      </c>
      <c r="F270" s="2159" t="s">
        <v>890</v>
      </c>
      <c r="G270" s="2162" t="s">
        <v>34</v>
      </c>
      <c r="H270" s="2159" t="s">
        <v>891</v>
      </c>
      <c r="I270" s="2162" t="s">
        <v>35</v>
      </c>
      <c r="J270" s="2162" t="s">
        <v>36</v>
      </c>
      <c r="K270" s="2162" t="s">
        <v>37</v>
      </c>
      <c r="L270" s="2162"/>
      <c r="M270" s="2162"/>
      <c r="N270" s="2162"/>
      <c r="O270" s="2162"/>
      <c r="P270" s="2162"/>
      <c r="Q270" s="2159" t="s">
        <v>38</v>
      </c>
      <c r="R270" s="2159" t="s">
        <v>39</v>
      </c>
      <c r="S270" s="2159" t="s">
        <v>40</v>
      </c>
      <c r="T270" s="2159" t="s">
        <v>41</v>
      </c>
    </row>
    <row r="271" spans="2:20" ht="36">
      <c r="B271" s="2161"/>
      <c r="C271" s="2162"/>
      <c r="D271" s="2162"/>
      <c r="E271" s="2162"/>
      <c r="F271" s="2160"/>
      <c r="G271" s="2162"/>
      <c r="H271" s="2160"/>
      <c r="I271" s="2162"/>
      <c r="J271" s="2162"/>
      <c r="K271" s="1756" t="s">
        <v>42</v>
      </c>
      <c r="L271" s="1756" t="s">
        <v>43</v>
      </c>
      <c r="M271" s="1756" t="s">
        <v>44</v>
      </c>
      <c r="N271" s="1756" t="s">
        <v>45</v>
      </c>
      <c r="O271" s="1757" t="s">
        <v>46</v>
      </c>
      <c r="P271" s="1756" t="s">
        <v>47</v>
      </c>
      <c r="Q271" s="2160"/>
      <c r="R271" s="2160"/>
      <c r="S271" s="2160"/>
      <c r="T271" s="2160"/>
    </row>
    <row r="272" spans="2:20">
      <c r="B272" s="1758" t="s">
        <v>48</v>
      </c>
      <c r="C272" s="1759">
        <v>0</v>
      </c>
      <c r="D272" s="1759">
        <v>5.8150000000000004</v>
      </c>
      <c r="E272" s="1759">
        <v>0</v>
      </c>
      <c r="F272" s="1759">
        <v>0</v>
      </c>
      <c r="G272" s="1759">
        <v>9.3040000000000012E-2</v>
      </c>
      <c r="H272" s="1759">
        <v>0</v>
      </c>
      <c r="I272" s="1760">
        <v>974.19585058703615</v>
      </c>
      <c r="J272" s="1760">
        <v>267.88446485544506</v>
      </c>
      <c r="K272" s="1760">
        <v>265.41006898994164</v>
      </c>
      <c r="L272" s="1760">
        <v>26.123013283815169</v>
      </c>
      <c r="M272" s="1759">
        <v>0</v>
      </c>
      <c r="N272" s="1759">
        <v>0</v>
      </c>
      <c r="O272" s="1760">
        <v>114.79412791174752</v>
      </c>
      <c r="P272" s="1760">
        <v>14.121027594454269</v>
      </c>
      <c r="Q272" s="1759">
        <v>0</v>
      </c>
      <c r="R272" s="1759">
        <v>0</v>
      </c>
      <c r="S272" s="1759">
        <v>0</v>
      </c>
      <c r="T272" s="1761">
        <v>1668.4365932224398</v>
      </c>
    </row>
    <row r="273" spans="2:20">
      <c r="B273" s="1758" t="s">
        <v>49</v>
      </c>
      <c r="C273" s="1759">
        <v>16.528949801563918</v>
      </c>
      <c r="D273" s="1759">
        <v>336.80990869295175</v>
      </c>
      <c r="E273" s="1759">
        <v>45.574106979187377</v>
      </c>
      <c r="F273" s="1759">
        <v>0.84709048921241781</v>
      </c>
      <c r="G273" s="1759">
        <v>155.20862963241609</v>
      </c>
      <c r="H273" s="1759">
        <v>0</v>
      </c>
      <c r="I273" s="1759">
        <v>0</v>
      </c>
      <c r="J273" s="1759">
        <v>0</v>
      </c>
      <c r="K273" s="1759">
        <v>0</v>
      </c>
      <c r="L273" s="1759">
        <v>0</v>
      </c>
      <c r="M273" s="1759">
        <v>0</v>
      </c>
      <c r="N273" s="1759">
        <v>0</v>
      </c>
      <c r="O273" s="1759">
        <v>0</v>
      </c>
      <c r="P273" s="1759">
        <v>0</v>
      </c>
      <c r="Q273" s="1759">
        <v>0</v>
      </c>
      <c r="R273" s="1759">
        <v>0</v>
      </c>
      <c r="S273" s="1759">
        <v>0</v>
      </c>
      <c r="T273" s="1761">
        <v>554.96868559533152</v>
      </c>
    </row>
    <row r="274" spans="2:20">
      <c r="B274" s="1758" t="s">
        <v>50</v>
      </c>
      <c r="C274" s="1759">
        <v>0</v>
      </c>
      <c r="D274" s="1759">
        <v>0</v>
      </c>
      <c r="E274" s="1759">
        <v>0</v>
      </c>
      <c r="F274" s="1759">
        <v>0</v>
      </c>
      <c r="G274" s="1759">
        <v>0</v>
      </c>
      <c r="H274" s="1759">
        <v>0</v>
      </c>
      <c r="I274" s="1759">
        <v>0</v>
      </c>
      <c r="J274" s="1759">
        <v>0</v>
      </c>
      <c r="K274" s="1759">
        <v>0</v>
      </c>
      <c r="L274" s="1759">
        <v>0</v>
      </c>
      <c r="M274" s="1759">
        <v>0</v>
      </c>
      <c r="N274" s="1759">
        <v>0</v>
      </c>
      <c r="O274" s="1759">
        <v>0</v>
      </c>
      <c r="P274" s="1759">
        <v>0</v>
      </c>
      <c r="Q274" s="1759">
        <v>-41.116206698276414</v>
      </c>
      <c r="R274" s="1759">
        <v>0</v>
      </c>
      <c r="S274" s="1759">
        <v>0</v>
      </c>
      <c r="T274" s="1761">
        <v>-41.116206698276414</v>
      </c>
    </row>
    <row r="275" spans="2:20">
      <c r="B275" s="1758" t="s">
        <v>51</v>
      </c>
      <c r="C275" s="1759">
        <v>0</v>
      </c>
      <c r="D275" s="1759">
        <v>0</v>
      </c>
      <c r="E275" s="1759">
        <v>-12.959356122819004</v>
      </c>
      <c r="F275" s="1759">
        <v>-1.1745589556928391</v>
      </c>
      <c r="G275" s="1759">
        <v>-1.8985906548092106</v>
      </c>
      <c r="H275" s="1759">
        <v>0</v>
      </c>
      <c r="I275" s="1759">
        <v>0</v>
      </c>
      <c r="J275" s="1759">
        <v>0</v>
      </c>
      <c r="K275" s="1759">
        <v>0</v>
      </c>
      <c r="L275" s="1759">
        <v>0</v>
      </c>
      <c r="M275" s="1759">
        <v>-0.50338240958264524</v>
      </c>
      <c r="N275" s="1759">
        <v>-0.70221846136779031</v>
      </c>
      <c r="O275" s="1759">
        <v>0</v>
      </c>
      <c r="P275" s="1759">
        <v>0</v>
      </c>
      <c r="Q275" s="1759">
        <v>0</v>
      </c>
      <c r="R275" s="1759">
        <v>0</v>
      </c>
      <c r="S275" s="1759">
        <v>0</v>
      </c>
      <c r="T275" s="1761">
        <v>-17.23810660427149</v>
      </c>
    </row>
    <row r="276" spans="2:20">
      <c r="B276" s="1758" t="s">
        <v>52</v>
      </c>
      <c r="C276" s="1759">
        <v>0</v>
      </c>
      <c r="D276" s="1759">
        <v>0</v>
      </c>
      <c r="E276" s="1759">
        <v>-60.220777612804881</v>
      </c>
      <c r="F276" s="1759">
        <v>-3.9749070731502325</v>
      </c>
      <c r="G276" s="1759">
        <v>0</v>
      </c>
      <c r="H276" s="1759">
        <v>0</v>
      </c>
      <c r="I276" s="1759">
        <v>0</v>
      </c>
      <c r="J276" s="1759">
        <v>0</v>
      </c>
      <c r="K276" s="1759">
        <v>0</v>
      </c>
      <c r="L276" s="1759">
        <v>0</v>
      </c>
      <c r="M276" s="1759">
        <v>-11.924721219450698</v>
      </c>
      <c r="N276" s="1759">
        <v>0</v>
      </c>
      <c r="O276" s="1759">
        <v>0</v>
      </c>
      <c r="P276" s="1759">
        <v>0</v>
      </c>
      <c r="Q276" s="1759">
        <v>0</v>
      </c>
      <c r="R276" s="1759">
        <v>0</v>
      </c>
      <c r="S276" s="1759">
        <v>-0.14322207633849007</v>
      </c>
      <c r="T276" s="1761">
        <v>-76.263627981744307</v>
      </c>
    </row>
    <row r="277" spans="2:20">
      <c r="B277" s="1758" t="s">
        <v>53</v>
      </c>
      <c r="C277" s="1759">
        <v>0</v>
      </c>
      <c r="D277" s="1759">
        <v>0</v>
      </c>
      <c r="E277" s="1759">
        <v>0</v>
      </c>
      <c r="F277" s="1759">
        <v>0</v>
      </c>
      <c r="G277" s="1759">
        <v>0</v>
      </c>
      <c r="H277" s="1759">
        <v>0</v>
      </c>
      <c r="I277" s="1759">
        <v>0</v>
      </c>
      <c r="J277" s="1759">
        <v>0</v>
      </c>
      <c r="K277" s="1759">
        <v>0</v>
      </c>
      <c r="L277" s="1759">
        <v>0</v>
      </c>
      <c r="M277" s="1759">
        <v>0</v>
      </c>
      <c r="N277" s="1759">
        <v>0</v>
      </c>
      <c r="O277" s="1759">
        <v>0</v>
      </c>
      <c r="P277" s="1759">
        <v>0</v>
      </c>
      <c r="Q277" s="1759">
        <v>0</v>
      </c>
      <c r="R277" s="1759">
        <v>0</v>
      </c>
      <c r="S277" s="1759">
        <v>0</v>
      </c>
      <c r="T277" s="1761">
        <v>0</v>
      </c>
    </row>
    <row r="278" spans="2:20">
      <c r="B278" s="1763" t="s">
        <v>54</v>
      </c>
      <c r="C278" s="1764">
        <v>16.528949801563918</v>
      </c>
      <c r="D278" s="1764">
        <v>342.62490869295175</v>
      </c>
      <c r="E278" s="1764">
        <v>-27.606026756436506</v>
      </c>
      <c r="F278" s="1764">
        <v>-4.3023755396306536</v>
      </c>
      <c r="G278" s="1764">
        <v>153.4030789776069</v>
      </c>
      <c r="H278" s="1764">
        <v>0</v>
      </c>
      <c r="I278" s="1764">
        <v>974.19585058703615</v>
      </c>
      <c r="J278" s="1764">
        <v>267.88446485544506</v>
      </c>
      <c r="K278" s="1764">
        <v>265.41006898994164</v>
      </c>
      <c r="L278" s="1764">
        <v>26.123013283815169</v>
      </c>
      <c r="M278" s="1764">
        <v>-12.428103629033343</v>
      </c>
      <c r="N278" s="1764">
        <v>-0.70221846136779031</v>
      </c>
      <c r="O278" s="1764">
        <v>114.79412791174752</v>
      </c>
      <c r="P278" s="1764">
        <v>14.121027594454269</v>
      </c>
      <c r="Q278" s="1764">
        <v>-41.116206698276414</v>
      </c>
      <c r="R278" s="1764">
        <v>0</v>
      </c>
      <c r="S278" s="1764">
        <v>-0.14322207633849007</v>
      </c>
      <c r="T278" s="1764">
        <v>2088.7873375334789</v>
      </c>
    </row>
    <row r="279" spans="2:20">
      <c r="B279" s="1765"/>
      <c r="C279" s="1766"/>
      <c r="D279" s="1766"/>
      <c r="E279" s="1766"/>
      <c r="F279" s="1766"/>
      <c r="G279" s="1766"/>
      <c r="H279" s="1766"/>
      <c r="I279" s="1766"/>
      <c r="J279" s="1766"/>
      <c r="K279" s="1766"/>
      <c r="L279" s="1766"/>
      <c r="M279" s="1766"/>
      <c r="N279" s="1766"/>
      <c r="O279" s="1766"/>
      <c r="P279" s="1766"/>
      <c r="Q279" s="1766"/>
      <c r="R279" s="1766"/>
      <c r="S279" s="1766"/>
      <c r="T279" s="1766"/>
    </row>
    <row r="280" spans="2:20">
      <c r="B280" s="1767" t="s">
        <v>55</v>
      </c>
      <c r="C280" s="1759">
        <v>0</v>
      </c>
      <c r="D280" s="1759">
        <v>0</v>
      </c>
      <c r="E280" s="1759">
        <v>0</v>
      </c>
      <c r="F280" s="1759">
        <v>0</v>
      </c>
      <c r="G280" s="1759">
        <v>0</v>
      </c>
      <c r="H280" s="1759">
        <v>0</v>
      </c>
      <c r="I280" s="1759">
        <v>0</v>
      </c>
      <c r="J280" s="1759">
        <v>0</v>
      </c>
      <c r="K280" s="1759">
        <v>0</v>
      </c>
      <c r="L280" s="1759">
        <v>0</v>
      </c>
      <c r="M280" s="1759">
        <v>0</v>
      </c>
      <c r="N280" s="1759">
        <v>0</v>
      </c>
      <c r="O280" s="1759">
        <v>0</v>
      </c>
      <c r="P280" s="1759">
        <v>0</v>
      </c>
      <c r="Q280" s="1759">
        <v>0</v>
      </c>
      <c r="R280" s="1759">
        <v>0</v>
      </c>
      <c r="S280" s="1759">
        <v>0</v>
      </c>
      <c r="T280" s="1768">
        <v>0</v>
      </c>
    </row>
    <row r="281" spans="2:20">
      <c r="B281" s="1767" t="s">
        <v>56</v>
      </c>
      <c r="C281" s="1759">
        <v>0</v>
      </c>
      <c r="D281" s="1759">
        <v>0</v>
      </c>
      <c r="E281" s="1759">
        <v>0</v>
      </c>
      <c r="F281" s="1759">
        <v>0</v>
      </c>
      <c r="G281" s="1759">
        <v>11.018039015872413</v>
      </c>
      <c r="H281" s="1759">
        <v>0</v>
      </c>
      <c r="I281" s="1759">
        <v>974.19585058703615</v>
      </c>
      <c r="J281" s="1759">
        <v>267.88446485544506</v>
      </c>
      <c r="K281" s="1759">
        <v>20.633783916838375</v>
      </c>
      <c r="L281" s="1759">
        <v>9.2808099996123357</v>
      </c>
      <c r="M281" s="1759">
        <v>0</v>
      </c>
      <c r="N281" s="1759">
        <v>2.7545097539681032</v>
      </c>
      <c r="O281" s="1759">
        <v>0</v>
      </c>
      <c r="P281" s="1759">
        <v>0</v>
      </c>
      <c r="Q281" s="1759">
        <v>-610.17687395156122</v>
      </c>
      <c r="R281" s="1759">
        <v>0</v>
      </c>
      <c r="S281" s="1759">
        <v>0</v>
      </c>
      <c r="T281" s="1768">
        <v>675.59058417721121</v>
      </c>
    </row>
    <row r="282" spans="2:20">
      <c r="B282" s="1767" t="s">
        <v>57</v>
      </c>
      <c r="C282" s="1759">
        <v>0</v>
      </c>
      <c r="D282" s="1759">
        <v>0</v>
      </c>
      <c r="E282" s="1759">
        <v>0</v>
      </c>
      <c r="F282" s="1759">
        <v>0</v>
      </c>
      <c r="G282" s="1759">
        <v>12.378684044888715</v>
      </c>
      <c r="H282" s="1759">
        <v>0</v>
      </c>
      <c r="I282" s="1759">
        <v>0</v>
      </c>
      <c r="J282" s="1759">
        <v>0</v>
      </c>
      <c r="K282" s="1759">
        <v>35.377891458598768</v>
      </c>
      <c r="L282" s="1759">
        <v>14.339300216640275</v>
      </c>
      <c r="M282" s="1759">
        <v>0</v>
      </c>
      <c r="N282" s="1759">
        <v>4.1262280149629049</v>
      </c>
      <c r="O282" s="1759">
        <v>0</v>
      </c>
      <c r="P282" s="1759">
        <v>10.731473512170131</v>
      </c>
      <c r="Q282" s="1759">
        <v>0</v>
      </c>
      <c r="R282" s="1759">
        <v>-70.738144239500841</v>
      </c>
      <c r="S282" s="1759">
        <v>0</v>
      </c>
      <c r="T282" s="1768">
        <v>6.2154330077599411</v>
      </c>
    </row>
    <row r="283" spans="2:20">
      <c r="B283" s="1767" t="s">
        <v>58</v>
      </c>
      <c r="C283" s="1759">
        <v>0</v>
      </c>
      <c r="D283" s="1759">
        <v>0</v>
      </c>
      <c r="E283" s="1759">
        <v>0</v>
      </c>
      <c r="F283" s="1759">
        <v>0</v>
      </c>
      <c r="G283" s="1759">
        <v>0</v>
      </c>
      <c r="H283" s="1759">
        <v>0</v>
      </c>
      <c r="I283" s="1759">
        <v>0</v>
      </c>
      <c r="J283" s="1759">
        <v>0</v>
      </c>
      <c r="K283" s="1759">
        <v>59.877852533166731</v>
      </c>
      <c r="L283" s="1759">
        <v>0</v>
      </c>
      <c r="M283" s="1759">
        <v>0</v>
      </c>
      <c r="N283" s="1759">
        <v>-54.310215379146349</v>
      </c>
      <c r="O283" s="1759">
        <v>0</v>
      </c>
      <c r="P283" s="1759">
        <v>0</v>
      </c>
      <c r="Q283" s="1759">
        <v>0</v>
      </c>
      <c r="R283" s="1759">
        <v>0</v>
      </c>
      <c r="S283" s="1759">
        <v>0</v>
      </c>
      <c r="T283" s="1768">
        <v>5.5676371540203817</v>
      </c>
    </row>
    <row r="284" spans="2:20">
      <c r="B284" s="1767" t="s">
        <v>59</v>
      </c>
      <c r="C284" s="1759">
        <v>0</v>
      </c>
      <c r="D284" s="1759">
        <v>0</v>
      </c>
      <c r="E284" s="1759">
        <v>0</v>
      </c>
      <c r="F284" s="1759">
        <v>0</v>
      </c>
      <c r="G284" s="1759">
        <v>0</v>
      </c>
      <c r="H284" s="1759">
        <v>0</v>
      </c>
      <c r="I284" s="1759">
        <v>0</v>
      </c>
      <c r="J284" s="1759">
        <v>0</v>
      </c>
      <c r="K284" s="1759">
        <v>0</v>
      </c>
      <c r="L284" s="1759">
        <v>0</v>
      </c>
      <c r="M284" s="1759">
        <v>0</v>
      </c>
      <c r="N284" s="1759">
        <v>0</v>
      </c>
      <c r="O284" s="1759">
        <v>0</v>
      </c>
      <c r="P284" s="1759">
        <v>0</v>
      </c>
      <c r="Q284" s="1759">
        <v>0</v>
      </c>
      <c r="R284" s="1759">
        <v>0</v>
      </c>
      <c r="S284" s="1759">
        <v>0</v>
      </c>
      <c r="T284" s="1768">
        <v>0</v>
      </c>
    </row>
    <row r="285" spans="2:20">
      <c r="B285" s="1767" t="s">
        <v>60</v>
      </c>
      <c r="C285" s="1759">
        <v>0</v>
      </c>
      <c r="D285" s="1759">
        <v>354.9229903070925</v>
      </c>
      <c r="E285" s="1759">
        <v>-351.3737604040216</v>
      </c>
      <c r="F285" s="1759">
        <v>0</v>
      </c>
      <c r="G285" s="1759">
        <v>0</v>
      </c>
      <c r="H285" s="1759">
        <v>0</v>
      </c>
      <c r="I285" s="1759">
        <v>0</v>
      </c>
      <c r="J285" s="1759">
        <v>0</v>
      </c>
      <c r="K285" s="1759">
        <v>0</v>
      </c>
      <c r="L285" s="1759">
        <v>0</v>
      </c>
      <c r="M285" s="1759">
        <v>0</v>
      </c>
      <c r="N285" s="1759">
        <v>0</v>
      </c>
      <c r="O285" s="1759">
        <v>0</v>
      </c>
      <c r="P285" s="1759">
        <v>0</v>
      </c>
      <c r="Q285" s="1759">
        <v>0</v>
      </c>
      <c r="R285" s="1759">
        <v>0</v>
      </c>
      <c r="S285" s="1759">
        <v>0</v>
      </c>
      <c r="T285" s="1768">
        <v>3.5492299030709091</v>
      </c>
    </row>
    <row r="286" spans="2:20">
      <c r="B286" s="1767" t="s">
        <v>61</v>
      </c>
      <c r="C286" s="1759">
        <v>0</v>
      </c>
      <c r="D286" s="1759">
        <v>0</v>
      </c>
      <c r="E286" s="1759">
        <v>0</v>
      </c>
      <c r="F286" s="1759">
        <v>0</v>
      </c>
      <c r="G286" s="1759">
        <v>0</v>
      </c>
      <c r="H286" s="1759">
        <v>0</v>
      </c>
      <c r="I286" s="1759">
        <v>0</v>
      </c>
      <c r="J286" s="1759">
        <v>0</v>
      </c>
      <c r="K286" s="1759">
        <v>87.509483344344943</v>
      </c>
      <c r="L286" s="1759">
        <v>0</v>
      </c>
      <c r="M286" s="1759">
        <v>-87.509483344344943</v>
      </c>
      <c r="N286" s="1759">
        <v>0</v>
      </c>
      <c r="O286" s="1759">
        <v>0</v>
      </c>
      <c r="P286" s="1759">
        <v>0</v>
      </c>
      <c r="Q286" s="1759">
        <v>0</v>
      </c>
      <c r="R286" s="1759">
        <v>0</v>
      </c>
      <c r="S286" s="1759">
        <v>0</v>
      </c>
      <c r="T286" s="1768">
        <v>0</v>
      </c>
    </row>
    <row r="287" spans="2:20">
      <c r="B287" s="1767" t="s">
        <v>62</v>
      </c>
      <c r="C287" s="1759">
        <v>0</v>
      </c>
      <c r="D287" s="1759">
        <v>0</v>
      </c>
      <c r="E287" s="1759">
        <v>0</v>
      </c>
      <c r="F287" s="1759">
        <v>-7.9105007206485656</v>
      </c>
      <c r="G287" s="1759">
        <v>0</v>
      </c>
      <c r="H287" s="1759">
        <v>0</v>
      </c>
      <c r="I287" s="1759">
        <v>0</v>
      </c>
      <c r="J287" s="1759">
        <v>0</v>
      </c>
      <c r="K287" s="1759">
        <v>0</v>
      </c>
      <c r="L287" s="1759">
        <v>0</v>
      </c>
      <c r="M287" s="1759">
        <v>0</v>
      </c>
      <c r="N287" s="1759">
        <v>0</v>
      </c>
      <c r="O287" s="1759">
        <v>0</v>
      </c>
      <c r="P287" s="1759">
        <v>0</v>
      </c>
      <c r="Q287" s="1759">
        <v>0</v>
      </c>
      <c r="R287" s="1759">
        <v>0</v>
      </c>
      <c r="S287" s="1759">
        <v>11.017410474440901</v>
      </c>
      <c r="T287" s="1768">
        <v>3.1069097537923351</v>
      </c>
    </row>
    <row r="288" spans="2:20">
      <c r="B288" s="1767" t="s">
        <v>63</v>
      </c>
      <c r="C288" s="1759">
        <v>0</v>
      </c>
      <c r="D288" s="1759">
        <v>0</v>
      </c>
      <c r="E288" s="1759">
        <v>0</v>
      </c>
      <c r="F288" s="1759">
        <v>0</v>
      </c>
      <c r="G288" s="1759">
        <v>0</v>
      </c>
      <c r="H288" s="1759">
        <v>0</v>
      </c>
      <c r="I288" s="1759">
        <v>0</v>
      </c>
      <c r="J288" s="1759">
        <v>0</v>
      </c>
      <c r="K288" s="1759">
        <v>0</v>
      </c>
      <c r="L288" s="1759">
        <v>0</v>
      </c>
      <c r="M288" s="1759">
        <v>0</v>
      </c>
      <c r="N288" s="1759">
        <v>0</v>
      </c>
      <c r="O288" s="1759">
        <v>0</v>
      </c>
      <c r="P288" s="1759">
        <v>0</v>
      </c>
      <c r="Q288" s="1759">
        <v>51.730551312429718</v>
      </c>
      <c r="R288" s="1759">
        <v>0</v>
      </c>
      <c r="S288" s="1759">
        <v>-34.530143001046838</v>
      </c>
      <c r="T288" s="1768">
        <v>17.20040831138288</v>
      </c>
    </row>
    <row r="289" spans="2:20">
      <c r="B289" s="1767" t="s">
        <v>64</v>
      </c>
      <c r="C289" s="1759">
        <v>9.1080551953124989</v>
      </c>
      <c r="D289" s="1759">
        <v>-12.298081614140758</v>
      </c>
      <c r="E289" s="1759">
        <v>16.085164362607916</v>
      </c>
      <c r="F289" s="1759">
        <v>0</v>
      </c>
      <c r="G289" s="1759">
        <v>0</v>
      </c>
      <c r="H289" s="1759">
        <v>0</v>
      </c>
      <c r="I289" s="1759">
        <v>0</v>
      </c>
      <c r="J289" s="1759">
        <v>0</v>
      </c>
      <c r="K289" s="1759">
        <v>0</v>
      </c>
      <c r="L289" s="1759">
        <v>0</v>
      </c>
      <c r="M289" s="1759">
        <v>0</v>
      </c>
      <c r="N289" s="1759">
        <v>0</v>
      </c>
      <c r="O289" s="1759">
        <v>0</v>
      </c>
      <c r="P289" s="1759">
        <v>0</v>
      </c>
      <c r="Q289" s="1759">
        <v>0</v>
      </c>
      <c r="R289" s="1759">
        <v>0</v>
      </c>
      <c r="S289" s="1759">
        <v>0</v>
      </c>
      <c r="T289" s="1768">
        <v>12.895137943779657</v>
      </c>
    </row>
    <row r="290" spans="2:20">
      <c r="B290" s="1767" t="s">
        <v>65</v>
      </c>
      <c r="C290" s="1759">
        <v>3.5420214648437502</v>
      </c>
      <c r="D290" s="1759">
        <v>0</v>
      </c>
      <c r="E290" s="1759">
        <v>18.451576715081096</v>
      </c>
      <c r="F290" s="1759">
        <v>0</v>
      </c>
      <c r="G290" s="1759">
        <v>3.9220454388203256</v>
      </c>
      <c r="H290" s="1759">
        <v>0</v>
      </c>
      <c r="I290" s="1759">
        <v>0</v>
      </c>
      <c r="J290" s="1759">
        <v>0</v>
      </c>
      <c r="K290" s="1759">
        <v>0</v>
      </c>
      <c r="L290" s="1759">
        <v>0</v>
      </c>
      <c r="M290" s="1759">
        <v>0</v>
      </c>
      <c r="N290" s="1759">
        <v>1.4506195458650522</v>
      </c>
      <c r="O290" s="1759">
        <v>0</v>
      </c>
      <c r="P290" s="1759">
        <v>0</v>
      </c>
      <c r="Q290" s="1759">
        <v>30.768545115720691</v>
      </c>
      <c r="R290" s="1759">
        <v>0</v>
      </c>
      <c r="S290" s="1759">
        <v>0</v>
      </c>
      <c r="T290" s="1768">
        <v>58.134808280330915</v>
      </c>
    </row>
    <row r="291" spans="2:20">
      <c r="B291" s="1767" t="s">
        <v>66</v>
      </c>
      <c r="C291" s="1759">
        <v>0</v>
      </c>
      <c r="D291" s="1759">
        <v>0</v>
      </c>
      <c r="E291" s="1759">
        <v>0</v>
      </c>
      <c r="F291" s="1759">
        <v>0</v>
      </c>
      <c r="G291" s="1759">
        <v>1.7249396904403242</v>
      </c>
      <c r="H291" s="1759">
        <v>0</v>
      </c>
      <c r="I291" s="1759">
        <v>0</v>
      </c>
      <c r="J291" s="1759">
        <v>0</v>
      </c>
      <c r="K291" s="1759">
        <v>0</v>
      </c>
      <c r="L291" s="1759">
        <v>0</v>
      </c>
      <c r="M291" s="1759">
        <v>0</v>
      </c>
      <c r="N291" s="1759">
        <v>0.63799139235464053</v>
      </c>
      <c r="O291" s="1759">
        <v>0</v>
      </c>
      <c r="P291" s="1759">
        <v>0</v>
      </c>
      <c r="Q291" s="1759">
        <v>43.612221036031983</v>
      </c>
      <c r="R291" s="1759">
        <v>5.4815536126550466</v>
      </c>
      <c r="S291" s="1759">
        <v>0</v>
      </c>
      <c r="T291" s="1768">
        <v>51.456705731481996</v>
      </c>
    </row>
    <row r="292" spans="2:20">
      <c r="B292" s="1763" t="s">
        <v>67</v>
      </c>
      <c r="C292" s="1764">
        <v>12.650076660156248</v>
      </c>
      <c r="D292" s="1764">
        <v>342.62490869295175</v>
      </c>
      <c r="E292" s="1764">
        <v>-316.83701932633255</v>
      </c>
      <c r="F292" s="1764">
        <v>-7.9105007206485656</v>
      </c>
      <c r="G292" s="1764">
        <v>29.043708190021775</v>
      </c>
      <c r="H292" s="1764">
        <v>0</v>
      </c>
      <c r="I292" s="1764">
        <v>974.19585058703615</v>
      </c>
      <c r="J292" s="1764">
        <v>267.88446485544506</v>
      </c>
      <c r="K292" s="1764">
        <v>203.39901125294881</v>
      </c>
      <c r="L292" s="1764">
        <v>23.620110216252613</v>
      </c>
      <c r="M292" s="1764">
        <v>-87.509483344344943</v>
      </c>
      <c r="N292" s="1764">
        <v>-45.340866671995649</v>
      </c>
      <c r="O292" s="1764">
        <v>0</v>
      </c>
      <c r="P292" s="1764">
        <v>10.731473512170131</v>
      </c>
      <c r="Q292" s="1764">
        <v>-484.06555648737879</v>
      </c>
      <c r="R292" s="1764">
        <v>-65.256590626845792</v>
      </c>
      <c r="S292" s="1764">
        <v>-23.512732526605937</v>
      </c>
      <c r="T292" s="1764">
        <v>833.71685426283022</v>
      </c>
    </row>
    <row r="293" spans="2:20">
      <c r="B293" s="1765"/>
      <c r="C293" s="1766"/>
      <c r="D293" s="1766"/>
      <c r="E293" s="1766"/>
      <c r="F293" s="1766"/>
      <c r="G293" s="1766"/>
      <c r="H293" s="1766"/>
      <c r="I293" s="1766"/>
      <c r="J293" s="1766"/>
      <c r="K293" s="1766"/>
      <c r="L293" s="1766"/>
      <c r="M293" s="1766"/>
      <c r="N293" s="1766"/>
      <c r="O293" s="1766"/>
      <c r="P293" s="1766"/>
      <c r="Q293" s="1766"/>
      <c r="R293" s="1766"/>
      <c r="S293" s="1766"/>
      <c r="T293" s="1766"/>
    </row>
    <row r="294" spans="2:20">
      <c r="B294" s="1767" t="s">
        <v>68</v>
      </c>
      <c r="C294" s="1759">
        <v>3.87887314140767</v>
      </c>
      <c r="D294" s="1759">
        <v>0</v>
      </c>
      <c r="E294" s="1759">
        <v>8.8220991898746153</v>
      </c>
      <c r="F294" s="1759">
        <v>0</v>
      </c>
      <c r="G294" s="1759">
        <v>50.884027359503371</v>
      </c>
      <c r="H294" s="1759">
        <v>0</v>
      </c>
      <c r="I294" s="1759">
        <v>0</v>
      </c>
      <c r="J294" s="1759">
        <v>0</v>
      </c>
      <c r="K294" s="1759">
        <v>19.940931661378123</v>
      </c>
      <c r="L294" s="1759">
        <v>2.5029030675625545</v>
      </c>
      <c r="M294" s="1759">
        <v>1.1254933974609376</v>
      </c>
      <c r="N294" s="1759">
        <v>18.82011970830947</v>
      </c>
      <c r="O294" s="1759">
        <v>5.5404179687499999</v>
      </c>
      <c r="P294" s="1759">
        <v>0</v>
      </c>
      <c r="Q294" s="1759">
        <v>127.65007376021265</v>
      </c>
      <c r="R294" s="1759">
        <v>17.460446869937083</v>
      </c>
      <c r="S294" s="1759">
        <v>3.2886369628906249</v>
      </c>
      <c r="T294" s="1768">
        <v>259.91402308728709</v>
      </c>
    </row>
    <row r="295" spans="2:20">
      <c r="B295" s="1767" t="s">
        <v>69</v>
      </c>
      <c r="C295" s="1759">
        <v>0</v>
      </c>
      <c r="D295" s="1759">
        <v>0</v>
      </c>
      <c r="E295" s="1759">
        <v>176.97133040214294</v>
      </c>
      <c r="F295" s="1759">
        <v>0.37586832320647884</v>
      </c>
      <c r="G295" s="1759">
        <v>4.5862710057628444</v>
      </c>
      <c r="H295" s="1759">
        <v>0</v>
      </c>
      <c r="I295" s="1759">
        <v>0</v>
      </c>
      <c r="J295" s="1759">
        <v>0</v>
      </c>
      <c r="K295" s="1759">
        <v>0</v>
      </c>
      <c r="L295" s="1759">
        <v>0</v>
      </c>
      <c r="M295" s="1759">
        <v>52.853956211759765</v>
      </c>
      <c r="N295" s="1759">
        <v>1.6962920158300934</v>
      </c>
      <c r="O295" s="1759">
        <v>0</v>
      </c>
      <c r="P295" s="1759">
        <v>0</v>
      </c>
      <c r="Q295" s="1759">
        <v>55.758160419352727</v>
      </c>
      <c r="R295" s="1759">
        <v>0</v>
      </c>
      <c r="S295" s="1759">
        <v>2.0198839430903792</v>
      </c>
      <c r="T295" s="1768">
        <v>294.26176232114528</v>
      </c>
    </row>
    <row r="296" spans="2:20">
      <c r="B296" s="1767" t="s">
        <v>70</v>
      </c>
      <c r="C296" s="1759">
        <v>0</v>
      </c>
      <c r="D296" s="1759">
        <v>0</v>
      </c>
      <c r="E296" s="1759">
        <v>3.0365120964163439</v>
      </c>
      <c r="F296" s="1759">
        <v>0</v>
      </c>
      <c r="G296" s="1759">
        <v>39.313312069692138</v>
      </c>
      <c r="H296" s="1759">
        <v>0</v>
      </c>
      <c r="I296" s="1759">
        <v>0</v>
      </c>
      <c r="J296" s="1759">
        <v>0</v>
      </c>
      <c r="K296" s="1759">
        <v>38.595135513286785</v>
      </c>
      <c r="L296" s="1759">
        <v>0</v>
      </c>
      <c r="M296" s="1759">
        <v>0</v>
      </c>
      <c r="N296" s="1759">
        <v>14.540540080571066</v>
      </c>
      <c r="O296" s="1759">
        <v>88.021667456281236</v>
      </c>
      <c r="P296" s="1759">
        <v>1.4892665579119091</v>
      </c>
      <c r="Q296" s="1759">
        <v>156.7486815285279</v>
      </c>
      <c r="R296" s="1759">
        <v>28.917251051933125</v>
      </c>
      <c r="S296" s="1759">
        <v>0</v>
      </c>
      <c r="T296" s="1768">
        <v>370.66236635462053</v>
      </c>
    </row>
    <row r="297" spans="2:20">
      <c r="B297" s="1767" t="s">
        <v>71</v>
      </c>
      <c r="C297" s="1759">
        <v>0</v>
      </c>
      <c r="D297" s="1759">
        <v>0</v>
      </c>
      <c r="E297" s="1759">
        <v>3.2286182830775618</v>
      </c>
      <c r="F297" s="1759">
        <v>0</v>
      </c>
      <c r="G297" s="1759">
        <v>19.661407657447267</v>
      </c>
      <c r="H297" s="1759">
        <v>0</v>
      </c>
      <c r="I297" s="1759">
        <v>0</v>
      </c>
      <c r="J297" s="1759">
        <v>0</v>
      </c>
      <c r="K297" s="1759">
        <v>0.43406989863895534</v>
      </c>
      <c r="L297" s="1759">
        <v>0</v>
      </c>
      <c r="M297" s="1759">
        <v>0</v>
      </c>
      <c r="N297" s="1759">
        <v>7.2720274897407702</v>
      </c>
      <c r="O297" s="1759">
        <v>20.482042486716281</v>
      </c>
      <c r="P297" s="1759">
        <v>0.93738504882056917</v>
      </c>
      <c r="Q297" s="1759">
        <v>94.338247098708763</v>
      </c>
      <c r="R297" s="1759">
        <v>18.878892704975588</v>
      </c>
      <c r="S297" s="1759">
        <v>0</v>
      </c>
      <c r="T297" s="1768">
        <v>165.23269066812574</v>
      </c>
    </row>
    <row r="298" spans="2:20">
      <c r="B298" s="1767" t="s">
        <v>72</v>
      </c>
      <c r="C298" s="1759">
        <v>0</v>
      </c>
      <c r="D298" s="1759">
        <v>0</v>
      </c>
      <c r="E298" s="1759">
        <v>19.644038334344192</v>
      </c>
      <c r="F298" s="1759">
        <v>0</v>
      </c>
      <c r="G298" s="1759">
        <v>1.376773611649958</v>
      </c>
      <c r="H298" s="1759">
        <v>0</v>
      </c>
      <c r="I298" s="1759">
        <v>0</v>
      </c>
      <c r="J298" s="1759">
        <v>0</v>
      </c>
      <c r="K298" s="1759">
        <v>2.7730307508519707</v>
      </c>
      <c r="L298" s="1759">
        <v>0</v>
      </c>
      <c r="M298" s="1759">
        <v>8.1105667204192766</v>
      </c>
      <c r="N298" s="1759">
        <v>0.50921763718560098</v>
      </c>
      <c r="O298" s="1759">
        <v>0.75</v>
      </c>
      <c r="P298" s="1759">
        <v>0.96290247555165809</v>
      </c>
      <c r="Q298" s="1759">
        <v>7.6925869823003143</v>
      </c>
      <c r="R298" s="1759">
        <v>0</v>
      </c>
      <c r="S298" s="1759">
        <v>0.24940873791150003</v>
      </c>
      <c r="T298" s="1768">
        <v>42.068525250214471</v>
      </c>
    </row>
    <row r="299" spans="2:20">
      <c r="B299" s="1767" t="s">
        <v>73</v>
      </c>
      <c r="C299" s="1759">
        <v>0</v>
      </c>
      <c r="D299" s="1759">
        <v>0</v>
      </c>
      <c r="E299" s="1759">
        <v>0</v>
      </c>
      <c r="F299" s="1759">
        <v>0</v>
      </c>
      <c r="G299" s="1759">
        <v>0</v>
      </c>
      <c r="H299" s="1759">
        <v>0</v>
      </c>
      <c r="I299" s="1759">
        <v>0</v>
      </c>
      <c r="J299" s="1759">
        <v>0</v>
      </c>
      <c r="K299" s="1759">
        <v>0</v>
      </c>
      <c r="L299" s="1759">
        <v>0</v>
      </c>
      <c r="M299" s="1759">
        <v>0</v>
      </c>
      <c r="N299" s="1759">
        <v>0</v>
      </c>
      <c r="O299" s="1759">
        <v>0</v>
      </c>
      <c r="P299" s="1759">
        <v>0</v>
      </c>
      <c r="Q299" s="1759">
        <v>0.76160000000000005</v>
      </c>
      <c r="R299" s="1759">
        <v>0</v>
      </c>
      <c r="S299" s="1759">
        <v>0</v>
      </c>
      <c r="T299" s="1768">
        <v>0.76160000000000005</v>
      </c>
    </row>
    <row r="300" spans="2:20">
      <c r="B300" s="1763" t="s">
        <v>74</v>
      </c>
      <c r="C300" s="1764">
        <v>3.87887314140767</v>
      </c>
      <c r="D300" s="1764">
        <v>0</v>
      </c>
      <c r="E300" s="1764">
        <v>211.70259830585567</v>
      </c>
      <c r="F300" s="1764">
        <v>0.37586832320647884</v>
      </c>
      <c r="G300" s="1764">
        <v>115.82179170405557</v>
      </c>
      <c r="H300" s="1764">
        <v>0</v>
      </c>
      <c r="I300" s="1764">
        <v>0</v>
      </c>
      <c r="J300" s="1764">
        <v>0</v>
      </c>
      <c r="K300" s="1764">
        <v>61.743167824155833</v>
      </c>
      <c r="L300" s="1764">
        <v>2.5029030675625545</v>
      </c>
      <c r="M300" s="1764">
        <v>62.09001632963998</v>
      </c>
      <c r="N300" s="1764">
        <v>42.838196931637</v>
      </c>
      <c r="O300" s="1764">
        <v>114.79412791174752</v>
      </c>
      <c r="P300" s="1764">
        <v>3.3895540822841363</v>
      </c>
      <c r="Q300" s="1764">
        <v>442.94934978910231</v>
      </c>
      <c r="R300" s="1764">
        <v>65.256590626845792</v>
      </c>
      <c r="S300" s="1764">
        <v>5.5579296438925034</v>
      </c>
      <c r="T300" s="1764">
        <v>1132.900967681393</v>
      </c>
    </row>
    <row r="301" spans="2:20">
      <c r="B301" s="1758" t="s">
        <v>75</v>
      </c>
      <c r="C301" s="1759">
        <v>0</v>
      </c>
      <c r="D301" s="1759">
        <v>0</v>
      </c>
      <c r="E301" s="1759">
        <v>77.52839426404033</v>
      </c>
      <c r="F301" s="1759">
        <v>3.2322568578114335</v>
      </c>
      <c r="G301" s="1759">
        <v>8.5375790835295255</v>
      </c>
      <c r="H301" s="1759">
        <v>0</v>
      </c>
      <c r="I301" s="1759">
        <v>0</v>
      </c>
      <c r="J301" s="1759">
        <v>0</v>
      </c>
      <c r="K301" s="1759">
        <v>0.26788991283700125</v>
      </c>
      <c r="L301" s="1759">
        <v>0</v>
      </c>
      <c r="M301" s="1759">
        <v>12.991363385671615</v>
      </c>
      <c r="N301" s="1759">
        <v>1.800451278990862</v>
      </c>
      <c r="O301" s="1759">
        <v>0</v>
      </c>
      <c r="P301" s="1759">
        <v>0</v>
      </c>
      <c r="Q301" s="1759">
        <v>0</v>
      </c>
      <c r="R301" s="1759">
        <v>0</v>
      </c>
      <c r="S301" s="1759">
        <v>17.811580806374948</v>
      </c>
      <c r="T301" s="1768">
        <v>122.16951558925572</v>
      </c>
    </row>
    <row r="302" spans="2:20">
      <c r="B302" s="1763" t="s">
        <v>76</v>
      </c>
      <c r="C302" s="1764">
        <v>3.87887314140767</v>
      </c>
      <c r="D302" s="1764">
        <v>0</v>
      </c>
      <c r="E302" s="1764">
        <v>289.23099256989599</v>
      </c>
      <c r="F302" s="1764">
        <v>3.6081251810179125</v>
      </c>
      <c r="G302" s="1764">
        <v>124.35937078758509</v>
      </c>
      <c r="H302" s="1764">
        <v>0</v>
      </c>
      <c r="I302" s="1764">
        <v>0</v>
      </c>
      <c r="J302" s="1764">
        <v>0</v>
      </c>
      <c r="K302" s="1764">
        <v>62.011057736992832</v>
      </c>
      <c r="L302" s="1764">
        <v>2.5029030675625545</v>
      </c>
      <c r="M302" s="1764">
        <v>75.081379715311598</v>
      </c>
      <c r="N302" s="1764">
        <v>44.638648210627863</v>
      </c>
      <c r="O302" s="1764">
        <v>114.79412791174752</v>
      </c>
      <c r="P302" s="1764">
        <v>3.3895540822841363</v>
      </c>
      <c r="Q302" s="1764">
        <v>442.94934978910231</v>
      </c>
      <c r="R302" s="1764">
        <v>65.256590626845792</v>
      </c>
      <c r="S302" s="1764">
        <v>23.369510450267452</v>
      </c>
      <c r="T302" s="1764">
        <v>1255.0704832706488</v>
      </c>
    </row>
    <row r="303" spans="2:20">
      <c r="B303" s="1750"/>
      <c r="C303" s="1769">
        <v>0</v>
      </c>
      <c r="D303" s="1769">
        <v>0</v>
      </c>
      <c r="E303" s="1769">
        <v>-5.6843418860808015E-14</v>
      </c>
      <c r="F303" s="1769">
        <v>0</v>
      </c>
      <c r="G303" s="1769">
        <v>0</v>
      </c>
      <c r="H303" s="1769">
        <v>0</v>
      </c>
      <c r="I303" s="1769">
        <v>0</v>
      </c>
      <c r="J303" s="1769">
        <v>0</v>
      </c>
      <c r="K303" s="1769">
        <v>0</v>
      </c>
      <c r="L303" s="1769">
        <v>0</v>
      </c>
      <c r="M303" s="1769">
        <v>0</v>
      </c>
      <c r="N303" s="1769">
        <v>5.2180482157382357E-15</v>
      </c>
      <c r="O303" s="1769">
        <v>0</v>
      </c>
      <c r="P303" s="1769">
        <v>0</v>
      </c>
      <c r="Q303" s="1769">
        <v>-5.6843418860808015E-14</v>
      </c>
      <c r="R303" s="1769">
        <v>0</v>
      </c>
      <c r="S303" s="1769">
        <v>4.5796699765787707E-15</v>
      </c>
      <c r="T303" s="1769">
        <v>0</v>
      </c>
    </row>
    <row r="304" spans="2:20">
      <c r="B304" s="1750"/>
      <c r="C304" s="1750"/>
      <c r="D304" s="1750"/>
      <c r="E304" s="1750"/>
      <c r="F304" s="1750"/>
      <c r="G304" s="1750"/>
      <c r="H304" s="1750"/>
      <c r="I304" s="1750"/>
      <c r="J304" s="1750"/>
      <c r="K304" s="1750"/>
      <c r="L304" s="1750"/>
      <c r="M304" s="1750"/>
      <c r="N304" s="1750"/>
      <c r="O304" s="1750"/>
      <c r="P304" s="1750"/>
      <c r="Q304" s="1750"/>
      <c r="R304" s="1750"/>
      <c r="S304" s="1750"/>
      <c r="T304" s="1750"/>
    </row>
    <row r="305" spans="2:20" ht="15">
      <c r="B305" s="1754" t="s">
        <v>84</v>
      </c>
      <c r="C305" s="1755"/>
      <c r="D305" s="1755"/>
      <c r="E305" s="1755"/>
      <c r="F305" s="1755"/>
      <c r="G305" s="1755"/>
      <c r="H305" s="1755"/>
      <c r="I305" s="1755"/>
      <c r="J305" s="1755"/>
      <c r="K305" s="1755"/>
      <c r="L305" s="1755"/>
      <c r="M305" s="1755"/>
      <c r="N305" s="1755"/>
      <c r="O305" s="1755"/>
      <c r="P305" s="1755"/>
      <c r="Q305" s="1755"/>
      <c r="R305" s="1755"/>
      <c r="S305" s="1755"/>
      <c r="T305" s="1755"/>
    </row>
    <row r="306" spans="2:20">
      <c r="B306" s="1750"/>
      <c r="C306" s="1750"/>
      <c r="D306" s="1750"/>
      <c r="E306" s="1750"/>
      <c r="F306" s="1750"/>
      <c r="G306" s="1750"/>
      <c r="H306" s="1750"/>
      <c r="I306" s="1750"/>
      <c r="J306" s="1750"/>
      <c r="K306" s="1750"/>
      <c r="L306" s="1750"/>
      <c r="M306" s="1750"/>
      <c r="N306" s="1750"/>
      <c r="O306" s="1750"/>
      <c r="P306" s="1750"/>
      <c r="Q306" s="1750"/>
      <c r="R306" s="1750"/>
      <c r="S306" s="1750"/>
      <c r="T306" s="1750"/>
    </row>
    <row r="307" spans="2:20">
      <c r="B307" s="2161" t="s">
        <v>30</v>
      </c>
      <c r="C307" s="2162" t="s">
        <v>31</v>
      </c>
      <c r="D307" s="2162" t="s">
        <v>32</v>
      </c>
      <c r="E307" s="2162" t="s">
        <v>33</v>
      </c>
      <c r="F307" s="2159" t="s">
        <v>890</v>
      </c>
      <c r="G307" s="2162" t="s">
        <v>34</v>
      </c>
      <c r="H307" s="2159" t="s">
        <v>891</v>
      </c>
      <c r="I307" s="2162" t="s">
        <v>35</v>
      </c>
      <c r="J307" s="2162" t="s">
        <v>36</v>
      </c>
      <c r="K307" s="2162" t="s">
        <v>37</v>
      </c>
      <c r="L307" s="2162"/>
      <c r="M307" s="2162"/>
      <c r="N307" s="2162"/>
      <c r="O307" s="2162"/>
      <c r="P307" s="2162"/>
      <c r="Q307" s="2159" t="s">
        <v>38</v>
      </c>
      <c r="R307" s="2159" t="s">
        <v>39</v>
      </c>
      <c r="S307" s="2159" t="s">
        <v>40</v>
      </c>
      <c r="T307" s="2159" t="s">
        <v>41</v>
      </c>
    </row>
    <row r="308" spans="2:20" ht="36">
      <c r="B308" s="2161"/>
      <c r="C308" s="2162"/>
      <c r="D308" s="2162"/>
      <c r="E308" s="2162"/>
      <c r="F308" s="2160"/>
      <c r="G308" s="2162"/>
      <c r="H308" s="2160"/>
      <c r="I308" s="2162"/>
      <c r="J308" s="2162"/>
      <c r="K308" s="1756" t="s">
        <v>42</v>
      </c>
      <c r="L308" s="1756" t="s">
        <v>43</v>
      </c>
      <c r="M308" s="1756" t="s">
        <v>44</v>
      </c>
      <c r="N308" s="1756" t="s">
        <v>45</v>
      </c>
      <c r="O308" s="1757" t="s">
        <v>46</v>
      </c>
      <c r="P308" s="1756" t="s">
        <v>47</v>
      </c>
      <c r="Q308" s="2160"/>
      <c r="R308" s="2160"/>
      <c r="S308" s="2160"/>
      <c r="T308" s="2160"/>
    </row>
    <row r="309" spans="2:20">
      <c r="B309" s="1758" t="s">
        <v>48</v>
      </c>
      <c r="C309" s="1759">
        <v>0</v>
      </c>
      <c r="D309" s="1759">
        <v>2.3260000000000005</v>
      </c>
      <c r="E309" s="1759">
        <v>0</v>
      </c>
      <c r="F309" s="1759">
        <v>0</v>
      </c>
      <c r="G309" s="1759">
        <v>3.7216000000000006E-2</v>
      </c>
      <c r="H309" s="1759">
        <v>0</v>
      </c>
      <c r="I309" s="1760">
        <v>975.57590225333456</v>
      </c>
      <c r="J309" s="1760">
        <v>312.00426326706395</v>
      </c>
      <c r="K309" s="1760">
        <v>292.08856348589688</v>
      </c>
      <c r="L309" s="1760">
        <v>26.297426008186232</v>
      </c>
      <c r="M309" s="1759">
        <v>0</v>
      </c>
      <c r="N309" s="1759">
        <v>0</v>
      </c>
      <c r="O309" s="1760">
        <v>128.43983591306872</v>
      </c>
      <c r="P309" s="1760">
        <v>14.756927237403801</v>
      </c>
      <c r="Q309" s="1759">
        <v>0</v>
      </c>
      <c r="R309" s="1759">
        <v>0</v>
      </c>
      <c r="S309" s="1759">
        <v>0</v>
      </c>
      <c r="T309" s="1761">
        <v>1751.5261341649539</v>
      </c>
    </row>
    <row r="310" spans="2:20">
      <c r="B310" s="1758" t="s">
        <v>49</v>
      </c>
      <c r="C310" s="1759">
        <v>14.305315196336464</v>
      </c>
      <c r="D310" s="1759">
        <v>294.49378048971494</v>
      </c>
      <c r="E310" s="1759">
        <v>0</v>
      </c>
      <c r="F310" s="1759">
        <v>0.35872125556105416</v>
      </c>
      <c r="G310" s="1759">
        <v>120.89114177876897</v>
      </c>
      <c r="H310" s="1759">
        <v>0</v>
      </c>
      <c r="I310" s="1759">
        <v>0</v>
      </c>
      <c r="J310" s="1759">
        <v>0</v>
      </c>
      <c r="K310" s="1759">
        <v>0</v>
      </c>
      <c r="L310" s="1759">
        <v>0</v>
      </c>
      <c r="M310" s="1759">
        <v>0</v>
      </c>
      <c r="N310" s="1759">
        <v>0</v>
      </c>
      <c r="O310" s="1759">
        <v>0</v>
      </c>
      <c r="P310" s="1759">
        <v>0</v>
      </c>
      <c r="Q310" s="1759">
        <v>0</v>
      </c>
      <c r="R310" s="1759">
        <v>0</v>
      </c>
      <c r="S310" s="1759">
        <v>0</v>
      </c>
      <c r="T310" s="1761">
        <v>430.04895872038139</v>
      </c>
    </row>
    <row r="311" spans="2:20">
      <c r="B311" s="1758" t="s">
        <v>50</v>
      </c>
      <c r="C311" s="1759">
        <v>0</v>
      </c>
      <c r="D311" s="1759">
        <v>0</v>
      </c>
      <c r="E311" s="1759">
        <v>-11.696892754892417</v>
      </c>
      <c r="F311" s="1759">
        <v>0</v>
      </c>
      <c r="G311" s="1759">
        <v>0</v>
      </c>
      <c r="H311" s="1759">
        <v>0</v>
      </c>
      <c r="I311" s="1759">
        <v>0</v>
      </c>
      <c r="J311" s="1759">
        <v>0</v>
      </c>
      <c r="K311" s="1759">
        <v>0</v>
      </c>
      <c r="L311" s="1759">
        <v>0</v>
      </c>
      <c r="M311" s="1759">
        <v>0</v>
      </c>
      <c r="N311" s="1759">
        <v>0</v>
      </c>
      <c r="O311" s="1759">
        <v>0</v>
      </c>
      <c r="P311" s="1759">
        <v>0</v>
      </c>
      <c r="Q311" s="1759">
        <v>-38.164554088237196</v>
      </c>
      <c r="R311" s="1759">
        <v>0</v>
      </c>
      <c r="S311" s="1759">
        <v>0</v>
      </c>
      <c r="T311" s="1761">
        <v>-49.861446843129613</v>
      </c>
    </row>
    <row r="312" spans="2:20">
      <c r="B312" s="1758" t="s">
        <v>51</v>
      </c>
      <c r="C312" s="1759">
        <v>0</v>
      </c>
      <c r="D312" s="1759">
        <v>0</v>
      </c>
      <c r="E312" s="1759">
        <v>-10.650864702914385</v>
      </c>
      <c r="F312" s="1759">
        <v>-1.9080821969915447</v>
      </c>
      <c r="G312" s="1759">
        <v>-4.5147113062781807</v>
      </c>
      <c r="H312" s="1759">
        <v>0</v>
      </c>
      <c r="I312" s="1759">
        <v>0</v>
      </c>
      <c r="J312" s="1759">
        <v>0</v>
      </c>
      <c r="K312" s="1759">
        <v>0</v>
      </c>
      <c r="L312" s="1759">
        <v>0</v>
      </c>
      <c r="M312" s="1759">
        <v>-0.48900468677593995</v>
      </c>
      <c r="N312" s="1759">
        <v>-2.7436669996352929</v>
      </c>
      <c r="O312" s="1759">
        <v>0</v>
      </c>
      <c r="P312" s="1759">
        <v>0</v>
      </c>
      <c r="Q312" s="1759">
        <v>0</v>
      </c>
      <c r="R312" s="1759">
        <v>0</v>
      </c>
      <c r="S312" s="1759">
        <v>0</v>
      </c>
      <c r="T312" s="1761">
        <v>-20.306329892595343</v>
      </c>
    </row>
    <row r="313" spans="2:20">
      <c r="B313" s="1758" t="s">
        <v>52</v>
      </c>
      <c r="C313" s="1759">
        <v>0</v>
      </c>
      <c r="D313" s="1759">
        <v>0</v>
      </c>
      <c r="E313" s="1759">
        <v>-52.2656340821949</v>
      </c>
      <c r="F313" s="1759">
        <v>-8.2703034572776399</v>
      </c>
      <c r="G313" s="1759">
        <v>0</v>
      </c>
      <c r="H313" s="1759">
        <v>0</v>
      </c>
      <c r="I313" s="1759">
        <v>0</v>
      </c>
      <c r="J313" s="1759">
        <v>0</v>
      </c>
      <c r="K313" s="1759">
        <v>0</v>
      </c>
      <c r="L313" s="1759">
        <v>0</v>
      </c>
      <c r="M313" s="1759">
        <v>-13.213101981709578</v>
      </c>
      <c r="N313" s="1759">
        <v>0</v>
      </c>
      <c r="O313" s="1759">
        <v>0</v>
      </c>
      <c r="P313" s="1759">
        <v>0</v>
      </c>
      <c r="Q313" s="1759">
        <v>0</v>
      </c>
      <c r="R313" s="1759">
        <v>0</v>
      </c>
      <c r="S313" s="1759">
        <v>-0.45605370393256905</v>
      </c>
      <c r="T313" s="1761">
        <v>-74.20509322511468</v>
      </c>
    </row>
    <row r="314" spans="2:20">
      <c r="B314" s="1758" t="s">
        <v>53</v>
      </c>
      <c r="C314" s="1759">
        <v>0</v>
      </c>
      <c r="D314" s="1759">
        <v>0</v>
      </c>
      <c r="E314" s="1759">
        <v>0</v>
      </c>
      <c r="F314" s="1759">
        <v>0</v>
      </c>
      <c r="G314" s="1759">
        <v>0</v>
      </c>
      <c r="H314" s="1759">
        <v>0</v>
      </c>
      <c r="I314" s="1759">
        <v>0</v>
      </c>
      <c r="J314" s="1759">
        <v>0</v>
      </c>
      <c r="K314" s="1759">
        <v>0</v>
      </c>
      <c r="L314" s="1759">
        <v>0</v>
      </c>
      <c r="M314" s="1759">
        <v>0</v>
      </c>
      <c r="N314" s="1759">
        <v>0</v>
      </c>
      <c r="O314" s="1759">
        <v>0</v>
      </c>
      <c r="P314" s="1759">
        <v>0</v>
      </c>
      <c r="Q314" s="1759">
        <v>0</v>
      </c>
      <c r="R314" s="1759">
        <v>0</v>
      </c>
      <c r="S314" s="1759">
        <v>0</v>
      </c>
      <c r="T314" s="1761">
        <v>0</v>
      </c>
    </row>
    <row r="315" spans="2:20">
      <c r="B315" s="1763" t="s">
        <v>54</v>
      </c>
      <c r="C315" s="1764">
        <v>14.305315196336464</v>
      </c>
      <c r="D315" s="1764">
        <v>296.81978048971496</v>
      </c>
      <c r="E315" s="1764">
        <v>-74.6133915400017</v>
      </c>
      <c r="F315" s="1764">
        <v>-9.8196643987081309</v>
      </c>
      <c r="G315" s="1764">
        <v>116.41364647249078</v>
      </c>
      <c r="H315" s="1764">
        <v>0</v>
      </c>
      <c r="I315" s="1764">
        <v>975.57590225333456</v>
      </c>
      <c r="J315" s="1764">
        <v>312.00426326706395</v>
      </c>
      <c r="K315" s="1764">
        <v>292.08856348589688</v>
      </c>
      <c r="L315" s="1764">
        <v>26.297426008186232</v>
      </c>
      <c r="M315" s="1764">
        <v>-13.702106668485518</v>
      </c>
      <c r="N315" s="1764">
        <v>-2.7436669996352929</v>
      </c>
      <c r="O315" s="1764">
        <v>128.43983591306872</v>
      </c>
      <c r="P315" s="1764">
        <v>14.756927237403801</v>
      </c>
      <c r="Q315" s="1764">
        <v>-38.164554088237196</v>
      </c>
      <c r="R315" s="1764">
        <v>0</v>
      </c>
      <c r="S315" s="1764">
        <v>-0.45605370393256905</v>
      </c>
      <c r="T315" s="1764">
        <v>2037.2022229244956</v>
      </c>
    </row>
    <row r="316" spans="2:20">
      <c r="B316" s="1765"/>
      <c r="C316" s="1766"/>
      <c r="D316" s="1766"/>
      <c r="E316" s="1766"/>
      <c r="F316" s="1766"/>
      <c r="G316" s="1766"/>
      <c r="H316" s="1766"/>
      <c r="I316" s="1766"/>
      <c r="J316" s="1766"/>
      <c r="K316" s="1766"/>
      <c r="L316" s="1766"/>
      <c r="M316" s="1766"/>
      <c r="N316" s="1766"/>
      <c r="O316" s="1766"/>
      <c r="P316" s="1766"/>
      <c r="Q316" s="1766"/>
      <c r="R316" s="1766"/>
      <c r="S316" s="1766"/>
      <c r="T316" s="1766"/>
    </row>
    <row r="317" spans="2:20">
      <c r="B317" s="1767" t="s">
        <v>55</v>
      </c>
      <c r="C317" s="1759">
        <v>0</v>
      </c>
      <c r="D317" s="1759">
        <v>0</v>
      </c>
      <c r="E317" s="1759">
        <v>0</v>
      </c>
      <c r="F317" s="1759">
        <v>0</v>
      </c>
      <c r="G317" s="1759">
        <v>0</v>
      </c>
      <c r="H317" s="1759">
        <v>0</v>
      </c>
      <c r="I317" s="1759">
        <v>0</v>
      </c>
      <c r="J317" s="1759">
        <v>0</v>
      </c>
      <c r="K317" s="1759">
        <v>0</v>
      </c>
      <c r="L317" s="1759">
        <v>0</v>
      </c>
      <c r="M317" s="1759">
        <v>0</v>
      </c>
      <c r="N317" s="1759">
        <v>0</v>
      </c>
      <c r="O317" s="1759">
        <v>0</v>
      </c>
      <c r="P317" s="1759">
        <v>0</v>
      </c>
      <c r="Q317" s="1759">
        <v>0</v>
      </c>
      <c r="R317" s="1759">
        <v>0</v>
      </c>
      <c r="S317" s="1759">
        <v>0</v>
      </c>
      <c r="T317" s="1768">
        <v>0</v>
      </c>
    </row>
    <row r="318" spans="2:20">
      <c r="B318" s="1767" t="s">
        <v>56</v>
      </c>
      <c r="C318" s="1759">
        <v>0</v>
      </c>
      <c r="D318" s="1759">
        <v>0</v>
      </c>
      <c r="E318" s="1759">
        <v>0</v>
      </c>
      <c r="F318" s="1759">
        <v>0</v>
      </c>
      <c r="G318" s="1759">
        <v>7.6724377696366286</v>
      </c>
      <c r="H318" s="1759">
        <v>0</v>
      </c>
      <c r="I318" s="1759">
        <v>975.57590225333456</v>
      </c>
      <c r="J318" s="1759">
        <v>312.00426326706395</v>
      </c>
      <c r="K318" s="1759">
        <v>16.780262157117768</v>
      </c>
      <c r="L318" s="1759">
        <v>9.494245720431655</v>
      </c>
      <c r="M318" s="1759">
        <v>0</v>
      </c>
      <c r="N318" s="1759">
        <v>1.9181094424091572</v>
      </c>
      <c r="O318" s="1759">
        <v>0</v>
      </c>
      <c r="P318" s="1759">
        <v>0</v>
      </c>
      <c r="Q318" s="1759">
        <v>-652.49024281184381</v>
      </c>
      <c r="R318" s="1759">
        <v>0</v>
      </c>
      <c r="S318" s="1759">
        <v>1.9399925928482922</v>
      </c>
      <c r="T318" s="1768">
        <v>672.89497039099808</v>
      </c>
    </row>
    <row r="319" spans="2:20">
      <c r="B319" s="1767" t="s">
        <v>57</v>
      </c>
      <c r="C319" s="1759">
        <v>0</v>
      </c>
      <c r="D319" s="1759">
        <v>0</v>
      </c>
      <c r="E319" s="1759">
        <v>0</v>
      </c>
      <c r="F319" s="1759">
        <v>0</v>
      </c>
      <c r="G319" s="1759">
        <v>9.2764090353058375</v>
      </c>
      <c r="H319" s="1759">
        <v>0</v>
      </c>
      <c r="I319" s="1759">
        <v>0</v>
      </c>
      <c r="J319" s="1759">
        <v>0</v>
      </c>
      <c r="K319" s="1759">
        <v>35.078970994986811</v>
      </c>
      <c r="L319" s="1759">
        <v>14.37233701187753</v>
      </c>
      <c r="M319" s="1759">
        <v>0</v>
      </c>
      <c r="N319" s="1759">
        <v>5.4480497508939045</v>
      </c>
      <c r="O319" s="1759">
        <v>0</v>
      </c>
      <c r="P319" s="1759">
        <v>10.859435804365431</v>
      </c>
      <c r="Q319" s="1759">
        <v>0</v>
      </c>
      <c r="R319" s="1759">
        <v>-69.480295946993408</v>
      </c>
      <c r="S319" s="1759">
        <v>0</v>
      </c>
      <c r="T319" s="1768">
        <v>5.5549066504361093</v>
      </c>
    </row>
    <row r="320" spans="2:20">
      <c r="B320" s="1767" t="s">
        <v>58</v>
      </c>
      <c r="C320" s="1759">
        <v>0</v>
      </c>
      <c r="D320" s="1759">
        <v>0</v>
      </c>
      <c r="E320" s="1759">
        <v>0</v>
      </c>
      <c r="F320" s="1759">
        <v>0</v>
      </c>
      <c r="G320" s="1759">
        <v>0</v>
      </c>
      <c r="H320" s="1759">
        <v>0</v>
      </c>
      <c r="I320" s="1759">
        <v>0</v>
      </c>
      <c r="J320" s="1759">
        <v>0</v>
      </c>
      <c r="K320" s="1759">
        <v>74.581607194268187</v>
      </c>
      <c r="L320" s="1759">
        <v>0</v>
      </c>
      <c r="M320" s="1759">
        <v>0</v>
      </c>
      <c r="N320" s="1759">
        <v>-68.35360369785208</v>
      </c>
      <c r="O320" s="1759">
        <v>0</v>
      </c>
      <c r="P320" s="1759">
        <v>0</v>
      </c>
      <c r="Q320" s="1759">
        <v>0</v>
      </c>
      <c r="R320" s="1759">
        <v>0</v>
      </c>
      <c r="S320" s="1759">
        <v>0</v>
      </c>
      <c r="T320" s="1768">
        <v>6.2280034964161075</v>
      </c>
    </row>
    <row r="321" spans="2:20">
      <c r="B321" s="1767" t="s">
        <v>59</v>
      </c>
      <c r="C321" s="1759">
        <v>0</v>
      </c>
      <c r="D321" s="1759">
        <v>0</v>
      </c>
      <c r="E321" s="1759">
        <v>0</v>
      </c>
      <c r="F321" s="1759">
        <v>0</v>
      </c>
      <c r="G321" s="1759">
        <v>0</v>
      </c>
      <c r="H321" s="1759">
        <v>0</v>
      </c>
      <c r="I321" s="1759">
        <v>0</v>
      </c>
      <c r="J321" s="1759">
        <v>0</v>
      </c>
      <c r="K321" s="1759">
        <v>0</v>
      </c>
      <c r="L321" s="1759">
        <v>0</v>
      </c>
      <c r="M321" s="1759">
        <v>0</v>
      </c>
      <c r="N321" s="1759">
        <v>0</v>
      </c>
      <c r="O321" s="1759">
        <v>0</v>
      </c>
      <c r="P321" s="1759">
        <v>0</v>
      </c>
      <c r="Q321" s="1759">
        <v>0</v>
      </c>
      <c r="R321" s="1759">
        <v>0</v>
      </c>
      <c r="S321" s="1759">
        <v>0</v>
      </c>
      <c r="T321" s="1768">
        <v>0</v>
      </c>
    </row>
    <row r="322" spans="2:20">
      <c r="B322" s="1767" t="s">
        <v>60</v>
      </c>
      <c r="C322" s="1759">
        <v>0</v>
      </c>
      <c r="D322" s="1759">
        <v>307.47374578102756</v>
      </c>
      <c r="E322" s="1759">
        <v>-304.39900832321729</v>
      </c>
      <c r="F322" s="1759">
        <v>0</v>
      </c>
      <c r="G322" s="1759">
        <v>0</v>
      </c>
      <c r="H322" s="1759">
        <v>0</v>
      </c>
      <c r="I322" s="1759">
        <v>0</v>
      </c>
      <c r="J322" s="1759">
        <v>0</v>
      </c>
      <c r="K322" s="1759">
        <v>0</v>
      </c>
      <c r="L322" s="1759">
        <v>0</v>
      </c>
      <c r="M322" s="1759">
        <v>0</v>
      </c>
      <c r="N322" s="1759">
        <v>0</v>
      </c>
      <c r="O322" s="1759">
        <v>0</v>
      </c>
      <c r="P322" s="1759">
        <v>0</v>
      </c>
      <c r="Q322" s="1759">
        <v>0</v>
      </c>
      <c r="R322" s="1759">
        <v>0</v>
      </c>
      <c r="S322" s="1759">
        <v>0</v>
      </c>
      <c r="T322" s="1768">
        <v>3.0747374578102722</v>
      </c>
    </row>
    <row r="323" spans="2:20">
      <c r="B323" s="1767" t="s">
        <v>61</v>
      </c>
      <c r="C323" s="1759">
        <v>0</v>
      </c>
      <c r="D323" s="1759">
        <v>0</v>
      </c>
      <c r="E323" s="1759">
        <v>0</v>
      </c>
      <c r="F323" s="1759">
        <v>0</v>
      </c>
      <c r="G323" s="1759">
        <v>0</v>
      </c>
      <c r="H323" s="1759">
        <v>0</v>
      </c>
      <c r="I323" s="1759">
        <v>0</v>
      </c>
      <c r="J323" s="1759">
        <v>0</v>
      </c>
      <c r="K323" s="1759">
        <v>106.10331078427467</v>
      </c>
      <c r="L323" s="1759">
        <v>0</v>
      </c>
      <c r="M323" s="1759">
        <v>-106.10331078427467</v>
      </c>
      <c r="N323" s="1759">
        <v>0</v>
      </c>
      <c r="O323" s="1759">
        <v>0</v>
      </c>
      <c r="P323" s="1759">
        <v>0</v>
      </c>
      <c r="Q323" s="1759">
        <v>0</v>
      </c>
      <c r="R323" s="1759">
        <v>0</v>
      </c>
      <c r="S323" s="1759">
        <v>0</v>
      </c>
      <c r="T323" s="1768">
        <v>0</v>
      </c>
    </row>
    <row r="324" spans="2:20">
      <c r="B324" s="1767" t="s">
        <v>62</v>
      </c>
      <c r="C324" s="1759">
        <v>0</v>
      </c>
      <c r="D324" s="1759">
        <v>0</v>
      </c>
      <c r="E324" s="1759">
        <v>0</v>
      </c>
      <c r="F324" s="1759">
        <v>-16.310777823492739</v>
      </c>
      <c r="G324" s="1759">
        <v>0</v>
      </c>
      <c r="H324" s="1759">
        <v>0</v>
      </c>
      <c r="I324" s="1759">
        <v>0</v>
      </c>
      <c r="J324" s="1759">
        <v>0</v>
      </c>
      <c r="K324" s="1759">
        <v>0</v>
      </c>
      <c r="L324" s="1759">
        <v>0</v>
      </c>
      <c r="M324" s="1759">
        <v>0</v>
      </c>
      <c r="N324" s="1759">
        <v>0</v>
      </c>
      <c r="O324" s="1759">
        <v>0</v>
      </c>
      <c r="P324" s="1759">
        <v>0</v>
      </c>
      <c r="Q324" s="1759">
        <v>0</v>
      </c>
      <c r="R324" s="1759">
        <v>0</v>
      </c>
      <c r="S324" s="1759">
        <v>22.716960756953675</v>
      </c>
      <c r="T324" s="1768">
        <v>6.4061829334609364</v>
      </c>
    </row>
    <row r="325" spans="2:20">
      <c r="B325" s="1767" t="s">
        <v>63</v>
      </c>
      <c r="C325" s="1759">
        <v>0</v>
      </c>
      <c r="D325" s="1759">
        <v>0</v>
      </c>
      <c r="E325" s="1759">
        <v>0</v>
      </c>
      <c r="F325" s="1759">
        <v>0</v>
      </c>
      <c r="G325" s="1759">
        <v>0</v>
      </c>
      <c r="H325" s="1759">
        <v>0</v>
      </c>
      <c r="I325" s="1759">
        <v>0</v>
      </c>
      <c r="J325" s="1759">
        <v>0</v>
      </c>
      <c r="K325" s="1759">
        <v>0</v>
      </c>
      <c r="L325" s="1759">
        <v>0</v>
      </c>
      <c r="M325" s="1759">
        <v>0</v>
      </c>
      <c r="N325" s="1759">
        <v>0</v>
      </c>
      <c r="O325" s="1759">
        <v>0</v>
      </c>
      <c r="P325" s="1759">
        <v>0</v>
      </c>
      <c r="Q325" s="1759">
        <v>80.778009766722434</v>
      </c>
      <c r="R325" s="1759">
        <v>0</v>
      </c>
      <c r="S325" s="1759">
        <v>-54.767490621837815</v>
      </c>
      <c r="T325" s="1768">
        <v>26.010519144884618</v>
      </c>
    </row>
    <row r="326" spans="2:20">
      <c r="B326" s="1767" t="s">
        <v>64</v>
      </c>
      <c r="C326" s="1759">
        <v>7.7637663281249996</v>
      </c>
      <c r="D326" s="1759">
        <v>-10.653965291312606</v>
      </c>
      <c r="E326" s="1759">
        <v>13.93475732241321</v>
      </c>
      <c r="F326" s="1759">
        <v>0</v>
      </c>
      <c r="G326" s="1759">
        <v>0</v>
      </c>
      <c r="H326" s="1759">
        <v>0</v>
      </c>
      <c r="I326" s="1759">
        <v>0</v>
      </c>
      <c r="J326" s="1759">
        <v>0</v>
      </c>
      <c r="K326" s="1759">
        <v>0</v>
      </c>
      <c r="L326" s="1759">
        <v>0</v>
      </c>
      <c r="M326" s="1759">
        <v>0</v>
      </c>
      <c r="N326" s="1759">
        <v>0</v>
      </c>
      <c r="O326" s="1759">
        <v>0</v>
      </c>
      <c r="P326" s="1759">
        <v>0</v>
      </c>
      <c r="Q326" s="1759">
        <v>0</v>
      </c>
      <c r="R326" s="1759">
        <v>0</v>
      </c>
      <c r="S326" s="1759">
        <v>0</v>
      </c>
      <c r="T326" s="1768">
        <v>11.044558359225604</v>
      </c>
    </row>
    <row r="327" spans="2:20">
      <c r="B327" s="1767" t="s">
        <v>65</v>
      </c>
      <c r="C327" s="1759">
        <v>3.0192424609374999</v>
      </c>
      <c r="D327" s="1759">
        <v>0</v>
      </c>
      <c r="E327" s="1759">
        <v>18.035338972064878</v>
      </c>
      <c r="F327" s="1759">
        <v>0</v>
      </c>
      <c r="G327" s="1759">
        <v>3.2664120682994437</v>
      </c>
      <c r="H327" s="1759">
        <v>0</v>
      </c>
      <c r="I327" s="1759">
        <v>0</v>
      </c>
      <c r="J327" s="1759">
        <v>0</v>
      </c>
      <c r="K327" s="1759">
        <v>0</v>
      </c>
      <c r="L327" s="1759">
        <v>0</v>
      </c>
      <c r="M327" s="1759">
        <v>0</v>
      </c>
      <c r="N327" s="1759">
        <v>1.9850542794488581</v>
      </c>
      <c r="O327" s="1759">
        <v>0</v>
      </c>
      <c r="P327" s="1759">
        <v>0</v>
      </c>
      <c r="Q327" s="1759">
        <v>30.63919583157908</v>
      </c>
      <c r="R327" s="1759">
        <v>0</v>
      </c>
      <c r="S327" s="1759">
        <v>0</v>
      </c>
      <c r="T327" s="1768">
        <v>56.945243612329762</v>
      </c>
    </row>
    <row r="328" spans="2:20">
      <c r="B328" s="1767" t="s">
        <v>66</v>
      </c>
      <c r="C328" s="1759">
        <v>0</v>
      </c>
      <c r="D328" s="1759">
        <v>0</v>
      </c>
      <c r="E328" s="1759">
        <v>0</v>
      </c>
      <c r="F328" s="1759">
        <v>0</v>
      </c>
      <c r="G328" s="1759">
        <v>1.3236495837058584</v>
      </c>
      <c r="H328" s="1759">
        <v>0</v>
      </c>
      <c r="I328" s="1759">
        <v>0</v>
      </c>
      <c r="J328" s="1759">
        <v>0</v>
      </c>
      <c r="K328" s="1759">
        <v>0</v>
      </c>
      <c r="L328" s="1759">
        <v>0</v>
      </c>
      <c r="M328" s="1759">
        <v>0</v>
      </c>
      <c r="N328" s="1759">
        <v>0.80440440939037705</v>
      </c>
      <c r="O328" s="1759">
        <v>0</v>
      </c>
      <c r="P328" s="1759">
        <v>0</v>
      </c>
      <c r="Q328" s="1759">
        <v>47.081285470045565</v>
      </c>
      <c r="R328" s="1759">
        <v>5.3840819737522567</v>
      </c>
      <c r="S328" s="1759">
        <v>0</v>
      </c>
      <c r="T328" s="1768">
        <v>54.593421436894062</v>
      </c>
    </row>
    <row r="329" spans="2:20">
      <c r="B329" s="1763" t="s">
        <v>67</v>
      </c>
      <c r="C329" s="1764">
        <v>10.783008789062499</v>
      </c>
      <c r="D329" s="1764">
        <v>296.81978048971496</v>
      </c>
      <c r="E329" s="1764">
        <v>-272.42891202873921</v>
      </c>
      <c r="F329" s="1764">
        <v>-16.310777823492739</v>
      </c>
      <c r="G329" s="1764">
        <v>21.53890845694777</v>
      </c>
      <c r="H329" s="1764">
        <v>0</v>
      </c>
      <c r="I329" s="1764">
        <v>975.57590225333456</v>
      </c>
      <c r="J329" s="1764">
        <v>312.00426326706395</v>
      </c>
      <c r="K329" s="1764">
        <v>232.54415113064744</v>
      </c>
      <c r="L329" s="1764">
        <v>23.866582732309183</v>
      </c>
      <c r="M329" s="1764">
        <v>-106.10331078427467</v>
      </c>
      <c r="N329" s="1764">
        <v>-58.197985815709778</v>
      </c>
      <c r="O329" s="1764">
        <v>0</v>
      </c>
      <c r="P329" s="1764">
        <v>10.859435804365431</v>
      </c>
      <c r="Q329" s="1764">
        <v>-493.99175174349676</v>
      </c>
      <c r="R329" s="1764">
        <v>-64.096213973241149</v>
      </c>
      <c r="S329" s="1764">
        <v>-30.110537272035849</v>
      </c>
      <c r="T329" s="1764">
        <v>842.75254348245539</v>
      </c>
    </row>
    <row r="330" spans="2:20">
      <c r="B330" s="1765"/>
      <c r="C330" s="1766"/>
      <c r="D330" s="1766"/>
      <c r="E330" s="1766"/>
      <c r="F330" s="1766"/>
      <c r="G330" s="1766"/>
      <c r="H330" s="1766"/>
      <c r="I330" s="1766"/>
      <c r="J330" s="1766"/>
      <c r="K330" s="1766"/>
      <c r="L330" s="1766"/>
      <c r="M330" s="1766"/>
      <c r="N330" s="1766"/>
      <c r="O330" s="1766"/>
      <c r="P330" s="1766"/>
      <c r="Q330" s="1766"/>
      <c r="R330" s="1766"/>
      <c r="S330" s="1766"/>
      <c r="T330" s="1766"/>
    </row>
    <row r="331" spans="2:20">
      <c r="B331" s="1767" t="s">
        <v>68</v>
      </c>
      <c r="C331" s="1759">
        <v>3.5223064072739652</v>
      </c>
      <c r="D331" s="1759">
        <v>0</v>
      </c>
      <c r="E331" s="1759">
        <v>6.4475249732392985</v>
      </c>
      <c r="F331" s="1759">
        <v>0</v>
      </c>
      <c r="G331" s="1759">
        <v>38.69531142417906</v>
      </c>
      <c r="H331" s="1759">
        <v>0</v>
      </c>
      <c r="I331" s="1759">
        <v>0</v>
      </c>
      <c r="J331" s="1759">
        <v>0</v>
      </c>
      <c r="K331" s="1759">
        <v>19.742838108696304</v>
      </c>
      <c r="L331" s="1759">
        <v>2.4308432758770491</v>
      </c>
      <c r="M331" s="1759">
        <v>1.8349433718750003</v>
      </c>
      <c r="N331" s="1759">
        <v>23.51580019025673</v>
      </c>
      <c r="O331" s="1759">
        <v>6.8164926757812498</v>
      </c>
      <c r="P331" s="1759">
        <v>0</v>
      </c>
      <c r="Q331" s="1759">
        <v>130.90388866575009</v>
      </c>
      <c r="R331" s="1759">
        <v>17.5866443835484</v>
      </c>
      <c r="S331" s="1759">
        <v>4.1350366210937501</v>
      </c>
      <c r="T331" s="1768">
        <v>255.63163009757088</v>
      </c>
    </row>
    <row r="332" spans="2:20">
      <c r="B332" s="1767" t="s">
        <v>69</v>
      </c>
      <c r="C332" s="1759">
        <v>0</v>
      </c>
      <c r="D332" s="1759">
        <v>0</v>
      </c>
      <c r="E332" s="1759">
        <v>105.72790856842157</v>
      </c>
      <c r="F332" s="1759">
        <v>0.7006243456433674</v>
      </c>
      <c r="G332" s="1759">
        <v>3.7872267703464977</v>
      </c>
      <c r="H332" s="1759">
        <v>0</v>
      </c>
      <c r="I332" s="1759">
        <v>0</v>
      </c>
      <c r="J332" s="1759">
        <v>0</v>
      </c>
      <c r="K332" s="1759">
        <v>0</v>
      </c>
      <c r="L332" s="1759">
        <v>0</v>
      </c>
      <c r="M332" s="1759">
        <v>63.547118628094331</v>
      </c>
      <c r="N332" s="1759">
        <v>2.3015622495031773</v>
      </c>
      <c r="O332" s="1759">
        <v>0</v>
      </c>
      <c r="P332" s="1759">
        <v>0</v>
      </c>
      <c r="Q332" s="1759">
        <v>72.176031696149764</v>
      </c>
      <c r="R332" s="1759">
        <v>0</v>
      </c>
      <c r="S332" s="1759">
        <v>2.9567259991236208</v>
      </c>
      <c r="T332" s="1768">
        <v>251.19719825728234</v>
      </c>
    </row>
    <row r="333" spans="2:20">
      <c r="B333" s="1767" t="s">
        <v>70</v>
      </c>
      <c r="C333" s="1759">
        <v>0</v>
      </c>
      <c r="D333" s="1759">
        <v>0</v>
      </c>
      <c r="E333" s="1759">
        <v>2.4769799205765608</v>
      </c>
      <c r="F333" s="1759">
        <v>0</v>
      </c>
      <c r="G333" s="1759">
        <v>28.69836522821614</v>
      </c>
      <c r="H333" s="1759">
        <v>0</v>
      </c>
      <c r="I333" s="1759">
        <v>0</v>
      </c>
      <c r="J333" s="1759">
        <v>0</v>
      </c>
      <c r="K333" s="1759">
        <v>35.896639108009097</v>
      </c>
      <c r="L333" s="1759">
        <v>0</v>
      </c>
      <c r="M333" s="1759">
        <v>0</v>
      </c>
      <c r="N333" s="1759">
        <v>17.440485621005948</v>
      </c>
      <c r="O333" s="1759">
        <v>97.288022909546527</v>
      </c>
      <c r="P333" s="1759">
        <v>1.74987913439441</v>
      </c>
      <c r="Q333" s="1759">
        <v>151.1074072332099</v>
      </c>
      <c r="R333" s="1759">
        <v>27.523160685886953</v>
      </c>
      <c r="S333" s="1759">
        <v>0</v>
      </c>
      <c r="T333" s="1768">
        <v>362.18093984084555</v>
      </c>
    </row>
    <row r="334" spans="2:20">
      <c r="B334" s="1767" t="s">
        <v>71</v>
      </c>
      <c r="C334" s="1759">
        <v>0</v>
      </c>
      <c r="D334" s="1759">
        <v>0</v>
      </c>
      <c r="E334" s="1759">
        <v>2.0100891606338562</v>
      </c>
      <c r="F334" s="1759">
        <v>0</v>
      </c>
      <c r="G334" s="1759">
        <v>15.077359159365459</v>
      </c>
      <c r="H334" s="1759">
        <v>0</v>
      </c>
      <c r="I334" s="1759">
        <v>0</v>
      </c>
      <c r="J334" s="1759">
        <v>0</v>
      </c>
      <c r="K334" s="1759">
        <v>0.41672235765550286</v>
      </c>
      <c r="L334" s="1759">
        <v>0</v>
      </c>
      <c r="M334" s="1759">
        <v>0</v>
      </c>
      <c r="N334" s="1759">
        <v>9.1627681064954078</v>
      </c>
      <c r="O334" s="1759">
        <v>23.435320327740932</v>
      </c>
      <c r="P334" s="1759">
        <v>0.98207907958020269</v>
      </c>
      <c r="Q334" s="1759">
        <v>91.655086342499374</v>
      </c>
      <c r="R334" s="1759">
        <v>18.986408903805792</v>
      </c>
      <c r="S334" s="1759">
        <v>0</v>
      </c>
      <c r="T334" s="1768">
        <v>161.72583343777654</v>
      </c>
    </row>
    <row r="335" spans="2:20">
      <c r="B335" s="1767" t="s">
        <v>72</v>
      </c>
      <c r="C335" s="1759">
        <v>0</v>
      </c>
      <c r="D335" s="1759">
        <v>0</v>
      </c>
      <c r="E335" s="1759">
        <v>12.807413625402548</v>
      </c>
      <c r="F335" s="1759">
        <v>1</v>
      </c>
      <c r="G335" s="1759">
        <v>1.1408122878946925</v>
      </c>
      <c r="H335" s="1759">
        <v>0</v>
      </c>
      <c r="I335" s="1759">
        <v>0</v>
      </c>
      <c r="J335" s="1759">
        <v>0</v>
      </c>
      <c r="K335" s="1759">
        <v>3.1334095930613137</v>
      </c>
      <c r="L335" s="1759">
        <v>0</v>
      </c>
      <c r="M335" s="1759">
        <v>12.026498836107212</v>
      </c>
      <c r="N335" s="1759">
        <v>0.69329106884918612</v>
      </c>
      <c r="O335" s="1759">
        <v>0.9</v>
      </c>
      <c r="P335" s="1759">
        <v>1.1655332190637568</v>
      </c>
      <c r="Q335" s="1759">
        <v>7.7249837176504252</v>
      </c>
      <c r="R335" s="1759">
        <v>0</v>
      </c>
      <c r="S335" s="1759">
        <v>0.29485655237537339</v>
      </c>
      <c r="T335" s="1768">
        <v>40.8867989004045</v>
      </c>
    </row>
    <row r="336" spans="2:20">
      <c r="B336" s="1767" t="s">
        <v>73</v>
      </c>
      <c r="C336" s="1759">
        <v>0</v>
      </c>
      <c r="D336" s="1759">
        <v>0</v>
      </c>
      <c r="E336" s="1759">
        <v>0</v>
      </c>
      <c r="F336" s="1759">
        <v>0</v>
      </c>
      <c r="G336" s="1759">
        <v>0</v>
      </c>
      <c r="H336" s="1759">
        <v>0</v>
      </c>
      <c r="I336" s="1759">
        <v>0</v>
      </c>
      <c r="J336" s="1759">
        <v>0</v>
      </c>
      <c r="K336" s="1759">
        <v>0</v>
      </c>
      <c r="L336" s="1759">
        <v>0</v>
      </c>
      <c r="M336" s="1759">
        <v>0</v>
      </c>
      <c r="N336" s="1759">
        <v>0</v>
      </c>
      <c r="O336" s="1759">
        <v>0</v>
      </c>
      <c r="P336" s="1759">
        <v>0</v>
      </c>
      <c r="Q336" s="1759">
        <v>2.2597999999999998</v>
      </c>
      <c r="R336" s="1759">
        <v>0</v>
      </c>
      <c r="S336" s="1759">
        <v>0</v>
      </c>
      <c r="T336" s="1768">
        <v>2.2597999999999998</v>
      </c>
    </row>
    <row r="337" spans="2:20">
      <c r="B337" s="1763" t="s">
        <v>74</v>
      </c>
      <c r="C337" s="1764">
        <v>3.5223064072739652</v>
      </c>
      <c r="D337" s="1764">
        <v>0</v>
      </c>
      <c r="E337" s="1764">
        <v>129.46991624827385</v>
      </c>
      <c r="F337" s="1764">
        <v>1.7006243456433674</v>
      </c>
      <c r="G337" s="1764">
        <v>87.39907487000184</v>
      </c>
      <c r="H337" s="1764">
        <v>0</v>
      </c>
      <c r="I337" s="1764">
        <v>0</v>
      </c>
      <c r="J337" s="1764">
        <v>0</v>
      </c>
      <c r="K337" s="1764">
        <v>59.189609167422219</v>
      </c>
      <c r="L337" s="1764">
        <v>2.4308432758770491</v>
      </c>
      <c r="M337" s="1764">
        <v>77.408560836076546</v>
      </c>
      <c r="N337" s="1764">
        <v>53.113907236110443</v>
      </c>
      <c r="O337" s="1764">
        <v>128.43983591306872</v>
      </c>
      <c r="P337" s="1764">
        <v>3.8974914330383696</v>
      </c>
      <c r="Q337" s="1764">
        <v>455.82719765525957</v>
      </c>
      <c r="R337" s="1764">
        <v>64.096213973241149</v>
      </c>
      <c r="S337" s="1764">
        <v>7.3866191725927441</v>
      </c>
      <c r="T337" s="1764">
        <v>1073.88220053388</v>
      </c>
    </row>
    <row r="338" spans="2:20">
      <c r="B338" s="1758" t="s">
        <v>75</v>
      </c>
      <c r="C338" s="1759">
        <v>0</v>
      </c>
      <c r="D338" s="1759">
        <v>0</v>
      </c>
      <c r="E338" s="1759">
        <v>68.345604240463629</v>
      </c>
      <c r="F338" s="1759">
        <v>4.7904890791412402</v>
      </c>
      <c r="G338" s="1759">
        <v>7.4756631455411453</v>
      </c>
      <c r="H338" s="1759">
        <v>0</v>
      </c>
      <c r="I338" s="1759">
        <v>0</v>
      </c>
      <c r="J338" s="1759">
        <v>0</v>
      </c>
      <c r="K338" s="1759">
        <v>0.35480318782723769</v>
      </c>
      <c r="L338" s="1759">
        <v>0</v>
      </c>
      <c r="M338" s="1759">
        <v>14.992643279712595</v>
      </c>
      <c r="N338" s="1759">
        <v>2.3404115799640408</v>
      </c>
      <c r="O338" s="1759">
        <v>0</v>
      </c>
      <c r="P338" s="1759">
        <v>0</v>
      </c>
      <c r="Q338" s="1759">
        <v>0</v>
      </c>
      <c r="R338" s="1759">
        <v>0</v>
      </c>
      <c r="S338" s="1759">
        <v>22.267864395510532</v>
      </c>
      <c r="T338" s="1768">
        <v>120.56747890816042</v>
      </c>
    </row>
    <row r="339" spans="2:20">
      <c r="B339" s="1763" t="s">
        <v>76</v>
      </c>
      <c r="C339" s="1764">
        <v>3.5223064072739652</v>
      </c>
      <c r="D339" s="1764">
        <v>0</v>
      </c>
      <c r="E339" s="1764">
        <v>197.81552048873749</v>
      </c>
      <c r="F339" s="1764">
        <v>6.4911134247846078</v>
      </c>
      <c r="G339" s="1764">
        <v>94.874738015542988</v>
      </c>
      <c r="H339" s="1764">
        <v>0</v>
      </c>
      <c r="I339" s="1764">
        <v>0</v>
      </c>
      <c r="J339" s="1764">
        <v>0</v>
      </c>
      <c r="K339" s="1764">
        <v>59.544412355249456</v>
      </c>
      <c r="L339" s="1764">
        <v>2.4308432758770491</v>
      </c>
      <c r="M339" s="1764">
        <v>92.401204115789142</v>
      </c>
      <c r="N339" s="1764">
        <v>55.454318816074483</v>
      </c>
      <c r="O339" s="1764">
        <v>128.43983591306872</v>
      </c>
      <c r="P339" s="1764">
        <v>3.8974914330383696</v>
      </c>
      <c r="Q339" s="1764">
        <v>455.82719765525957</v>
      </c>
      <c r="R339" s="1764">
        <v>64.096213973241149</v>
      </c>
      <c r="S339" s="1764">
        <v>29.654483568103277</v>
      </c>
      <c r="T339" s="1764">
        <v>1194.4496794420404</v>
      </c>
    </row>
    <row r="340" spans="2:20">
      <c r="B340" s="1750"/>
      <c r="C340" s="1769">
        <v>0</v>
      </c>
      <c r="D340" s="1769">
        <v>0</v>
      </c>
      <c r="E340" s="1769">
        <v>0</v>
      </c>
      <c r="F340" s="1769">
        <v>0</v>
      </c>
      <c r="G340" s="1769">
        <v>0</v>
      </c>
      <c r="H340" s="1769">
        <v>0</v>
      </c>
      <c r="I340" s="1769">
        <v>0</v>
      </c>
      <c r="J340" s="1769">
        <v>0</v>
      </c>
      <c r="K340" s="1769">
        <v>0</v>
      </c>
      <c r="L340" s="1769">
        <v>0</v>
      </c>
      <c r="M340" s="1769">
        <v>0</v>
      </c>
      <c r="N340" s="1769">
        <v>0</v>
      </c>
      <c r="O340" s="1769">
        <v>0</v>
      </c>
      <c r="P340" s="1769">
        <v>0</v>
      </c>
      <c r="Q340" s="1769">
        <v>0</v>
      </c>
      <c r="R340" s="1769">
        <v>0</v>
      </c>
      <c r="S340" s="1769">
        <v>-2.55351295663786E-15</v>
      </c>
      <c r="T340" s="1769">
        <v>0</v>
      </c>
    </row>
    <row r="341" spans="2:20">
      <c r="B341" s="1750"/>
      <c r="C341" s="1750"/>
      <c r="D341" s="1750"/>
      <c r="E341" s="1750"/>
      <c r="F341" s="1750"/>
      <c r="G341" s="1750"/>
      <c r="H341" s="1750"/>
      <c r="I341" s="1750"/>
      <c r="J341" s="1750"/>
      <c r="K341" s="1750"/>
      <c r="L341" s="1750"/>
      <c r="M341" s="1750"/>
      <c r="N341" s="1750"/>
      <c r="O341" s="1750"/>
      <c r="P341" s="1750"/>
      <c r="Q341" s="1750"/>
      <c r="R341" s="1750"/>
      <c r="S341" s="1750"/>
      <c r="T341" s="1750"/>
    </row>
    <row r="342" spans="2:20" ht="15">
      <c r="B342" s="1754" t="s">
        <v>85</v>
      </c>
      <c r="C342" s="1755"/>
      <c r="D342" s="1755"/>
      <c r="E342" s="1755"/>
      <c r="F342" s="1755"/>
      <c r="G342" s="1755"/>
      <c r="H342" s="1755"/>
      <c r="I342" s="1755"/>
      <c r="J342" s="1755"/>
      <c r="K342" s="1755"/>
      <c r="L342" s="1755"/>
      <c r="M342" s="1755"/>
      <c r="N342" s="1755"/>
      <c r="O342" s="1755"/>
      <c r="P342" s="1755"/>
      <c r="Q342" s="1755"/>
      <c r="R342" s="1755"/>
      <c r="S342" s="1755"/>
      <c r="T342" s="1755"/>
    </row>
    <row r="343" spans="2:20">
      <c r="B343" s="1750"/>
      <c r="C343" s="1750"/>
      <c r="D343" s="1750"/>
      <c r="E343" s="1750"/>
      <c r="F343" s="1750"/>
      <c r="G343" s="1750"/>
      <c r="H343" s="1750"/>
      <c r="I343" s="1750"/>
      <c r="J343" s="1750"/>
      <c r="K343" s="1750"/>
      <c r="L343" s="1750"/>
      <c r="M343" s="1750"/>
      <c r="N343" s="1750"/>
      <c r="O343" s="1750"/>
      <c r="P343" s="1750"/>
      <c r="Q343" s="1750"/>
      <c r="R343" s="1750"/>
      <c r="S343" s="1750"/>
      <c r="T343" s="1750"/>
    </row>
    <row r="344" spans="2:20">
      <c r="B344" s="2161" t="s">
        <v>30</v>
      </c>
      <c r="C344" s="2162" t="s">
        <v>31</v>
      </c>
      <c r="D344" s="2162" t="s">
        <v>32</v>
      </c>
      <c r="E344" s="2162" t="s">
        <v>33</v>
      </c>
      <c r="F344" s="2159" t="s">
        <v>890</v>
      </c>
      <c r="G344" s="2162" t="s">
        <v>34</v>
      </c>
      <c r="H344" s="2159" t="s">
        <v>891</v>
      </c>
      <c r="I344" s="2162" t="s">
        <v>35</v>
      </c>
      <c r="J344" s="2162" t="s">
        <v>36</v>
      </c>
      <c r="K344" s="2162" t="s">
        <v>37</v>
      </c>
      <c r="L344" s="2162"/>
      <c r="M344" s="2162"/>
      <c r="N344" s="2162"/>
      <c r="O344" s="2162"/>
      <c r="P344" s="2162"/>
      <c r="Q344" s="2159" t="s">
        <v>38</v>
      </c>
      <c r="R344" s="2159" t="s">
        <v>39</v>
      </c>
      <c r="S344" s="2159" t="s">
        <v>40</v>
      </c>
      <c r="T344" s="2159" t="s">
        <v>41</v>
      </c>
    </row>
    <row r="345" spans="2:20" ht="36">
      <c r="B345" s="2161"/>
      <c r="C345" s="2162"/>
      <c r="D345" s="2162"/>
      <c r="E345" s="2162"/>
      <c r="F345" s="2160"/>
      <c r="G345" s="2162"/>
      <c r="H345" s="2160"/>
      <c r="I345" s="2162"/>
      <c r="J345" s="2162"/>
      <c r="K345" s="1756" t="s">
        <v>42</v>
      </c>
      <c r="L345" s="1756" t="s">
        <v>43</v>
      </c>
      <c r="M345" s="1756" t="s">
        <v>44</v>
      </c>
      <c r="N345" s="1756" t="s">
        <v>45</v>
      </c>
      <c r="O345" s="1757" t="s">
        <v>46</v>
      </c>
      <c r="P345" s="1756" t="s">
        <v>47</v>
      </c>
      <c r="Q345" s="2160"/>
      <c r="R345" s="2160"/>
      <c r="S345" s="2160"/>
      <c r="T345" s="2160"/>
    </row>
    <row r="346" spans="2:20">
      <c r="B346" s="1758" t="s">
        <v>48</v>
      </c>
      <c r="C346" s="1759">
        <v>0</v>
      </c>
      <c r="D346" s="1759">
        <v>0</v>
      </c>
      <c r="E346" s="1759">
        <v>0</v>
      </c>
      <c r="F346" s="1759">
        <v>0</v>
      </c>
      <c r="G346" s="1759">
        <v>0</v>
      </c>
      <c r="H346" s="1759">
        <v>0</v>
      </c>
      <c r="I346" s="1760">
        <v>976.49593669753347</v>
      </c>
      <c r="J346" s="1760">
        <v>341.41746220814321</v>
      </c>
      <c r="K346" s="1760">
        <v>303.79245005005481</v>
      </c>
      <c r="L346" s="1760">
        <v>26.390765005710904</v>
      </c>
      <c r="M346" s="1759">
        <v>0</v>
      </c>
      <c r="N346" s="1759">
        <v>0</v>
      </c>
      <c r="O346" s="1760">
        <v>137.63232647396575</v>
      </c>
      <c r="P346" s="1760">
        <v>15.172835211635386</v>
      </c>
      <c r="Q346" s="1759">
        <v>0</v>
      </c>
      <c r="R346" s="1759">
        <v>0</v>
      </c>
      <c r="S346" s="1759">
        <v>0</v>
      </c>
      <c r="T346" s="1761">
        <v>1800.9017756470437</v>
      </c>
    </row>
    <row r="347" spans="2:20">
      <c r="B347" s="1758" t="s">
        <v>49</v>
      </c>
      <c r="C347" s="1759">
        <v>12.896225176024295</v>
      </c>
      <c r="D347" s="1759">
        <v>266.28302835422375</v>
      </c>
      <c r="E347" s="1759">
        <v>0</v>
      </c>
      <c r="F347" s="1759">
        <v>0</v>
      </c>
      <c r="G347" s="1759">
        <v>96.632199506896143</v>
      </c>
      <c r="H347" s="1759">
        <v>0</v>
      </c>
      <c r="I347" s="1759">
        <v>0</v>
      </c>
      <c r="J347" s="1759">
        <v>0</v>
      </c>
      <c r="K347" s="1759">
        <v>0</v>
      </c>
      <c r="L347" s="1759">
        <v>0</v>
      </c>
      <c r="M347" s="1759">
        <v>0</v>
      </c>
      <c r="N347" s="1759">
        <v>0</v>
      </c>
      <c r="O347" s="1759">
        <v>0</v>
      </c>
      <c r="P347" s="1759">
        <v>0</v>
      </c>
      <c r="Q347" s="1759">
        <v>0</v>
      </c>
      <c r="R347" s="1759">
        <v>0</v>
      </c>
      <c r="S347" s="1759">
        <v>0</v>
      </c>
      <c r="T347" s="1761">
        <v>375.81145303714419</v>
      </c>
    </row>
    <row r="348" spans="2:20">
      <c r="B348" s="1758" t="s">
        <v>50</v>
      </c>
      <c r="C348" s="1759">
        <v>0</v>
      </c>
      <c r="D348" s="1759">
        <v>0</v>
      </c>
      <c r="E348" s="1759">
        <v>-48.692372471695535</v>
      </c>
      <c r="F348" s="1759">
        <v>-1.2901681691857902E-2</v>
      </c>
      <c r="G348" s="1759">
        <v>0</v>
      </c>
      <c r="H348" s="1759">
        <v>0</v>
      </c>
      <c r="I348" s="1759">
        <v>0</v>
      </c>
      <c r="J348" s="1759">
        <v>0</v>
      </c>
      <c r="K348" s="1759">
        <v>0</v>
      </c>
      <c r="L348" s="1759">
        <v>0</v>
      </c>
      <c r="M348" s="1759">
        <v>0</v>
      </c>
      <c r="N348" s="1759">
        <v>0</v>
      </c>
      <c r="O348" s="1759">
        <v>0</v>
      </c>
      <c r="P348" s="1759">
        <v>0</v>
      </c>
      <c r="Q348" s="1759">
        <v>-37.412763870187518</v>
      </c>
      <c r="R348" s="1759">
        <v>0</v>
      </c>
      <c r="S348" s="1759">
        <v>0</v>
      </c>
      <c r="T348" s="1761">
        <v>-86.118038023574911</v>
      </c>
    </row>
    <row r="349" spans="2:20">
      <c r="B349" s="1758" t="s">
        <v>51</v>
      </c>
      <c r="C349" s="1759">
        <v>0</v>
      </c>
      <c r="D349" s="1759">
        <v>0</v>
      </c>
      <c r="E349" s="1759">
        <v>-9.1118704229779723</v>
      </c>
      <c r="F349" s="1759">
        <v>-2.3970976911906821</v>
      </c>
      <c r="G349" s="1759">
        <v>-2.3731267142787753</v>
      </c>
      <c r="H349" s="1759">
        <v>0</v>
      </c>
      <c r="I349" s="1759">
        <v>0</v>
      </c>
      <c r="J349" s="1759">
        <v>0</v>
      </c>
      <c r="K349" s="1759">
        <v>0</v>
      </c>
      <c r="L349" s="1759">
        <v>0</v>
      </c>
      <c r="M349" s="1759">
        <v>-0.47941953823813638</v>
      </c>
      <c r="N349" s="1759">
        <v>-1.9416491298644523</v>
      </c>
      <c r="O349" s="1759">
        <v>0</v>
      </c>
      <c r="P349" s="1759">
        <v>0</v>
      </c>
      <c r="Q349" s="1759">
        <v>0</v>
      </c>
      <c r="R349" s="1759">
        <v>0</v>
      </c>
      <c r="S349" s="1759">
        <v>0</v>
      </c>
      <c r="T349" s="1761">
        <v>-16.30316349655002</v>
      </c>
    </row>
    <row r="350" spans="2:20">
      <c r="B350" s="1758" t="s">
        <v>52</v>
      </c>
      <c r="C350" s="1759">
        <v>0</v>
      </c>
      <c r="D350" s="1759">
        <v>0</v>
      </c>
      <c r="E350" s="1759">
        <v>-46.962205061788246</v>
      </c>
      <c r="F350" s="1759">
        <v>-11.133901046695911</v>
      </c>
      <c r="G350" s="1759">
        <v>0</v>
      </c>
      <c r="H350" s="1759">
        <v>0</v>
      </c>
      <c r="I350" s="1759">
        <v>0</v>
      </c>
      <c r="J350" s="1759">
        <v>0</v>
      </c>
      <c r="K350" s="1759">
        <v>0</v>
      </c>
      <c r="L350" s="1759">
        <v>0</v>
      </c>
      <c r="M350" s="1759">
        <v>-14.072022489882162</v>
      </c>
      <c r="N350" s="1759">
        <v>0</v>
      </c>
      <c r="O350" s="1759">
        <v>0</v>
      </c>
      <c r="P350" s="1759">
        <v>0</v>
      </c>
      <c r="Q350" s="1759">
        <v>0</v>
      </c>
      <c r="R350" s="1759">
        <v>0</v>
      </c>
      <c r="S350" s="1759">
        <v>-0.66460812232862176</v>
      </c>
      <c r="T350" s="1761">
        <v>-72.832736720694939</v>
      </c>
    </row>
    <row r="351" spans="2:20">
      <c r="B351" s="1758" t="s">
        <v>53</v>
      </c>
      <c r="C351" s="1759">
        <v>0</v>
      </c>
      <c r="D351" s="1759">
        <v>0</v>
      </c>
      <c r="E351" s="1759">
        <v>0</v>
      </c>
      <c r="F351" s="1759">
        <v>0</v>
      </c>
      <c r="G351" s="1759">
        <v>0</v>
      </c>
      <c r="H351" s="1759">
        <v>0</v>
      </c>
      <c r="I351" s="1759">
        <v>0</v>
      </c>
      <c r="J351" s="1759">
        <v>0</v>
      </c>
      <c r="K351" s="1759">
        <v>0</v>
      </c>
      <c r="L351" s="1759">
        <v>0</v>
      </c>
      <c r="M351" s="1759">
        <v>0</v>
      </c>
      <c r="N351" s="1759">
        <v>0</v>
      </c>
      <c r="O351" s="1759">
        <v>0</v>
      </c>
      <c r="P351" s="1759">
        <v>0</v>
      </c>
      <c r="Q351" s="1759">
        <v>0</v>
      </c>
      <c r="R351" s="1759">
        <v>0</v>
      </c>
      <c r="S351" s="1759">
        <v>0</v>
      </c>
      <c r="T351" s="1761">
        <v>0</v>
      </c>
    </row>
    <row r="352" spans="2:20">
      <c r="B352" s="1763" t="s">
        <v>54</v>
      </c>
      <c r="C352" s="1764">
        <v>12.896225176024295</v>
      </c>
      <c r="D352" s="1764">
        <v>266.28302835422375</v>
      </c>
      <c r="E352" s="1764">
        <v>-104.76644795646175</v>
      </c>
      <c r="F352" s="1764">
        <v>-13.543900419578451</v>
      </c>
      <c r="G352" s="1764">
        <v>94.259072792617374</v>
      </c>
      <c r="H352" s="1764">
        <v>0</v>
      </c>
      <c r="I352" s="1764">
        <v>976.49593669753347</v>
      </c>
      <c r="J352" s="1764">
        <v>341.41746220814321</v>
      </c>
      <c r="K352" s="1764">
        <v>303.79245005005481</v>
      </c>
      <c r="L352" s="1764">
        <v>26.390765005710904</v>
      </c>
      <c r="M352" s="1764">
        <v>-14.551442028120299</v>
      </c>
      <c r="N352" s="1764">
        <v>-1.9416491298644523</v>
      </c>
      <c r="O352" s="1764">
        <v>137.63232647396575</v>
      </c>
      <c r="P352" s="1764">
        <v>15.172835211635386</v>
      </c>
      <c r="Q352" s="1764">
        <v>-37.412763870187518</v>
      </c>
      <c r="R352" s="1764">
        <v>0</v>
      </c>
      <c r="S352" s="1764">
        <v>-0.66460812232862176</v>
      </c>
      <c r="T352" s="1764">
        <v>2001.4592904433678</v>
      </c>
    </row>
    <row r="353" spans="2:20">
      <c r="B353" s="1765"/>
      <c r="C353" s="1766"/>
      <c r="D353" s="1766"/>
      <c r="E353" s="1766"/>
      <c r="F353" s="1766"/>
      <c r="G353" s="1766"/>
      <c r="H353" s="1766"/>
      <c r="I353" s="1766"/>
      <c r="J353" s="1766"/>
      <c r="K353" s="1766"/>
      <c r="L353" s="1766"/>
      <c r="M353" s="1766"/>
      <c r="N353" s="1766"/>
      <c r="O353" s="1766"/>
      <c r="P353" s="1766"/>
      <c r="Q353" s="1766"/>
      <c r="R353" s="1766"/>
      <c r="S353" s="1766"/>
      <c r="T353" s="1766"/>
    </row>
    <row r="354" spans="2:20">
      <c r="B354" s="1767" t="s">
        <v>55</v>
      </c>
      <c r="C354" s="1759">
        <v>0</v>
      </c>
      <c r="D354" s="1759">
        <v>0</v>
      </c>
      <c r="E354" s="1759">
        <v>0</v>
      </c>
      <c r="F354" s="1759">
        <v>0</v>
      </c>
      <c r="G354" s="1759">
        <v>0</v>
      </c>
      <c r="H354" s="1759">
        <v>0</v>
      </c>
      <c r="I354" s="1759">
        <v>0</v>
      </c>
      <c r="J354" s="1759">
        <v>0</v>
      </c>
      <c r="K354" s="1759">
        <v>0</v>
      </c>
      <c r="L354" s="1759">
        <v>0</v>
      </c>
      <c r="M354" s="1759">
        <v>0</v>
      </c>
      <c r="N354" s="1759">
        <v>0</v>
      </c>
      <c r="O354" s="1759">
        <v>0</v>
      </c>
      <c r="P354" s="1759">
        <v>0</v>
      </c>
      <c r="Q354" s="1759">
        <v>0</v>
      </c>
      <c r="R354" s="1759">
        <v>0</v>
      </c>
      <c r="S354" s="1759">
        <v>0</v>
      </c>
      <c r="T354" s="1768">
        <v>0</v>
      </c>
    </row>
    <row r="355" spans="2:20">
      <c r="B355" s="1767" t="s">
        <v>56</v>
      </c>
      <c r="C355" s="1759">
        <v>0</v>
      </c>
      <c r="D355" s="1759">
        <v>0</v>
      </c>
      <c r="E355" s="1759">
        <v>0</v>
      </c>
      <c r="F355" s="1759">
        <v>0</v>
      </c>
      <c r="G355" s="1759">
        <v>5.4905239133958981</v>
      </c>
      <c r="H355" s="1759">
        <v>0</v>
      </c>
      <c r="I355" s="1759">
        <v>976.49593669753347</v>
      </c>
      <c r="J355" s="1759">
        <v>341.41746220814321</v>
      </c>
      <c r="K355" s="1759">
        <v>14.400337459255901</v>
      </c>
      <c r="L355" s="1759">
        <v>9.6264971896074574</v>
      </c>
      <c r="M355" s="1759">
        <v>0</v>
      </c>
      <c r="N355" s="1759">
        <v>1.3726309783489745</v>
      </c>
      <c r="O355" s="1759">
        <v>0</v>
      </c>
      <c r="P355" s="1759">
        <v>0</v>
      </c>
      <c r="Q355" s="1759">
        <v>-680.69915538536566</v>
      </c>
      <c r="R355" s="1759">
        <v>0</v>
      </c>
      <c r="S355" s="1759">
        <v>3.2333209880804867</v>
      </c>
      <c r="T355" s="1768">
        <v>671.337554049</v>
      </c>
    </row>
    <row r="356" spans="2:20">
      <c r="B356" s="1767" t="s">
        <v>57</v>
      </c>
      <c r="C356" s="1759">
        <v>0</v>
      </c>
      <c r="D356" s="1759">
        <v>0</v>
      </c>
      <c r="E356" s="1759">
        <v>0</v>
      </c>
      <c r="F356" s="1759">
        <v>0</v>
      </c>
      <c r="G356" s="1759">
        <v>7.4585129183309293</v>
      </c>
      <c r="H356" s="1759">
        <v>0</v>
      </c>
      <c r="I356" s="1759">
        <v>0</v>
      </c>
      <c r="J356" s="1759">
        <v>0</v>
      </c>
      <c r="K356" s="1759">
        <v>34.850243105420304</v>
      </c>
      <c r="L356" s="1759">
        <v>14.387113593265058</v>
      </c>
      <c r="M356" s="1759">
        <v>0</v>
      </c>
      <c r="N356" s="1759">
        <v>6.1024196604525782</v>
      </c>
      <c r="O356" s="1759">
        <v>0</v>
      </c>
      <c r="P356" s="1759">
        <v>10.936718878094194</v>
      </c>
      <c r="Q356" s="1759">
        <v>0</v>
      </c>
      <c r="R356" s="1759">
        <v>-68.616085277447937</v>
      </c>
      <c r="S356" s="1759">
        <v>0</v>
      </c>
      <c r="T356" s="1768">
        <v>5.1189228781151286</v>
      </c>
    </row>
    <row r="357" spans="2:20">
      <c r="B357" s="1767" t="s">
        <v>58</v>
      </c>
      <c r="C357" s="1759">
        <v>0</v>
      </c>
      <c r="D357" s="1759">
        <v>0</v>
      </c>
      <c r="E357" s="1759">
        <v>0</v>
      </c>
      <c r="F357" s="1759">
        <v>0</v>
      </c>
      <c r="G357" s="1759">
        <v>0</v>
      </c>
      <c r="H357" s="1759">
        <v>0</v>
      </c>
      <c r="I357" s="1759">
        <v>0</v>
      </c>
      <c r="J357" s="1759">
        <v>0</v>
      </c>
      <c r="K357" s="1759">
        <v>79.18640962729458</v>
      </c>
      <c r="L357" s="1759">
        <v>0</v>
      </c>
      <c r="M357" s="1759">
        <v>0</v>
      </c>
      <c r="N357" s="1759">
        <v>-73.149153997272649</v>
      </c>
      <c r="O357" s="1759">
        <v>0</v>
      </c>
      <c r="P357" s="1759">
        <v>0</v>
      </c>
      <c r="Q357" s="1759">
        <v>0</v>
      </c>
      <c r="R357" s="1759">
        <v>0</v>
      </c>
      <c r="S357" s="1759">
        <v>0</v>
      </c>
      <c r="T357" s="1768">
        <v>6.0372556300219316</v>
      </c>
    </row>
    <row r="358" spans="2:20">
      <c r="B358" s="1767" t="s">
        <v>59</v>
      </c>
      <c r="C358" s="1759">
        <v>0</v>
      </c>
      <c r="D358" s="1759">
        <v>0</v>
      </c>
      <c r="E358" s="1759">
        <v>0</v>
      </c>
      <c r="F358" s="1759">
        <v>0</v>
      </c>
      <c r="G358" s="1759">
        <v>0</v>
      </c>
      <c r="H358" s="1759">
        <v>0</v>
      </c>
      <c r="I358" s="1759">
        <v>0</v>
      </c>
      <c r="J358" s="1759">
        <v>0</v>
      </c>
      <c r="K358" s="1759">
        <v>0</v>
      </c>
      <c r="L358" s="1759">
        <v>0</v>
      </c>
      <c r="M358" s="1759">
        <v>0</v>
      </c>
      <c r="N358" s="1759">
        <v>0</v>
      </c>
      <c r="O358" s="1759">
        <v>0</v>
      </c>
      <c r="P358" s="1759">
        <v>0</v>
      </c>
      <c r="Q358" s="1759">
        <v>0</v>
      </c>
      <c r="R358" s="1759">
        <v>0</v>
      </c>
      <c r="S358" s="1759">
        <v>0</v>
      </c>
      <c r="T358" s="1768">
        <v>0</v>
      </c>
    </row>
    <row r="359" spans="2:20">
      <c r="B359" s="1767" t="s">
        <v>60</v>
      </c>
      <c r="C359" s="1759">
        <v>0</v>
      </c>
      <c r="D359" s="1759">
        <v>275.84091609698424</v>
      </c>
      <c r="E359" s="1759">
        <v>-273.0825069360144</v>
      </c>
      <c r="F359" s="1759">
        <v>0</v>
      </c>
      <c r="G359" s="1759">
        <v>0</v>
      </c>
      <c r="H359" s="1759">
        <v>0</v>
      </c>
      <c r="I359" s="1759">
        <v>0</v>
      </c>
      <c r="J359" s="1759">
        <v>0</v>
      </c>
      <c r="K359" s="1759">
        <v>0</v>
      </c>
      <c r="L359" s="1759">
        <v>0</v>
      </c>
      <c r="M359" s="1759">
        <v>0</v>
      </c>
      <c r="N359" s="1759">
        <v>0</v>
      </c>
      <c r="O359" s="1759">
        <v>0</v>
      </c>
      <c r="P359" s="1759">
        <v>0</v>
      </c>
      <c r="Q359" s="1759">
        <v>0</v>
      </c>
      <c r="R359" s="1759">
        <v>0</v>
      </c>
      <c r="S359" s="1759">
        <v>0</v>
      </c>
      <c r="T359" s="1768">
        <v>2.7584091609698476</v>
      </c>
    </row>
    <row r="360" spans="2:20">
      <c r="B360" s="1767" t="s">
        <v>61</v>
      </c>
      <c r="C360" s="1759">
        <v>0</v>
      </c>
      <c r="D360" s="1759">
        <v>0</v>
      </c>
      <c r="E360" s="1759">
        <v>0</v>
      </c>
      <c r="F360" s="1759">
        <v>0</v>
      </c>
      <c r="G360" s="1759">
        <v>0</v>
      </c>
      <c r="H360" s="1759">
        <v>0</v>
      </c>
      <c r="I360" s="1759">
        <v>0</v>
      </c>
      <c r="J360" s="1759">
        <v>0</v>
      </c>
      <c r="K360" s="1759">
        <v>117.50933865541684</v>
      </c>
      <c r="L360" s="1759">
        <v>0</v>
      </c>
      <c r="M360" s="1759">
        <v>-117.50933865541684</v>
      </c>
      <c r="N360" s="1759">
        <v>0</v>
      </c>
      <c r="O360" s="1759">
        <v>0</v>
      </c>
      <c r="P360" s="1759">
        <v>0</v>
      </c>
      <c r="Q360" s="1759">
        <v>0</v>
      </c>
      <c r="R360" s="1759">
        <v>0</v>
      </c>
      <c r="S360" s="1759">
        <v>0</v>
      </c>
      <c r="T360" s="1768">
        <v>0</v>
      </c>
    </row>
    <row r="361" spans="2:20">
      <c r="B361" s="1767" t="s">
        <v>62</v>
      </c>
      <c r="C361" s="1759">
        <v>0</v>
      </c>
      <c r="D361" s="1759">
        <v>0</v>
      </c>
      <c r="E361" s="1759">
        <v>0</v>
      </c>
      <c r="F361" s="1759">
        <v>-21.910962558722186</v>
      </c>
      <c r="G361" s="1759">
        <v>0</v>
      </c>
      <c r="H361" s="1759">
        <v>0</v>
      </c>
      <c r="I361" s="1759">
        <v>0</v>
      </c>
      <c r="J361" s="1759">
        <v>0</v>
      </c>
      <c r="K361" s="1759">
        <v>0</v>
      </c>
      <c r="L361" s="1759">
        <v>0</v>
      </c>
      <c r="M361" s="1759">
        <v>0</v>
      </c>
      <c r="N361" s="1759">
        <v>0</v>
      </c>
      <c r="O361" s="1759">
        <v>0</v>
      </c>
      <c r="P361" s="1759">
        <v>0</v>
      </c>
      <c r="Q361" s="1759">
        <v>0</v>
      </c>
      <c r="R361" s="1759">
        <v>0</v>
      </c>
      <c r="S361" s="1759">
        <v>30.516660945295527</v>
      </c>
      <c r="T361" s="1768">
        <v>8.6056983865733407</v>
      </c>
    </row>
    <row r="362" spans="2:20">
      <c r="B362" s="1767" t="s">
        <v>63</v>
      </c>
      <c r="C362" s="1759">
        <v>0</v>
      </c>
      <c r="D362" s="1759">
        <v>0</v>
      </c>
      <c r="E362" s="1759">
        <v>0</v>
      </c>
      <c r="F362" s="1759">
        <v>0</v>
      </c>
      <c r="G362" s="1759">
        <v>0</v>
      </c>
      <c r="H362" s="1759">
        <v>0</v>
      </c>
      <c r="I362" s="1759">
        <v>0</v>
      </c>
      <c r="J362" s="1759">
        <v>0</v>
      </c>
      <c r="K362" s="1759">
        <v>0</v>
      </c>
      <c r="L362" s="1759">
        <v>0</v>
      </c>
      <c r="M362" s="1759">
        <v>0</v>
      </c>
      <c r="N362" s="1759">
        <v>0</v>
      </c>
      <c r="O362" s="1759">
        <v>0</v>
      </c>
      <c r="P362" s="1759">
        <v>0</v>
      </c>
      <c r="Q362" s="1759">
        <v>99.391543147777043</v>
      </c>
      <c r="R362" s="1759">
        <v>0</v>
      </c>
      <c r="S362" s="1759">
        <v>-68.08320705622728</v>
      </c>
      <c r="T362" s="1768">
        <v>31.308336091549762</v>
      </c>
    </row>
    <row r="363" spans="2:20">
      <c r="B363" s="1767" t="s">
        <v>64</v>
      </c>
      <c r="C363" s="1759">
        <v>6.9248988281249995</v>
      </c>
      <c r="D363" s="1759">
        <v>-9.5578877427605047</v>
      </c>
      <c r="E363" s="1759">
        <v>12.501152628950074</v>
      </c>
      <c r="F363" s="1759">
        <v>0</v>
      </c>
      <c r="G363" s="1759">
        <v>0</v>
      </c>
      <c r="H363" s="1759">
        <v>0</v>
      </c>
      <c r="I363" s="1759">
        <v>0</v>
      </c>
      <c r="J363" s="1759">
        <v>0</v>
      </c>
      <c r="K363" s="1759">
        <v>0</v>
      </c>
      <c r="L363" s="1759">
        <v>0</v>
      </c>
      <c r="M363" s="1759">
        <v>0</v>
      </c>
      <c r="N363" s="1759">
        <v>0</v>
      </c>
      <c r="O363" s="1759">
        <v>0</v>
      </c>
      <c r="P363" s="1759">
        <v>0</v>
      </c>
      <c r="Q363" s="1759">
        <v>0</v>
      </c>
      <c r="R363" s="1759">
        <v>0</v>
      </c>
      <c r="S363" s="1759">
        <v>0</v>
      </c>
      <c r="T363" s="1768">
        <v>9.8681637143145693</v>
      </c>
    </row>
    <row r="364" spans="2:20">
      <c r="B364" s="1767" t="s">
        <v>65</v>
      </c>
      <c r="C364" s="1759">
        <v>2.6930162109375</v>
      </c>
      <c r="D364" s="1759">
        <v>0</v>
      </c>
      <c r="E364" s="1759">
        <v>17.757847143387398</v>
      </c>
      <c r="F364" s="1759">
        <v>0</v>
      </c>
      <c r="G364" s="1759">
        <v>2.8438669910513061</v>
      </c>
      <c r="H364" s="1759">
        <v>0</v>
      </c>
      <c r="I364" s="1759">
        <v>0</v>
      </c>
      <c r="J364" s="1759">
        <v>0</v>
      </c>
      <c r="K364" s="1759">
        <v>0</v>
      </c>
      <c r="L364" s="1759">
        <v>0</v>
      </c>
      <c r="M364" s="1759">
        <v>0</v>
      </c>
      <c r="N364" s="1759">
        <v>2.3268002654056139</v>
      </c>
      <c r="O364" s="1759">
        <v>0</v>
      </c>
      <c r="P364" s="1759">
        <v>0</v>
      </c>
      <c r="Q364" s="1759">
        <v>30.552962975484675</v>
      </c>
      <c r="R364" s="1759">
        <v>0</v>
      </c>
      <c r="S364" s="1759">
        <v>0</v>
      </c>
      <c r="T364" s="1768">
        <v>56.174493586266493</v>
      </c>
    </row>
    <row r="365" spans="2:20">
      <c r="B365" s="1767" t="s">
        <v>66</v>
      </c>
      <c r="C365" s="1759">
        <v>0</v>
      </c>
      <c r="D365" s="1759">
        <v>0</v>
      </c>
      <c r="E365" s="1759">
        <v>0</v>
      </c>
      <c r="F365" s="1759">
        <v>0</v>
      </c>
      <c r="G365" s="1759">
        <v>1.0456636366951662</v>
      </c>
      <c r="H365" s="1759">
        <v>0</v>
      </c>
      <c r="I365" s="1759">
        <v>0</v>
      </c>
      <c r="J365" s="1759">
        <v>0</v>
      </c>
      <c r="K365" s="1759">
        <v>0</v>
      </c>
      <c r="L365" s="1759">
        <v>0</v>
      </c>
      <c r="M365" s="1759">
        <v>0</v>
      </c>
      <c r="N365" s="1759">
        <v>0.85554297547786318</v>
      </c>
      <c r="O365" s="1759">
        <v>0</v>
      </c>
      <c r="P365" s="1759">
        <v>0</v>
      </c>
      <c r="Q365" s="1759">
        <v>49.300803781865</v>
      </c>
      <c r="R365" s="1759">
        <v>5.3171136192856334</v>
      </c>
      <c r="S365" s="1759">
        <v>0</v>
      </c>
      <c r="T365" s="1768">
        <v>56.519124013323662</v>
      </c>
    </row>
    <row r="366" spans="2:20">
      <c r="B366" s="1763" t="s">
        <v>67</v>
      </c>
      <c r="C366" s="1764">
        <v>9.617915039062499</v>
      </c>
      <c r="D366" s="1764">
        <v>266.28302835422375</v>
      </c>
      <c r="E366" s="1764">
        <v>-242.82350716367691</v>
      </c>
      <c r="F366" s="1764">
        <v>-21.910962558722186</v>
      </c>
      <c r="G366" s="1764">
        <v>16.8385674594733</v>
      </c>
      <c r="H366" s="1764">
        <v>0</v>
      </c>
      <c r="I366" s="1764">
        <v>976.49593669753347</v>
      </c>
      <c r="J366" s="1764">
        <v>341.41746220814321</v>
      </c>
      <c r="K366" s="1764">
        <v>245.94632884738763</v>
      </c>
      <c r="L366" s="1764">
        <v>24.013610782872515</v>
      </c>
      <c r="M366" s="1764">
        <v>-117.50933865541684</v>
      </c>
      <c r="N366" s="1764">
        <v>-62.491760117587624</v>
      </c>
      <c r="O366" s="1764">
        <v>0</v>
      </c>
      <c r="P366" s="1764">
        <v>10.936718878094194</v>
      </c>
      <c r="Q366" s="1764">
        <v>-501.45384548023895</v>
      </c>
      <c r="R366" s="1764">
        <v>-63.298971658162301</v>
      </c>
      <c r="S366" s="1764">
        <v>-34.333225122851267</v>
      </c>
      <c r="T366" s="1764">
        <v>847.72795751013484</v>
      </c>
    </row>
    <row r="367" spans="2:20">
      <c r="B367" s="1765"/>
      <c r="C367" s="1766"/>
      <c r="D367" s="1766"/>
      <c r="E367" s="1766"/>
      <c r="F367" s="1766"/>
      <c r="G367" s="1766"/>
      <c r="H367" s="1766"/>
      <c r="I367" s="1766"/>
      <c r="J367" s="1766"/>
      <c r="K367" s="1766"/>
      <c r="L367" s="1766"/>
      <c r="M367" s="1766"/>
      <c r="N367" s="1766"/>
      <c r="O367" s="1766"/>
      <c r="P367" s="1766"/>
      <c r="Q367" s="1766"/>
      <c r="R367" s="1766"/>
      <c r="S367" s="1766"/>
      <c r="T367" s="1766"/>
    </row>
    <row r="368" spans="2:20">
      <c r="B368" s="1767" t="s">
        <v>68</v>
      </c>
      <c r="C368" s="1759">
        <v>3.2783101369617951</v>
      </c>
      <c r="D368" s="1759">
        <v>0</v>
      </c>
      <c r="E368" s="1759">
        <v>5.0506638992754223</v>
      </c>
      <c r="F368" s="1759">
        <v>0</v>
      </c>
      <c r="G368" s="1759">
        <v>31.528821867995603</v>
      </c>
      <c r="H368" s="1759">
        <v>0</v>
      </c>
      <c r="I368" s="1759">
        <v>0</v>
      </c>
      <c r="J368" s="1759">
        <v>0</v>
      </c>
      <c r="K368" s="1759">
        <v>19.561007909325461</v>
      </c>
      <c r="L368" s="1759">
        <v>2.3771542228383868</v>
      </c>
      <c r="M368" s="1759">
        <v>2.1415231567382813</v>
      </c>
      <c r="N368" s="1759">
        <v>25.79630880108731</v>
      </c>
      <c r="O368" s="1759">
        <v>7.6335380859375004</v>
      </c>
      <c r="P368" s="1759">
        <v>0</v>
      </c>
      <c r="Q368" s="1759">
        <v>132.70175064679555</v>
      </c>
      <c r="R368" s="1759">
        <v>17.647118179946869</v>
      </c>
      <c r="S368" s="1759">
        <v>4.7382089843750004</v>
      </c>
      <c r="T368" s="1768">
        <v>252.45440589127716</v>
      </c>
    </row>
    <row r="369" spans="2:20">
      <c r="B369" s="1767" t="s">
        <v>69</v>
      </c>
      <c r="C369" s="1759">
        <v>0</v>
      </c>
      <c r="D369" s="1759">
        <v>0</v>
      </c>
      <c r="E369" s="1759">
        <v>58.232294012607326</v>
      </c>
      <c r="F369" s="1759">
        <v>0.9171283606012931</v>
      </c>
      <c r="G369" s="1759">
        <v>3.2777834936114583</v>
      </c>
      <c r="H369" s="1759">
        <v>0</v>
      </c>
      <c r="I369" s="1759">
        <v>0</v>
      </c>
      <c r="J369" s="1759">
        <v>0</v>
      </c>
      <c r="K369" s="1759">
        <v>0</v>
      </c>
      <c r="L369" s="1759">
        <v>0</v>
      </c>
      <c r="M369" s="1759">
        <v>70.675893572317364</v>
      </c>
      <c r="N369" s="1759">
        <v>2.6818228584093751</v>
      </c>
      <c r="O369" s="1759">
        <v>0</v>
      </c>
      <c r="P369" s="1759">
        <v>0</v>
      </c>
      <c r="Q369" s="1759">
        <v>83.12127921401445</v>
      </c>
      <c r="R369" s="1759">
        <v>0</v>
      </c>
      <c r="S369" s="1759">
        <v>3.5812873698124483</v>
      </c>
      <c r="T369" s="1768">
        <v>222.48748888137374</v>
      </c>
    </row>
    <row r="370" spans="2:20">
      <c r="B370" s="1767" t="s">
        <v>70</v>
      </c>
      <c r="C370" s="1759">
        <v>0</v>
      </c>
      <c r="D370" s="1759">
        <v>0</v>
      </c>
      <c r="E370" s="1759">
        <v>2.103958470016706</v>
      </c>
      <c r="F370" s="1759">
        <v>0</v>
      </c>
      <c r="G370" s="1759">
        <v>22.547534156690407</v>
      </c>
      <c r="H370" s="1759">
        <v>0</v>
      </c>
      <c r="I370" s="1759">
        <v>0</v>
      </c>
      <c r="J370" s="1759">
        <v>0</v>
      </c>
      <c r="K370" s="1759">
        <v>34.097641504490639</v>
      </c>
      <c r="L370" s="1759">
        <v>0</v>
      </c>
      <c r="M370" s="1759">
        <v>0</v>
      </c>
      <c r="N370" s="1759">
        <v>18.447982491837607</v>
      </c>
      <c r="O370" s="1759">
        <v>103.59461616627088</v>
      </c>
      <c r="P370" s="1759">
        <v>1.9236208520494107</v>
      </c>
      <c r="Q370" s="1759">
        <v>147.3465577029979</v>
      </c>
      <c r="R370" s="1759">
        <v>26.593767108522837</v>
      </c>
      <c r="S370" s="1759">
        <v>0</v>
      </c>
      <c r="T370" s="1768">
        <v>356.65567845287643</v>
      </c>
    </row>
    <row r="371" spans="2:20">
      <c r="B371" s="1767" t="s">
        <v>71</v>
      </c>
      <c r="C371" s="1759">
        <v>0</v>
      </c>
      <c r="D371" s="1759">
        <v>0</v>
      </c>
      <c r="E371" s="1759">
        <v>1.1977364123380521</v>
      </c>
      <c r="F371" s="1759">
        <v>0</v>
      </c>
      <c r="G371" s="1759">
        <v>12.344523773070179</v>
      </c>
      <c r="H371" s="1759">
        <v>0</v>
      </c>
      <c r="I371" s="1759">
        <v>0</v>
      </c>
      <c r="J371" s="1759">
        <v>0</v>
      </c>
      <c r="K371" s="1759">
        <v>0.40515733033320123</v>
      </c>
      <c r="L371" s="1759">
        <v>0</v>
      </c>
      <c r="M371" s="1759">
        <v>0</v>
      </c>
      <c r="N371" s="1759">
        <v>10.100064905239238</v>
      </c>
      <c r="O371" s="1759">
        <v>25.404172221757367</v>
      </c>
      <c r="P371" s="1759">
        <v>1.0118751000866251</v>
      </c>
      <c r="Q371" s="1759">
        <v>89.866312505026471</v>
      </c>
      <c r="R371" s="1759">
        <v>19.0580863696926</v>
      </c>
      <c r="S371" s="1759">
        <v>0</v>
      </c>
      <c r="T371" s="1768">
        <v>159.38792861754374</v>
      </c>
    </row>
    <row r="372" spans="2:20">
      <c r="B372" s="1767" t="s">
        <v>72</v>
      </c>
      <c r="C372" s="1759">
        <v>0</v>
      </c>
      <c r="D372" s="1759">
        <v>0</v>
      </c>
      <c r="E372" s="1759">
        <v>8.8682343536261286</v>
      </c>
      <c r="F372" s="1759">
        <v>1.6</v>
      </c>
      <c r="G372" s="1759">
        <v>0.98973128577551672</v>
      </c>
      <c r="H372" s="1759">
        <v>0</v>
      </c>
      <c r="I372" s="1759">
        <v>0</v>
      </c>
      <c r="J372" s="1759">
        <v>0</v>
      </c>
      <c r="K372" s="1759">
        <v>3.3736621545342089</v>
      </c>
      <c r="L372" s="1759">
        <v>0</v>
      </c>
      <c r="M372" s="1759">
        <v>14.012340489295216</v>
      </c>
      <c r="N372" s="1759">
        <v>0.80978014290724099</v>
      </c>
      <c r="O372" s="1759">
        <v>1</v>
      </c>
      <c r="P372" s="1759">
        <v>1.300620381405156</v>
      </c>
      <c r="Q372" s="1759">
        <v>7.7465815412171661</v>
      </c>
      <c r="R372" s="1759">
        <v>0</v>
      </c>
      <c r="S372" s="1759">
        <v>0.325155095351289</v>
      </c>
      <c r="T372" s="1768">
        <v>40.026105444111927</v>
      </c>
    </row>
    <row r="373" spans="2:20">
      <c r="B373" s="1767" t="s">
        <v>73</v>
      </c>
      <c r="C373" s="1759">
        <v>0</v>
      </c>
      <c r="D373" s="1759">
        <v>0</v>
      </c>
      <c r="E373" s="1759">
        <v>0</v>
      </c>
      <c r="F373" s="1759">
        <v>0</v>
      </c>
      <c r="G373" s="1759">
        <v>0</v>
      </c>
      <c r="H373" s="1759">
        <v>0</v>
      </c>
      <c r="I373" s="1759">
        <v>0</v>
      </c>
      <c r="J373" s="1759">
        <v>0</v>
      </c>
      <c r="K373" s="1759">
        <v>0</v>
      </c>
      <c r="L373" s="1759">
        <v>0</v>
      </c>
      <c r="M373" s="1759">
        <v>0</v>
      </c>
      <c r="N373" s="1759">
        <v>0</v>
      </c>
      <c r="O373" s="1759">
        <v>0</v>
      </c>
      <c r="P373" s="1759">
        <v>0</v>
      </c>
      <c r="Q373" s="1759">
        <v>3.2585999999999999</v>
      </c>
      <c r="R373" s="1759">
        <v>0</v>
      </c>
      <c r="S373" s="1759">
        <v>0</v>
      </c>
      <c r="T373" s="1768">
        <v>3.2585999999999999</v>
      </c>
    </row>
    <row r="374" spans="2:20">
      <c r="B374" s="1763" t="s">
        <v>74</v>
      </c>
      <c r="C374" s="1764">
        <v>3.2783101369617951</v>
      </c>
      <c r="D374" s="1764">
        <v>0</v>
      </c>
      <c r="E374" s="1764">
        <v>75.452887147863635</v>
      </c>
      <c r="F374" s="1764">
        <v>2.5171283606012933</v>
      </c>
      <c r="G374" s="1764">
        <v>70.688394577143171</v>
      </c>
      <c r="H374" s="1764">
        <v>0</v>
      </c>
      <c r="I374" s="1764">
        <v>0</v>
      </c>
      <c r="J374" s="1764">
        <v>0</v>
      </c>
      <c r="K374" s="1764">
        <v>57.437468898683512</v>
      </c>
      <c r="L374" s="1764">
        <v>2.3771542228383868</v>
      </c>
      <c r="M374" s="1764">
        <v>86.829757218350863</v>
      </c>
      <c r="N374" s="1764">
        <v>57.835959199480769</v>
      </c>
      <c r="O374" s="1764">
        <v>137.63232647396575</v>
      </c>
      <c r="P374" s="1764">
        <v>4.236116333541192</v>
      </c>
      <c r="Q374" s="1764">
        <v>464.04108161005155</v>
      </c>
      <c r="R374" s="1764">
        <v>63.298971658162301</v>
      </c>
      <c r="S374" s="1764">
        <v>8.6446514495387365</v>
      </c>
      <c r="T374" s="1764">
        <v>1034.270207287183</v>
      </c>
    </row>
    <row r="375" spans="2:20">
      <c r="B375" s="1758" t="s">
        <v>75</v>
      </c>
      <c r="C375" s="1759">
        <v>0</v>
      </c>
      <c r="D375" s="1759">
        <v>0</v>
      </c>
      <c r="E375" s="1759">
        <v>62.604172059351519</v>
      </c>
      <c r="F375" s="1759">
        <v>5.849933778542443</v>
      </c>
      <c r="G375" s="1759">
        <v>6.7321107560009157</v>
      </c>
      <c r="H375" s="1759">
        <v>0</v>
      </c>
      <c r="I375" s="1759">
        <v>0</v>
      </c>
      <c r="J375" s="1759">
        <v>0</v>
      </c>
      <c r="K375" s="1759">
        <v>0.4086523039836884</v>
      </c>
      <c r="L375" s="1759">
        <v>0</v>
      </c>
      <c r="M375" s="1759">
        <v>16.128139408945682</v>
      </c>
      <c r="N375" s="1759">
        <v>2.7141517882424018</v>
      </c>
      <c r="O375" s="1759">
        <v>0</v>
      </c>
      <c r="P375" s="1759">
        <v>0</v>
      </c>
      <c r="Q375" s="1759">
        <v>0</v>
      </c>
      <c r="R375" s="1759">
        <v>0</v>
      </c>
      <c r="S375" s="1759">
        <v>25.023965550983899</v>
      </c>
      <c r="T375" s="1768">
        <v>119.46112564605056</v>
      </c>
    </row>
    <row r="376" spans="2:20">
      <c r="B376" s="1763" t="s">
        <v>76</v>
      </c>
      <c r="C376" s="1764">
        <v>3.2783101369617951</v>
      </c>
      <c r="D376" s="1764">
        <v>0</v>
      </c>
      <c r="E376" s="1764">
        <v>138.05705920721516</v>
      </c>
      <c r="F376" s="1764">
        <v>8.3670621391437372</v>
      </c>
      <c r="G376" s="1764">
        <v>77.420505333144092</v>
      </c>
      <c r="H376" s="1764">
        <v>0</v>
      </c>
      <c r="I376" s="1764">
        <v>0</v>
      </c>
      <c r="J376" s="1764">
        <v>0</v>
      </c>
      <c r="K376" s="1764">
        <v>57.846121202667199</v>
      </c>
      <c r="L376" s="1764">
        <v>2.3771542228383868</v>
      </c>
      <c r="M376" s="1764">
        <v>102.95789662729655</v>
      </c>
      <c r="N376" s="1764">
        <v>60.550110987723173</v>
      </c>
      <c r="O376" s="1764">
        <v>137.63232647396575</v>
      </c>
      <c r="P376" s="1764">
        <v>4.236116333541192</v>
      </c>
      <c r="Q376" s="1764">
        <v>464.04108161005155</v>
      </c>
      <c r="R376" s="1764">
        <v>63.298971658162301</v>
      </c>
      <c r="S376" s="1764">
        <v>33.668617000522637</v>
      </c>
      <c r="T376" s="1764">
        <v>1153.7313329332335</v>
      </c>
    </row>
    <row r="377" spans="2:20">
      <c r="B377" s="1750"/>
      <c r="C377" s="1769">
        <v>0</v>
      </c>
      <c r="D377" s="1769">
        <v>0</v>
      </c>
      <c r="E377" s="1769">
        <v>0</v>
      </c>
      <c r="F377" s="1769">
        <v>0</v>
      </c>
      <c r="G377" s="1769">
        <v>0</v>
      </c>
      <c r="H377" s="1769">
        <v>0</v>
      </c>
      <c r="I377" s="1769">
        <v>0</v>
      </c>
      <c r="J377" s="1769">
        <v>0</v>
      </c>
      <c r="K377" s="1769">
        <v>0</v>
      </c>
      <c r="L377" s="1769">
        <v>0</v>
      </c>
      <c r="M377" s="1769">
        <v>0</v>
      </c>
      <c r="N377" s="1769">
        <v>0</v>
      </c>
      <c r="O377" s="1769">
        <v>0</v>
      </c>
      <c r="P377" s="1769">
        <v>0</v>
      </c>
      <c r="Q377" s="1769">
        <v>1.1368683772161603E-13</v>
      </c>
      <c r="R377" s="1769">
        <v>0</v>
      </c>
      <c r="S377" s="1769">
        <v>-8.4376949871511897E-15</v>
      </c>
      <c r="T377" s="1769">
        <v>0</v>
      </c>
    </row>
    <row r="378" spans="2:20">
      <c r="B378" s="1750"/>
      <c r="C378" s="1750"/>
      <c r="D378" s="1750"/>
      <c r="E378" s="1750"/>
      <c r="F378" s="1750"/>
      <c r="G378" s="1750"/>
      <c r="H378" s="1750"/>
      <c r="I378" s="1750"/>
      <c r="J378" s="1750"/>
      <c r="K378" s="1750"/>
      <c r="L378" s="1750"/>
      <c r="M378" s="1750"/>
      <c r="N378" s="1750"/>
      <c r="O378" s="1750"/>
      <c r="P378" s="1750"/>
      <c r="Q378" s="1750"/>
      <c r="R378" s="1750"/>
      <c r="S378" s="1750"/>
      <c r="T378" s="1750"/>
    </row>
    <row r="379" spans="2:20" ht="15">
      <c r="B379" s="1754" t="s">
        <v>892</v>
      </c>
      <c r="C379" s="1755"/>
      <c r="D379" s="1755"/>
      <c r="E379" s="1755"/>
      <c r="F379" s="1755"/>
      <c r="G379" s="1755"/>
      <c r="H379" s="1755"/>
      <c r="I379" s="1755"/>
      <c r="J379" s="1755"/>
      <c r="K379" s="1755"/>
      <c r="L379" s="1755"/>
      <c r="M379" s="1755"/>
      <c r="N379" s="1755"/>
      <c r="O379" s="1755"/>
      <c r="P379" s="1755"/>
      <c r="Q379" s="1755"/>
      <c r="R379" s="1755"/>
      <c r="S379" s="1755"/>
      <c r="T379" s="1755"/>
    </row>
    <row r="380" spans="2:20">
      <c r="B380" s="1750"/>
      <c r="C380" s="1750"/>
      <c r="D380" s="1750"/>
      <c r="E380" s="1750"/>
      <c r="F380" s="1750"/>
      <c r="G380" s="1750"/>
      <c r="H380" s="1750"/>
      <c r="I380" s="1750"/>
      <c r="J380" s="1750"/>
      <c r="K380" s="1750"/>
      <c r="L380" s="1750"/>
      <c r="M380" s="1750"/>
      <c r="N380" s="1750"/>
      <c r="O380" s="1750"/>
      <c r="P380" s="1750"/>
      <c r="Q380" s="1750"/>
      <c r="R380" s="1750"/>
      <c r="S380" s="1750"/>
      <c r="T380" s="1750"/>
    </row>
    <row r="381" spans="2:20">
      <c r="B381" s="2161" t="s">
        <v>30</v>
      </c>
      <c r="C381" s="2162" t="s">
        <v>31</v>
      </c>
      <c r="D381" s="2162" t="s">
        <v>32</v>
      </c>
      <c r="E381" s="2162" t="s">
        <v>33</v>
      </c>
      <c r="F381" s="2159" t="s">
        <v>890</v>
      </c>
      <c r="G381" s="2162" t="s">
        <v>34</v>
      </c>
      <c r="H381" s="2159" t="s">
        <v>891</v>
      </c>
      <c r="I381" s="2162" t="s">
        <v>35</v>
      </c>
      <c r="J381" s="2162" t="s">
        <v>36</v>
      </c>
      <c r="K381" s="2162" t="s">
        <v>37</v>
      </c>
      <c r="L381" s="2162"/>
      <c r="M381" s="2162"/>
      <c r="N381" s="2162"/>
      <c r="O381" s="2162"/>
      <c r="P381" s="2162"/>
      <c r="Q381" s="2159" t="s">
        <v>38</v>
      </c>
      <c r="R381" s="2159" t="s">
        <v>39</v>
      </c>
      <c r="S381" s="2159" t="s">
        <v>40</v>
      </c>
      <c r="T381" s="2159" t="s">
        <v>41</v>
      </c>
    </row>
    <row r="382" spans="2:20" ht="36">
      <c r="B382" s="2161"/>
      <c r="C382" s="2162"/>
      <c r="D382" s="2162"/>
      <c r="E382" s="2162"/>
      <c r="F382" s="2160"/>
      <c r="G382" s="2162"/>
      <c r="H382" s="2160"/>
      <c r="I382" s="2162"/>
      <c r="J382" s="2162"/>
      <c r="K382" s="1756" t="s">
        <v>42</v>
      </c>
      <c r="L382" s="1756" t="s">
        <v>43</v>
      </c>
      <c r="M382" s="1756" t="s">
        <v>44</v>
      </c>
      <c r="N382" s="1756" t="s">
        <v>45</v>
      </c>
      <c r="O382" s="1757" t="s">
        <v>46</v>
      </c>
      <c r="P382" s="1756" t="s">
        <v>47</v>
      </c>
      <c r="Q382" s="2160"/>
      <c r="R382" s="2160"/>
      <c r="S382" s="2160"/>
      <c r="T382" s="2160"/>
    </row>
    <row r="383" spans="2:20">
      <c r="B383" s="1758" t="s">
        <v>48</v>
      </c>
      <c r="C383" s="1759">
        <v>0</v>
      </c>
      <c r="D383" s="1759">
        <v>0</v>
      </c>
      <c r="E383" s="1759">
        <v>0</v>
      </c>
      <c r="F383" s="1759">
        <v>0</v>
      </c>
      <c r="G383" s="1759">
        <v>0</v>
      </c>
      <c r="H383" s="1759">
        <v>0</v>
      </c>
      <c r="I383" s="1760">
        <v>897.32885107961761</v>
      </c>
      <c r="J383" s="1760">
        <v>397.21277164773551</v>
      </c>
      <c r="K383" s="1760">
        <v>296.72694139746159</v>
      </c>
      <c r="L383" s="1760">
        <v>23.332100630096043</v>
      </c>
      <c r="M383" s="1759">
        <v>0</v>
      </c>
      <c r="N383" s="1759">
        <v>0</v>
      </c>
      <c r="O383" s="1760">
        <v>148.52009865212395</v>
      </c>
      <c r="P383" s="1760">
        <v>15.770680647424578</v>
      </c>
      <c r="Q383" s="1759">
        <v>0</v>
      </c>
      <c r="R383" s="1759">
        <v>0</v>
      </c>
      <c r="S383" s="1759">
        <v>0</v>
      </c>
      <c r="T383" s="1761">
        <v>1778.8914440544593</v>
      </c>
    </row>
    <row r="384" spans="2:20">
      <c r="B384" s="1758" t="s">
        <v>49</v>
      </c>
      <c r="C384" s="1759">
        <v>10.893187164905227</v>
      </c>
      <c r="D384" s="1759">
        <v>220.47790015098695</v>
      </c>
      <c r="E384" s="1759">
        <v>0</v>
      </c>
      <c r="F384" s="1759">
        <v>0</v>
      </c>
      <c r="G384" s="1759">
        <v>71.591722631622005</v>
      </c>
      <c r="H384" s="1759">
        <v>0</v>
      </c>
      <c r="I384" s="1759">
        <v>0</v>
      </c>
      <c r="J384" s="1759">
        <v>0</v>
      </c>
      <c r="K384" s="1759">
        <v>0</v>
      </c>
      <c r="L384" s="1759">
        <v>0</v>
      </c>
      <c r="M384" s="1759">
        <v>0</v>
      </c>
      <c r="N384" s="1759">
        <v>0</v>
      </c>
      <c r="O384" s="1759">
        <v>0</v>
      </c>
      <c r="P384" s="1759">
        <v>0</v>
      </c>
      <c r="Q384" s="1759">
        <v>0</v>
      </c>
      <c r="R384" s="1759">
        <v>0</v>
      </c>
      <c r="S384" s="1759">
        <v>0</v>
      </c>
      <c r="T384" s="1761">
        <v>302.96280994751419</v>
      </c>
    </row>
    <row r="385" spans="2:20">
      <c r="B385" s="1758" t="s">
        <v>50</v>
      </c>
      <c r="C385" s="1759">
        <v>0</v>
      </c>
      <c r="D385" s="1759">
        <v>0</v>
      </c>
      <c r="E385" s="1759">
        <v>-60.976140737669681</v>
      </c>
      <c r="F385" s="1759">
        <v>0</v>
      </c>
      <c r="G385" s="1759">
        <v>0</v>
      </c>
      <c r="H385" s="1759">
        <v>0</v>
      </c>
      <c r="I385" s="1759">
        <v>0</v>
      </c>
      <c r="J385" s="1759">
        <v>0</v>
      </c>
      <c r="K385" s="1759">
        <v>0</v>
      </c>
      <c r="L385" s="1759">
        <v>0</v>
      </c>
      <c r="M385" s="1759">
        <v>0</v>
      </c>
      <c r="N385" s="1759">
        <v>0</v>
      </c>
      <c r="O385" s="1759">
        <v>0</v>
      </c>
      <c r="P385" s="1759">
        <v>0</v>
      </c>
      <c r="Q385" s="1759">
        <v>-33.446676626295243</v>
      </c>
      <c r="R385" s="1759">
        <v>0</v>
      </c>
      <c r="S385" s="1759">
        <v>0</v>
      </c>
      <c r="T385" s="1761">
        <v>-94.422817363964924</v>
      </c>
    </row>
    <row r="386" spans="2:20">
      <c r="B386" s="1758" t="s">
        <v>51</v>
      </c>
      <c r="C386" s="1759">
        <v>0</v>
      </c>
      <c r="D386" s="1759">
        <v>0</v>
      </c>
      <c r="E386" s="1759">
        <v>-6.8572519407668047</v>
      </c>
      <c r="F386" s="1759">
        <v>-2.9115063458369059</v>
      </c>
      <c r="G386" s="1759">
        <v>-4.556210213526227</v>
      </c>
      <c r="H386" s="1759">
        <v>-6.0214231896822394E-2</v>
      </c>
      <c r="I386" s="1759">
        <v>0</v>
      </c>
      <c r="J386" s="1759">
        <v>0</v>
      </c>
      <c r="K386" s="1759">
        <v>0</v>
      </c>
      <c r="L386" s="1759">
        <v>0</v>
      </c>
      <c r="M386" s="1759">
        <v>-0.36156496915270087</v>
      </c>
      <c r="N386" s="1759">
        <v>-5.4192808707140152</v>
      </c>
      <c r="O386" s="1759">
        <v>0</v>
      </c>
      <c r="P386" s="1759">
        <v>0</v>
      </c>
      <c r="Q386" s="1759">
        <v>0</v>
      </c>
      <c r="R386" s="1759">
        <v>0</v>
      </c>
      <c r="S386" s="1759">
        <v>0</v>
      </c>
      <c r="T386" s="1761">
        <v>-20.166028571893477</v>
      </c>
    </row>
    <row r="387" spans="2:20">
      <c r="B387" s="1758" t="s">
        <v>52</v>
      </c>
      <c r="C387" s="1759">
        <v>0</v>
      </c>
      <c r="D387" s="1759">
        <v>0</v>
      </c>
      <c r="E387" s="1759">
        <v>-41.932075648688581</v>
      </c>
      <c r="F387" s="1759">
        <v>-12.789597363010756</v>
      </c>
      <c r="G387" s="1759">
        <v>0</v>
      </c>
      <c r="H387" s="1759">
        <v>0</v>
      </c>
      <c r="I387" s="1759">
        <v>0</v>
      </c>
      <c r="J387" s="1759">
        <v>0</v>
      </c>
      <c r="K387" s="1759">
        <v>0</v>
      </c>
      <c r="L387" s="1759">
        <v>0</v>
      </c>
      <c r="M387" s="1759">
        <v>-13.964845940285258</v>
      </c>
      <c r="N387" s="1759">
        <v>0</v>
      </c>
      <c r="O387" s="1759">
        <v>0</v>
      </c>
      <c r="P387" s="1759">
        <v>0</v>
      </c>
      <c r="Q387" s="1759">
        <v>0</v>
      </c>
      <c r="R387" s="1759">
        <v>0</v>
      </c>
      <c r="S387" s="1759">
        <v>-1.1030439884832439</v>
      </c>
      <c r="T387" s="1761">
        <v>-69.789562940467846</v>
      </c>
    </row>
    <row r="388" spans="2:20">
      <c r="B388" s="1758" t="s">
        <v>53</v>
      </c>
      <c r="C388" s="1759">
        <v>0</v>
      </c>
      <c r="D388" s="1759">
        <v>0</v>
      </c>
      <c r="E388" s="1759">
        <v>0</v>
      </c>
      <c r="F388" s="1759">
        <v>0</v>
      </c>
      <c r="G388" s="1759">
        <v>0</v>
      </c>
      <c r="H388" s="1759">
        <v>0</v>
      </c>
      <c r="I388" s="1759">
        <v>0</v>
      </c>
      <c r="J388" s="1759">
        <v>0</v>
      </c>
      <c r="K388" s="1759">
        <v>0</v>
      </c>
      <c r="L388" s="1759">
        <v>0</v>
      </c>
      <c r="M388" s="1759">
        <v>0</v>
      </c>
      <c r="N388" s="1759">
        <v>0</v>
      </c>
      <c r="O388" s="1759">
        <v>0</v>
      </c>
      <c r="P388" s="1759">
        <v>0</v>
      </c>
      <c r="Q388" s="1759">
        <v>0</v>
      </c>
      <c r="R388" s="1759">
        <v>0</v>
      </c>
      <c r="S388" s="1759">
        <v>0</v>
      </c>
      <c r="T388" s="1761">
        <v>0</v>
      </c>
    </row>
    <row r="389" spans="2:20">
      <c r="B389" s="1763" t="s">
        <v>54</v>
      </c>
      <c r="C389" s="1764">
        <v>10.893187164905227</v>
      </c>
      <c r="D389" s="1764">
        <v>220.47790015098695</v>
      </c>
      <c r="E389" s="1764">
        <v>-109.76546832712506</v>
      </c>
      <c r="F389" s="1764">
        <v>-15.701103708847661</v>
      </c>
      <c r="G389" s="1764">
        <v>67.035512418095777</v>
      </c>
      <c r="H389" s="1764">
        <v>-6.0214231896822394E-2</v>
      </c>
      <c r="I389" s="1764">
        <v>897.32885107961761</v>
      </c>
      <c r="J389" s="1764">
        <v>397.21277164773551</v>
      </c>
      <c r="K389" s="1764">
        <v>296.72694139746159</v>
      </c>
      <c r="L389" s="1764">
        <v>23.332100630096043</v>
      </c>
      <c r="M389" s="1764">
        <v>-14.326410909437959</v>
      </c>
      <c r="N389" s="1764">
        <v>-5.4192808707140152</v>
      </c>
      <c r="O389" s="1764">
        <v>148.52009865212395</v>
      </c>
      <c r="P389" s="1764">
        <v>15.770680647424578</v>
      </c>
      <c r="Q389" s="1764">
        <v>-33.446676626295243</v>
      </c>
      <c r="R389" s="1764">
        <v>0</v>
      </c>
      <c r="S389" s="1764">
        <v>-1.1030439884832439</v>
      </c>
      <c r="T389" s="1764">
        <v>1897.4758451256471</v>
      </c>
    </row>
    <row r="390" spans="2:20">
      <c r="B390" s="1765"/>
      <c r="C390" s="1766"/>
      <c r="D390" s="1766"/>
      <c r="E390" s="1766"/>
      <c r="F390" s="1766"/>
      <c r="G390" s="1766"/>
      <c r="H390" s="1766"/>
      <c r="I390" s="1766"/>
      <c r="J390" s="1766"/>
      <c r="K390" s="1766"/>
      <c r="L390" s="1766"/>
      <c r="M390" s="1766"/>
      <c r="N390" s="1766"/>
      <c r="O390" s="1766"/>
      <c r="P390" s="1766"/>
      <c r="Q390" s="1766"/>
      <c r="R390" s="1766"/>
      <c r="S390" s="1766"/>
      <c r="T390" s="1766"/>
    </row>
    <row r="391" spans="2:20">
      <c r="B391" s="1767" t="s">
        <v>55</v>
      </c>
      <c r="C391" s="1759">
        <v>0</v>
      </c>
      <c r="D391" s="1759">
        <v>0</v>
      </c>
      <c r="E391" s="1759">
        <v>0</v>
      </c>
      <c r="F391" s="1759">
        <v>0</v>
      </c>
      <c r="G391" s="1759">
        <v>0</v>
      </c>
      <c r="H391" s="1759">
        <v>0</v>
      </c>
      <c r="I391" s="1759">
        <v>0</v>
      </c>
      <c r="J391" s="1759">
        <v>0</v>
      </c>
      <c r="K391" s="1759">
        <v>0</v>
      </c>
      <c r="L391" s="1759">
        <v>0</v>
      </c>
      <c r="M391" s="1759">
        <v>0</v>
      </c>
      <c r="N391" s="1759">
        <v>0</v>
      </c>
      <c r="O391" s="1759">
        <v>0</v>
      </c>
      <c r="P391" s="1759">
        <v>0</v>
      </c>
      <c r="Q391" s="1759">
        <v>0</v>
      </c>
      <c r="R391" s="1759">
        <v>0</v>
      </c>
      <c r="S391" s="1759">
        <v>0</v>
      </c>
      <c r="T391" s="1768">
        <v>0</v>
      </c>
    </row>
    <row r="392" spans="2:20">
      <c r="B392" s="1767" t="s">
        <v>56</v>
      </c>
      <c r="C392" s="1759">
        <v>0</v>
      </c>
      <c r="D392" s="1759">
        <v>0</v>
      </c>
      <c r="E392" s="1759">
        <v>0</v>
      </c>
      <c r="F392" s="1759">
        <v>0</v>
      </c>
      <c r="G392" s="1759">
        <v>2.1679321889803549</v>
      </c>
      <c r="H392" s="1759">
        <v>0</v>
      </c>
      <c r="I392" s="1759">
        <v>897.32885107961761</v>
      </c>
      <c r="J392" s="1759">
        <v>397.21277164773551</v>
      </c>
      <c r="K392" s="1759">
        <v>8.8209058376267837</v>
      </c>
      <c r="L392" s="1759">
        <v>6.5987310083299935</v>
      </c>
      <c r="M392" s="1759">
        <v>0</v>
      </c>
      <c r="N392" s="1759">
        <v>0.54198304724508872</v>
      </c>
      <c r="O392" s="1759">
        <v>0</v>
      </c>
      <c r="P392" s="1759">
        <v>0</v>
      </c>
      <c r="Q392" s="1759">
        <v>-707.18482179060334</v>
      </c>
      <c r="R392" s="1759">
        <v>0</v>
      </c>
      <c r="S392" s="1759">
        <v>8.1430846595063944</v>
      </c>
      <c r="T392" s="1768">
        <v>613.62943767843842</v>
      </c>
    </row>
    <row r="393" spans="2:20">
      <c r="B393" s="1767" t="s">
        <v>57</v>
      </c>
      <c r="C393" s="1759">
        <v>0</v>
      </c>
      <c r="D393" s="1759">
        <v>0</v>
      </c>
      <c r="E393" s="1759">
        <v>0</v>
      </c>
      <c r="F393" s="1759">
        <v>0</v>
      </c>
      <c r="G393" s="1759">
        <v>4.7815870319860325</v>
      </c>
      <c r="H393" s="1759">
        <v>0</v>
      </c>
      <c r="I393" s="1759">
        <v>0</v>
      </c>
      <c r="J393" s="1759">
        <v>0</v>
      </c>
      <c r="K393" s="1759">
        <v>34.5003098943113</v>
      </c>
      <c r="L393" s="1759">
        <v>14.445160723039894</v>
      </c>
      <c r="M393" s="1759">
        <v>0</v>
      </c>
      <c r="N393" s="1759">
        <v>7.1723805479790474</v>
      </c>
      <c r="O393" s="1759">
        <v>0</v>
      </c>
      <c r="P393" s="1759">
        <v>11.091578112887904</v>
      </c>
      <c r="Q393" s="1759">
        <v>0</v>
      </c>
      <c r="R393" s="1759">
        <v>-67.535063948576479</v>
      </c>
      <c r="S393" s="1759">
        <v>0</v>
      </c>
      <c r="T393" s="1768">
        <v>4.4559523616276948</v>
      </c>
    </row>
    <row r="394" spans="2:20">
      <c r="B394" s="1767" t="s">
        <v>58</v>
      </c>
      <c r="C394" s="1759">
        <v>0</v>
      </c>
      <c r="D394" s="1759">
        <v>0</v>
      </c>
      <c r="E394" s="1759">
        <v>0</v>
      </c>
      <c r="F394" s="1759">
        <v>0</v>
      </c>
      <c r="G394" s="1759">
        <v>0</v>
      </c>
      <c r="H394" s="1759">
        <v>0</v>
      </c>
      <c r="I394" s="1759">
        <v>0</v>
      </c>
      <c r="J394" s="1759">
        <v>0</v>
      </c>
      <c r="K394" s="1759">
        <v>86.943211357208867</v>
      </c>
      <c r="L394" s="1759">
        <v>0</v>
      </c>
      <c r="M394" s="1759">
        <v>0</v>
      </c>
      <c r="N394" s="1759">
        <v>-81.268018453884821</v>
      </c>
      <c r="O394" s="1759">
        <v>0</v>
      </c>
      <c r="P394" s="1759">
        <v>0</v>
      </c>
      <c r="Q394" s="1759">
        <v>0</v>
      </c>
      <c r="R394" s="1759">
        <v>0</v>
      </c>
      <c r="S394" s="1759">
        <v>0</v>
      </c>
      <c r="T394" s="1768">
        <v>5.6751929033240458</v>
      </c>
    </row>
    <row r="395" spans="2:20">
      <c r="B395" s="1767" t="s">
        <v>59</v>
      </c>
      <c r="C395" s="1759">
        <v>0</v>
      </c>
      <c r="D395" s="1759">
        <v>0</v>
      </c>
      <c r="E395" s="1759">
        <v>0</v>
      </c>
      <c r="F395" s="1759">
        <v>0</v>
      </c>
      <c r="G395" s="1759">
        <v>0</v>
      </c>
      <c r="H395" s="1759">
        <v>-0.78052355760692205</v>
      </c>
      <c r="I395" s="1759">
        <v>0</v>
      </c>
      <c r="J395" s="1759">
        <v>0</v>
      </c>
      <c r="K395" s="1759">
        <v>0</v>
      </c>
      <c r="L395" s="1759">
        <v>0</v>
      </c>
      <c r="M395" s="1759">
        <v>0</v>
      </c>
      <c r="N395" s="1759">
        <v>0</v>
      </c>
      <c r="O395" s="1759">
        <v>0</v>
      </c>
      <c r="P395" s="1759">
        <v>0</v>
      </c>
      <c r="Q395" s="1759">
        <v>0</v>
      </c>
      <c r="R395" s="1759">
        <v>0</v>
      </c>
      <c r="S395" s="1759">
        <v>1.0822986785331616</v>
      </c>
      <c r="T395" s="1768">
        <v>0.30177512092623959</v>
      </c>
    </row>
    <row r="396" spans="2:20">
      <c r="B396" s="1767" t="s">
        <v>60</v>
      </c>
      <c r="C396" s="1759">
        <v>0</v>
      </c>
      <c r="D396" s="1759">
        <v>228.3916715709193</v>
      </c>
      <c r="E396" s="1759">
        <v>-226.10775485521012</v>
      </c>
      <c r="F396" s="1759">
        <v>0</v>
      </c>
      <c r="G396" s="1759">
        <v>0</v>
      </c>
      <c r="H396" s="1759">
        <v>0</v>
      </c>
      <c r="I396" s="1759">
        <v>0</v>
      </c>
      <c r="J396" s="1759">
        <v>0</v>
      </c>
      <c r="K396" s="1759">
        <v>0</v>
      </c>
      <c r="L396" s="1759">
        <v>0</v>
      </c>
      <c r="M396" s="1759">
        <v>0</v>
      </c>
      <c r="N396" s="1759">
        <v>0</v>
      </c>
      <c r="O396" s="1759">
        <v>0</v>
      </c>
      <c r="P396" s="1759">
        <v>0</v>
      </c>
      <c r="Q396" s="1759">
        <v>0</v>
      </c>
      <c r="R396" s="1759">
        <v>0</v>
      </c>
      <c r="S396" s="1759">
        <v>0</v>
      </c>
      <c r="T396" s="1768">
        <v>2.2839167157091822</v>
      </c>
    </row>
    <row r="397" spans="2:20">
      <c r="B397" s="1767" t="s">
        <v>61</v>
      </c>
      <c r="C397" s="1759">
        <v>0</v>
      </c>
      <c r="D397" s="1759">
        <v>0</v>
      </c>
      <c r="E397" s="1759">
        <v>0</v>
      </c>
      <c r="F397" s="1759">
        <v>0</v>
      </c>
      <c r="G397" s="1759">
        <v>0</v>
      </c>
      <c r="H397" s="1759">
        <v>0</v>
      </c>
      <c r="I397" s="1759">
        <v>0</v>
      </c>
      <c r="J397" s="1759">
        <v>0</v>
      </c>
      <c r="K397" s="1759">
        <v>110.37341937246062</v>
      </c>
      <c r="L397" s="1759">
        <v>0</v>
      </c>
      <c r="M397" s="1759">
        <v>-110.37341937246062</v>
      </c>
      <c r="N397" s="1759">
        <v>0</v>
      </c>
      <c r="O397" s="1759">
        <v>0</v>
      </c>
      <c r="P397" s="1759">
        <v>0</v>
      </c>
      <c r="Q397" s="1759">
        <v>0</v>
      </c>
      <c r="R397" s="1759">
        <v>0</v>
      </c>
      <c r="S397" s="1759">
        <v>0</v>
      </c>
      <c r="T397" s="1768">
        <v>0</v>
      </c>
    </row>
    <row r="398" spans="2:20">
      <c r="B398" s="1767" t="s">
        <v>62</v>
      </c>
      <c r="C398" s="1759">
        <v>0</v>
      </c>
      <c r="D398" s="1759">
        <v>0</v>
      </c>
      <c r="E398" s="1759">
        <v>0</v>
      </c>
      <c r="F398" s="1759">
        <v>-25.838308158403624</v>
      </c>
      <c r="G398" s="1759">
        <v>0</v>
      </c>
      <c r="H398" s="1759">
        <v>0</v>
      </c>
      <c r="I398" s="1759">
        <v>0</v>
      </c>
      <c r="J398" s="1759">
        <v>0</v>
      </c>
      <c r="K398" s="1759">
        <v>0</v>
      </c>
      <c r="L398" s="1759">
        <v>0</v>
      </c>
      <c r="M398" s="1759">
        <v>0</v>
      </c>
      <c r="N398" s="1759">
        <v>0</v>
      </c>
      <c r="O398" s="1759">
        <v>0</v>
      </c>
      <c r="P398" s="1759">
        <v>0</v>
      </c>
      <c r="Q398" s="1759">
        <v>0</v>
      </c>
      <c r="R398" s="1759">
        <v>0</v>
      </c>
      <c r="S398" s="1759">
        <v>35.986501613375523</v>
      </c>
      <c r="T398" s="1768">
        <v>10.148193454971899</v>
      </c>
    </row>
    <row r="399" spans="2:20">
      <c r="B399" s="1767" t="s">
        <v>63</v>
      </c>
      <c r="C399" s="1759">
        <v>0</v>
      </c>
      <c r="D399" s="1759">
        <v>0</v>
      </c>
      <c r="E399" s="1759">
        <v>0</v>
      </c>
      <c r="F399" s="1759">
        <v>0</v>
      </c>
      <c r="G399" s="1759">
        <v>0</v>
      </c>
      <c r="H399" s="1759">
        <v>0</v>
      </c>
      <c r="I399" s="1759">
        <v>0</v>
      </c>
      <c r="J399" s="1759">
        <v>0</v>
      </c>
      <c r="K399" s="1759">
        <v>0</v>
      </c>
      <c r="L399" s="1759">
        <v>0</v>
      </c>
      <c r="M399" s="1759">
        <v>0</v>
      </c>
      <c r="N399" s="1759">
        <v>0</v>
      </c>
      <c r="O399" s="1759">
        <v>0</v>
      </c>
      <c r="P399" s="1759">
        <v>0</v>
      </c>
      <c r="Q399" s="1759">
        <v>122.81606779944512</v>
      </c>
      <c r="R399" s="1759">
        <v>0</v>
      </c>
      <c r="S399" s="1759">
        <v>-85.418575154514087</v>
      </c>
      <c r="T399" s="1768">
        <v>37.397492644931035</v>
      </c>
    </row>
    <row r="400" spans="2:20">
      <c r="B400" s="1767" t="s">
        <v>64</v>
      </c>
      <c r="C400" s="1759">
        <v>5.7430949414062491</v>
      </c>
      <c r="D400" s="1759">
        <v>-7.9137714199323552</v>
      </c>
      <c r="E400" s="1759">
        <v>10.35074558875537</v>
      </c>
      <c r="F400" s="1759">
        <v>0</v>
      </c>
      <c r="G400" s="1759">
        <v>0</v>
      </c>
      <c r="H400" s="1759">
        <v>0</v>
      </c>
      <c r="I400" s="1759">
        <v>0</v>
      </c>
      <c r="J400" s="1759">
        <v>0</v>
      </c>
      <c r="K400" s="1759">
        <v>0</v>
      </c>
      <c r="L400" s="1759">
        <v>0</v>
      </c>
      <c r="M400" s="1759">
        <v>0</v>
      </c>
      <c r="N400" s="1759">
        <v>0</v>
      </c>
      <c r="O400" s="1759">
        <v>0</v>
      </c>
      <c r="P400" s="1759">
        <v>0</v>
      </c>
      <c r="Q400" s="1759">
        <v>0</v>
      </c>
      <c r="R400" s="1759">
        <v>0</v>
      </c>
      <c r="S400" s="1759">
        <v>0</v>
      </c>
      <c r="T400" s="1768">
        <v>8.1800691102292635</v>
      </c>
    </row>
    <row r="401" spans="2:20">
      <c r="B401" s="1767" t="s">
        <v>65</v>
      </c>
      <c r="C401" s="1759">
        <v>2.2334258105468749</v>
      </c>
      <c r="D401" s="1759">
        <v>0</v>
      </c>
      <c r="E401" s="1759">
        <v>17.34160940037118</v>
      </c>
      <c r="F401" s="1759">
        <v>0</v>
      </c>
      <c r="G401" s="1759">
        <v>2.2924587532620087</v>
      </c>
      <c r="H401" s="1759">
        <v>3.0296811717119062E-2</v>
      </c>
      <c r="I401" s="1759">
        <v>0</v>
      </c>
      <c r="J401" s="1759">
        <v>0</v>
      </c>
      <c r="K401" s="1759">
        <v>0</v>
      </c>
      <c r="L401" s="1759">
        <v>0</v>
      </c>
      <c r="M401" s="1759">
        <v>0</v>
      </c>
      <c r="N401" s="1759">
        <v>2.7267130545407157</v>
      </c>
      <c r="O401" s="1759">
        <v>0</v>
      </c>
      <c r="P401" s="1759">
        <v>0</v>
      </c>
      <c r="Q401" s="1759">
        <v>28.44357658357492</v>
      </c>
      <c r="R401" s="1759">
        <v>0</v>
      </c>
      <c r="S401" s="1759">
        <v>0</v>
      </c>
      <c r="T401" s="1768">
        <v>53.068080414012819</v>
      </c>
    </row>
    <row r="402" spans="2:20">
      <c r="B402" s="1767" t="s">
        <v>66</v>
      </c>
      <c r="C402" s="1759">
        <v>0</v>
      </c>
      <c r="D402" s="1759">
        <v>0</v>
      </c>
      <c r="E402" s="1759">
        <v>0</v>
      </c>
      <c r="F402" s="1759">
        <v>0</v>
      </c>
      <c r="G402" s="1759">
        <v>0.77925318566175017</v>
      </c>
      <c r="H402" s="1759">
        <v>1.0298500251036347E-2</v>
      </c>
      <c r="I402" s="1759">
        <v>0</v>
      </c>
      <c r="J402" s="1759">
        <v>0</v>
      </c>
      <c r="K402" s="1759">
        <v>0</v>
      </c>
      <c r="L402" s="1759">
        <v>0</v>
      </c>
      <c r="M402" s="1759">
        <v>0</v>
      </c>
      <c r="N402" s="1759">
        <v>0.9268650225932713</v>
      </c>
      <c r="O402" s="1759">
        <v>0</v>
      </c>
      <c r="P402" s="1759">
        <v>0</v>
      </c>
      <c r="Q402" s="1759">
        <v>51.634594689416041</v>
      </c>
      <c r="R402" s="1759">
        <v>5.2333444388195796</v>
      </c>
      <c r="S402" s="1759">
        <v>0</v>
      </c>
      <c r="T402" s="1768">
        <v>58.584355836741679</v>
      </c>
    </row>
    <row r="403" spans="2:20">
      <c r="B403" s="1763" t="s">
        <v>67</v>
      </c>
      <c r="C403" s="1764">
        <v>7.9765207519531245</v>
      </c>
      <c r="D403" s="1764">
        <v>220.47790015098695</v>
      </c>
      <c r="E403" s="1764">
        <v>-198.41539986608359</v>
      </c>
      <c r="F403" s="1764">
        <v>-25.838308158403624</v>
      </c>
      <c r="G403" s="1764">
        <v>10.021231159890146</v>
      </c>
      <c r="H403" s="1764">
        <v>-0.73992824563876658</v>
      </c>
      <c r="I403" s="1764">
        <v>897.32885107961761</v>
      </c>
      <c r="J403" s="1764">
        <v>397.21277164773551</v>
      </c>
      <c r="K403" s="1764">
        <v>240.63784646160758</v>
      </c>
      <c r="L403" s="1764">
        <v>21.043891731369889</v>
      </c>
      <c r="M403" s="1764">
        <v>-110.37341937246062</v>
      </c>
      <c r="N403" s="1764">
        <v>-69.900076781526693</v>
      </c>
      <c r="O403" s="1764">
        <v>0</v>
      </c>
      <c r="P403" s="1764">
        <v>11.091578112887904</v>
      </c>
      <c r="Q403" s="1764">
        <v>-504.29058271816729</v>
      </c>
      <c r="R403" s="1764">
        <v>-62.3017195097569</v>
      </c>
      <c r="S403" s="1764">
        <v>-40.206690203099008</v>
      </c>
      <c r="T403" s="1764">
        <v>793.72446624091231</v>
      </c>
    </row>
    <row r="404" spans="2:20">
      <c r="B404" s="1765"/>
      <c r="C404" s="1766"/>
      <c r="D404" s="1766"/>
      <c r="E404" s="1766"/>
      <c r="F404" s="1766"/>
      <c r="G404" s="1766"/>
      <c r="H404" s="1766"/>
      <c r="I404" s="1766"/>
      <c r="J404" s="1766"/>
      <c r="K404" s="1766"/>
      <c r="L404" s="1766"/>
      <c r="M404" s="1766"/>
      <c r="N404" s="1766"/>
      <c r="O404" s="1766"/>
      <c r="P404" s="1766"/>
      <c r="Q404" s="1766"/>
      <c r="R404" s="1766"/>
      <c r="S404" s="1766"/>
      <c r="T404" s="1766"/>
    </row>
    <row r="405" spans="2:20">
      <c r="B405" s="1767" t="s">
        <v>68</v>
      </c>
      <c r="C405" s="1759">
        <v>2.9166664129521025</v>
      </c>
      <c r="D405" s="1759">
        <v>0</v>
      </c>
      <c r="E405" s="1759">
        <v>3.0201110345400646</v>
      </c>
      <c r="F405" s="1759">
        <v>0</v>
      </c>
      <c r="G405" s="1759">
        <v>22.840149791912172</v>
      </c>
      <c r="H405" s="1759">
        <v>0.30185219989311241</v>
      </c>
      <c r="I405" s="1759">
        <v>0</v>
      </c>
      <c r="J405" s="1759">
        <v>0</v>
      </c>
      <c r="K405" s="1759">
        <v>19.25383030381915</v>
      </c>
      <c r="L405" s="1759">
        <v>2.288208898726154</v>
      </c>
      <c r="M405" s="1759">
        <v>2.5907279394531253</v>
      </c>
      <c r="N405" s="1759">
        <v>27.166697990380118</v>
      </c>
      <c r="O405" s="1759">
        <v>8.8445146484374995</v>
      </c>
      <c r="P405" s="1759">
        <v>0</v>
      </c>
      <c r="Q405" s="1759">
        <v>136.26550157620593</v>
      </c>
      <c r="R405" s="1759">
        <v>17.746965395254811</v>
      </c>
      <c r="S405" s="1759">
        <v>5.7096738281250001</v>
      </c>
      <c r="T405" s="1768">
        <v>248.94490001969925</v>
      </c>
    </row>
    <row r="406" spans="2:20">
      <c r="B406" s="1767" t="s">
        <v>69</v>
      </c>
      <c r="C406" s="1759">
        <v>0</v>
      </c>
      <c r="D406" s="1759">
        <v>0</v>
      </c>
      <c r="E406" s="1759">
        <v>25.049072135288835</v>
      </c>
      <c r="F406" s="1759">
        <v>1.421472124111238</v>
      </c>
      <c r="G406" s="1759">
        <v>2.5860362638913656</v>
      </c>
      <c r="H406" s="1759">
        <v>3.4176690712220695E-2</v>
      </c>
      <c r="I406" s="1759">
        <v>0</v>
      </c>
      <c r="J406" s="1759">
        <v>0</v>
      </c>
      <c r="K406" s="1759">
        <v>0</v>
      </c>
      <c r="L406" s="1759">
        <v>0</v>
      </c>
      <c r="M406" s="1759">
        <v>58.95620249302754</v>
      </c>
      <c r="N406" s="1759">
        <v>3.0759021640998623</v>
      </c>
      <c r="O406" s="1759">
        <v>0</v>
      </c>
      <c r="P406" s="1759">
        <v>0</v>
      </c>
      <c r="Q406" s="1759">
        <v>93.817354053219191</v>
      </c>
      <c r="R406" s="1759">
        <v>0</v>
      </c>
      <c r="S406" s="1759">
        <v>4.2910115463144054</v>
      </c>
      <c r="T406" s="1768">
        <v>189.23122747066463</v>
      </c>
    </row>
    <row r="407" spans="2:20">
      <c r="B407" s="1767" t="s">
        <v>70</v>
      </c>
      <c r="C407" s="1759">
        <v>0</v>
      </c>
      <c r="D407" s="1759">
        <v>0</v>
      </c>
      <c r="E407" s="1759">
        <v>0.98919793310535609</v>
      </c>
      <c r="F407" s="1759">
        <v>0</v>
      </c>
      <c r="G407" s="1759">
        <v>16.315204996757775</v>
      </c>
      <c r="H407" s="1759">
        <v>0.21561944929635826</v>
      </c>
      <c r="I407" s="1759">
        <v>0</v>
      </c>
      <c r="J407" s="1759">
        <v>0</v>
      </c>
      <c r="K407" s="1759">
        <v>32.232635043857968</v>
      </c>
      <c r="L407" s="1759">
        <v>0</v>
      </c>
      <c r="M407" s="1759">
        <v>0</v>
      </c>
      <c r="N407" s="1759">
        <v>19.405750436672243</v>
      </c>
      <c r="O407" s="1759">
        <v>111.91504706113531</v>
      </c>
      <c r="P407" s="1759">
        <v>2.1079769360255298</v>
      </c>
      <c r="Q407" s="1759">
        <v>141.48439074581188</v>
      </c>
      <c r="R407" s="1759">
        <v>25.545428952203935</v>
      </c>
      <c r="S407" s="1759">
        <v>0</v>
      </c>
      <c r="T407" s="1768">
        <v>350.21125155486629</v>
      </c>
    </row>
    <row r="408" spans="2:20">
      <c r="B408" s="1767" t="s">
        <v>71</v>
      </c>
      <c r="C408" s="1759">
        <v>0</v>
      </c>
      <c r="D408" s="1759">
        <v>0</v>
      </c>
      <c r="E408" s="1759">
        <v>0.87768437298716795</v>
      </c>
      <c r="F408" s="1759">
        <v>0</v>
      </c>
      <c r="G408" s="1759">
        <v>8.896881568300115</v>
      </c>
      <c r="H408" s="1759">
        <v>0.11757993262070637</v>
      </c>
      <c r="I408" s="1759">
        <v>0</v>
      </c>
      <c r="J408" s="1759">
        <v>0</v>
      </c>
      <c r="K408" s="1759">
        <v>0.3860243395319729</v>
      </c>
      <c r="L408" s="1759">
        <v>0</v>
      </c>
      <c r="M408" s="1759">
        <v>0</v>
      </c>
      <c r="N408" s="1759">
        <v>10.582193935863573</v>
      </c>
      <c r="O408" s="1759">
        <v>26.610536942551132</v>
      </c>
      <c r="P408" s="1759">
        <v>1.0044692300003886</v>
      </c>
      <c r="Q408" s="1759">
        <v>86.737434640210751</v>
      </c>
      <c r="R408" s="1759">
        <v>19.009325162298154</v>
      </c>
      <c r="S408" s="1759">
        <v>0</v>
      </c>
      <c r="T408" s="1768">
        <v>154.22213012436396</v>
      </c>
    </row>
    <row r="409" spans="2:20">
      <c r="B409" s="1767" t="s">
        <v>72</v>
      </c>
      <c r="C409" s="1759">
        <v>0</v>
      </c>
      <c r="D409" s="1759">
        <v>0</v>
      </c>
      <c r="E409" s="1759">
        <v>4.0955206962892774</v>
      </c>
      <c r="F409" s="1759">
        <v>1.6667279106947781</v>
      </c>
      <c r="G409" s="1759">
        <v>0.79342108561234903</v>
      </c>
      <c r="H409" s="1759">
        <v>1.0485741219546464E-2</v>
      </c>
      <c r="I409" s="1759">
        <v>0</v>
      </c>
      <c r="J409" s="1759">
        <v>0</v>
      </c>
      <c r="K409" s="1759">
        <v>3.7340409967435519</v>
      </c>
      <c r="L409" s="1759">
        <v>0</v>
      </c>
      <c r="M409" s="1759">
        <v>16.603604672808224</v>
      </c>
      <c r="N409" s="1759">
        <v>0.94371670975918176</v>
      </c>
      <c r="O409" s="1759">
        <v>1.1499999999999999</v>
      </c>
      <c r="P409" s="1759">
        <v>1.5666563685107562</v>
      </c>
      <c r="Q409" s="1759">
        <v>7.775225076424233</v>
      </c>
      <c r="R409" s="1759">
        <v>0</v>
      </c>
      <c r="S409" s="1759">
        <v>0.36062656029870238</v>
      </c>
      <c r="T409" s="1768">
        <v>38.700025818360601</v>
      </c>
    </row>
    <row r="410" spans="2:20">
      <c r="B410" s="1767" t="s">
        <v>73</v>
      </c>
      <c r="C410" s="1759">
        <v>0</v>
      </c>
      <c r="D410" s="1759">
        <v>0</v>
      </c>
      <c r="E410" s="1759">
        <v>0</v>
      </c>
      <c r="F410" s="1759">
        <v>0</v>
      </c>
      <c r="G410" s="1759">
        <v>0</v>
      </c>
      <c r="H410" s="1759">
        <v>0</v>
      </c>
      <c r="I410" s="1759">
        <v>0</v>
      </c>
      <c r="J410" s="1759">
        <v>0</v>
      </c>
      <c r="K410" s="1759">
        <v>0</v>
      </c>
      <c r="L410" s="1759">
        <v>0</v>
      </c>
      <c r="M410" s="1759">
        <v>0</v>
      </c>
      <c r="N410" s="1759">
        <v>0</v>
      </c>
      <c r="O410" s="1759">
        <v>0</v>
      </c>
      <c r="P410" s="1759">
        <v>0</v>
      </c>
      <c r="Q410" s="1759">
        <v>4.7640000000000002</v>
      </c>
      <c r="R410" s="1759">
        <v>0</v>
      </c>
      <c r="S410" s="1759">
        <v>0</v>
      </c>
      <c r="T410" s="1768">
        <v>4.7640000000000002</v>
      </c>
    </row>
    <row r="411" spans="2:20">
      <c r="B411" s="1763" t="s">
        <v>74</v>
      </c>
      <c r="C411" s="1764">
        <v>2.9166664129521025</v>
      </c>
      <c r="D411" s="1764">
        <v>0</v>
      </c>
      <c r="E411" s="1764">
        <v>34.031586172210702</v>
      </c>
      <c r="F411" s="1764">
        <v>3.0882000348060163</v>
      </c>
      <c r="G411" s="1764">
        <v>51.43169370647378</v>
      </c>
      <c r="H411" s="1764">
        <v>0.67971401374194418</v>
      </c>
      <c r="I411" s="1764">
        <v>0</v>
      </c>
      <c r="J411" s="1764">
        <v>0</v>
      </c>
      <c r="K411" s="1764">
        <v>55.606530683952641</v>
      </c>
      <c r="L411" s="1764">
        <v>2.288208898726154</v>
      </c>
      <c r="M411" s="1764">
        <v>78.150535105288895</v>
      </c>
      <c r="N411" s="1764">
        <v>61.174261236774974</v>
      </c>
      <c r="O411" s="1764">
        <v>148.52009865212395</v>
      </c>
      <c r="P411" s="1764">
        <v>4.6791025345366748</v>
      </c>
      <c r="Q411" s="1764">
        <v>470.84390609187199</v>
      </c>
      <c r="R411" s="1764">
        <v>62.3017195097569</v>
      </c>
      <c r="S411" s="1764">
        <v>10.361311934738108</v>
      </c>
      <c r="T411" s="1764">
        <v>986.07353498795476</v>
      </c>
    </row>
    <row r="412" spans="2:20">
      <c r="B412" s="1758" t="s">
        <v>75</v>
      </c>
      <c r="C412" s="1759">
        <v>0</v>
      </c>
      <c r="D412" s="1759">
        <v>0</v>
      </c>
      <c r="E412" s="1759">
        <v>54.618345366747825</v>
      </c>
      <c r="F412" s="1759">
        <v>7.0490044147499464</v>
      </c>
      <c r="G412" s="1759">
        <v>5.5825875517318595</v>
      </c>
      <c r="H412" s="1759">
        <v>0</v>
      </c>
      <c r="I412" s="1759">
        <v>0</v>
      </c>
      <c r="J412" s="1759">
        <v>0</v>
      </c>
      <c r="K412" s="1759">
        <v>0.48256425190137814</v>
      </c>
      <c r="L412" s="1759">
        <v>0</v>
      </c>
      <c r="M412" s="1759">
        <v>17.896473357733768</v>
      </c>
      <c r="N412" s="1759">
        <v>3.3065346740377066</v>
      </c>
      <c r="O412" s="1759">
        <v>0</v>
      </c>
      <c r="P412" s="1759">
        <v>0</v>
      </c>
      <c r="Q412" s="1759">
        <v>0</v>
      </c>
      <c r="R412" s="1759">
        <v>0</v>
      </c>
      <c r="S412" s="1759">
        <v>28.74233427987765</v>
      </c>
      <c r="T412" s="1768">
        <v>117.67784389678013</v>
      </c>
    </row>
    <row r="413" spans="2:20">
      <c r="B413" s="1763" t="s">
        <v>76</v>
      </c>
      <c r="C413" s="1764">
        <v>2.9166664129521025</v>
      </c>
      <c r="D413" s="1764">
        <v>0</v>
      </c>
      <c r="E413" s="1764">
        <v>88.649931538958526</v>
      </c>
      <c r="F413" s="1764">
        <v>10.137204449555963</v>
      </c>
      <c r="G413" s="1764">
        <v>57.014281258205642</v>
      </c>
      <c r="H413" s="1764">
        <v>0.67971401374194418</v>
      </c>
      <c r="I413" s="1764">
        <v>0</v>
      </c>
      <c r="J413" s="1764">
        <v>0</v>
      </c>
      <c r="K413" s="1764">
        <v>56.089094935854021</v>
      </c>
      <c r="L413" s="1764">
        <v>2.288208898726154</v>
      </c>
      <c r="M413" s="1764">
        <v>96.047008463022664</v>
      </c>
      <c r="N413" s="1764">
        <v>64.480795910812674</v>
      </c>
      <c r="O413" s="1764">
        <v>148.52009865212395</v>
      </c>
      <c r="P413" s="1764">
        <v>4.6791025345366748</v>
      </c>
      <c r="Q413" s="1764">
        <v>470.84390609187199</v>
      </c>
      <c r="R413" s="1764">
        <v>62.3017195097569</v>
      </c>
      <c r="S413" s="1764">
        <v>39.103646214615758</v>
      </c>
      <c r="T413" s="1764">
        <v>1103.751378884735</v>
      </c>
    </row>
    <row r="414" spans="2:20">
      <c r="B414" s="1750"/>
      <c r="C414" s="1769">
        <v>0</v>
      </c>
      <c r="D414" s="1769">
        <v>0</v>
      </c>
      <c r="E414" s="1769">
        <v>0</v>
      </c>
      <c r="F414" s="1769">
        <v>0</v>
      </c>
      <c r="G414" s="1769">
        <v>0</v>
      </c>
      <c r="H414" s="1769">
        <v>0</v>
      </c>
      <c r="I414" s="1769">
        <v>0</v>
      </c>
      <c r="J414" s="1769">
        <v>0</v>
      </c>
      <c r="K414" s="1769">
        <v>0</v>
      </c>
      <c r="L414" s="1769">
        <v>0</v>
      </c>
      <c r="M414" s="1769">
        <v>0</v>
      </c>
      <c r="N414" s="1769">
        <v>0</v>
      </c>
      <c r="O414" s="1769">
        <v>0</v>
      </c>
      <c r="P414" s="1769">
        <v>0</v>
      </c>
      <c r="Q414" s="1769">
        <v>-5.6843418860808015E-14</v>
      </c>
      <c r="R414" s="1769">
        <v>0</v>
      </c>
      <c r="S414" s="1769">
        <v>-6.4392935428259079E-15</v>
      </c>
      <c r="T414" s="1769">
        <v>0</v>
      </c>
    </row>
    <row r="415" spans="2:20">
      <c r="B415" s="1750"/>
      <c r="C415" s="1750"/>
      <c r="D415" s="1750"/>
      <c r="E415" s="1750"/>
      <c r="F415" s="1750"/>
      <c r="G415" s="1750"/>
      <c r="H415" s="1750"/>
      <c r="I415" s="1750"/>
      <c r="J415" s="1750"/>
      <c r="K415" s="1750"/>
      <c r="L415" s="1750"/>
      <c r="M415" s="1750"/>
      <c r="N415" s="1750"/>
      <c r="O415" s="1750"/>
      <c r="P415" s="1750"/>
      <c r="Q415" s="1750"/>
      <c r="R415" s="1750"/>
      <c r="S415" s="1750"/>
      <c r="T415" s="1750"/>
    </row>
    <row r="416" spans="2:20" ht="15">
      <c r="B416" s="1754" t="s">
        <v>86</v>
      </c>
      <c r="C416" s="1755"/>
      <c r="D416" s="1755"/>
      <c r="E416" s="1755"/>
      <c r="F416" s="1755"/>
      <c r="G416" s="1755"/>
      <c r="H416" s="1755"/>
      <c r="I416" s="1755"/>
      <c r="J416" s="1755"/>
      <c r="K416" s="1755"/>
      <c r="L416" s="1755"/>
      <c r="M416" s="1755"/>
      <c r="N416" s="1755"/>
      <c r="O416" s="1755"/>
      <c r="P416" s="1755"/>
      <c r="Q416" s="1755"/>
      <c r="R416" s="1755"/>
      <c r="S416" s="1755"/>
      <c r="T416" s="1755"/>
    </row>
    <row r="417" spans="2:20">
      <c r="B417" s="1750"/>
      <c r="C417" s="1750"/>
      <c r="D417" s="1750"/>
      <c r="E417" s="1750"/>
      <c r="F417" s="1750"/>
      <c r="G417" s="1750"/>
      <c r="H417" s="1750"/>
      <c r="I417" s="1750"/>
      <c r="J417" s="1750"/>
      <c r="K417" s="1750"/>
      <c r="L417" s="1750"/>
      <c r="M417" s="1750"/>
      <c r="N417" s="1750"/>
      <c r="O417" s="1750"/>
      <c r="P417" s="1750"/>
      <c r="Q417" s="1750"/>
      <c r="R417" s="1750"/>
      <c r="S417" s="1750"/>
      <c r="T417" s="1750"/>
    </row>
    <row r="418" spans="2:20">
      <c r="B418" s="2161" t="s">
        <v>30</v>
      </c>
      <c r="C418" s="2162" t="s">
        <v>31</v>
      </c>
      <c r="D418" s="2162" t="s">
        <v>32</v>
      </c>
      <c r="E418" s="2162" t="s">
        <v>33</v>
      </c>
      <c r="F418" s="2159" t="s">
        <v>890</v>
      </c>
      <c r="G418" s="2162" t="s">
        <v>34</v>
      </c>
      <c r="H418" s="2159" t="s">
        <v>891</v>
      </c>
      <c r="I418" s="2162" t="s">
        <v>35</v>
      </c>
      <c r="J418" s="2162" t="s">
        <v>36</v>
      </c>
      <c r="K418" s="2162" t="s">
        <v>37</v>
      </c>
      <c r="L418" s="2162"/>
      <c r="M418" s="2162"/>
      <c r="N418" s="2162"/>
      <c r="O418" s="2162"/>
      <c r="P418" s="2162"/>
      <c r="Q418" s="2159" t="s">
        <v>38</v>
      </c>
      <c r="R418" s="2159" t="s">
        <v>39</v>
      </c>
      <c r="S418" s="2159" t="s">
        <v>40</v>
      </c>
      <c r="T418" s="2159" t="s">
        <v>41</v>
      </c>
    </row>
    <row r="419" spans="2:20" ht="36">
      <c r="B419" s="2161"/>
      <c r="C419" s="2162"/>
      <c r="D419" s="2162"/>
      <c r="E419" s="2162"/>
      <c r="F419" s="2160"/>
      <c r="G419" s="2162"/>
      <c r="H419" s="2160"/>
      <c r="I419" s="2162"/>
      <c r="J419" s="2162"/>
      <c r="K419" s="1756" t="s">
        <v>42</v>
      </c>
      <c r="L419" s="1756" t="s">
        <v>43</v>
      </c>
      <c r="M419" s="1756" t="s">
        <v>44</v>
      </c>
      <c r="N419" s="1756" t="s">
        <v>45</v>
      </c>
      <c r="O419" s="1757" t="s">
        <v>46</v>
      </c>
      <c r="P419" s="1756" t="s">
        <v>47</v>
      </c>
      <c r="Q419" s="2160"/>
      <c r="R419" s="2160"/>
      <c r="S419" s="2160"/>
      <c r="T419" s="2160"/>
    </row>
    <row r="420" spans="2:20">
      <c r="B420" s="1758" t="s">
        <v>48</v>
      </c>
      <c r="C420" s="1759">
        <v>0</v>
      </c>
      <c r="D420" s="1759">
        <v>0</v>
      </c>
      <c r="E420" s="1759">
        <v>0</v>
      </c>
      <c r="F420" s="1759">
        <v>0</v>
      </c>
      <c r="G420" s="1759">
        <v>0</v>
      </c>
      <c r="H420" s="1759">
        <v>0</v>
      </c>
      <c r="I420" s="1760">
        <v>844.55079400100703</v>
      </c>
      <c r="J420" s="1760">
        <v>434.40964460746363</v>
      </c>
      <c r="K420" s="1760">
        <v>286.27174732638395</v>
      </c>
      <c r="L420" s="1760">
        <v>21.414370460849472</v>
      </c>
      <c r="M420" s="1759">
        <v>0</v>
      </c>
      <c r="N420" s="1759">
        <v>0</v>
      </c>
      <c r="O420" s="1760">
        <v>155.82057805919561</v>
      </c>
      <c r="P420" s="1760">
        <v>16.160703445223561</v>
      </c>
      <c r="Q420" s="1759">
        <v>0</v>
      </c>
      <c r="R420" s="1759">
        <v>0</v>
      </c>
      <c r="S420" s="1759">
        <v>0</v>
      </c>
      <c r="T420" s="1761">
        <v>1758.6278379001235</v>
      </c>
    </row>
    <row r="421" spans="2:20">
      <c r="B421" s="1758" t="s">
        <v>49</v>
      </c>
      <c r="C421" s="1759">
        <v>9.6241548133684205</v>
      </c>
      <c r="D421" s="1759">
        <v>189.94114801549574</v>
      </c>
      <c r="E421" s="1759">
        <v>0</v>
      </c>
      <c r="F421" s="1759">
        <v>0</v>
      </c>
      <c r="G421" s="1759">
        <v>52.993243256865924</v>
      </c>
      <c r="H421" s="1759">
        <v>0</v>
      </c>
      <c r="I421" s="1759">
        <v>0</v>
      </c>
      <c r="J421" s="1759">
        <v>0</v>
      </c>
      <c r="K421" s="1759">
        <v>0</v>
      </c>
      <c r="L421" s="1759">
        <v>0</v>
      </c>
      <c r="M421" s="1759">
        <v>0</v>
      </c>
      <c r="N421" s="1759">
        <v>0</v>
      </c>
      <c r="O421" s="1759">
        <v>0</v>
      </c>
      <c r="P421" s="1759">
        <v>0</v>
      </c>
      <c r="Q421" s="1759">
        <v>0</v>
      </c>
      <c r="R421" s="1759">
        <v>0</v>
      </c>
      <c r="S421" s="1759">
        <v>0</v>
      </c>
      <c r="T421" s="1761">
        <v>252.55854608573009</v>
      </c>
    </row>
    <row r="422" spans="2:20">
      <c r="B422" s="1758" t="s">
        <v>50</v>
      </c>
      <c r="C422" s="1759">
        <v>0</v>
      </c>
      <c r="D422" s="1759">
        <v>0</v>
      </c>
      <c r="E422" s="1759">
        <v>-67.720672544611546</v>
      </c>
      <c r="F422" s="1759">
        <v>-3.5527136788005009E-15</v>
      </c>
      <c r="G422" s="1759">
        <v>0</v>
      </c>
      <c r="H422" s="1759">
        <v>0</v>
      </c>
      <c r="I422" s="1759">
        <v>0</v>
      </c>
      <c r="J422" s="1759">
        <v>0</v>
      </c>
      <c r="K422" s="1759">
        <v>0</v>
      </c>
      <c r="L422" s="1759">
        <v>0</v>
      </c>
      <c r="M422" s="1759">
        <v>0</v>
      </c>
      <c r="N422" s="1759">
        <v>0</v>
      </c>
      <c r="O422" s="1759">
        <v>0</v>
      </c>
      <c r="P422" s="1759">
        <v>0</v>
      </c>
      <c r="Q422" s="1759">
        <v>-32.276872267882936</v>
      </c>
      <c r="R422" s="1759">
        <v>0</v>
      </c>
      <c r="S422" s="1759">
        <v>0</v>
      </c>
      <c r="T422" s="1761">
        <v>-99.997544812494482</v>
      </c>
    </row>
    <row r="423" spans="2:20">
      <c r="B423" s="1758" t="s">
        <v>51</v>
      </c>
      <c r="C423" s="1759">
        <v>0</v>
      </c>
      <c r="D423" s="1759">
        <v>0</v>
      </c>
      <c r="E423" s="1759">
        <v>-5.3541729526260253</v>
      </c>
      <c r="F423" s="1759">
        <v>-3.2544454489343884</v>
      </c>
      <c r="G423" s="1759">
        <v>-2.154938128893316</v>
      </c>
      <c r="H423" s="1759">
        <v>-5.5254823817777333E-2</v>
      </c>
      <c r="I423" s="1759">
        <v>0</v>
      </c>
      <c r="J423" s="1759">
        <v>0</v>
      </c>
      <c r="K423" s="1759">
        <v>0</v>
      </c>
      <c r="L423" s="1759">
        <v>0</v>
      </c>
      <c r="M423" s="1759">
        <v>-0.28299525642907725</v>
      </c>
      <c r="N423" s="1759">
        <v>-3.3152894290666399</v>
      </c>
      <c r="O423" s="1759">
        <v>0</v>
      </c>
      <c r="P423" s="1759">
        <v>0</v>
      </c>
      <c r="Q423" s="1759">
        <v>0</v>
      </c>
      <c r="R423" s="1759">
        <v>0</v>
      </c>
      <c r="S423" s="1759">
        <v>0</v>
      </c>
      <c r="T423" s="1761">
        <v>-14.417096039767225</v>
      </c>
    </row>
    <row r="424" spans="2:20">
      <c r="B424" s="1758" t="s">
        <v>52</v>
      </c>
      <c r="C424" s="1759">
        <v>0</v>
      </c>
      <c r="D424" s="1759">
        <v>0</v>
      </c>
      <c r="E424" s="1759">
        <v>-38.578656039955483</v>
      </c>
      <c r="F424" s="1759">
        <v>-13.893394907220655</v>
      </c>
      <c r="G424" s="1759">
        <v>0</v>
      </c>
      <c r="H424" s="1759">
        <v>0</v>
      </c>
      <c r="I424" s="1759">
        <v>0</v>
      </c>
      <c r="J424" s="1759">
        <v>0</v>
      </c>
      <c r="K424" s="1759">
        <v>0</v>
      </c>
      <c r="L424" s="1759">
        <v>0</v>
      </c>
      <c r="M424" s="1759">
        <v>-13.893394907220655</v>
      </c>
      <c r="N424" s="1759">
        <v>0</v>
      </c>
      <c r="O424" s="1759">
        <v>0</v>
      </c>
      <c r="P424" s="1759">
        <v>0</v>
      </c>
      <c r="Q424" s="1759">
        <v>0</v>
      </c>
      <c r="R424" s="1759">
        <v>0</v>
      </c>
      <c r="S424" s="1759">
        <v>-1.3953345659196588</v>
      </c>
      <c r="T424" s="1761">
        <v>-67.760780420316451</v>
      </c>
    </row>
    <row r="425" spans="2:20">
      <c r="B425" s="1758" t="s">
        <v>53</v>
      </c>
      <c r="C425" s="1759">
        <v>0</v>
      </c>
      <c r="D425" s="1759">
        <v>0</v>
      </c>
      <c r="E425" s="1759">
        <v>0</v>
      </c>
      <c r="F425" s="1759">
        <v>0</v>
      </c>
      <c r="G425" s="1759">
        <v>0</v>
      </c>
      <c r="H425" s="1759">
        <v>0</v>
      </c>
      <c r="I425" s="1759">
        <v>0</v>
      </c>
      <c r="J425" s="1759">
        <v>0</v>
      </c>
      <c r="K425" s="1759">
        <v>0</v>
      </c>
      <c r="L425" s="1759">
        <v>0</v>
      </c>
      <c r="M425" s="1759">
        <v>0</v>
      </c>
      <c r="N425" s="1759">
        <v>0</v>
      </c>
      <c r="O425" s="1759">
        <v>0</v>
      </c>
      <c r="P425" s="1759">
        <v>0</v>
      </c>
      <c r="Q425" s="1759">
        <v>0</v>
      </c>
      <c r="R425" s="1759">
        <v>0</v>
      </c>
      <c r="S425" s="1759">
        <v>0</v>
      </c>
      <c r="T425" s="1761">
        <v>0</v>
      </c>
    </row>
    <row r="426" spans="2:20">
      <c r="B426" s="1763" t="s">
        <v>54</v>
      </c>
      <c r="C426" s="1764">
        <v>9.6241548133684205</v>
      </c>
      <c r="D426" s="1764">
        <v>189.94114801549574</v>
      </c>
      <c r="E426" s="1764">
        <v>-111.65350153719305</v>
      </c>
      <c r="F426" s="1764">
        <v>-17.147840356155047</v>
      </c>
      <c r="G426" s="1764">
        <v>50.83830512797261</v>
      </c>
      <c r="H426" s="1764">
        <v>-5.5254823817777333E-2</v>
      </c>
      <c r="I426" s="1764">
        <v>844.55079400100703</v>
      </c>
      <c r="J426" s="1764">
        <v>434.40964460746363</v>
      </c>
      <c r="K426" s="1764">
        <v>286.27174732638395</v>
      </c>
      <c r="L426" s="1764">
        <v>21.414370460849472</v>
      </c>
      <c r="M426" s="1764">
        <v>-14.176390163649732</v>
      </c>
      <c r="N426" s="1764">
        <v>-3.3152894290666399</v>
      </c>
      <c r="O426" s="1764">
        <v>155.82057805919561</v>
      </c>
      <c r="P426" s="1764">
        <v>16.160703445223561</v>
      </c>
      <c r="Q426" s="1764">
        <v>-32.276872267882936</v>
      </c>
      <c r="R426" s="1764">
        <v>0</v>
      </c>
      <c r="S426" s="1764">
        <v>-1.3953345659196588</v>
      </c>
      <c r="T426" s="1764">
        <v>1829.0109627132754</v>
      </c>
    </row>
    <row r="427" spans="2:20">
      <c r="B427" s="1765"/>
      <c r="C427" s="1766"/>
      <c r="D427" s="1766"/>
      <c r="E427" s="1766"/>
      <c r="F427" s="1766"/>
      <c r="G427" s="1766"/>
      <c r="H427" s="1766"/>
      <c r="I427" s="1766"/>
      <c r="J427" s="1766"/>
      <c r="K427" s="1766"/>
      <c r="L427" s="1766"/>
      <c r="M427" s="1766"/>
      <c r="N427" s="1766"/>
      <c r="O427" s="1766"/>
      <c r="P427" s="1766"/>
      <c r="Q427" s="1766"/>
      <c r="R427" s="1766"/>
      <c r="S427" s="1766"/>
      <c r="T427" s="1766"/>
    </row>
    <row r="428" spans="2:20">
      <c r="B428" s="1767" t="s">
        <v>55</v>
      </c>
      <c r="C428" s="1759">
        <v>0</v>
      </c>
      <c r="D428" s="1759">
        <v>0</v>
      </c>
      <c r="E428" s="1759">
        <v>0</v>
      </c>
      <c r="F428" s="1759">
        <v>0</v>
      </c>
      <c r="G428" s="1759">
        <v>0</v>
      </c>
      <c r="H428" s="1759">
        <v>0</v>
      </c>
      <c r="I428" s="1759">
        <v>0</v>
      </c>
      <c r="J428" s="1759">
        <v>0</v>
      </c>
      <c r="K428" s="1759">
        <v>0</v>
      </c>
      <c r="L428" s="1759">
        <v>0</v>
      </c>
      <c r="M428" s="1759">
        <v>0</v>
      </c>
      <c r="N428" s="1759">
        <v>0</v>
      </c>
      <c r="O428" s="1759">
        <v>0</v>
      </c>
      <c r="P428" s="1759">
        <v>0</v>
      </c>
      <c r="Q428" s="1759">
        <v>0</v>
      </c>
      <c r="R428" s="1759">
        <v>0</v>
      </c>
      <c r="S428" s="1759">
        <v>0</v>
      </c>
      <c r="T428" s="1768">
        <v>0</v>
      </c>
    </row>
    <row r="429" spans="2:20">
      <c r="B429" s="1767" t="s">
        <v>56</v>
      </c>
      <c r="C429" s="1759">
        <v>0</v>
      </c>
      <c r="D429" s="1759">
        <v>0</v>
      </c>
      <c r="E429" s="1759">
        <v>0</v>
      </c>
      <c r="F429" s="1759">
        <v>0</v>
      </c>
      <c r="G429" s="1759">
        <v>0</v>
      </c>
      <c r="H429" s="1759">
        <v>0</v>
      </c>
      <c r="I429" s="1759">
        <v>844.55079400100703</v>
      </c>
      <c r="J429" s="1759">
        <v>434.40964460746363</v>
      </c>
      <c r="K429" s="1759">
        <v>7.4534599432439554</v>
      </c>
      <c r="L429" s="1759">
        <v>4.7149032752693572</v>
      </c>
      <c r="M429" s="1759">
        <v>0</v>
      </c>
      <c r="N429" s="1759">
        <v>0</v>
      </c>
      <c r="O429" s="1759">
        <v>0</v>
      </c>
      <c r="P429" s="1759">
        <v>0</v>
      </c>
      <c r="Q429" s="1759">
        <v>-724.84193272742857</v>
      </c>
      <c r="R429" s="1759">
        <v>0</v>
      </c>
      <c r="S429" s="1759">
        <v>11.416260440456997</v>
      </c>
      <c r="T429" s="1768">
        <v>577.70312954001224</v>
      </c>
    </row>
    <row r="430" spans="2:20">
      <c r="B430" s="1767" t="s">
        <v>57</v>
      </c>
      <c r="C430" s="1759">
        <v>0</v>
      </c>
      <c r="D430" s="1759">
        <v>0</v>
      </c>
      <c r="E430" s="1759">
        <v>0</v>
      </c>
      <c r="F430" s="1759">
        <v>0</v>
      </c>
      <c r="G430" s="1759">
        <v>3.2711110414405256</v>
      </c>
      <c r="H430" s="1759">
        <v>0</v>
      </c>
      <c r="I430" s="1759">
        <v>0</v>
      </c>
      <c r="J430" s="1759">
        <v>0</v>
      </c>
      <c r="K430" s="1759">
        <v>34.238222191985827</v>
      </c>
      <c r="L430" s="1759">
        <v>14.476121269049287</v>
      </c>
      <c r="M430" s="1759">
        <v>0</v>
      </c>
      <c r="N430" s="1759">
        <v>7.6325924300278913</v>
      </c>
      <c r="O430" s="1759">
        <v>0</v>
      </c>
      <c r="P430" s="1759">
        <v>11.186276776689899</v>
      </c>
      <c r="Q430" s="1759">
        <v>0</v>
      </c>
      <c r="R430" s="1759">
        <v>-66.784533051444285</v>
      </c>
      <c r="S430" s="1759">
        <v>0</v>
      </c>
      <c r="T430" s="1768">
        <v>4.0197906577491409</v>
      </c>
    </row>
    <row r="431" spans="2:20">
      <c r="B431" s="1767" t="s">
        <v>58</v>
      </c>
      <c r="C431" s="1759">
        <v>0</v>
      </c>
      <c r="D431" s="1759">
        <v>0</v>
      </c>
      <c r="E431" s="1759">
        <v>0</v>
      </c>
      <c r="F431" s="1759">
        <v>0</v>
      </c>
      <c r="G431" s="1759">
        <v>0</v>
      </c>
      <c r="H431" s="1759">
        <v>0</v>
      </c>
      <c r="I431" s="1759">
        <v>0</v>
      </c>
      <c r="J431" s="1759">
        <v>0</v>
      </c>
      <c r="K431" s="1759">
        <v>85.394718277923062</v>
      </c>
      <c r="L431" s="1759">
        <v>0</v>
      </c>
      <c r="M431" s="1759">
        <v>0</v>
      </c>
      <c r="N431" s="1759">
        <v>-80.489078549378334</v>
      </c>
      <c r="O431" s="1759">
        <v>0</v>
      </c>
      <c r="P431" s="1759">
        <v>0</v>
      </c>
      <c r="Q431" s="1759">
        <v>0</v>
      </c>
      <c r="R431" s="1759">
        <v>0</v>
      </c>
      <c r="S431" s="1759">
        <v>0</v>
      </c>
      <c r="T431" s="1768">
        <v>4.9056397285447275</v>
      </c>
    </row>
    <row r="432" spans="2:20">
      <c r="B432" s="1767" t="s">
        <v>59</v>
      </c>
      <c r="C432" s="1759">
        <v>0</v>
      </c>
      <c r="D432" s="1759">
        <v>0</v>
      </c>
      <c r="E432" s="1759">
        <v>0</v>
      </c>
      <c r="F432" s="1759">
        <v>0</v>
      </c>
      <c r="G432" s="1759">
        <v>0</v>
      </c>
      <c r="H432" s="1759">
        <v>-1.1523625400072037</v>
      </c>
      <c r="I432" s="1759">
        <v>0</v>
      </c>
      <c r="J432" s="1759">
        <v>0</v>
      </c>
      <c r="K432" s="1759">
        <v>0</v>
      </c>
      <c r="L432" s="1759">
        <v>0</v>
      </c>
      <c r="M432" s="1759">
        <v>0</v>
      </c>
      <c r="N432" s="1759">
        <v>0</v>
      </c>
      <c r="O432" s="1759">
        <v>0</v>
      </c>
      <c r="P432" s="1759">
        <v>0</v>
      </c>
      <c r="Q432" s="1759">
        <v>0</v>
      </c>
      <c r="R432" s="1759">
        <v>0</v>
      </c>
      <c r="S432" s="1759">
        <v>1.5966000387788533</v>
      </c>
      <c r="T432" s="1768">
        <v>0.44423749877164953</v>
      </c>
    </row>
    <row r="433" spans="2:20">
      <c r="B433" s="1767" t="s">
        <v>60</v>
      </c>
      <c r="C433" s="1759">
        <v>0</v>
      </c>
      <c r="D433" s="1759">
        <v>196.75884188687598</v>
      </c>
      <c r="E433" s="1759">
        <v>-194.79125346800723</v>
      </c>
      <c r="F433" s="1759">
        <v>0</v>
      </c>
      <c r="G433" s="1759">
        <v>0</v>
      </c>
      <c r="H433" s="1759">
        <v>0</v>
      </c>
      <c r="I433" s="1759">
        <v>0</v>
      </c>
      <c r="J433" s="1759">
        <v>0</v>
      </c>
      <c r="K433" s="1759">
        <v>0</v>
      </c>
      <c r="L433" s="1759">
        <v>0</v>
      </c>
      <c r="M433" s="1759">
        <v>0</v>
      </c>
      <c r="N433" s="1759">
        <v>0</v>
      </c>
      <c r="O433" s="1759">
        <v>0</v>
      </c>
      <c r="P433" s="1759">
        <v>0</v>
      </c>
      <c r="Q433" s="1759">
        <v>0</v>
      </c>
      <c r="R433" s="1759">
        <v>0</v>
      </c>
      <c r="S433" s="1759">
        <v>0</v>
      </c>
      <c r="T433" s="1768">
        <v>1.9675884188687576</v>
      </c>
    </row>
    <row r="434" spans="2:20">
      <c r="B434" s="1767" t="s">
        <v>61</v>
      </c>
      <c r="C434" s="1759">
        <v>0</v>
      </c>
      <c r="D434" s="1759">
        <v>0</v>
      </c>
      <c r="E434" s="1759">
        <v>0</v>
      </c>
      <c r="F434" s="1759">
        <v>0</v>
      </c>
      <c r="G434" s="1759">
        <v>0</v>
      </c>
      <c r="H434" s="1759">
        <v>0</v>
      </c>
      <c r="I434" s="1759">
        <v>0</v>
      </c>
      <c r="J434" s="1759">
        <v>0</v>
      </c>
      <c r="K434" s="1759">
        <v>104.32434467350188</v>
      </c>
      <c r="L434" s="1759">
        <v>0</v>
      </c>
      <c r="M434" s="1759">
        <v>-104.32434467350188</v>
      </c>
      <c r="N434" s="1759">
        <v>0</v>
      </c>
      <c r="O434" s="1759">
        <v>0</v>
      </c>
      <c r="P434" s="1759">
        <v>0</v>
      </c>
      <c r="Q434" s="1759">
        <v>0</v>
      </c>
      <c r="R434" s="1759">
        <v>0</v>
      </c>
      <c r="S434" s="1759">
        <v>0</v>
      </c>
      <c r="T434" s="1768">
        <v>0</v>
      </c>
    </row>
    <row r="435" spans="2:20">
      <c r="B435" s="1767" t="s">
        <v>62</v>
      </c>
      <c r="C435" s="1759">
        <v>0</v>
      </c>
      <c r="D435" s="1759">
        <v>0</v>
      </c>
      <c r="E435" s="1759">
        <v>0</v>
      </c>
      <c r="F435" s="1759">
        <v>-28.456538558191252</v>
      </c>
      <c r="G435" s="1759">
        <v>0</v>
      </c>
      <c r="H435" s="1759">
        <v>0</v>
      </c>
      <c r="I435" s="1759">
        <v>0</v>
      </c>
      <c r="J435" s="1759">
        <v>0</v>
      </c>
      <c r="K435" s="1759">
        <v>0</v>
      </c>
      <c r="L435" s="1759">
        <v>0</v>
      </c>
      <c r="M435" s="1759">
        <v>0</v>
      </c>
      <c r="N435" s="1759">
        <v>0</v>
      </c>
      <c r="O435" s="1759">
        <v>0</v>
      </c>
      <c r="P435" s="1759">
        <v>0</v>
      </c>
      <c r="Q435" s="1759">
        <v>0</v>
      </c>
      <c r="R435" s="1759">
        <v>0</v>
      </c>
      <c r="S435" s="1759">
        <v>39.633062058762192</v>
      </c>
      <c r="T435" s="1768">
        <v>11.176523500570941</v>
      </c>
    </row>
    <row r="436" spans="2:20">
      <c r="B436" s="1767" t="s">
        <v>63</v>
      </c>
      <c r="C436" s="1759">
        <v>0</v>
      </c>
      <c r="D436" s="1759">
        <v>0</v>
      </c>
      <c r="E436" s="1759">
        <v>0</v>
      </c>
      <c r="F436" s="1759">
        <v>0</v>
      </c>
      <c r="G436" s="1759">
        <v>0</v>
      </c>
      <c r="H436" s="1759">
        <v>0</v>
      </c>
      <c r="I436" s="1759">
        <v>0</v>
      </c>
      <c r="J436" s="1759">
        <v>0</v>
      </c>
      <c r="K436" s="1759">
        <v>0</v>
      </c>
      <c r="L436" s="1759">
        <v>0</v>
      </c>
      <c r="M436" s="1759">
        <v>0</v>
      </c>
      <c r="N436" s="1759">
        <v>0</v>
      </c>
      <c r="O436" s="1759">
        <v>0</v>
      </c>
      <c r="P436" s="1759">
        <v>0</v>
      </c>
      <c r="Q436" s="1759">
        <v>137.46462767038525</v>
      </c>
      <c r="R436" s="1759">
        <v>0</v>
      </c>
      <c r="S436" s="1759">
        <v>-96.568900938445637</v>
      </c>
      <c r="T436" s="1768">
        <v>40.895726731939618</v>
      </c>
    </row>
    <row r="437" spans="2:20">
      <c r="B437" s="1767" t="s">
        <v>64</v>
      </c>
      <c r="C437" s="1759">
        <v>5.0092797656249992</v>
      </c>
      <c r="D437" s="1759">
        <v>-6.8176938713802535</v>
      </c>
      <c r="E437" s="1759">
        <v>8.9171408952922331</v>
      </c>
      <c r="F437" s="1759">
        <v>0</v>
      </c>
      <c r="G437" s="1759">
        <v>0</v>
      </c>
      <c r="H437" s="1759">
        <v>0</v>
      </c>
      <c r="I437" s="1759">
        <v>0</v>
      </c>
      <c r="J437" s="1759">
        <v>0</v>
      </c>
      <c r="K437" s="1759">
        <v>0</v>
      </c>
      <c r="L437" s="1759">
        <v>0</v>
      </c>
      <c r="M437" s="1759">
        <v>0</v>
      </c>
      <c r="N437" s="1759">
        <v>0</v>
      </c>
      <c r="O437" s="1759">
        <v>0</v>
      </c>
      <c r="P437" s="1759">
        <v>0</v>
      </c>
      <c r="Q437" s="1759">
        <v>0</v>
      </c>
      <c r="R437" s="1759">
        <v>0</v>
      </c>
      <c r="S437" s="1759">
        <v>0</v>
      </c>
      <c r="T437" s="1768">
        <v>7.1087267895369788</v>
      </c>
    </row>
    <row r="438" spans="2:20">
      <c r="B438" s="1767" t="s">
        <v>65</v>
      </c>
      <c r="C438" s="1759">
        <v>1.9480532421875001</v>
      </c>
      <c r="D438" s="1759">
        <v>0</v>
      </c>
      <c r="E438" s="1759">
        <v>17.0641175716937</v>
      </c>
      <c r="F438" s="1759">
        <v>0</v>
      </c>
      <c r="G438" s="1759">
        <v>1.9377811160090992</v>
      </c>
      <c r="H438" s="1759">
        <v>4.9686695282284594E-2</v>
      </c>
      <c r="I438" s="1759">
        <v>0</v>
      </c>
      <c r="J438" s="1759">
        <v>0</v>
      </c>
      <c r="K438" s="1759">
        <v>0</v>
      </c>
      <c r="L438" s="1759">
        <v>0</v>
      </c>
      <c r="M438" s="1759">
        <v>0</v>
      </c>
      <c r="N438" s="1759">
        <v>2.9812017169370755</v>
      </c>
      <c r="O438" s="1759">
        <v>0</v>
      </c>
      <c r="P438" s="1759">
        <v>0</v>
      </c>
      <c r="Q438" s="1759">
        <v>27.037318988968416</v>
      </c>
      <c r="R438" s="1759">
        <v>0</v>
      </c>
      <c r="S438" s="1759">
        <v>0</v>
      </c>
      <c r="T438" s="1768">
        <v>51.018159331078074</v>
      </c>
    </row>
    <row r="439" spans="2:20">
      <c r="B439" s="1767" t="s">
        <v>66</v>
      </c>
      <c r="C439" s="1759">
        <v>0</v>
      </c>
      <c r="D439" s="1759">
        <v>0</v>
      </c>
      <c r="E439" s="1759">
        <v>0</v>
      </c>
      <c r="F439" s="1759">
        <v>0</v>
      </c>
      <c r="G439" s="1759">
        <v>0.58333498119549754</v>
      </c>
      <c r="H439" s="1759">
        <v>1.4957307210140963E-2</v>
      </c>
      <c r="I439" s="1759">
        <v>0</v>
      </c>
      <c r="J439" s="1759">
        <v>0</v>
      </c>
      <c r="K439" s="1759">
        <v>0</v>
      </c>
      <c r="L439" s="1759">
        <v>0</v>
      </c>
      <c r="M439" s="1759">
        <v>0</v>
      </c>
      <c r="N439" s="1759">
        <v>0.89743843260845768</v>
      </c>
      <c r="O439" s="1759">
        <v>0</v>
      </c>
      <c r="P439" s="1759">
        <v>0</v>
      </c>
      <c r="Q439" s="1759">
        <v>53.077470007518272</v>
      </c>
      <c r="R439" s="1759">
        <v>5.1751852180085978</v>
      </c>
      <c r="S439" s="1759">
        <v>0</v>
      </c>
      <c r="T439" s="1768">
        <v>59.748385946540971</v>
      </c>
    </row>
    <row r="440" spans="2:20">
      <c r="B440" s="1763" t="s">
        <v>67</v>
      </c>
      <c r="C440" s="1764">
        <v>6.9573330078124993</v>
      </c>
      <c r="D440" s="1764">
        <v>189.94114801549574</v>
      </c>
      <c r="E440" s="1764">
        <v>-168.80999500102132</v>
      </c>
      <c r="F440" s="1764">
        <v>-28.456538558191252</v>
      </c>
      <c r="G440" s="1764">
        <v>5.7922271386451225</v>
      </c>
      <c r="H440" s="1764">
        <v>-1.0877185375147782</v>
      </c>
      <c r="I440" s="1764">
        <v>844.55079400100703</v>
      </c>
      <c r="J440" s="1764">
        <v>434.40964460746363</v>
      </c>
      <c r="K440" s="1764">
        <v>231.41074508665474</v>
      </c>
      <c r="L440" s="1764">
        <v>19.191024544318644</v>
      </c>
      <c r="M440" s="1764">
        <v>-104.32434467350188</v>
      </c>
      <c r="N440" s="1764">
        <v>-68.977845969804918</v>
      </c>
      <c r="O440" s="1764">
        <v>0</v>
      </c>
      <c r="P440" s="1764">
        <v>11.186276776689899</v>
      </c>
      <c r="Q440" s="1764">
        <v>-507.26251606055655</v>
      </c>
      <c r="R440" s="1764">
        <v>-61.609347833435685</v>
      </c>
      <c r="S440" s="1764">
        <v>-43.922978400447597</v>
      </c>
      <c r="T440" s="1764">
        <v>758.98790814361314</v>
      </c>
    </row>
    <row r="441" spans="2:20">
      <c r="B441" s="1765"/>
      <c r="C441" s="1766"/>
      <c r="D441" s="1766"/>
      <c r="E441" s="1766"/>
      <c r="F441" s="1766"/>
      <c r="G441" s="1766"/>
      <c r="H441" s="1766"/>
      <c r="I441" s="1766"/>
      <c r="J441" s="1766"/>
      <c r="K441" s="1766"/>
      <c r="L441" s="1766"/>
      <c r="M441" s="1766"/>
      <c r="N441" s="1766"/>
      <c r="O441" s="1766"/>
      <c r="P441" s="1766"/>
      <c r="Q441" s="1766"/>
      <c r="R441" s="1766"/>
      <c r="S441" s="1766"/>
      <c r="T441" s="1766"/>
    </row>
    <row r="442" spans="2:20">
      <c r="B442" s="1767" t="s">
        <v>68</v>
      </c>
      <c r="C442" s="1759">
        <v>2.6668218055559221</v>
      </c>
      <c r="D442" s="1759">
        <v>0</v>
      </c>
      <c r="E442" s="1759">
        <v>1.9120718054928394</v>
      </c>
      <c r="F442" s="1759">
        <v>0</v>
      </c>
      <c r="G442" s="1759">
        <v>17.842853008520251</v>
      </c>
      <c r="H442" s="1759">
        <v>0.45750905150051924</v>
      </c>
      <c r="I442" s="1759">
        <v>0</v>
      </c>
      <c r="J442" s="1759">
        <v>0</v>
      </c>
      <c r="K442" s="1759">
        <v>18.999943710545352</v>
      </c>
      <c r="L442" s="1759">
        <v>2.2233459165308296</v>
      </c>
      <c r="M442" s="1759">
        <v>2.6644658203125</v>
      </c>
      <c r="N442" s="1759">
        <v>27.45054309003115</v>
      </c>
      <c r="O442" s="1759">
        <v>9.6085478515625002</v>
      </c>
      <c r="P442" s="1759">
        <v>0</v>
      </c>
      <c r="Q442" s="1759">
        <v>138.24785690873426</v>
      </c>
      <c r="R442" s="1759">
        <v>17.785993294742504</v>
      </c>
      <c r="S442" s="1759">
        <v>6.3938178710937503</v>
      </c>
      <c r="T442" s="1768">
        <v>246.25377013462239</v>
      </c>
    </row>
    <row r="443" spans="2:20">
      <c r="B443" s="1767" t="s">
        <v>69</v>
      </c>
      <c r="C443" s="1759">
        <v>0</v>
      </c>
      <c r="D443" s="1759">
        <v>0</v>
      </c>
      <c r="E443" s="1759">
        <v>2.9269242170765111</v>
      </c>
      <c r="F443" s="1759">
        <v>1.7577012997845347</v>
      </c>
      <c r="G443" s="1759">
        <v>2.152977175631825</v>
      </c>
      <c r="H443" s="1759">
        <v>5.5204542964918585E-2</v>
      </c>
      <c r="I443" s="1759">
        <v>0</v>
      </c>
      <c r="J443" s="1759">
        <v>0</v>
      </c>
      <c r="K443" s="1759">
        <v>0</v>
      </c>
      <c r="L443" s="1759">
        <v>0</v>
      </c>
      <c r="M443" s="1759">
        <v>51.143075106834317</v>
      </c>
      <c r="N443" s="1759">
        <v>3.312272577895115</v>
      </c>
      <c r="O443" s="1759">
        <v>0</v>
      </c>
      <c r="P443" s="1759">
        <v>0</v>
      </c>
      <c r="Q443" s="1759">
        <v>100.94807061268901</v>
      </c>
      <c r="R443" s="1759">
        <v>0</v>
      </c>
      <c r="S443" s="1759">
        <v>4.7641609973157095</v>
      </c>
      <c r="T443" s="1768">
        <v>167.06038653019195</v>
      </c>
    </row>
    <row r="444" spans="2:20">
      <c r="B444" s="1767" t="s">
        <v>70</v>
      </c>
      <c r="C444" s="1759">
        <v>0</v>
      </c>
      <c r="D444" s="1759">
        <v>0</v>
      </c>
      <c r="E444" s="1759">
        <v>0.24602424183112317</v>
      </c>
      <c r="F444" s="1759">
        <v>0</v>
      </c>
      <c r="G444" s="1759">
        <v>12.69993934515486</v>
      </c>
      <c r="H444" s="1759">
        <v>0.32563947038858615</v>
      </c>
      <c r="I444" s="1759">
        <v>0</v>
      </c>
      <c r="J444" s="1759">
        <v>0</v>
      </c>
      <c r="K444" s="1759">
        <v>30.989297403436193</v>
      </c>
      <c r="L444" s="1759">
        <v>0</v>
      </c>
      <c r="M444" s="1759">
        <v>0</v>
      </c>
      <c r="N444" s="1759">
        <v>19.538368223315167</v>
      </c>
      <c r="O444" s="1759">
        <v>117.54725011788614</v>
      </c>
      <c r="P444" s="1759">
        <v>2.2308809920096095</v>
      </c>
      <c r="Q444" s="1759">
        <v>137.57627944102117</v>
      </c>
      <c r="R444" s="1759">
        <v>24.846536847991327</v>
      </c>
      <c r="S444" s="1759">
        <v>0</v>
      </c>
      <c r="T444" s="1768">
        <v>346.00021608303422</v>
      </c>
    </row>
    <row r="445" spans="2:20">
      <c r="B445" s="1767" t="s">
        <v>71</v>
      </c>
      <c r="C445" s="1759">
        <v>0</v>
      </c>
      <c r="D445" s="1759">
        <v>0</v>
      </c>
      <c r="E445" s="1759">
        <v>0.66431634675324525</v>
      </c>
      <c r="F445" s="1759">
        <v>0</v>
      </c>
      <c r="G445" s="1759">
        <v>6.9022329775494073</v>
      </c>
      <c r="H445" s="1759">
        <v>0.17698033275767711</v>
      </c>
      <c r="I445" s="1759">
        <v>0</v>
      </c>
      <c r="J445" s="1759">
        <v>0</v>
      </c>
      <c r="K445" s="1759">
        <v>0.37326901233115406</v>
      </c>
      <c r="L445" s="1759">
        <v>0</v>
      </c>
      <c r="M445" s="1759">
        <v>0</v>
      </c>
      <c r="N445" s="1759">
        <v>10.618819965460625</v>
      </c>
      <c r="O445" s="1759">
        <v>27.414780089746973</v>
      </c>
      <c r="P445" s="1759">
        <v>0.99953198327623105</v>
      </c>
      <c r="Q445" s="1759">
        <v>84.651516063666918</v>
      </c>
      <c r="R445" s="1759">
        <v>18.976817690701857</v>
      </c>
      <c r="S445" s="1759">
        <v>0</v>
      </c>
      <c r="T445" s="1768">
        <v>150.7782644622441</v>
      </c>
    </row>
    <row r="446" spans="2:20">
      <c r="B446" s="1767" t="s">
        <v>72</v>
      </c>
      <c r="C446" s="1759">
        <v>0</v>
      </c>
      <c r="D446" s="1759">
        <v>0</v>
      </c>
      <c r="E446" s="1759">
        <v>1.6953019237827078</v>
      </c>
      <c r="F446" s="1759">
        <v>1.6775006918768405</v>
      </c>
      <c r="G446" s="1759">
        <v>0.66808232732668293</v>
      </c>
      <c r="H446" s="1759">
        <v>1.7130316085299562E-2</v>
      </c>
      <c r="I446" s="1759">
        <v>0</v>
      </c>
      <c r="J446" s="1759">
        <v>0</v>
      </c>
      <c r="K446" s="1759">
        <v>3.9742935582164471</v>
      </c>
      <c r="L446" s="1759">
        <v>0</v>
      </c>
      <c r="M446" s="1759">
        <v>17.481715666937401</v>
      </c>
      <c r="N446" s="1759">
        <v>1.0278189651179737</v>
      </c>
      <c r="O446" s="1759">
        <v>1.25</v>
      </c>
      <c r="P446" s="1759">
        <v>1.7440136932478227</v>
      </c>
      <c r="Q446" s="1759">
        <v>7.7943207665622793</v>
      </c>
      <c r="R446" s="1759">
        <v>0</v>
      </c>
      <c r="S446" s="1759">
        <v>0.38427420359697795</v>
      </c>
      <c r="T446" s="1768">
        <v>37.714452112750436</v>
      </c>
    </row>
    <row r="447" spans="2:20">
      <c r="B447" s="1767" t="s">
        <v>73</v>
      </c>
      <c r="C447" s="1759">
        <v>0</v>
      </c>
      <c r="D447" s="1759">
        <v>0</v>
      </c>
      <c r="E447" s="1759">
        <v>0</v>
      </c>
      <c r="F447" s="1759">
        <v>0</v>
      </c>
      <c r="G447" s="1759">
        <v>0</v>
      </c>
      <c r="H447" s="1759">
        <v>0</v>
      </c>
      <c r="I447" s="1759">
        <v>0</v>
      </c>
      <c r="J447" s="1759">
        <v>0</v>
      </c>
      <c r="K447" s="1759">
        <v>0</v>
      </c>
      <c r="L447" s="1759">
        <v>0</v>
      </c>
      <c r="M447" s="1759">
        <v>0</v>
      </c>
      <c r="N447" s="1759">
        <v>0</v>
      </c>
      <c r="O447" s="1759">
        <v>0</v>
      </c>
      <c r="P447" s="1759">
        <v>0</v>
      </c>
      <c r="Q447" s="1759">
        <v>5.7675999999999998</v>
      </c>
      <c r="R447" s="1759">
        <v>0</v>
      </c>
      <c r="S447" s="1759">
        <v>0</v>
      </c>
      <c r="T447" s="1768">
        <v>5.7675999999999998</v>
      </c>
    </row>
    <row r="448" spans="2:20">
      <c r="B448" s="1763" t="s">
        <v>74</v>
      </c>
      <c r="C448" s="1764">
        <v>2.6668218055559221</v>
      </c>
      <c r="D448" s="1764">
        <v>0</v>
      </c>
      <c r="E448" s="1764">
        <v>7.444638534936427</v>
      </c>
      <c r="F448" s="1764">
        <v>3.4352019916613754</v>
      </c>
      <c r="G448" s="1764">
        <v>40.266084834183026</v>
      </c>
      <c r="H448" s="1764">
        <v>1.0324637136970007</v>
      </c>
      <c r="I448" s="1764">
        <v>0</v>
      </c>
      <c r="J448" s="1764">
        <v>0</v>
      </c>
      <c r="K448" s="1764">
        <v>54.336803684529151</v>
      </c>
      <c r="L448" s="1764">
        <v>2.2233459165308296</v>
      </c>
      <c r="M448" s="1764">
        <v>71.289256594084222</v>
      </c>
      <c r="N448" s="1764">
        <v>61.947822821820033</v>
      </c>
      <c r="O448" s="1764">
        <v>155.82057805919561</v>
      </c>
      <c r="P448" s="1764">
        <v>4.9744266685336633</v>
      </c>
      <c r="Q448" s="1764">
        <v>474.98564379267367</v>
      </c>
      <c r="R448" s="1764">
        <v>61.609347833435685</v>
      </c>
      <c r="S448" s="1764">
        <v>11.542253072006439</v>
      </c>
      <c r="T448" s="1764">
        <v>953.57468932284314</v>
      </c>
    </row>
    <row r="449" spans="2:20">
      <c r="B449" s="1758" t="s">
        <v>75</v>
      </c>
      <c r="C449" s="1759">
        <v>0</v>
      </c>
      <c r="D449" s="1759">
        <v>0</v>
      </c>
      <c r="E449" s="1759">
        <v>49.71185492889181</v>
      </c>
      <c r="F449" s="1759">
        <v>7.8734962103748298</v>
      </c>
      <c r="G449" s="1759">
        <v>4.7799931551444459</v>
      </c>
      <c r="H449" s="1759">
        <v>0</v>
      </c>
      <c r="I449" s="1759">
        <v>0</v>
      </c>
      <c r="J449" s="1759">
        <v>0</v>
      </c>
      <c r="K449" s="1759">
        <v>0.52419855520004055</v>
      </c>
      <c r="L449" s="1759">
        <v>0</v>
      </c>
      <c r="M449" s="1759">
        <v>18.858697915767927</v>
      </c>
      <c r="N449" s="1759">
        <v>3.7147337189182332</v>
      </c>
      <c r="O449" s="1759">
        <v>0</v>
      </c>
      <c r="P449" s="1759">
        <v>0</v>
      </c>
      <c r="Q449" s="1759">
        <v>0</v>
      </c>
      <c r="R449" s="1759">
        <v>0</v>
      </c>
      <c r="S449" s="1759">
        <v>30.985390762521494</v>
      </c>
      <c r="T449" s="1768">
        <v>116.44836524681878</v>
      </c>
    </row>
    <row r="450" spans="2:20">
      <c r="B450" s="1763" t="s">
        <v>76</v>
      </c>
      <c r="C450" s="1764">
        <v>2.6668218055559221</v>
      </c>
      <c r="D450" s="1764">
        <v>0</v>
      </c>
      <c r="E450" s="1764">
        <v>57.156493463828241</v>
      </c>
      <c r="F450" s="1764">
        <v>11.308698202036204</v>
      </c>
      <c r="G450" s="1764">
        <v>45.046077989327472</v>
      </c>
      <c r="H450" s="1764">
        <v>1.0324637136970007</v>
      </c>
      <c r="I450" s="1764">
        <v>0</v>
      </c>
      <c r="J450" s="1764">
        <v>0</v>
      </c>
      <c r="K450" s="1764">
        <v>54.861002239729189</v>
      </c>
      <c r="L450" s="1764">
        <v>2.2233459165308296</v>
      </c>
      <c r="M450" s="1764">
        <v>90.147954509852156</v>
      </c>
      <c r="N450" s="1764">
        <v>65.662556540738265</v>
      </c>
      <c r="O450" s="1764">
        <v>155.82057805919561</v>
      </c>
      <c r="P450" s="1764">
        <v>4.9744266685336633</v>
      </c>
      <c r="Q450" s="1764">
        <v>474.98564379267367</v>
      </c>
      <c r="R450" s="1764">
        <v>61.609347833435685</v>
      </c>
      <c r="S450" s="1764">
        <v>42.527643834527936</v>
      </c>
      <c r="T450" s="1764">
        <v>1070.023054569662</v>
      </c>
    </row>
    <row r="451" spans="2:20">
      <c r="B451" s="1750"/>
      <c r="C451" s="1769">
        <v>0</v>
      </c>
      <c r="D451" s="1769">
        <v>0</v>
      </c>
      <c r="E451" s="1769">
        <v>0</v>
      </c>
      <c r="F451" s="1769">
        <v>0</v>
      </c>
      <c r="G451" s="1769">
        <v>0</v>
      </c>
      <c r="H451" s="1769">
        <v>-1.3183898417423734E-16</v>
      </c>
      <c r="I451" s="1769">
        <v>0</v>
      </c>
      <c r="J451" s="1769">
        <v>0</v>
      </c>
      <c r="K451" s="1769">
        <v>0</v>
      </c>
      <c r="L451" s="1769">
        <v>0</v>
      </c>
      <c r="M451" s="1769">
        <v>0</v>
      </c>
      <c r="N451" s="1769">
        <v>-1.2434497875801753E-14</v>
      </c>
      <c r="O451" s="1769">
        <v>0</v>
      </c>
      <c r="P451" s="1769">
        <v>0</v>
      </c>
      <c r="Q451" s="1769">
        <v>5.6843418860808015E-14</v>
      </c>
      <c r="R451" s="1769">
        <v>0</v>
      </c>
      <c r="S451" s="1769">
        <v>-2.6645352591003757E-15</v>
      </c>
      <c r="T451" s="1769">
        <v>0</v>
      </c>
    </row>
    <row r="452" spans="2:20">
      <c r="B452" s="1750"/>
      <c r="C452" s="1750"/>
      <c r="D452" s="1750"/>
      <c r="E452" s="1750"/>
      <c r="F452" s="1750"/>
      <c r="G452" s="1750"/>
      <c r="H452" s="1750"/>
      <c r="I452" s="1750"/>
      <c r="J452" s="1750"/>
      <c r="K452" s="1750"/>
      <c r="L452" s="1750"/>
      <c r="M452" s="1750"/>
      <c r="N452" s="1750"/>
      <c r="O452" s="1750"/>
      <c r="P452" s="1750"/>
      <c r="Q452" s="1750"/>
      <c r="R452" s="1750"/>
      <c r="S452" s="1750"/>
      <c r="T452" s="1750"/>
    </row>
    <row r="453" spans="2:20" ht="15">
      <c r="B453" s="1754" t="s">
        <v>87</v>
      </c>
      <c r="C453" s="1755"/>
      <c r="D453" s="1755"/>
      <c r="E453" s="1755"/>
      <c r="F453" s="1755"/>
      <c r="G453" s="1755"/>
      <c r="H453" s="1755"/>
      <c r="I453" s="1755"/>
      <c r="J453" s="1755"/>
      <c r="K453" s="1755"/>
      <c r="L453" s="1755"/>
      <c r="M453" s="1755"/>
      <c r="N453" s="1755"/>
      <c r="O453" s="1755"/>
      <c r="P453" s="1755"/>
      <c r="Q453" s="1755"/>
      <c r="R453" s="1755"/>
      <c r="S453" s="1755"/>
      <c r="T453" s="1755"/>
    </row>
    <row r="454" spans="2:20">
      <c r="B454" s="1750"/>
      <c r="C454" s="1750"/>
      <c r="D454" s="1750"/>
      <c r="E454" s="1750"/>
      <c r="F454" s="1750"/>
      <c r="G454" s="1750"/>
      <c r="H454" s="1750"/>
      <c r="I454" s="1750"/>
      <c r="J454" s="1750"/>
      <c r="K454" s="1750"/>
      <c r="L454" s="1750"/>
      <c r="M454" s="1750"/>
      <c r="N454" s="1750"/>
      <c r="O454" s="1750"/>
      <c r="P454" s="1750"/>
      <c r="Q454" s="1750"/>
      <c r="R454" s="1750"/>
      <c r="S454" s="1750"/>
      <c r="T454" s="1750"/>
    </row>
    <row r="455" spans="2:20">
      <c r="B455" s="2161" t="s">
        <v>30</v>
      </c>
      <c r="C455" s="2162" t="s">
        <v>31</v>
      </c>
      <c r="D455" s="2162" t="s">
        <v>32</v>
      </c>
      <c r="E455" s="2162" t="s">
        <v>33</v>
      </c>
      <c r="F455" s="2159" t="s">
        <v>890</v>
      </c>
      <c r="G455" s="2162" t="s">
        <v>34</v>
      </c>
      <c r="H455" s="2159" t="s">
        <v>891</v>
      </c>
      <c r="I455" s="2162" t="s">
        <v>35</v>
      </c>
      <c r="J455" s="2162" t="s">
        <v>36</v>
      </c>
      <c r="K455" s="2162" t="s">
        <v>37</v>
      </c>
      <c r="L455" s="2162"/>
      <c r="M455" s="2162"/>
      <c r="N455" s="2162"/>
      <c r="O455" s="2162"/>
      <c r="P455" s="2162"/>
      <c r="Q455" s="2159" t="s">
        <v>38</v>
      </c>
      <c r="R455" s="2159" t="s">
        <v>39</v>
      </c>
      <c r="S455" s="2159" t="s">
        <v>40</v>
      </c>
      <c r="T455" s="2159" t="s">
        <v>41</v>
      </c>
    </row>
    <row r="456" spans="2:20" ht="36">
      <c r="B456" s="2161"/>
      <c r="C456" s="2162"/>
      <c r="D456" s="2162"/>
      <c r="E456" s="2162"/>
      <c r="F456" s="2160"/>
      <c r="G456" s="2162"/>
      <c r="H456" s="2160"/>
      <c r="I456" s="2162"/>
      <c r="J456" s="2162"/>
      <c r="K456" s="1756" t="s">
        <v>42</v>
      </c>
      <c r="L456" s="1756" t="s">
        <v>43</v>
      </c>
      <c r="M456" s="1756" t="s">
        <v>44</v>
      </c>
      <c r="N456" s="1756" t="s">
        <v>45</v>
      </c>
      <c r="O456" s="1757" t="s">
        <v>46</v>
      </c>
      <c r="P456" s="1756" t="s">
        <v>47</v>
      </c>
      <c r="Q456" s="2160"/>
      <c r="R456" s="2160"/>
      <c r="S456" s="2160"/>
      <c r="T456" s="2160"/>
    </row>
    <row r="457" spans="2:20">
      <c r="B457" s="1758" t="s">
        <v>48</v>
      </c>
      <c r="C457" s="1759">
        <v>0</v>
      </c>
      <c r="D457" s="1759">
        <v>0</v>
      </c>
      <c r="E457" s="1759">
        <v>0</v>
      </c>
      <c r="F457" s="1759">
        <v>0</v>
      </c>
      <c r="G457" s="1759">
        <v>0</v>
      </c>
      <c r="H457" s="1759">
        <v>0</v>
      </c>
      <c r="I457" s="1760">
        <v>719.36454732549896</v>
      </c>
      <c r="J457" s="1760">
        <v>558.72307355451585</v>
      </c>
      <c r="K457" s="1760">
        <v>259.52068915888663</v>
      </c>
      <c r="L457" s="1760">
        <v>18.54282307043929</v>
      </c>
      <c r="M457" s="1759">
        <v>0</v>
      </c>
      <c r="N457" s="1759">
        <v>0</v>
      </c>
      <c r="O457" s="1760">
        <v>167.23788927594987</v>
      </c>
      <c r="P457" s="1760">
        <v>16.810012338289248</v>
      </c>
      <c r="Q457" s="1759">
        <v>0</v>
      </c>
      <c r="R457" s="1759">
        <v>0</v>
      </c>
      <c r="S457" s="1759">
        <v>0</v>
      </c>
      <c r="T457" s="1761">
        <v>1740.1990347235796</v>
      </c>
    </row>
    <row r="458" spans="2:20">
      <c r="B458" s="1758" t="s">
        <v>49</v>
      </c>
      <c r="C458" s="1759">
        <v>6.4704572400063389</v>
      </c>
      <c r="D458" s="1759">
        <v>113.59926767676768</v>
      </c>
      <c r="E458" s="1759">
        <v>0</v>
      </c>
      <c r="F458" s="1759">
        <v>0</v>
      </c>
      <c r="G458" s="1759">
        <v>2.6585092475046008</v>
      </c>
      <c r="H458" s="1759">
        <v>0</v>
      </c>
      <c r="I458" s="1759">
        <v>0</v>
      </c>
      <c r="J458" s="1759">
        <v>0</v>
      </c>
      <c r="K458" s="1759">
        <v>0</v>
      </c>
      <c r="L458" s="1759">
        <v>0</v>
      </c>
      <c r="M458" s="1759">
        <v>0</v>
      </c>
      <c r="N458" s="1759">
        <v>0</v>
      </c>
      <c r="O458" s="1759">
        <v>0</v>
      </c>
      <c r="P458" s="1759">
        <v>0</v>
      </c>
      <c r="Q458" s="1759">
        <v>0</v>
      </c>
      <c r="R458" s="1759">
        <v>0</v>
      </c>
      <c r="S458" s="1759">
        <v>0</v>
      </c>
      <c r="T458" s="1761">
        <v>122.72823416427862</v>
      </c>
    </row>
    <row r="459" spans="2:20">
      <c r="B459" s="1758" t="s">
        <v>50</v>
      </c>
      <c r="C459" s="1759">
        <v>0</v>
      </c>
      <c r="D459" s="1759">
        <v>0</v>
      </c>
      <c r="E459" s="1759">
        <v>-33.761256616481916</v>
      </c>
      <c r="F459" s="1759">
        <v>-8.545793370460693</v>
      </c>
      <c r="G459" s="1759">
        <v>0</v>
      </c>
      <c r="H459" s="1759">
        <v>0</v>
      </c>
      <c r="I459" s="1759">
        <v>0</v>
      </c>
      <c r="J459" s="1759">
        <v>0</v>
      </c>
      <c r="K459" s="1759">
        <v>0</v>
      </c>
      <c r="L459" s="1759">
        <v>0</v>
      </c>
      <c r="M459" s="1759">
        <v>0</v>
      </c>
      <c r="N459" s="1759">
        <v>0</v>
      </c>
      <c r="O459" s="1759">
        <v>0</v>
      </c>
      <c r="P459" s="1759">
        <v>0</v>
      </c>
      <c r="Q459" s="1759">
        <v>-21.827006803536051</v>
      </c>
      <c r="R459" s="1759">
        <v>0</v>
      </c>
      <c r="S459" s="1759">
        <v>0</v>
      </c>
      <c r="T459" s="1761">
        <v>-64.134056790478667</v>
      </c>
    </row>
    <row r="460" spans="2:20">
      <c r="B460" s="1758" t="s">
        <v>51</v>
      </c>
      <c r="C460" s="1759">
        <v>0</v>
      </c>
      <c r="D460" s="1759">
        <v>0</v>
      </c>
      <c r="E460" s="1759">
        <v>-1.6540275032482068</v>
      </c>
      <c r="F460" s="1759">
        <v>-4.2955328800984329</v>
      </c>
      <c r="G460" s="1759">
        <v>0</v>
      </c>
      <c r="H460" s="1759">
        <v>-0.31877375583888373</v>
      </c>
      <c r="I460" s="1759">
        <v>0</v>
      </c>
      <c r="J460" s="1759">
        <v>0</v>
      </c>
      <c r="K460" s="1759">
        <v>0</v>
      </c>
      <c r="L460" s="1759">
        <v>0</v>
      </c>
      <c r="M460" s="1759">
        <v>-0.24545902171991044</v>
      </c>
      <c r="N460" s="1759">
        <v>-6.0567013609387903</v>
      </c>
      <c r="O460" s="1759">
        <v>0</v>
      </c>
      <c r="P460" s="1759">
        <v>0</v>
      </c>
      <c r="Q460" s="1759">
        <v>0</v>
      </c>
      <c r="R460" s="1759">
        <v>0</v>
      </c>
      <c r="S460" s="1759">
        <v>0</v>
      </c>
      <c r="T460" s="1761">
        <v>-12.570494521844225</v>
      </c>
    </row>
    <row r="461" spans="2:20">
      <c r="B461" s="1758" t="s">
        <v>52</v>
      </c>
      <c r="C461" s="1759">
        <v>0</v>
      </c>
      <c r="D461" s="1759">
        <v>0</v>
      </c>
      <c r="E461" s="1759">
        <v>-18.714774559646315</v>
      </c>
      <c r="F461" s="1759">
        <v>-28.257765893495769</v>
      </c>
      <c r="G461" s="1759">
        <v>0</v>
      </c>
      <c r="H461" s="1759">
        <v>0</v>
      </c>
      <c r="I461" s="1759">
        <v>0</v>
      </c>
      <c r="J461" s="1759">
        <v>0</v>
      </c>
      <c r="K461" s="1759">
        <v>0</v>
      </c>
      <c r="L461" s="1759">
        <v>0</v>
      </c>
      <c r="M461" s="1759">
        <v>-13.972472121868162</v>
      </c>
      <c r="N461" s="1759">
        <v>0</v>
      </c>
      <c r="O461" s="1759">
        <v>0</v>
      </c>
      <c r="P461" s="1759">
        <v>0</v>
      </c>
      <c r="Q461" s="1759">
        <v>0</v>
      </c>
      <c r="R461" s="1759">
        <v>0</v>
      </c>
      <c r="S461" s="1759">
        <v>-2.6159745910871801</v>
      </c>
      <c r="T461" s="1761">
        <v>-63.560987166097433</v>
      </c>
    </row>
    <row r="462" spans="2:20">
      <c r="B462" s="1758" t="s">
        <v>53</v>
      </c>
      <c r="C462" s="1759">
        <v>0</v>
      </c>
      <c r="D462" s="1759">
        <v>0</v>
      </c>
      <c r="E462" s="1759">
        <v>0</v>
      </c>
      <c r="F462" s="1759">
        <v>0</v>
      </c>
      <c r="G462" s="1759">
        <v>0</v>
      </c>
      <c r="H462" s="1759">
        <v>0</v>
      </c>
      <c r="I462" s="1759">
        <v>0</v>
      </c>
      <c r="J462" s="1759">
        <v>0</v>
      </c>
      <c r="K462" s="1759">
        <v>0</v>
      </c>
      <c r="L462" s="1759">
        <v>0</v>
      </c>
      <c r="M462" s="1759">
        <v>0</v>
      </c>
      <c r="N462" s="1759">
        <v>0</v>
      </c>
      <c r="O462" s="1759">
        <v>0</v>
      </c>
      <c r="P462" s="1759">
        <v>0</v>
      </c>
      <c r="Q462" s="1759">
        <v>0</v>
      </c>
      <c r="R462" s="1759">
        <v>0</v>
      </c>
      <c r="S462" s="1759">
        <v>0</v>
      </c>
      <c r="T462" s="1761">
        <v>0</v>
      </c>
    </row>
    <row r="463" spans="2:20">
      <c r="B463" s="1763" t="s">
        <v>54</v>
      </c>
      <c r="C463" s="1764">
        <v>6.4704572400063389</v>
      </c>
      <c r="D463" s="1764">
        <v>113.59926767676768</v>
      </c>
      <c r="E463" s="1764">
        <v>-54.13005867937644</v>
      </c>
      <c r="F463" s="1764">
        <v>-41.099092144054893</v>
      </c>
      <c r="G463" s="1764">
        <v>2.6585092475046008</v>
      </c>
      <c r="H463" s="1764">
        <v>-0.31877375583888373</v>
      </c>
      <c r="I463" s="1764">
        <v>719.36454732549896</v>
      </c>
      <c r="J463" s="1764">
        <v>558.72307355451585</v>
      </c>
      <c r="K463" s="1764">
        <v>259.52068915888663</v>
      </c>
      <c r="L463" s="1764">
        <v>18.54282307043929</v>
      </c>
      <c r="M463" s="1764">
        <v>-14.217931143588071</v>
      </c>
      <c r="N463" s="1764">
        <v>-6.0567013609387903</v>
      </c>
      <c r="O463" s="1764">
        <v>167.23788927594987</v>
      </c>
      <c r="P463" s="1764">
        <v>16.810012338289248</v>
      </c>
      <c r="Q463" s="1764">
        <v>-21.827006803536051</v>
      </c>
      <c r="R463" s="1764">
        <v>0</v>
      </c>
      <c r="S463" s="1764">
        <v>-2.6159745910871801</v>
      </c>
      <c r="T463" s="1764">
        <v>1722.661730409438</v>
      </c>
    </row>
    <row r="464" spans="2:20">
      <c r="B464" s="1765"/>
      <c r="C464" s="1766"/>
      <c r="D464" s="1766"/>
      <c r="E464" s="1766"/>
      <c r="F464" s="1766"/>
      <c r="G464" s="1766"/>
      <c r="H464" s="1766"/>
      <c r="I464" s="1766"/>
      <c r="J464" s="1766"/>
      <c r="K464" s="1766"/>
      <c r="L464" s="1766"/>
      <c r="M464" s="1766"/>
      <c r="N464" s="1766"/>
      <c r="O464" s="1766"/>
      <c r="P464" s="1766"/>
      <c r="Q464" s="1766"/>
      <c r="R464" s="1766"/>
      <c r="S464" s="1766"/>
      <c r="T464" s="1766"/>
    </row>
    <row r="465" spans="2:20">
      <c r="B465" s="1767" t="s">
        <v>55</v>
      </c>
      <c r="C465" s="1759">
        <v>0</v>
      </c>
      <c r="D465" s="1759">
        <v>0</v>
      </c>
      <c r="E465" s="1759">
        <v>0</v>
      </c>
      <c r="F465" s="1759">
        <v>0</v>
      </c>
      <c r="G465" s="1759">
        <v>0</v>
      </c>
      <c r="H465" s="1759">
        <v>0</v>
      </c>
      <c r="I465" s="1759">
        <v>0</v>
      </c>
      <c r="J465" s="1759">
        <v>0</v>
      </c>
      <c r="K465" s="1759">
        <v>0</v>
      </c>
      <c r="L465" s="1759">
        <v>0</v>
      </c>
      <c r="M465" s="1759">
        <v>0</v>
      </c>
      <c r="N465" s="1759">
        <v>0</v>
      </c>
      <c r="O465" s="1759">
        <v>0</v>
      </c>
      <c r="P465" s="1759">
        <v>0</v>
      </c>
      <c r="Q465" s="1759">
        <v>0</v>
      </c>
      <c r="R465" s="1759">
        <v>0</v>
      </c>
      <c r="S465" s="1759">
        <v>0</v>
      </c>
      <c r="T465" s="1768">
        <v>0</v>
      </c>
    </row>
    <row r="466" spans="2:20">
      <c r="B466" s="1767" t="s">
        <v>56</v>
      </c>
      <c r="C466" s="1759">
        <v>0</v>
      </c>
      <c r="D466" s="1759">
        <v>0</v>
      </c>
      <c r="E466" s="1759">
        <v>0</v>
      </c>
      <c r="F466" s="1759">
        <v>0</v>
      </c>
      <c r="G466" s="1759">
        <v>0</v>
      </c>
      <c r="H466" s="1759">
        <v>0</v>
      </c>
      <c r="I466" s="1759">
        <v>719.36454732549896</v>
      </c>
      <c r="J466" s="1759">
        <v>558.72307355451585</v>
      </c>
      <c r="K466" s="1759">
        <v>7.3641741159197913</v>
      </c>
      <c r="L466" s="1759">
        <v>2.1242601140823472</v>
      </c>
      <c r="M466" s="1759">
        <v>0</v>
      </c>
      <c r="N466" s="1759">
        <v>0</v>
      </c>
      <c r="O466" s="1759">
        <v>0</v>
      </c>
      <c r="P466" s="1759">
        <v>0</v>
      </c>
      <c r="Q466" s="1759">
        <v>-807.46040433335611</v>
      </c>
      <c r="R466" s="1759">
        <v>0</v>
      </c>
      <c r="S466" s="1759">
        <v>26.161305321454979</v>
      </c>
      <c r="T466" s="1768">
        <v>506.27695609811565</v>
      </c>
    </row>
    <row r="467" spans="2:20">
      <c r="B467" s="1767" t="s">
        <v>57</v>
      </c>
      <c r="C467" s="1759">
        <v>0</v>
      </c>
      <c r="D467" s="1759">
        <v>0</v>
      </c>
      <c r="E467" s="1759">
        <v>0</v>
      </c>
      <c r="F467" s="1759">
        <v>0</v>
      </c>
      <c r="G467" s="1759">
        <v>0</v>
      </c>
      <c r="H467" s="1759">
        <v>0</v>
      </c>
      <c r="I467" s="1759">
        <v>0</v>
      </c>
      <c r="J467" s="1759">
        <v>0</v>
      </c>
      <c r="K467" s="1759">
        <v>32.969409801217495</v>
      </c>
      <c r="L467" s="1759">
        <v>14.376617363231052</v>
      </c>
      <c r="M467" s="1759">
        <v>0</v>
      </c>
      <c r="N467" s="1759">
        <v>8.1628635102370666</v>
      </c>
      <c r="O467" s="1759">
        <v>0</v>
      </c>
      <c r="P467" s="1759">
        <v>11.229597274981714</v>
      </c>
      <c r="Q467" s="1759">
        <v>0</v>
      </c>
      <c r="R467" s="1759">
        <v>-63.844506824281616</v>
      </c>
      <c r="S467" s="1759">
        <v>0</v>
      </c>
      <c r="T467" s="1768">
        <v>2.8939811253857144</v>
      </c>
    </row>
    <row r="468" spans="2:20">
      <c r="B468" s="1767" t="s">
        <v>58</v>
      </c>
      <c r="C468" s="1759">
        <v>0</v>
      </c>
      <c r="D468" s="1759">
        <v>0</v>
      </c>
      <c r="E468" s="1759">
        <v>0</v>
      </c>
      <c r="F468" s="1759">
        <v>0</v>
      </c>
      <c r="G468" s="1759">
        <v>0</v>
      </c>
      <c r="H468" s="1759">
        <v>0</v>
      </c>
      <c r="I468" s="1759">
        <v>0</v>
      </c>
      <c r="J468" s="1759">
        <v>0</v>
      </c>
      <c r="K468" s="1759">
        <v>105.31291420579285</v>
      </c>
      <c r="L468" s="1759">
        <v>0</v>
      </c>
      <c r="M468" s="1759">
        <v>0</v>
      </c>
      <c r="N468" s="1759">
        <v>-101.15629528211257</v>
      </c>
      <c r="O468" s="1759">
        <v>0</v>
      </c>
      <c r="P468" s="1759">
        <v>0</v>
      </c>
      <c r="Q468" s="1759">
        <v>0</v>
      </c>
      <c r="R468" s="1759">
        <v>0</v>
      </c>
      <c r="S468" s="1759">
        <v>0</v>
      </c>
      <c r="T468" s="1768">
        <v>4.1566189236802842</v>
      </c>
    </row>
    <row r="469" spans="2:20">
      <c r="B469" s="1767" t="s">
        <v>59</v>
      </c>
      <c r="C469" s="1759">
        <v>0</v>
      </c>
      <c r="D469" s="1759">
        <v>0</v>
      </c>
      <c r="E469" s="1759">
        <v>0</v>
      </c>
      <c r="F469" s="1759">
        <v>0</v>
      </c>
      <c r="G469" s="1759">
        <v>0</v>
      </c>
      <c r="H469" s="1759">
        <v>-4.6427731837598412</v>
      </c>
      <c r="I469" s="1759">
        <v>0</v>
      </c>
      <c r="J469" s="1759">
        <v>0</v>
      </c>
      <c r="K469" s="1759">
        <v>0</v>
      </c>
      <c r="L469" s="1759">
        <v>0</v>
      </c>
      <c r="M469" s="1759">
        <v>0</v>
      </c>
      <c r="N469" s="1759">
        <v>0</v>
      </c>
      <c r="O469" s="1759">
        <v>0</v>
      </c>
      <c r="P469" s="1759">
        <v>0</v>
      </c>
      <c r="Q469" s="1759">
        <v>0</v>
      </c>
      <c r="R469" s="1759">
        <v>0</v>
      </c>
      <c r="S469" s="1759">
        <v>6.4074201765093832</v>
      </c>
      <c r="T469" s="1768">
        <v>1.7646469927495421</v>
      </c>
    </row>
    <row r="470" spans="2:20">
      <c r="B470" s="1767" t="s">
        <v>60</v>
      </c>
      <c r="C470" s="1759">
        <v>0</v>
      </c>
      <c r="D470" s="1759">
        <v>117.67676767676768</v>
      </c>
      <c r="E470" s="1759">
        <v>-116.5</v>
      </c>
      <c r="F470" s="1759">
        <v>0</v>
      </c>
      <c r="G470" s="1759">
        <v>0</v>
      </c>
      <c r="H470" s="1759">
        <v>0</v>
      </c>
      <c r="I470" s="1759">
        <v>0</v>
      </c>
      <c r="J470" s="1759">
        <v>0</v>
      </c>
      <c r="K470" s="1759">
        <v>0</v>
      </c>
      <c r="L470" s="1759">
        <v>0</v>
      </c>
      <c r="M470" s="1759">
        <v>0</v>
      </c>
      <c r="N470" s="1759">
        <v>0</v>
      </c>
      <c r="O470" s="1759">
        <v>0</v>
      </c>
      <c r="P470" s="1759">
        <v>0</v>
      </c>
      <c r="Q470" s="1759">
        <v>0</v>
      </c>
      <c r="R470" s="1759">
        <v>0</v>
      </c>
      <c r="S470" s="1759">
        <v>0</v>
      </c>
      <c r="T470" s="1768">
        <v>1.1767676767676818</v>
      </c>
    </row>
    <row r="471" spans="2:20">
      <c r="B471" s="1767" t="s">
        <v>61</v>
      </c>
      <c r="C471" s="1759">
        <v>0</v>
      </c>
      <c r="D471" s="1759">
        <v>0</v>
      </c>
      <c r="E471" s="1759">
        <v>0</v>
      </c>
      <c r="F471" s="1759">
        <v>0</v>
      </c>
      <c r="G471" s="1759">
        <v>0</v>
      </c>
      <c r="H471" s="1759">
        <v>0</v>
      </c>
      <c r="I471" s="1759">
        <v>0</v>
      </c>
      <c r="J471" s="1759">
        <v>0</v>
      </c>
      <c r="K471" s="1759">
        <v>61.244429678974598</v>
      </c>
      <c r="L471" s="1759">
        <v>0</v>
      </c>
      <c r="M471" s="1759">
        <v>-61.244429678974598</v>
      </c>
      <c r="N471" s="1759">
        <v>0</v>
      </c>
      <c r="O471" s="1759">
        <v>0</v>
      </c>
      <c r="P471" s="1759">
        <v>0</v>
      </c>
      <c r="Q471" s="1759">
        <v>0</v>
      </c>
      <c r="R471" s="1759">
        <v>0</v>
      </c>
      <c r="S471" s="1759">
        <v>0</v>
      </c>
      <c r="T471" s="1768">
        <v>0</v>
      </c>
    </row>
    <row r="472" spans="2:20">
      <c r="B472" s="1767" t="s">
        <v>62</v>
      </c>
      <c r="C472" s="1759">
        <v>0</v>
      </c>
      <c r="D472" s="1759">
        <v>0</v>
      </c>
      <c r="E472" s="1759">
        <v>0</v>
      </c>
      <c r="F472" s="1759">
        <v>-56.725829149009897</v>
      </c>
      <c r="G472" s="1759">
        <v>0</v>
      </c>
      <c r="H472" s="1759">
        <v>0</v>
      </c>
      <c r="I472" s="1759">
        <v>0</v>
      </c>
      <c r="J472" s="1759">
        <v>0</v>
      </c>
      <c r="K472" s="1759">
        <v>0</v>
      </c>
      <c r="L472" s="1759">
        <v>0</v>
      </c>
      <c r="M472" s="1759">
        <v>0</v>
      </c>
      <c r="N472" s="1759">
        <v>0</v>
      </c>
      <c r="O472" s="1759">
        <v>0</v>
      </c>
      <c r="P472" s="1759">
        <v>0</v>
      </c>
      <c r="Q472" s="1759">
        <v>0</v>
      </c>
      <c r="R472" s="1759">
        <v>0</v>
      </c>
      <c r="S472" s="1759">
        <v>79.005333076615457</v>
      </c>
      <c r="T472" s="1768">
        <v>22.27950392760556</v>
      </c>
    </row>
    <row r="473" spans="2:20">
      <c r="B473" s="1767" t="s">
        <v>63</v>
      </c>
      <c r="C473" s="1759">
        <v>0</v>
      </c>
      <c r="D473" s="1759">
        <v>0</v>
      </c>
      <c r="E473" s="1759">
        <v>0</v>
      </c>
      <c r="F473" s="1759">
        <v>0</v>
      </c>
      <c r="G473" s="1759">
        <v>0</v>
      </c>
      <c r="H473" s="1759">
        <v>0</v>
      </c>
      <c r="I473" s="1759">
        <v>0</v>
      </c>
      <c r="J473" s="1759">
        <v>0</v>
      </c>
      <c r="K473" s="1759">
        <v>0</v>
      </c>
      <c r="L473" s="1759">
        <v>0</v>
      </c>
      <c r="M473" s="1759">
        <v>0</v>
      </c>
      <c r="N473" s="1759">
        <v>0</v>
      </c>
      <c r="O473" s="1759">
        <v>0</v>
      </c>
      <c r="P473" s="1759">
        <v>0</v>
      </c>
      <c r="Q473" s="1759">
        <v>227.4478264289001</v>
      </c>
      <c r="R473" s="1759">
        <v>0</v>
      </c>
      <c r="S473" s="1759">
        <v>-163.76243502880806</v>
      </c>
      <c r="T473" s="1768">
        <v>63.685391400092044</v>
      </c>
    </row>
    <row r="474" spans="2:20">
      <c r="B474" s="1767" t="s">
        <v>64</v>
      </c>
      <c r="C474" s="1759">
        <v>3.3456624609374996</v>
      </c>
      <c r="D474" s="1759">
        <v>-4.0775000000000006</v>
      </c>
      <c r="E474" s="1759">
        <v>5.333129161634389</v>
      </c>
      <c r="F474" s="1759">
        <v>0</v>
      </c>
      <c r="G474" s="1759">
        <v>0</v>
      </c>
      <c r="H474" s="1759">
        <v>0</v>
      </c>
      <c r="I474" s="1759">
        <v>0</v>
      </c>
      <c r="J474" s="1759">
        <v>0</v>
      </c>
      <c r="K474" s="1759">
        <v>0</v>
      </c>
      <c r="L474" s="1759">
        <v>0</v>
      </c>
      <c r="M474" s="1759">
        <v>0</v>
      </c>
      <c r="N474" s="1759">
        <v>0</v>
      </c>
      <c r="O474" s="1759">
        <v>0</v>
      </c>
      <c r="P474" s="1759">
        <v>0</v>
      </c>
      <c r="Q474" s="1759">
        <v>0</v>
      </c>
      <c r="R474" s="1759">
        <v>0</v>
      </c>
      <c r="S474" s="1759">
        <v>0</v>
      </c>
      <c r="T474" s="1768">
        <v>4.6012916225718881</v>
      </c>
    </row>
    <row r="475" spans="2:20">
      <c r="B475" s="1767" t="s">
        <v>65</v>
      </c>
      <c r="C475" s="1759">
        <v>1.3010909570312501</v>
      </c>
      <c r="D475" s="1759">
        <v>0</v>
      </c>
      <c r="E475" s="1759">
        <v>16.370388000000002</v>
      </c>
      <c r="F475" s="1759">
        <v>0</v>
      </c>
      <c r="G475" s="1759">
        <v>0</v>
      </c>
      <c r="H475" s="1759">
        <v>0.23833359000000001</v>
      </c>
      <c r="I475" s="1759">
        <v>0</v>
      </c>
      <c r="J475" s="1759">
        <v>0</v>
      </c>
      <c r="K475" s="1759">
        <v>0</v>
      </c>
      <c r="L475" s="1759">
        <v>0</v>
      </c>
      <c r="M475" s="1759">
        <v>0</v>
      </c>
      <c r="N475" s="1759">
        <v>4.5283382100000003</v>
      </c>
      <c r="O475" s="1759">
        <v>0</v>
      </c>
      <c r="P475" s="1759">
        <v>0</v>
      </c>
      <c r="Q475" s="1759">
        <v>23.764749135811972</v>
      </c>
      <c r="R475" s="1759">
        <v>0</v>
      </c>
      <c r="S475" s="1759">
        <v>0</v>
      </c>
      <c r="T475" s="1768">
        <v>46.20289989284322</v>
      </c>
    </row>
    <row r="476" spans="2:20">
      <c r="B476" s="1767" t="s">
        <v>66</v>
      </c>
      <c r="C476" s="1759">
        <v>0</v>
      </c>
      <c r="D476" s="1759">
        <v>0</v>
      </c>
      <c r="E476" s="1759">
        <v>0</v>
      </c>
      <c r="F476" s="1759">
        <v>0</v>
      </c>
      <c r="G476" s="1759">
        <v>0</v>
      </c>
      <c r="H476" s="1759">
        <v>5.9892288845118907E-2</v>
      </c>
      <c r="I476" s="1759">
        <v>0</v>
      </c>
      <c r="J476" s="1759">
        <v>0</v>
      </c>
      <c r="K476" s="1759">
        <v>0</v>
      </c>
      <c r="L476" s="1759">
        <v>0</v>
      </c>
      <c r="M476" s="1759">
        <v>0</v>
      </c>
      <c r="N476" s="1759">
        <v>1.137953488057259</v>
      </c>
      <c r="O476" s="1759">
        <v>0</v>
      </c>
      <c r="P476" s="1759">
        <v>0</v>
      </c>
      <c r="Q476" s="1759">
        <v>60.210131112627032</v>
      </c>
      <c r="R476" s="1759">
        <v>4.9473603074166572</v>
      </c>
      <c r="S476" s="1759">
        <v>0</v>
      </c>
      <c r="T476" s="1768">
        <v>66.355337196946067</v>
      </c>
    </row>
    <row r="477" spans="2:20">
      <c r="B477" s="1763" t="s">
        <v>67</v>
      </c>
      <c r="C477" s="1764">
        <v>4.6467534179687497</v>
      </c>
      <c r="D477" s="1764">
        <v>113.59926767676768</v>
      </c>
      <c r="E477" s="1764">
        <v>-94.796482838365606</v>
      </c>
      <c r="F477" s="1764">
        <v>-56.725829149009897</v>
      </c>
      <c r="G477" s="1764">
        <v>0</v>
      </c>
      <c r="H477" s="1764">
        <v>-4.3445473049147223</v>
      </c>
      <c r="I477" s="1764">
        <v>719.36454732549896</v>
      </c>
      <c r="J477" s="1764">
        <v>558.72307355451585</v>
      </c>
      <c r="K477" s="1764">
        <v>206.89092780190475</v>
      </c>
      <c r="L477" s="1764">
        <v>16.500877477313399</v>
      </c>
      <c r="M477" s="1764">
        <v>-61.244429678974598</v>
      </c>
      <c r="N477" s="1764">
        <v>-87.327140073818228</v>
      </c>
      <c r="O477" s="1764">
        <v>0</v>
      </c>
      <c r="P477" s="1764">
        <v>11.229597274981714</v>
      </c>
      <c r="Q477" s="1764">
        <v>-496.03769765601709</v>
      </c>
      <c r="R477" s="1764">
        <v>-58.897146516864957</v>
      </c>
      <c r="S477" s="1764">
        <v>-52.188376454228234</v>
      </c>
      <c r="T477" s="1764">
        <v>719.39339485675771</v>
      </c>
    </row>
    <row r="478" spans="2:20">
      <c r="B478" s="1765"/>
      <c r="C478" s="1766"/>
      <c r="D478" s="1766"/>
      <c r="E478" s="1766"/>
      <c r="F478" s="1766"/>
      <c r="G478" s="1766"/>
      <c r="H478" s="1766"/>
      <c r="I478" s="1766"/>
      <c r="J478" s="1766"/>
      <c r="K478" s="1766"/>
      <c r="L478" s="1766"/>
      <c r="M478" s="1766"/>
      <c r="N478" s="1766"/>
      <c r="O478" s="1766"/>
      <c r="P478" s="1766"/>
      <c r="Q478" s="1766"/>
      <c r="R478" s="1766"/>
      <c r="S478" s="1766"/>
      <c r="T478" s="1766"/>
    </row>
    <row r="479" spans="2:20">
      <c r="B479" s="1767" t="s">
        <v>68</v>
      </c>
      <c r="C479" s="1759">
        <v>1.8237038220375892</v>
      </c>
      <c r="D479" s="1759">
        <v>0</v>
      </c>
      <c r="E479" s="1759">
        <v>0.671413025716175</v>
      </c>
      <c r="F479" s="1759">
        <v>0</v>
      </c>
      <c r="G479" s="1759">
        <v>0</v>
      </c>
      <c r="H479" s="1770">
        <v>1.7228193868005783</v>
      </c>
      <c r="I479" s="1759">
        <v>0</v>
      </c>
      <c r="J479" s="1759">
        <v>0</v>
      </c>
      <c r="K479" s="1759">
        <v>18.179265761939426</v>
      </c>
      <c r="L479" s="1759">
        <v>2.0419455931258916</v>
      </c>
      <c r="M479" s="1759">
        <v>1.4169866943359375</v>
      </c>
      <c r="N479" s="1759">
        <v>32.733568349210984</v>
      </c>
      <c r="O479" s="1759">
        <v>11.306912109375</v>
      </c>
      <c r="P479" s="1759">
        <v>0</v>
      </c>
      <c r="Q479" s="1759">
        <v>141.52356818077121</v>
      </c>
      <c r="R479" s="1759">
        <v>17.760940175068338</v>
      </c>
      <c r="S479" s="1759">
        <v>8.2355947265624998</v>
      </c>
      <c r="T479" s="1768">
        <v>237.41671782494362</v>
      </c>
    </row>
    <row r="480" spans="2:20">
      <c r="B480" s="1965" t="s">
        <v>69</v>
      </c>
      <c r="C480" s="1966">
        <v>0</v>
      </c>
      <c r="D480" s="1966">
        <v>0</v>
      </c>
      <c r="E480" s="1966">
        <v>0.86248908113423139</v>
      </c>
      <c r="F480" s="1966">
        <v>2.9414401384596758</v>
      </c>
      <c r="G480" s="1966">
        <v>0</v>
      </c>
      <c r="H480" s="1966">
        <v>0.25814381907328782</v>
      </c>
      <c r="I480" s="1966">
        <v>0</v>
      </c>
      <c r="J480" s="1966">
        <v>0</v>
      </c>
      <c r="K480" s="1966">
        <v>0</v>
      </c>
      <c r="L480" s="1966">
        <v>0</v>
      </c>
      <c r="M480" s="1966">
        <v>11.290866079539722</v>
      </c>
      <c r="N480" s="1966">
        <v>4.9047325623924678</v>
      </c>
      <c r="O480" s="1966">
        <v>0</v>
      </c>
      <c r="P480" s="1966">
        <v>0</v>
      </c>
      <c r="Q480" s="1966">
        <v>106.74459411941592</v>
      </c>
      <c r="R480" s="1966">
        <v>0</v>
      </c>
      <c r="S480" s="1966">
        <v>5.3966998641798476</v>
      </c>
      <c r="T480" s="1967">
        <v>132.39896566419515</v>
      </c>
    </row>
    <row r="481" spans="2:20">
      <c r="B481" s="1767" t="s">
        <v>70</v>
      </c>
      <c r="C481" s="1759">
        <v>0</v>
      </c>
      <c r="D481" s="1759">
        <v>0</v>
      </c>
      <c r="E481" s="1759">
        <v>0.19325490667833059</v>
      </c>
      <c r="F481" s="1759">
        <v>0</v>
      </c>
      <c r="G481" s="1759">
        <v>0</v>
      </c>
      <c r="H481" s="1770">
        <v>1.3094987150488224</v>
      </c>
      <c r="I481" s="1759">
        <v>0</v>
      </c>
      <c r="J481" s="1759">
        <v>0</v>
      </c>
      <c r="K481" s="1759">
        <v>28.937300829462252</v>
      </c>
      <c r="L481" s="1759">
        <v>0</v>
      </c>
      <c r="M481" s="1759">
        <v>0</v>
      </c>
      <c r="N481" s="1759">
        <v>24.88047558592762</v>
      </c>
      <c r="O481" s="1759">
        <v>124.95584249070536</v>
      </c>
      <c r="P481" s="1759">
        <v>2.4058191917512057</v>
      </c>
      <c r="Q481" s="1759">
        <v>126.9969073432044</v>
      </c>
      <c r="R481" s="1759">
        <v>22.248806062911136</v>
      </c>
      <c r="S481" s="1759">
        <v>0</v>
      </c>
      <c r="T481" s="1768">
        <v>331.92790512568911</v>
      </c>
    </row>
    <row r="482" spans="2:20">
      <c r="B482" s="1767" t="s">
        <v>71</v>
      </c>
      <c r="C482" s="1759">
        <v>0</v>
      </c>
      <c r="D482" s="1759">
        <v>0</v>
      </c>
      <c r="E482" s="1759">
        <v>0.13103912510682203</v>
      </c>
      <c r="F482" s="1759">
        <v>0</v>
      </c>
      <c r="G482" s="1759">
        <v>0</v>
      </c>
      <c r="H482" s="1770">
        <v>0.65398403873429223</v>
      </c>
      <c r="I482" s="1759">
        <v>0</v>
      </c>
      <c r="J482" s="1759">
        <v>0</v>
      </c>
      <c r="K482" s="1759">
        <v>0.34200087095620557</v>
      </c>
      <c r="L482" s="1759">
        <v>0</v>
      </c>
      <c r="M482" s="1759">
        <v>0</v>
      </c>
      <c r="N482" s="1759">
        <v>12.425696735951551</v>
      </c>
      <c r="O482" s="1759">
        <v>29.475134675869491</v>
      </c>
      <c r="P482" s="1759">
        <v>0.98718886646583714</v>
      </c>
      <c r="Q482" s="1759">
        <v>79.403561217182173</v>
      </c>
      <c r="R482" s="1759">
        <v>18.887400278885494</v>
      </c>
      <c r="S482" s="1759">
        <v>0</v>
      </c>
      <c r="T482" s="1768">
        <v>142.30600580915188</v>
      </c>
    </row>
    <row r="483" spans="2:20">
      <c r="B483" s="1767" t="s">
        <v>72</v>
      </c>
      <c r="C483" s="1759">
        <v>0</v>
      </c>
      <c r="D483" s="1759">
        <v>0</v>
      </c>
      <c r="E483" s="1759">
        <v>0</v>
      </c>
      <c r="F483" s="1759">
        <v>0.49546247522038722</v>
      </c>
      <c r="G483" s="1759">
        <v>0</v>
      </c>
      <c r="H483" s="1770">
        <v>8.1327589418857746E-2</v>
      </c>
      <c r="I483" s="1759">
        <v>0</v>
      </c>
      <c r="J483" s="1759">
        <v>0</v>
      </c>
      <c r="K483" s="1759">
        <v>4.5749249618986854</v>
      </c>
      <c r="L483" s="1759">
        <v>0</v>
      </c>
      <c r="M483" s="1759">
        <v>16.212677986481324</v>
      </c>
      <c r="N483" s="1759">
        <v>1.5452241989582969</v>
      </c>
      <c r="O483" s="1759">
        <v>1.5</v>
      </c>
      <c r="P483" s="1759">
        <v>2.1874070050904897</v>
      </c>
      <c r="Q483" s="1759">
        <v>7.8420599919073899</v>
      </c>
      <c r="R483" s="1759">
        <v>0</v>
      </c>
      <c r="S483" s="1759">
        <v>0.44339331184266689</v>
      </c>
      <c r="T483" s="1768">
        <v>34.882477520818099</v>
      </c>
    </row>
    <row r="484" spans="2:20">
      <c r="B484" s="1767" t="s">
        <v>73</v>
      </c>
      <c r="C484" s="1759">
        <v>0</v>
      </c>
      <c r="D484" s="1759">
        <v>0</v>
      </c>
      <c r="E484" s="1759">
        <v>0</v>
      </c>
      <c r="F484" s="1759">
        <v>0</v>
      </c>
      <c r="G484" s="1759">
        <v>0</v>
      </c>
      <c r="H484" s="1759">
        <v>0</v>
      </c>
      <c r="I484" s="1759">
        <v>0</v>
      </c>
      <c r="J484" s="1759">
        <v>0</v>
      </c>
      <c r="K484" s="1759">
        <v>0</v>
      </c>
      <c r="L484" s="1759">
        <v>0</v>
      </c>
      <c r="M484" s="1759">
        <v>0</v>
      </c>
      <c r="N484" s="1759">
        <v>0</v>
      </c>
      <c r="O484" s="1759">
        <v>0</v>
      </c>
      <c r="P484" s="1759">
        <v>0</v>
      </c>
      <c r="Q484" s="1759">
        <v>11.7</v>
      </c>
      <c r="R484" s="1759">
        <v>0</v>
      </c>
      <c r="S484" s="1759">
        <v>0</v>
      </c>
      <c r="T484" s="1768">
        <v>11.7</v>
      </c>
    </row>
    <row r="485" spans="2:20">
      <c r="B485" s="1763" t="s">
        <v>74</v>
      </c>
      <c r="C485" s="1764">
        <v>1.8237038220375892</v>
      </c>
      <c r="D485" s="1764">
        <v>0</v>
      </c>
      <c r="E485" s="1764">
        <v>1.858196138635559</v>
      </c>
      <c r="F485" s="1764">
        <v>3.4369026136800631</v>
      </c>
      <c r="G485" s="1764">
        <v>0</v>
      </c>
      <c r="H485" s="1764">
        <v>4.0257735490758391</v>
      </c>
      <c r="I485" s="1764">
        <v>0</v>
      </c>
      <c r="J485" s="1764">
        <v>0</v>
      </c>
      <c r="K485" s="1764">
        <v>52.033492424256572</v>
      </c>
      <c r="L485" s="1764">
        <v>2.0419455931258916</v>
      </c>
      <c r="M485" s="1764">
        <v>28.920530760356982</v>
      </c>
      <c r="N485" s="1764">
        <v>76.48969743244092</v>
      </c>
      <c r="O485" s="1764">
        <v>167.23788927594987</v>
      </c>
      <c r="P485" s="1764">
        <v>5.580415063307532</v>
      </c>
      <c r="Q485" s="1764">
        <v>474.21069085248109</v>
      </c>
      <c r="R485" s="1764">
        <v>58.897146516864964</v>
      </c>
      <c r="S485" s="1764">
        <v>14.075687902585015</v>
      </c>
      <c r="T485" s="1764">
        <v>890.63207194479787</v>
      </c>
    </row>
    <row r="486" spans="2:20">
      <c r="B486" s="1758" t="s">
        <v>75</v>
      </c>
      <c r="C486" s="1759">
        <v>0</v>
      </c>
      <c r="D486" s="1759">
        <v>0</v>
      </c>
      <c r="E486" s="1759">
        <v>38.808228020353617</v>
      </c>
      <c r="F486" s="1759">
        <v>12.189834391274943</v>
      </c>
      <c r="G486" s="1759">
        <v>2.6585092475046008</v>
      </c>
      <c r="H486" s="1759">
        <v>0</v>
      </c>
      <c r="I486" s="1759">
        <v>0</v>
      </c>
      <c r="J486" s="1759">
        <v>0</v>
      </c>
      <c r="K486" s="1759">
        <v>0.5962689327253029</v>
      </c>
      <c r="L486" s="1759">
        <v>0</v>
      </c>
      <c r="M486" s="1759">
        <v>18.105967775029544</v>
      </c>
      <c r="N486" s="1759">
        <v>4.780741280438523</v>
      </c>
      <c r="O486" s="1759">
        <v>0</v>
      </c>
      <c r="P486" s="1759">
        <v>0</v>
      </c>
      <c r="Q486" s="1759">
        <v>0</v>
      </c>
      <c r="R486" s="1759">
        <v>0</v>
      </c>
      <c r="S486" s="1759">
        <v>35.496713960556022</v>
      </c>
      <c r="T486" s="1768">
        <v>112.63626360788255</v>
      </c>
    </row>
    <row r="487" spans="2:20">
      <c r="B487" s="1763" t="s">
        <v>76</v>
      </c>
      <c r="C487" s="1764">
        <v>1.8237038220375892</v>
      </c>
      <c r="D487" s="1764">
        <v>0</v>
      </c>
      <c r="E487" s="1764">
        <v>40.666424158989173</v>
      </c>
      <c r="F487" s="1764">
        <v>15.626737004955006</v>
      </c>
      <c r="G487" s="1764">
        <v>2.6585092475046008</v>
      </c>
      <c r="H487" s="1764">
        <v>4.0257735490758391</v>
      </c>
      <c r="I487" s="1764">
        <v>0</v>
      </c>
      <c r="J487" s="1764">
        <v>0</v>
      </c>
      <c r="K487" s="1764">
        <v>52.629761356981874</v>
      </c>
      <c r="L487" s="1764">
        <v>2.0419455931258916</v>
      </c>
      <c r="M487" s="1764">
        <v>47.026498535386523</v>
      </c>
      <c r="N487" s="1764">
        <v>81.270438712879439</v>
      </c>
      <c r="O487" s="1764">
        <v>167.23788927594987</v>
      </c>
      <c r="P487" s="1764">
        <v>5.580415063307532</v>
      </c>
      <c r="Q487" s="1764">
        <v>474.21069085248109</v>
      </c>
      <c r="R487" s="1764">
        <v>58.897146516864964</v>
      </c>
      <c r="S487" s="1764">
        <v>49.572401863141039</v>
      </c>
      <c r="T487" s="1764">
        <v>1003.2683355526805</v>
      </c>
    </row>
    <row r="488" spans="2:20">
      <c r="B488" s="1750"/>
      <c r="C488" s="1769">
        <v>0</v>
      </c>
      <c r="D488" s="1769">
        <v>0</v>
      </c>
      <c r="E488" s="1769">
        <v>0</v>
      </c>
      <c r="F488" s="1769">
        <v>0</v>
      </c>
      <c r="G488" s="1769">
        <v>0</v>
      </c>
      <c r="H488" s="1769">
        <v>4.9960036108132044E-16</v>
      </c>
      <c r="I488" s="1769">
        <v>0</v>
      </c>
      <c r="J488" s="1769">
        <v>0</v>
      </c>
      <c r="K488" s="1769">
        <v>0</v>
      </c>
      <c r="L488" s="1769">
        <v>0</v>
      </c>
      <c r="M488" s="1769">
        <v>0</v>
      </c>
      <c r="N488" s="1769">
        <v>0</v>
      </c>
      <c r="O488" s="1769">
        <v>0</v>
      </c>
      <c r="P488" s="1769">
        <v>0</v>
      </c>
      <c r="Q488" s="1769">
        <v>5.6843418860808015E-14</v>
      </c>
      <c r="R488" s="1769">
        <v>7.1054273576010019E-15</v>
      </c>
      <c r="S488" s="1769">
        <v>-1.4654943925052066E-14</v>
      </c>
      <c r="T488" s="1769">
        <v>0</v>
      </c>
    </row>
    <row r="489" spans="2:20">
      <c r="B489" s="1750"/>
      <c r="C489" s="1750"/>
      <c r="D489" s="1750"/>
      <c r="E489" s="1750"/>
      <c r="F489" s="1750"/>
      <c r="G489" s="1750"/>
      <c r="H489" s="1750"/>
      <c r="I489" s="1750"/>
      <c r="J489" s="1750"/>
      <c r="K489" s="1750"/>
      <c r="L489" s="1750"/>
      <c r="M489" s="1750"/>
      <c r="N489" s="1750"/>
      <c r="O489" s="1750"/>
      <c r="P489" s="1750"/>
      <c r="Q489" s="1750"/>
      <c r="R489" s="1750"/>
      <c r="S489" s="1750"/>
      <c r="T489" s="1750"/>
    </row>
  </sheetData>
  <mergeCells count="182">
    <mergeCell ref="S455:S456"/>
    <mergeCell ref="T455:T456"/>
    <mergeCell ref="H455:H456"/>
    <mergeCell ref="I455:I456"/>
    <mergeCell ref="J455:J456"/>
    <mergeCell ref="K455:P455"/>
    <mergeCell ref="Q455:Q456"/>
    <mergeCell ref="R455:R456"/>
    <mergeCell ref="B455:B456"/>
    <mergeCell ref="C455:C456"/>
    <mergeCell ref="D455:D456"/>
    <mergeCell ref="E455:E456"/>
    <mergeCell ref="F455:F456"/>
    <mergeCell ref="G455:G456"/>
    <mergeCell ref="J418:J419"/>
    <mergeCell ref="K418:P418"/>
    <mergeCell ref="Q418:Q419"/>
    <mergeCell ref="R418:R419"/>
    <mergeCell ref="S418:S419"/>
    <mergeCell ref="T418:T419"/>
    <mergeCell ref="S381:S382"/>
    <mergeCell ref="T381:T382"/>
    <mergeCell ref="B418:B419"/>
    <mergeCell ref="C418:C419"/>
    <mergeCell ref="D418:D419"/>
    <mergeCell ref="E418:E419"/>
    <mergeCell ref="F418:F419"/>
    <mergeCell ref="G418:G419"/>
    <mergeCell ref="H418:H419"/>
    <mergeCell ref="I418:I419"/>
    <mergeCell ref="H381:H382"/>
    <mergeCell ref="I381:I382"/>
    <mergeCell ref="J381:J382"/>
    <mergeCell ref="K381:P381"/>
    <mergeCell ref="Q381:Q382"/>
    <mergeCell ref="R381:R382"/>
    <mergeCell ref="B381:B382"/>
    <mergeCell ref="C381:C382"/>
    <mergeCell ref="D381:D382"/>
    <mergeCell ref="E381:E382"/>
    <mergeCell ref="F381:F382"/>
    <mergeCell ref="G381:G382"/>
    <mergeCell ref="J344:J345"/>
    <mergeCell ref="K344:P344"/>
    <mergeCell ref="Q344:Q345"/>
    <mergeCell ref="R344:R345"/>
    <mergeCell ref="S344:S345"/>
    <mergeCell ref="T344:T345"/>
    <mergeCell ref="S307:S308"/>
    <mergeCell ref="T307:T308"/>
    <mergeCell ref="B344:B345"/>
    <mergeCell ref="C344:C345"/>
    <mergeCell ref="D344:D345"/>
    <mergeCell ref="E344:E345"/>
    <mergeCell ref="F344:F345"/>
    <mergeCell ref="G344:G345"/>
    <mergeCell ref="H344:H345"/>
    <mergeCell ref="I344:I345"/>
    <mergeCell ref="H307:H308"/>
    <mergeCell ref="I307:I308"/>
    <mergeCell ref="J307:J308"/>
    <mergeCell ref="K307:P307"/>
    <mergeCell ref="Q307:Q308"/>
    <mergeCell ref="R307:R308"/>
    <mergeCell ref="B307:B308"/>
    <mergeCell ref="C307:C308"/>
    <mergeCell ref="D307:D308"/>
    <mergeCell ref="E307:E308"/>
    <mergeCell ref="F307:F308"/>
    <mergeCell ref="G307:G308"/>
    <mergeCell ref="J270:J271"/>
    <mergeCell ref="K270:P270"/>
    <mergeCell ref="Q270:Q271"/>
    <mergeCell ref="R270:R271"/>
    <mergeCell ref="S270:S271"/>
    <mergeCell ref="T270:T271"/>
    <mergeCell ref="S233:S234"/>
    <mergeCell ref="T233:T234"/>
    <mergeCell ref="B270:B271"/>
    <mergeCell ref="C270:C271"/>
    <mergeCell ref="D270:D271"/>
    <mergeCell ref="E270:E271"/>
    <mergeCell ref="F270:F271"/>
    <mergeCell ref="G270:G271"/>
    <mergeCell ref="H270:H271"/>
    <mergeCell ref="I270:I271"/>
    <mergeCell ref="H233:H234"/>
    <mergeCell ref="I233:I234"/>
    <mergeCell ref="J233:J234"/>
    <mergeCell ref="K233:P233"/>
    <mergeCell ref="Q233:Q234"/>
    <mergeCell ref="R233:R234"/>
    <mergeCell ref="B233:B234"/>
    <mergeCell ref="C233:C234"/>
    <mergeCell ref="D233:D234"/>
    <mergeCell ref="E233:E234"/>
    <mergeCell ref="F233:F234"/>
    <mergeCell ref="G233:G234"/>
    <mergeCell ref="J196:J197"/>
    <mergeCell ref="K196:P196"/>
    <mergeCell ref="Q196:Q197"/>
    <mergeCell ref="R196:R197"/>
    <mergeCell ref="S196:S197"/>
    <mergeCell ref="T196:T197"/>
    <mergeCell ref="S159:S160"/>
    <mergeCell ref="T159:T160"/>
    <mergeCell ref="B196:B197"/>
    <mergeCell ref="C196:C197"/>
    <mergeCell ref="D196:D197"/>
    <mergeCell ref="E196:E197"/>
    <mergeCell ref="F196:F197"/>
    <mergeCell ref="G196:G197"/>
    <mergeCell ref="H196:H197"/>
    <mergeCell ref="I196:I197"/>
    <mergeCell ref="H159:H160"/>
    <mergeCell ref="I159:I160"/>
    <mergeCell ref="J159:J160"/>
    <mergeCell ref="K159:P159"/>
    <mergeCell ref="Q159:Q160"/>
    <mergeCell ref="R159:R160"/>
    <mergeCell ref="B159:B160"/>
    <mergeCell ref="C159:C160"/>
    <mergeCell ref="D159:D160"/>
    <mergeCell ref="E159:E160"/>
    <mergeCell ref="F159:F160"/>
    <mergeCell ref="G159:G160"/>
    <mergeCell ref="J122:J123"/>
    <mergeCell ref="K122:P122"/>
    <mergeCell ref="Q122:Q123"/>
    <mergeCell ref="R122:R123"/>
    <mergeCell ref="S122:S123"/>
    <mergeCell ref="T122:T123"/>
    <mergeCell ref="S85:S86"/>
    <mergeCell ref="T85:T86"/>
    <mergeCell ref="B122:B123"/>
    <mergeCell ref="C122:C123"/>
    <mergeCell ref="D122:D123"/>
    <mergeCell ref="E122:E123"/>
    <mergeCell ref="F122:F123"/>
    <mergeCell ref="G122:G123"/>
    <mergeCell ref="H122:H123"/>
    <mergeCell ref="I122:I123"/>
    <mergeCell ref="H85:H86"/>
    <mergeCell ref="I85:I86"/>
    <mergeCell ref="J85:J86"/>
    <mergeCell ref="K85:P85"/>
    <mergeCell ref="Q85:Q86"/>
    <mergeCell ref="R85:R86"/>
    <mergeCell ref="B85:B86"/>
    <mergeCell ref="C85:C86"/>
    <mergeCell ref="D85:D86"/>
    <mergeCell ref="E85:E86"/>
    <mergeCell ref="F85:F86"/>
    <mergeCell ref="G85:G86"/>
    <mergeCell ref="J48:J49"/>
    <mergeCell ref="K48:P48"/>
    <mergeCell ref="Q48:Q49"/>
    <mergeCell ref="R48:R49"/>
    <mergeCell ref="S48:S49"/>
    <mergeCell ref="T48:T49"/>
    <mergeCell ref="S11:S12"/>
    <mergeCell ref="T11:T12"/>
    <mergeCell ref="B48:B49"/>
    <mergeCell ref="C48:C49"/>
    <mergeCell ref="D48:D49"/>
    <mergeCell ref="E48:E49"/>
    <mergeCell ref="F48:F49"/>
    <mergeCell ref="G48:G49"/>
    <mergeCell ref="H48:H49"/>
    <mergeCell ref="I48:I49"/>
    <mergeCell ref="H11:H12"/>
    <mergeCell ref="I11:I12"/>
    <mergeCell ref="J11:J12"/>
    <mergeCell ref="K11:P11"/>
    <mergeCell ref="Q11:Q12"/>
    <mergeCell ref="R11:R12"/>
    <mergeCell ref="B11:B12"/>
    <mergeCell ref="C11:C12"/>
    <mergeCell ref="D11:D12"/>
    <mergeCell ref="E11:E12"/>
    <mergeCell ref="F11:F12"/>
    <mergeCell ref="G11:G12"/>
  </mergeCells>
  <conditionalFormatting sqref="K86:O86 C117:E117 Q108:T108 T462:T464 C107:E115 T477:T485 T95:T106 C87:E94 M87:N87 Q87:T87 G87:G94 G107:G115 G117 I117:T117 I108:J108 I109:T115 I107:T107 I88:T94">
    <cfRule type="cellIs" dxfId="2697" priority="746" operator="equal">
      <formula>0</formula>
    </cfRule>
  </conditionalFormatting>
  <conditionalFormatting sqref="Q87:Q89">
    <cfRule type="cellIs" dxfId="2696" priority="745" operator="equal">
      <formula>0</formula>
    </cfRule>
  </conditionalFormatting>
  <conditionalFormatting sqref="Q87:S87 M87:N87 C88:E89 G88:G89 I88:S89">
    <cfRule type="cellIs" dxfId="2695" priority="744" operator="equal">
      <formula>0</formula>
    </cfRule>
  </conditionalFormatting>
  <conditionalFormatting sqref="E88:E89">
    <cfRule type="cellIs" dxfId="2694" priority="743" operator="equal">
      <formula>0</formula>
    </cfRule>
  </conditionalFormatting>
  <conditionalFormatting sqref="P86">
    <cfRule type="cellIs" dxfId="2693" priority="742" operator="equal">
      <formula>0</formula>
    </cfRule>
  </conditionalFormatting>
  <conditionalFormatting sqref="M87:N87">
    <cfRule type="cellIs" dxfId="2692" priority="741" operator="equal">
      <formula>0</formula>
    </cfRule>
  </conditionalFormatting>
  <conditionalFormatting sqref="K90:K92 K108">
    <cfRule type="cellIs" dxfId="2691" priority="740" operator="equal">
      <formula>0</formula>
    </cfRule>
  </conditionalFormatting>
  <conditionalFormatting sqref="K88:K89">
    <cfRule type="cellIs" dxfId="2690" priority="739" operator="equal">
      <formula>0</formula>
    </cfRule>
  </conditionalFormatting>
  <conditionalFormatting sqref="L90:L92 L108">
    <cfRule type="cellIs" dxfId="2689" priority="738" operator="equal">
      <formula>0</formula>
    </cfRule>
  </conditionalFormatting>
  <conditionalFormatting sqref="L88:L89">
    <cfRule type="cellIs" dxfId="2688" priority="737" operator="equal">
      <formula>0</formula>
    </cfRule>
  </conditionalFormatting>
  <conditionalFormatting sqref="M90:M92 M108">
    <cfRule type="cellIs" dxfId="2687" priority="736" operator="equal">
      <formula>0</formula>
    </cfRule>
  </conditionalFormatting>
  <conditionalFormatting sqref="M87:M89">
    <cfRule type="cellIs" dxfId="2686" priority="735" operator="equal">
      <formula>0</formula>
    </cfRule>
  </conditionalFormatting>
  <conditionalFormatting sqref="N90:N92 N108">
    <cfRule type="cellIs" dxfId="2685" priority="734" operator="equal">
      <formula>0</formula>
    </cfRule>
  </conditionalFormatting>
  <conditionalFormatting sqref="N87:N89">
    <cfRule type="cellIs" dxfId="2684" priority="733" operator="equal">
      <formula>0</formula>
    </cfRule>
  </conditionalFormatting>
  <conditionalFormatting sqref="O90:O92 O108">
    <cfRule type="cellIs" dxfId="2683" priority="732" operator="equal">
      <formula>0</formula>
    </cfRule>
  </conditionalFormatting>
  <conditionalFormatting sqref="O88:O89">
    <cfRule type="cellIs" dxfId="2682" priority="731" operator="equal">
      <formula>0</formula>
    </cfRule>
  </conditionalFormatting>
  <conditionalFormatting sqref="P90:P92 P108">
    <cfRule type="cellIs" dxfId="2681" priority="730" operator="equal">
      <formula>0</formula>
    </cfRule>
  </conditionalFormatting>
  <conditionalFormatting sqref="P88:P89">
    <cfRule type="cellIs" dxfId="2680" priority="729" operator="equal">
      <formula>0</formula>
    </cfRule>
  </conditionalFormatting>
  <conditionalFormatting sqref="C116:E116 G116 I116:T116">
    <cfRule type="cellIs" dxfId="2679" priority="728" operator="equal">
      <formula>0</formula>
    </cfRule>
  </conditionalFormatting>
  <conditionalFormatting sqref="C109:E117 T477 C107:E107 T95:T106 C87:E93 M87:N87 Q87:T87 G87:G93 G107 G109:G117 I109:T117 I107:T107 I88:T93">
    <cfRule type="containsBlanks" dxfId="2678" priority="727">
      <formula>LEN(TRIM(C87))=0</formula>
    </cfRule>
  </conditionalFormatting>
  <conditionalFormatting sqref="K123:O123">
    <cfRule type="cellIs" dxfId="2677" priority="726" operator="equal">
      <formula>0</formula>
    </cfRule>
  </conditionalFormatting>
  <conditionalFormatting sqref="P123">
    <cfRule type="cellIs" dxfId="2676" priority="725" operator="equal">
      <formula>0</formula>
    </cfRule>
  </conditionalFormatting>
  <conditionalFormatting sqref="K160:O160">
    <cfRule type="cellIs" dxfId="2675" priority="724" operator="equal">
      <formula>0</formula>
    </cfRule>
  </conditionalFormatting>
  <conditionalFormatting sqref="P160">
    <cfRule type="cellIs" dxfId="2674" priority="723" operator="equal">
      <formula>0</formula>
    </cfRule>
  </conditionalFormatting>
  <conditionalFormatting sqref="K197:O197">
    <cfRule type="cellIs" dxfId="2673" priority="722" operator="equal">
      <formula>0</formula>
    </cfRule>
  </conditionalFormatting>
  <conditionalFormatting sqref="P197">
    <cfRule type="cellIs" dxfId="2672" priority="721" operator="equal">
      <formula>0</formula>
    </cfRule>
  </conditionalFormatting>
  <conditionalFormatting sqref="K234:O234">
    <cfRule type="cellIs" dxfId="2671" priority="720" operator="equal">
      <formula>0</formula>
    </cfRule>
  </conditionalFormatting>
  <conditionalFormatting sqref="P234">
    <cfRule type="cellIs" dxfId="2670" priority="719" operator="equal">
      <formula>0</formula>
    </cfRule>
  </conditionalFormatting>
  <conditionalFormatting sqref="K271:O271">
    <cfRule type="cellIs" dxfId="2669" priority="718" operator="equal">
      <formula>0</formula>
    </cfRule>
  </conditionalFormatting>
  <conditionalFormatting sqref="P271">
    <cfRule type="cellIs" dxfId="2668" priority="717" operator="equal">
      <formula>0</formula>
    </cfRule>
  </conditionalFormatting>
  <conditionalFormatting sqref="C116:E116 G116 I116:S116">
    <cfRule type="cellIs" dxfId="2667" priority="716" operator="equal">
      <formula>0</formula>
    </cfRule>
  </conditionalFormatting>
  <conditionalFormatting sqref="K308:O308">
    <cfRule type="cellIs" dxfId="2666" priority="715" operator="equal">
      <formula>0</formula>
    </cfRule>
  </conditionalFormatting>
  <conditionalFormatting sqref="P308">
    <cfRule type="cellIs" dxfId="2665" priority="714" operator="equal">
      <formula>0</formula>
    </cfRule>
  </conditionalFormatting>
  <conditionalFormatting sqref="K345:O345">
    <cfRule type="cellIs" dxfId="2664" priority="713" operator="equal">
      <formula>0</formula>
    </cfRule>
  </conditionalFormatting>
  <conditionalFormatting sqref="P345">
    <cfRule type="cellIs" dxfId="2663" priority="712" operator="equal">
      <formula>0</formula>
    </cfRule>
  </conditionalFormatting>
  <conditionalFormatting sqref="K382:O382">
    <cfRule type="cellIs" dxfId="2662" priority="711" operator="equal">
      <formula>0</formula>
    </cfRule>
  </conditionalFormatting>
  <conditionalFormatting sqref="P382">
    <cfRule type="cellIs" dxfId="2661" priority="710" operator="equal">
      <formula>0</formula>
    </cfRule>
  </conditionalFormatting>
  <conditionalFormatting sqref="K419:O419">
    <cfRule type="cellIs" dxfId="2660" priority="709" operator="equal">
      <formula>0</formula>
    </cfRule>
  </conditionalFormatting>
  <conditionalFormatting sqref="P419">
    <cfRule type="cellIs" dxfId="2659" priority="708" operator="equal">
      <formula>0</formula>
    </cfRule>
  </conditionalFormatting>
  <conditionalFormatting sqref="K456:O456">
    <cfRule type="cellIs" dxfId="2658" priority="707" operator="equal">
      <formula>0</formula>
    </cfRule>
  </conditionalFormatting>
  <conditionalFormatting sqref="P456">
    <cfRule type="cellIs" dxfId="2657" priority="706" operator="equal">
      <formula>0</formula>
    </cfRule>
  </conditionalFormatting>
  <conditionalFormatting sqref="T487 T457:T459">
    <cfRule type="cellIs" dxfId="2656" priority="705" operator="equal">
      <formula>0</formula>
    </cfRule>
  </conditionalFormatting>
  <conditionalFormatting sqref="T486">
    <cfRule type="cellIs" dxfId="2655" priority="704" operator="equal">
      <formula>0</formula>
    </cfRule>
  </conditionalFormatting>
  <conditionalFormatting sqref="T479:T487 T457:T459 T462:T463">
    <cfRule type="containsBlanks" dxfId="2654" priority="703">
      <formula>LEN(TRIM(T457))=0</formula>
    </cfRule>
  </conditionalFormatting>
  <conditionalFormatting sqref="M90:M91">
    <cfRule type="cellIs" dxfId="2653" priority="702" operator="equal">
      <formula>0</formula>
    </cfRule>
  </conditionalFormatting>
  <conditionalFormatting sqref="N90:N91">
    <cfRule type="cellIs" dxfId="2652" priority="701" operator="equal">
      <formula>0</formula>
    </cfRule>
  </conditionalFormatting>
  <conditionalFormatting sqref="T460:T461">
    <cfRule type="cellIs" dxfId="2651" priority="700" operator="equal">
      <formula>0</formula>
    </cfRule>
  </conditionalFormatting>
  <conditionalFormatting sqref="T460:T461">
    <cfRule type="containsBlanks" dxfId="2650" priority="699">
      <formula>LEN(TRIM(T460))=0</formula>
    </cfRule>
  </conditionalFormatting>
  <conditionalFormatting sqref="O90:P90">
    <cfRule type="cellIs" dxfId="2649" priority="698" operator="equal">
      <formula>0</formula>
    </cfRule>
  </conditionalFormatting>
  <conditionalFormatting sqref="O91:P91">
    <cfRule type="cellIs" dxfId="2648" priority="697" operator="equal">
      <formula>0</formula>
    </cfRule>
  </conditionalFormatting>
  <conditionalFormatting sqref="D30:E30 K12:O12 Q34:T34 C31:E34 C57:E58 T55 C19:E23 C26:E29 T24:T25 Q16:T18 D16:E18 K16:P17 T57:T69 T71 R13:T15 C13:C18 G13:G23 G57:G58 G26:G34 I26:T33 I34:J34 I57:S58 I19:T23 I16:J18">
    <cfRule type="cellIs" dxfId="2647" priority="696" operator="equal">
      <formula>0</formula>
    </cfRule>
  </conditionalFormatting>
  <conditionalFormatting sqref="Q22:Q23">
    <cfRule type="cellIs" dxfId="2646" priority="695" operator="equal">
      <formula>0</formula>
    </cfRule>
  </conditionalFormatting>
  <conditionalFormatting sqref="Q13:Q15">
    <cfRule type="cellIs" dxfId="2645" priority="694" operator="equal">
      <formula>0</formula>
    </cfRule>
  </conditionalFormatting>
  <conditionalFormatting sqref="C13:D15 I13:J15">
    <cfRule type="cellIs" dxfId="2644" priority="693" operator="equal">
      <formula>0</formula>
    </cfRule>
  </conditionalFormatting>
  <conditionalFormatting sqref="E13:E15">
    <cfRule type="cellIs" dxfId="2643" priority="692" operator="equal">
      <formula>0</formula>
    </cfRule>
  </conditionalFormatting>
  <conditionalFormatting sqref="C30">
    <cfRule type="cellIs" dxfId="2642" priority="691" operator="equal">
      <formula>0</formula>
    </cfRule>
  </conditionalFormatting>
  <conditionalFormatting sqref="P12">
    <cfRule type="cellIs" dxfId="2641" priority="690" operator="equal">
      <formula>0</formula>
    </cfRule>
  </conditionalFormatting>
  <conditionalFormatting sqref="K16:K18 K34">
    <cfRule type="cellIs" dxfId="2640" priority="689" operator="equal">
      <formula>0</formula>
    </cfRule>
  </conditionalFormatting>
  <conditionalFormatting sqref="K13:K15">
    <cfRule type="cellIs" dxfId="2639" priority="688" operator="equal">
      <formula>0</formula>
    </cfRule>
  </conditionalFormatting>
  <conditionalFormatting sqref="L16:L18 L34">
    <cfRule type="cellIs" dxfId="2638" priority="687" operator="equal">
      <formula>0</formula>
    </cfRule>
  </conditionalFormatting>
  <conditionalFormatting sqref="L13:L15">
    <cfRule type="cellIs" dxfId="2637" priority="686" operator="equal">
      <formula>0</formula>
    </cfRule>
  </conditionalFormatting>
  <conditionalFormatting sqref="M16:M18 M34">
    <cfRule type="cellIs" dxfId="2636" priority="685" operator="equal">
      <formula>0</formula>
    </cfRule>
  </conditionalFormatting>
  <conditionalFormatting sqref="M13:M15">
    <cfRule type="cellIs" dxfId="2635" priority="684" operator="equal">
      <formula>0</formula>
    </cfRule>
  </conditionalFormatting>
  <conditionalFormatting sqref="N16:N18 N34">
    <cfRule type="cellIs" dxfId="2634" priority="683" operator="equal">
      <formula>0</formula>
    </cfRule>
  </conditionalFormatting>
  <conditionalFormatting sqref="N13:N15">
    <cfRule type="cellIs" dxfId="2633" priority="682" operator="equal">
      <formula>0</formula>
    </cfRule>
  </conditionalFormatting>
  <conditionalFormatting sqref="O16:O18 O34">
    <cfRule type="cellIs" dxfId="2632" priority="681" operator="equal">
      <formula>0</formula>
    </cfRule>
  </conditionalFormatting>
  <conditionalFormatting sqref="O13:O15">
    <cfRule type="cellIs" dxfId="2631" priority="680" operator="equal">
      <formula>0</formula>
    </cfRule>
  </conditionalFormatting>
  <conditionalFormatting sqref="P16:P18 P34">
    <cfRule type="cellIs" dxfId="2630" priority="679" operator="equal">
      <formula>0</formula>
    </cfRule>
  </conditionalFormatting>
  <conditionalFormatting sqref="P13:P15">
    <cfRule type="cellIs" dxfId="2629" priority="678" operator="equal">
      <formula>0</formula>
    </cfRule>
  </conditionalFormatting>
  <conditionalFormatting sqref="C58:E58 T58:T69 C21:E23 C26:E33 T24:T25 C13:E19 G13:G19 G26:G33 G21:G23 G58 I58:S58 I21:T23 I26:T33 I13:T19">
    <cfRule type="containsBlanks" dxfId="2628" priority="677">
      <formula>LEN(TRIM(C13))=0</formula>
    </cfRule>
  </conditionalFormatting>
  <conditionalFormatting sqref="R51:S52 Q55:S55 D67:E67 G51:G52 C68:E69 Q63:S69 C55:E55 K49:O49 Q71:S71 C71:E71 C63:E66 G71 G55 G63:G69 I63:J69 I55:J55 I71:J71">
    <cfRule type="cellIs" dxfId="2627" priority="676" operator="equal">
      <formula>0</formula>
    </cfRule>
  </conditionalFormatting>
  <conditionalFormatting sqref="Q51:Q52">
    <cfRule type="cellIs" dxfId="2626" priority="675" operator="equal">
      <formula>0</formula>
    </cfRule>
  </conditionalFormatting>
  <conditionalFormatting sqref="C51:D52 I51:J52">
    <cfRule type="cellIs" dxfId="2625" priority="674" operator="equal">
      <formula>0</formula>
    </cfRule>
  </conditionalFormatting>
  <conditionalFormatting sqref="E51:E52">
    <cfRule type="cellIs" dxfId="2624" priority="673" operator="equal">
      <formula>0</formula>
    </cfRule>
  </conditionalFormatting>
  <conditionalFormatting sqref="C67">
    <cfRule type="cellIs" dxfId="2623" priority="672" operator="equal">
      <formula>0</formula>
    </cfRule>
  </conditionalFormatting>
  <conditionalFormatting sqref="P49">
    <cfRule type="cellIs" dxfId="2622" priority="671" operator="equal">
      <formula>0</formula>
    </cfRule>
  </conditionalFormatting>
  <conditionalFormatting sqref="K55 K71 K63:K69">
    <cfRule type="cellIs" dxfId="2621" priority="670" operator="equal">
      <formula>0</formula>
    </cfRule>
  </conditionalFormatting>
  <conditionalFormatting sqref="K51:K52">
    <cfRule type="cellIs" dxfId="2620" priority="669" operator="equal">
      <formula>0</formula>
    </cfRule>
  </conditionalFormatting>
  <conditionalFormatting sqref="L55 L71 L63:L69">
    <cfRule type="cellIs" dxfId="2619" priority="668" operator="equal">
      <formula>0</formula>
    </cfRule>
  </conditionalFormatting>
  <conditionalFormatting sqref="L51:L52">
    <cfRule type="cellIs" dxfId="2618" priority="667" operator="equal">
      <formula>0</formula>
    </cfRule>
  </conditionalFormatting>
  <conditionalFormatting sqref="M55 M71 M63:M69">
    <cfRule type="cellIs" dxfId="2617" priority="666" operator="equal">
      <formula>0</formula>
    </cfRule>
  </conditionalFormatting>
  <conditionalFormatting sqref="M51:M52">
    <cfRule type="cellIs" dxfId="2616" priority="665" operator="equal">
      <formula>0</formula>
    </cfRule>
  </conditionalFormatting>
  <conditionalFormatting sqref="N55 N71 N63:N69">
    <cfRule type="cellIs" dxfId="2615" priority="664" operator="equal">
      <formula>0</formula>
    </cfRule>
  </conditionalFormatting>
  <conditionalFormatting sqref="N51:N52">
    <cfRule type="cellIs" dxfId="2614" priority="663" operator="equal">
      <formula>0</formula>
    </cfRule>
  </conditionalFormatting>
  <conditionalFormatting sqref="O55 O71 O63:O69">
    <cfRule type="cellIs" dxfId="2613" priority="662" operator="equal">
      <formula>0</formula>
    </cfRule>
  </conditionalFormatting>
  <conditionalFormatting sqref="O51:O52">
    <cfRule type="cellIs" dxfId="2612" priority="661" operator="equal">
      <formula>0</formula>
    </cfRule>
  </conditionalFormatting>
  <conditionalFormatting sqref="P55 P71 P63:P69">
    <cfRule type="cellIs" dxfId="2611" priority="660" operator="equal">
      <formula>0</formula>
    </cfRule>
  </conditionalFormatting>
  <conditionalFormatting sqref="P51:P52">
    <cfRule type="cellIs" dxfId="2610" priority="659" operator="equal">
      <formula>0</formula>
    </cfRule>
  </conditionalFormatting>
  <conditionalFormatting sqref="C51:E52 C63:E69 C55:E55 G55 G63:G69 G51:G52 I51:S52 I63:S69 I55:S55">
    <cfRule type="containsBlanks" dxfId="2609" priority="658">
      <formula>LEN(TRIM(C51))=0</formula>
    </cfRule>
  </conditionalFormatting>
  <conditionalFormatting sqref="C59:E59 G59 I59:S59">
    <cfRule type="cellIs" dxfId="2608" priority="657" operator="equal">
      <formula>0</formula>
    </cfRule>
  </conditionalFormatting>
  <conditionalFormatting sqref="Q59">
    <cfRule type="cellIs" dxfId="2607" priority="656" operator="equal">
      <formula>0</formula>
    </cfRule>
  </conditionalFormatting>
  <conditionalFormatting sqref="K59">
    <cfRule type="cellIs" dxfId="2606" priority="655" operator="equal">
      <formula>0</formula>
    </cfRule>
  </conditionalFormatting>
  <conditionalFormatting sqref="L59">
    <cfRule type="cellIs" dxfId="2605" priority="654" operator="equal">
      <formula>0</formula>
    </cfRule>
  </conditionalFormatting>
  <conditionalFormatting sqref="M59">
    <cfRule type="cellIs" dxfId="2604" priority="653" operator="equal">
      <formula>0</formula>
    </cfRule>
  </conditionalFormatting>
  <conditionalFormatting sqref="N59">
    <cfRule type="cellIs" dxfId="2603" priority="652" operator="equal">
      <formula>0</formula>
    </cfRule>
  </conditionalFormatting>
  <conditionalFormatting sqref="O59">
    <cfRule type="cellIs" dxfId="2602" priority="651" operator="equal">
      <formula>0</formula>
    </cfRule>
  </conditionalFormatting>
  <conditionalFormatting sqref="P59">
    <cfRule type="cellIs" dxfId="2601" priority="650" operator="equal">
      <formula>0</formula>
    </cfRule>
  </conditionalFormatting>
  <conditionalFormatting sqref="C59:E59 G59 I59:S59">
    <cfRule type="containsBlanks" dxfId="2600" priority="649">
      <formula>LEN(TRIM(C59))=0</formula>
    </cfRule>
  </conditionalFormatting>
  <conditionalFormatting sqref="Q50:S50 C50:E50 G50">
    <cfRule type="cellIs" dxfId="2599" priority="648" operator="equal">
      <formula>0</formula>
    </cfRule>
  </conditionalFormatting>
  <conditionalFormatting sqref="I50">
    <cfRule type="cellIs" dxfId="2598" priority="647" operator="equal">
      <formula>0</formula>
    </cfRule>
  </conditionalFormatting>
  <conditionalFormatting sqref="J50">
    <cfRule type="cellIs" dxfId="2597" priority="646" operator="equal">
      <formula>0</formula>
    </cfRule>
  </conditionalFormatting>
  <conditionalFormatting sqref="M50:P50">
    <cfRule type="cellIs" dxfId="2596" priority="645" operator="equal">
      <formula>0</formula>
    </cfRule>
  </conditionalFormatting>
  <conditionalFormatting sqref="K50">
    <cfRule type="cellIs" dxfId="2595" priority="644" operator="equal">
      <formula>0</formula>
    </cfRule>
  </conditionalFormatting>
  <conditionalFormatting sqref="L50">
    <cfRule type="cellIs" dxfId="2594" priority="643" operator="equal">
      <formula>0</formula>
    </cfRule>
  </conditionalFormatting>
  <conditionalFormatting sqref="C50:E50 G50 I50:S50">
    <cfRule type="containsBlanks" dxfId="2593" priority="642">
      <formula>LEN(TRIM(C50))=0</formula>
    </cfRule>
  </conditionalFormatting>
  <conditionalFormatting sqref="T50:T52">
    <cfRule type="cellIs" dxfId="2592" priority="641" operator="equal">
      <formula>0</formula>
    </cfRule>
  </conditionalFormatting>
  <conditionalFormatting sqref="T50:T52 T55">
    <cfRule type="containsBlanks" dxfId="2591" priority="640">
      <formula>LEN(TRIM(T50))=0</formula>
    </cfRule>
  </conditionalFormatting>
  <conditionalFormatting sqref="M16:M17">
    <cfRule type="cellIs" dxfId="2590" priority="639" operator="equal">
      <formula>0</formula>
    </cfRule>
  </conditionalFormatting>
  <conditionalFormatting sqref="N16:N17">
    <cfRule type="cellIs" dxfId="2589" priority="638" operator="equal">
      <formula>0</formula>
    </cfRule>
  </conditionalFormatting>
  <conditionalFormatting sqref="T53:T54">
    <cfRule type="cellIs" dxfId="2588" priority="637" operator="equal">
      <formula>0</formula>
    </cfRule>
  </conditionalFormatting>
  <conditionalFormatting sqref="T53:T54">
    <cfRule type="containsBlanks" dxfId="2587" priority="636">
      <formula>LEN(TRIM(T53))=0</formula>
    </cfRule>
  </conditionalFormatting>
  <conditionalFormatting sqref="C60:E60 G60 I60:S60">
    <cfRule type="cellIs" dxfId="2586" priority="635" operator="equal">
      <formula>0</formula>
    </cfRule>
  </conditionalFormatting>
  <conditionalFormatting sqref="Q60">
    <cfRule type="cellIs" dxfId="2585" priority="634" operator="equal">
      <formula>0</formula>
    </cfRule>
  </conditionalFormatting>
  <conditionalFormatting sqref="C60:E60 G60 I60:S60">
    <cfRule type="containsBlanks" dxfId="2584" priority="633">
      <formula>LEN(TRIM(C60))=0</formula>
    </cfRule>
  </conditionalFormatting>
  <conditionalFormatting sqref="C24:E25 G24:G25 I24:S25">
    <cfRule type="cellIs" dxfId="2583" priority="632" operator="equal">
      <formula>0</formula>
    </cfRule>
  </conditionalFormatting>
  <conditionalFormatting sqref="Q24:Q25">
    <cfRule type="cellIs" dxfId="2582" priority="631" operator="equal">
      <formula>0</formula>
    </cfRule>
  </conditionalFormatting>
  <conditionalFormatting sqref="C24:E25 G24:G25 I24:S25">
    <cfRule type="containsBlanks" dxfId="2581" priority="630">
      <formula>LEN(TRIM(C24))=0</formula>
    </cfRule>
  </conditionalFormatting>
  <conditionalFormatting sqref="C61:E62 G61:G62 I61:S62">
    <cfRule type="cellIs" dxfId="2580" priority="629" operator="equal">
      <formula>0</formula>
    </cfRule>
  </conditionalFormatting>
  <conditionalFormatting sqref="Q61:Q62">
    <cfRule type="cellIs" dxfId="2579" priority="628" operator="equal">
      <formula>0</formula>
    </cfRule>
  </conditionalFormatting>
  <conditionalFormatting sqref="C61:E62 G61:G62 I61:S62">
    <cfRule type="containsBlanks" dxfId="2578" priority="627">
      <formula>LEN(TRIM(C61))=0</formula>
    </cfRule>
  </conditionalFormatting>
  <conditionalFormatting sqref="O16:P16">
    <cfRule type="cellIs" dxfId="2577" priority="626" operator="equal">
      <formula>0</formula>
    </cfRule>
  </conditionalFormatting>
  <conditionalFormatting sqref="O17:P17">
    <cfRule type="cellIs" dxfId="2576" priority="625" operator="equal">
      <formula>0</formula>
    </cfRule>
  </conditionalFormatting>
  <conditionalFormatting sqref="C53:E54 G53:G54 I53:S54">
    <cfRule type="cellIs" dxfId="2575" priority="624" operator="equal">
      <formula>0</formula>
    </cfRule>
  </conditionalFormatting>
  <conditionalFormatting sqref="K53:K54">
    <cfRule type="cellIs" dxfId="2574" priority="623" operator="equal">
      <formula>0</formula>
    </cfRule>
  </conditionalFormatting>
  <conditionalFormatting sqref="L53:L54">
    <cfRule type="cellIs" dxfId="2573" priority="622" operator="equal">
      <formula>0</formula>
    </cfRule>
  </conditionalFormatting>
  <conditionalFormatting sqref="M53:M54">
    <cfRule type="cellIs" dxfId="2572" priority="621" operator="equal">
      <formula>0</formula>
    </cfRule>
  </conditionalFormatting>
  <conditionalFormatting sqref="N53:N54">
    <cfRule type="cellIs" dxfId="2571" priority="620" operator="equal">
      <formula>0</formula>
    </cfRule>
  </conditionalFormatting>
  <conditionalFormatting sqref="O53:O54">
    <cfRule type="cellIs" dxfId="2570" priority="619" operator="equal">
      <formula>0</formula>
    </cfRule>
  </conditionalFormatting>
  <conditionalFormatting sqref="P53:P54">
    <cfRule type="cellIs" dxfId="2569" priority="618" operator="equal">
      <formula>0</formula>
    </cfRule>
  </conditionalFormatting>
  <conditionalFormatting sqref="C53:E54 G53:G54 I53:S54">
    <cfRule type="containsBlanks" dxfId="2568" priority="617">
      <formula>LEN(TRIM(C53))=0</formula>
    </cfRule>
  </conditionalFormatting>
  <conditionalFormatting sqref="M53:M54">
    <cfRule type="cellIs" dxfId="2567" priority="616" operator="equal">
      <formula>0</formula>
    </cfRule>
  </conditionalFormatting>
  <conditionalFormatting sqref="N53:N54">
    <cfRule type="cellIs" dxfId="2566" priority="615" operator="equal">
      <formula>0</formula>
    </cfRule>
  </conditionalFormatting>
  <conditionalFormatting sqref="O53:P53">
    <cfRule type="cellIs" dxfId="2565" priority="614" operator="equal">
      <formula>0</formula>
    </cfRule>
  </conditionalFormatting>
  <conditionalFormatting sqref="O54:P54">
    <cfRule type="cellIs" dxfId="2564" priority="613" operator="equal">
      <formula>0</formula>
    </cfRule>
  </conditionalFormatting>
  <conditionalFormatting sqref="T465:T476">
    <cfRule type="cellIs" dxfId="2563" priority="612" operator="equal">
      <formula>0</formula>
    </cfRule>
  </conditionalFormatting>
  <conditionalFormatting sqref="T465:T476">
    <cfRule type="containsBlanks" dxfId="2562" priority="611">
      <formula>LEN(TRIM(T465))=0</formula>
    </cfRule>
  </conditionalFormatting>
  <conditionalFormatting sqref="T154 T124:T152">
    <cfRule type="cellIs" dxfId="2561" priority="610" operator="equal">
      <formula>0</formula>
    </cfRule>
  </conditionalFormatting>
  <conditionalFormatting sqref="T153">
    <cfRule type="cellIs" dxfId="2560" priority="609" operator="equal">
      <formula>0</formula>
    </cfRule>
  </conditionalFormatting>
  <conditionalFormatting sqref="T146:T154 T124:T130 T132:T144">
    <cfRule type="containsBlanks" dxfId="2559" priority="608">
      <formula>LEN(TRIM(T124))=0</formula>
    </cfRule>
  </conditionalFormatting>
  <conditionalFormatting sqref="T191 T161:T189">
    <cfRule type="cellIs" dxfId="2558" priority="607" operator="equal">
      <formula>0</formula>
    </cfRule>
  </conditionalFormatting>
  <conditionalFormatting sqref="T190">
    <cfRule type="cellIs" dxfId="2557" priority="606" operator="equal">
      <formula>0</formula>
    </cfRule>
  </conditionalFormatting>
  <conditionalFormatting sqref="T183:T191 T161:T167 T169:T181">
    <cfRule type="containsBlanks" dxfId="2556" priority="605">
      <formula>LEN(TRIM(T161))=0</formula>
    </cfRule>
  </conditionalFormatting>
  <conditionalFormatting sqref="T228 T198:T226">
    <cfRule type="cellIs" dxfId="2555" priority="604" operator="equal">
      <formula>0</formula>
    </cfRule>
  </conditionalFormatting>
  <conditionalFormatting sqref="T227">
    <cfRule type="cellIs" dxfId="2554" priority="603" operator="equal">
      <formula>0</formula>
    </cfRule>
  </conditionalFormatting>
  <conditionalFormatting sqref="T220:T228 T198:T204 T206:T218">
    <cfRule type="containsBlanks" dxfId="2553" priority="602">
      <formula>LEN(TRIM(T198))=0</formula>
    </cfRule>
  </conditionalFormatting>
  <conditionalFormatting sqref="T265 T235:T263">
    <cfRule type="cellIs" dxfId="2552" priority="601" operator="equal">
      <formula>0</formula>
    </cfRule>
  </conditionalFormatting>
  <conditionalFormatting sqref="T264">
    <cfRule type="cellIs" dxfId="2551" priority="600" operator="equal">
      <formula>0</formula>
    </cfRule>
  </conditionalFormatting>
  <conditionalFormatting sqref="T257:T265 T235:T241 T243:T255">
    <cfRule type="containsBlanks" dxfId="2550" priority="599">
      <formula>LEN(TRIM(T235))=0</formula>
    </cfRule>
  </conditionalFormatting>
  <conditionalFormatting sqref="T302 T272:T300">
    <cfRule type="cellIs" dxfId="2549" priority="598" operator="equal">
      <formula>0</formula>
    </cfRule>
  </conditionalFormatting>
  <conditionalFormatting sqref="T301">
    <cfRule type="cellIs" dxfId="2548" priority="597" operator="equal">
      <formula>0</formula>
    </cfRule>
  </conditionalFormatting>
  <conditionalFormatting sqref="T294:T302 T272:T278 T280:T292">
    <cfRule type="containsBlanks" dxfId="2547" priority="596">
      <formula>LEN(TRIM(T272))=0</formula>
    </cfRule>
  </conditionalFormatting>
  <conditionalFormatting sqref="T339 T309:T337">
    <cfRule type="cellIs" dxfId="2546" priority="595" operator="equal">
      <formula>0</formula>
    </cfRule>
  </conditionalFormatting>
  <conditionalFormatting sqref="T338">
    <cfRule type="cellIs" dxfId="2545" priority="594" operator="equal">
      <formula>0</formula>
    </cfRule>
  </conditionalFormatting>
  <conditionalFormatting sqref="T331:T339 T309:T315 T317:T329">
    <cfRule type="containsBlanks" dxfId="2544" priority="593">
      <formula>LEN(TRIM(T309))=0</formula>
    </cfRule>
  </conditionalFormatting>
  <conditionalFormatting sqref="T376 T346:T374">
    <cfRule type="cellIs" dxfId="2543" priority="592" operator="equal">
      <formula>0</formula>
    </cfRule>
  </conditionalFormatting>
  <conditionalFormatting sqref="T375">
    <cfRule type="cellIs" dxfId="2542" priority="591" operator="equal">
      <formula>0</formula>
    </cfRule>
  </conditionalFormatting>
  <conditionalFormatting sqref="T368:T376 T346:T352 T354:T366">
    <cfRule type="containsBlanks" dxfId="2541" priority="590">
      <formula>LEN(TRIM(T346))=0</formula>
    </cfRule>
  </conditionalFormatting>
  <conditionalFormatting sqref="T413 T383:T411">
    <cfRule type="cellIs" dxfId="2540" priority="589" operator="equal">
      <formula>0</formula>
    </cfRule>
  </conditionalFormatting>
  <conditionalFormatting sqref="T412">
    <cfRule type="cellIs" dxfId="2539" priority="588" operator="equal">
      <formula>0</formula>
    </cfRule>
  </conditionalFormatting>
  <conditionalFormatting sqref="T405:T413 T383:T389 T391:T403">
    <cfRule type="containsBlanks" dxfId="2538" priority="587">
      <formula>LEN(TRIM(T383))=0</formula>
    </cfRule>
  </conditionalFormatting>
  <conditionalFormatting sqref="T450 T420:T448">
    <cfRule type="cellIs" dxfId="2537" priority="586" operator="equal">
      <formula>0</formula>
    </cfRule>
  </conditionalFormatting>
  <conditionalFormatting sqref="T449">
    <cfRule type="cellIs" dxfId="2536" priority="585" operator="equal">
      <formula>0</formula>
    </cfRule>
  </conditionalFormatting>
  <conditionalFormatting sqref="T442:T450 T420:T426 T428:T440">
    <cfRule type="containsBlanks" dxfId="2535" priority="584">
      <formula>LEN(TRIM(T420))=0</formula>
    </cfRule>
  </conditionalFormatting>
  <conditionalFormatting sqref="C56:E56 G56 I56:T56">
    <cfRule type="cellIs" dxfId="2534" priority="583" operator="equal">
      <formula>0</formula>
    </cfRule>
  </conditionalFormatting>
  <conditionalFormatting sqref="C56:E56 G56 I56:T56">
    <cfRule type="containsBlanks" dxfId="2533" priority="582">
      <formula>LEN(TRIM(C56))=0</formula>
    </cfRule>
  </conditionalFormatting>
  <conditionalFormatting sqref="C70:E70 G70 I70:T70">
    <cfRule type="cellIs" dxfId="2532" priority="581" operator="equal">
      <formula>0</formula>
    </cfRule>
  </conditionalFormatting>
  <conditionalFormatting sqref="C70:E70 G70 I70:T70">
    <cfRule type="containsBlanks" dxfId="2531" priority="580">
      <formula>LEN(TRIM(C70))=0</formula>
    </cfRule>
  </conditionalFormatting>
  <conditionalFormatting sqref="T72:T79 C72:E78 G72:G78 I72:S78">
    <cfRule type="cellIs" dxfId="2530" priority="579" operator="equal">
      <formula>0</formula>
    </cfRule>
  </conditionalFormatting>
  <conditionalFormatting sqref="C79:E79 G79 I79:T79">
    <cfRule type="cellIs" dxfId="2529" priority="578" operator="equal">
      <formula>0</formula>
    </cfRule>
  </conditionalFormatting>
  <conditionalFormatting sqref="C72:E79 G72:G79 I72:T79">
    <cfRule type="containsBlanks" dxfId="2528" priority="577">
      <formula>LEN(TRIM(C72))=0</formula>
    </cfRule>
  </conditionalFormatting>
  <conditionalFormatting sqref="C79:E79 G79 I79:S79">
    <cfRule type="cellIs" dxfId="2527" priority="576" operator="equal">
      <formula>0</formula>
    </cfRule>
  </conditionalFormatting>
  <conditionalFormatting sqref="C80:E80 G80 I80:T80">
    <cfRule type="cellIs" dxfId="2526" priority="575" operator="equal">
      <formula>0</formula>
    </cfRule>
  </conditionalFormatting>
  <conditionalFormatting sqref="C80:E80 G80 I80:T80">
    <cfRule type="containsBlanks" dxfId="2525" priority="574">
      <formula>LEN(TRIM(C80))=0</formula>
    </cfRule>
  </conditionalFormatting>
  <conditionalFormatting sqref="C95:E106 G95:G106 I95:S106">
    <cfRule type="cellIs" dxfId="2524" priority="573" operator="equal">
      <formula>0</formula>
    </cfRule>
  </conditionalFormatting>
  <conditionalFormatting sqref="C95:E106 G95:G106 I95:S106">
    <cfRule type="containsBlanks" dxfId="2523" priority="572">
      <formula>LEN(TRIM(C95))=0</formula>
    </cfRule>
  </conditionalFormatting>
  <conditionalFormatting sqref="I87">
    <cfRule type="cellIs" dxfId="2522" priority="571" operator="equal">
      <formula>0</formula>
    </cfRule>
  </conditionalFormatting>
  <conditionalFormatting sqref="J87">
    <cfRule type="cellIs" dxfId="2521" priority="570" operator="equal">
      <formula>0</formula>
    </cfRule>
  </conditionalFormatting>
  <conditionalFormatting sqref="K87:L87">
    <cfRule type="cellIs" dxfId="2520" priority="569" operator="equal">
      <formula>0</formula>
    </cfRule>
  </conditionalFormatting>
  <conditionalFormatting sqref="L87">
    <cfRule type="cellIs" dxfId="2519" priority="568" operator="equal">
      <formula>0</formula>
    </cfRule>
  </conditionalFormatting>
  <conditionalFormatting sqref="I87:L87">
    <cfRule type="containsBlanks" dxfId="2518" priority="567">
      <formula>LEN(TRIM(I87))=0</formula>
    </cfRule>
  </conditionalFormatting>
  <conditionalFormatting sqref="O87:P87">
    <cfRule type="cellIs" dxfId="2517" priority="566" operator="equal">
      <formula>0</formula>
    </cfRule>
  </conditionalFormatting>
  <conditionalFormatting sqref="O87:P87">
    <cfRule type="cellIs" dxfId="2516" priority="565" operator="equal">
      <formula>0</formula>
    </cfRule>
  </conditionalFormatting>
  <conditionalFormatting sqref="O87:P87">
    <cfRule type="containsBlanks" dxfId="2515" priority="564">
      <formula>LEN(TRIM(O87))=0</formula>
    </cfRule>
  </conditionalFormatting>
  <conditionalFormatting sqref="C154:E154 Q145:S145 C144:E152 C124:E131 M124:N124 Q124:S124 G124:G131 G144:G152 G154 I154:S154 I145:J145 I146:S152 I144:S144 I125:S131">
    <cfRule type="cellIs" dxfId="2514" priority="563" operator="equal">
      <formula>0</formula>
    </cfRule>
  </conditionalFormatting>
  <conditionalFormatting sqref="Q124:Q126">
    <cfRule type="cellIs" dxfId="2513" priority="562" operator="equal">
      <formula>0</formula>
    </cfRule>
  </conditionalFormatting>
  <conditionalFormatting sqref="Q124:S124 M124:N124 C125:E126 G125:G126 I125:S126">
    <cfRule type="cellIs" dxfId="2512" priority="561" operator="equal">
      <formula>0</formula>
    </cfRule>
  </conditionalFormatting>
  <conditionalFormatting sqref="E125:E126">
    <cfRule type="cellIs" dxfId="2511" priority="560" operator="equal">
      <formula>0</formula>
    </cfRule>
  </conditionalFormatting>
  <conditionalFormatting sqref="M124:N124">
    <cfRule type="cellIs" dxfId="2510" priority="559" operator="equal">
      <formula>0</formula>
    </cfRule>
  </conditionalFormatting>
  <conditionalFormatting sqref="K127:K129 K145">
    <cfRule type="cellIs" dxfId="2509" priority="558" operator="equal">
      <formula>0</formula>
    </cfRule>
  </conditionalFormatting>
  <conditionalFormatting sqref="K125:K126">
    <cfRule type="cellIs" dxfId="2508" priority="557" operator="equal">
      <formula>0</formula>
    </cfRule>
  </conditionalFormatting>
  <conditionalFormatting sqref="L127:L129 L145">
    <cfRule type="cellIs" dxfId="2507" priority="556" operator="equal">
      <formula>0</formula>
    </cfRule>
  </conditionalFormatting>
  <conditionalFormatting sqref="L125:L126">
    <cfRule type="cellIs" dxfId="2506" priority="555" operator="equal">
      <formula>0</formula>
    </cfRule>
  </conditionalFormatting>
  <conditionalFormatting sqref="M127:M129 M145">
    <cfRule type="cellIs" dxfId="2505" priority="554" operator="equal">
      <formula>0</formula>
    </cfRule>
  </conditionalFormatting>
  <conditionalFormatting sqref="M124:M126">
    <cfRule type="cellIs" dxfId="2504" priority="553" operator="equal">
      <formula>0</formula>
    </cfRule>
  </conditionalFormatting>
  <conditionalFormatting sqref="N127:N129 N145">
    <cfRule type="cellIs" dxfId="2503" priority="552" operator="equal">
      <formula>0</formula>
    </cfRule>
  </conditionalFormatting>
  <conditionalFormatting sqref="N124:N126">
    <cfRule type="cellIs" dxfId="2502" priority="551" operator="equal">
      <formula>0</formula>
    </cfRule>
  </conditionalFormatting>
  <conditionalFormatting sqref="O127:O129 O145">
    <cfRule type="cellIs" dxfId="2501" priority="550" operator="equal">
      <formula>0</formula>
    </cfRule>
  </conditionalFormatting>
  <conditionalFormatting sqref="O125:O126">
    <cfRule type="cellIs" dxfId="2500" priority="549" operator="equal">
      <formula>0</formula>
    </cfRule>
  </conditionalFormatting>
  <conditionalFormatting sqref="P127:P129 P145">
    <cfRule type="cellIs" dxfId="2499" priority="548" operator="equal">
      <formula>0</formula>
    </cfRule>
  </conditionalFormatting>
  <conditionalFormatting sqref="P125:P126">
    <cfRule type="cellIs" dxfId="2498" priority="547" operator="equal">
      <formula>0</formula>
    </cfRule>
  </conditionalFormatting>
  <conditionalFormatting sqref="C153:E153 G153 I153:S153">
    <cfRule type="cellIs" dxfId="2497" priority="546" operator="equal">
      <formula>0</formula>
    </cfRule>
  </conditionalFormatting>
  <conditionalFormatting sqref="C146:E154 C144:E144 C124:E130 M124:N124 Q124:S124 G124:G130 G144 G146:G154 I146:S154 I144:S144 I125:S130">
    <cfRule type="containsBlanks" dxfId="2496" priority="545">
      <formula>LEN(TRIM(C124))=0</formula>
    </cfRule>
  </conditionalFormatting>
  <conditionalFormatting sqref="C153:E153 G153 I153:S153">
    <cfRule type="cellIs" dxfId="2495" priority="544" operator="equal">
      <formula>0</formula>
    </cfRule>
  </conditionalFormatting>
  <conditionalFormatting sqref="M127:M128">
    <cfRule type="cellIs" dxfId="2494" priority="543" operator="equal">
      <formula>0</formula>
    </cfRule>
  </conditionalFormatting>
  <conditionalFormatting sqref="N127:N128">
    <cfRule type="cellIs" dxfId="2493" priority="542" operator="equal">
      <formula>0</formula>
    </cfRule>
  </conditionalFormatting>
  <conditionalFormatting sqref="O127:P127">
    <cfRule type="cellIs" dxfId="2492" priority="541" operator="equal">
      <formula>0</formula>
    </cfRule>
  </conditionalFormatting>
  <conditionalFormatting sqref="O128:P128">
    <cfRule type="cellIs" dxfId="2491" priority="540" operator="equal">
      <formula>0</formula>
    </cfRule>
  </conditionalFormatting>
  <conditionalFormatting sqref="C132:E143 G132:G143 I132:S143">
    <cfRule type="cellIs" dxfId="2490" priority="539" operator="equal">
      <formula>0</formula>
    </cfRule>
  </conditionalFormatting>
  <conditionalFormatting sqref="C132:E143 G132:G143 I132:S143">
    <cfRule type="containsBlanks" dxfId="2489" priority="538">
      <formula>LEN(TRIM(C132))=0</formula>
    </cfRule>
  </conditionalFormatting>
  <conditionalFormatting sqref="I124">
    <cfRule type="cellIs" dxfId="2488" priority="537" operator="equal">
      <formula>0</formula>
    </cfRule>
  </conditionalFormatting>
  <conditionalFormatting sqref="J124">
    <cfRule type="cellIs" dxfId="2487" priority="536" operator="equal">
      <formula>0</formula>
    </cfRule>
  </conditionalFormatting>
  <conditionalFormatting sqref="K124:L124">
    <cfRule type="cellIs" dxfId="2486" priority="535" operator="equal">
      <formula>0</formula>
    </cfRule>
  </conditionalFormatting>
  <conditionalFormatting sqref="L124">
    <cfRule type="cellIs" dxfId="2485" priority="534" operator="equal">
      <formula>0</formula>
    </cfRule>
  </conditionalFormatting>
  <conditionalFormatting sqref="I124:L124">
    <cfRule type="containsBlanks" dxfId="2484" priority="533">
      <formula>LEN(TRIM(I124))=0</formula>
    </cfRule>
  </conditionalFormatting>
  <conditionalFormatting sqref="O124:P124">
    <cfRule type="cellIs" dxfId="2483" priority="532" operator="equal">
      <formula>0</formula>
    </cfRule>
  </conditionalFormatting>
  <conditionalFormatting sqref="O124:P124">
    <cfRule type="cellIs" dxfId="2482" priority="531" operator="equal">
      <formula>0</formula>
    </cfRule>
  </conditionalFormatting>
  <conditionalFormatting sqref="O124:P124">
    <cfRule type="containsBlanks" dxfId="2481" priority="530">
      <formula>LEN(TRIM(O124))=0</formula>
    </cfRule>
  </conditionalFormatting>
  <conditionalFormatting sqref="C191:E191 Q182:S182 C181:E189 C161:E168 M161:N161 Q161:S161 G161:G168 G181:G189 G191 I191:S191 I182:J182 I183:S189 I181:S181 I162:S168">
    <cfRule type="cellIs" dxfId="2480" priority="529" operator="equal">
      <formula>0</formula>
    </cfRule>
  </conditionalFormatting>
  <conditionalFormatting sqref="Q161:Q163">
    <cfRule type="cellIs" dxfId="2479" priority="528" operator="equal">
      <formula>0</formula>
    </cfRule>
  </conditionalFormatting>
  <conditionalFormatting sqref="Q161:S161 M161:N161 C162:E163 G162:G163 I162:S163">
    <cfRule type="cellIs" dxfId="2478" priority="527" operator="equal">
      <formula>0</formula>
    </cfRule>
  </conditionalFormatting>
  <conditionalFormatting sqref="E162:E163">
    <cfRule type="cellIs" dxfId="2477" priority="526" operator="equal">
      <formula>0</formula>
    </cfRule>
  </conditionalFormatting>
  <conditionalFormatting sqref="M161:N161">
    <cfRule type="cellIs" dxfId="2476" priority="525" operator="equal">
      <formula>0</formula>
    </cfRule>
  </conditionalFormatting>
  <conditionalFormatting sqref="K164:K166 K182">
    <cfRule type="cellIs" dxfId="2475" priority="524" operator="equal">
      <formula>0</formula>
    </cfRule>
  </conditionalFormatting>
  <conditionalFormatting sqref="K162:K163">
    <cfRule type="cellIs" dxfId="2474" priority="523" operator="equal">
      <formula>0</formula>
    </cfRule>
  </conditionalFormatting>
  <conditionalFormatting sqref="L164:L166 L182">
    <cfRule type="cellIs" dxfId="2473" priority="522" operator="equal">
      <formula>0</formula>
    </cfRule>
  </conditionalFormatting>
  <conditionalFormatting sqref="L162:L163">
    <cfRule type="cellIs" dxfId="2472" priority="521" operator="equal">
      <formula>0</formula>
    </cfRule>
  </conditionalFormatting>
  <conditionalFormatting sqref="M164:M166 M182">
    <cfRule type="cellIs" dxfId="2471" priority="520" operator="equal">
      <formula>0</formula>
    </cfRule>
  </conditionalFormatting>
  <conditionalFormatting sqref="M161:M163">
    <cfRule type="cellIs" dxfId="2470" priority="519" operator="equal">
      <formula>0</formula>
    </cfRule>
  </conditionalFormatting>
  <conditionalFormatting sqref="N164:N166 N182">
    <cfRule type="cellIs" dxfId="2469" priority="518" operator="equal">
      <formula>0</formula>
    </cfRule>
  </conditionalFormatting>
  <conditionalFormatting sqref="N161:N163">
    <cfRule type="cellIs" dxfId="2468" priority="517" operator="equal">
      <formula>0</formula>
    </cfRule>
  </conditionalFormatting>
  <conditionalFormatting sqref="O164:O166 O182">
    <cfRule type="cellIs" dxfId="2467" priority="516" operator="equal">
      <formula>0</formula>
    </cfRule>
  </conditionalFormatting>
  <conditionalFormatting sqref="O162:O163">
    <cfRule type="cellIs" dxfId="2466" priority="515" operator="equal">
      <formula>0</formula>
    </cfRule>
  </conditionalFormatting>
  <conditionalFormatting sqref="P164:P166 P182">
    <cfRule type="cellIs" dxfId="2465" priority="514" operator="equal">
      <formula>0</formula>
    </cfRule>
  </conditionalFormatting>
  <conditionalFormatting sqref="P162:P163">
    <cfRule type="cellIs" dxfId="2464" priority="513" operator="equal">
      <formula>0</formula>
    </cfRule>
  </conditionalFormatting>
  <conditionalFormatting sqref="C190:E190 G190 I190:S190">
    <cfRule type="cellIs" dxfId="2463" priority="512" operator="equal">
      <formula>0</formula>
    </cfRule>
  </conditionalFormatting>
  <conditionalFormatting sqref="C183:E191 C181:E181 C161:E167 M161:N161 Q161:S161 G161:G167 G181 G183:G191 I183:S191 I181:S181 I162:S167">
    <cfRule type="containsBlanks" dxfId="2462" priority="511">
      <formula>LEN(TRIM(C161))=0</formula>
    </cfRule>
  </conditionalFormatting>
  <conditionalFormatting sqref="C190:E190 G190 I190:S190">
    <cfRule type="cellIs" dxfId="2461" priority="510" operator="equal">
      <formula>0</formula>
    </cfRule>
  </conditionalFormatting>
  <conditionalFormatting sqref="M164:M165">
    <cfRule type="cellIs" dxfId="2460" priority="509" operator="equal">
      <formula>0</formula>
    </cfRule>
  </conditionalFormatting>
  <conditionalFormatting sqref="N164:N165">
    <cfRule type="cellIs" dxfId="2459" priority="508" operator="equal">
      <formula>0</formula>
    </cfRule>
  </conditionalFormatting>
  <conditionalFormatting sqref="O164:P164">
    <cfRule type="cellIs" dxfId="2458" priority="507" operator="equal">
      <formula>0</formula>
    </cfRule>
  </conditionalFormatting>
  <conditionalFormatting sqref="O165:P165">
    <cfRule type="cellIs" dxfId="2457" priority="506" operator="equal">
      <formula>0</formula>
    </cfRule>
  </conditionalFormatting>
  <conditionalFormatting sqref="C169:E180 G169:G180 I169:S180">
    <cfRule type="cellIs" dxfId="2456" priority="505" operator="equal">
      <formula>0</formula>
    </cfRule>
  </conditionalFormatting>
  <conditionalFormatting sqref="C169:E180 G169:G180 I169:S180">
    <cfRule type="containsBlanks" dxfId="2455" priority="504">
      <formula>LEN(TRIM(C169))=0</formula>
    </cfRule>
  </conditionalFormatting>
  <conditionalFormatting sqref="I161">
    <cfRule type="cellIs" dxfId="2454" priority="503" operator="equal">
      <formula>0</formula>
    </cfRule>
  </conditionalFormatting>
  <conditionalFormatting sqref="J161">
    <cfRule type="cellIs" dxfId="2453" priority="502" operator="equal">
      <formula>0</formula>
    </cfRule>
  </conditionalFormatting>
  <conditionalFormatting sqref="K161:L161">
    <cfRule type="cellIs" dxfId="2452" priority="501" operator="equal">
      <formula>0</formula>
    </cfRule>
  </conditionalFormatting>
  <conditionalFormatting sqref="L161">
    <cfRule type="cellIs" dxfId="2451" priority="500" operator="equal">
      <formula>0</formula>
    </cfRule>
  </conditionalFormatting>
  <conditionalFormatting sqref="I161:L161">
    <cfRule type="containsBlanks" dxfId="2450" priority="499">
      <formula>LEN(TRIM(I161))=0</formula>
    </cfRule>
  </conditionalFormatting>
  <conditionalFormatting sqref="O161:P161">
    <cfRule type="cellIs" dxfId="2449" priority="498" operator="equal">
      <formula>0</formula>
    </cfRule>
  </conditionalFormatting>
  <conditionalFormatting sqref="O161:P161">
    <cfRule type="cellIs" dxfId="2448" priority="497" operator="equal">
      <formula>0</formula>
    </cfRule>
  </conditionalFormatting>
  <conditionalFormatting sqref="O161:P161">
    <cfRule type="containsBlanks" dxfId="2447" priority="496">
      <formula>LEN(TRIM(O161))=0</formula>
    </cfRule>
  </conditionalFormatting>
  <conditionalFormatting sqref="C228:E228 Q219:S219 C218:E226 C198:E205 M198:N198 Q198:S198 G198:G205 G218:G226 G228 I228:S228 I219:J219 I220:S226 I218:S218 I199:S205">
    <cfRule type="cellIs" dxfId="2446" priority="495" operator="equal">
      <formula>0</formula>
    </cfRule>
  </conditionalFormatting>
  <conditionalFormatting sqref="Q198:Q200">
    <cfRule type="cellIs" dxfId="2445" priority="494" operator="equal">
      <formula>0</formula>
    </cfRule>
  </conditionalFormatting>
  <conditionalFormatting sqref="Q198:S198 M198:N198 C199:E200 G199:G200 I199:S200">
    <cfRule type="cellIs" dxfId="2444" priority="493" operator="equal">
      <formula>0</formula>
    </cfRule>
  </conditionalFormatting>
  <conditionalFormatting sqref="E199:E200">
    <cfRule type="cellIs" dxfId="2443" priority="492" operator="equal">
      <formula>0</formula>
    </cfRule>
  </conditionalFormatting>
  <conditionalFormatting sqref="M198:N198">
    <cfRule type="cellIs" dxfId="2442" priority="491" operator="equal">
      <formula>0</formula>
    </cfRule>
  </conditionalFormatting>
  <conditionalFormatting sqref="K201:K203 K219">
    <cfRule type="cellIs" dxfId="2441" priority="490" operator="equal">
      <formula>0</formula>
    </cfRule>
  </conditionalFormatting>
  <conditionalFormatting sqref="K199:K200">
    <cfRule type="cellIs" dxfId="2440" priority="489" operator="equal">
      <formula>0</formula>
    </cfRule>
  </conditionalFormatting>
  <conditionalFormatting sqref="L201:L203 L219">
    <cfRule type="cellIs" dxfId="2439" priority="488" operator="equal">
      <formula>0</formula>
    </cfRule>
  </conditionalFormatting>
  <conditionalFormatting sqref="L199:L200">
    <cfRule type="cellIs" dxfId="2438" priority="487" operator="equal">
      <formula>0</formula>
    </cfRule>
  </conditionalFormatting>
  <conditionalFormatting sqref="M201:M203 M219">
    <cfRule type="cellIs" dxfId="2437" priority="486" operator="equal">
      <formula>0</formula>
    </cfRule>
  </conditionalFormatting>
  <conditionalFormatting sqref="M198:M200">
    <cfRule type="cellIs" dxfId="2436" priority="485" operator="equal">
      <formula>0</formula>
    </cfRule>
  </conditionalFormatting>
  <conditionalFormatting sqref="N201:N203 N219">
    <cfRule type="cellIs" dxfId="2435" priority="484" operator="equal">
      <formula>0</formula>
    </cfRule>
  </conditionalFormatting>
  <conditionalFormatting sqref="N198:N200">
    <cfRule type="cellIs" dxfId="2434" priority="483" operator="equal">
      <formula>0</formula>
    </cfRule>
  </conditionalFormatting>
  <conditionalFormatting sqref="O201:O203 O219">
    <cfRule type="cellIs" dxfId="2433" priority="482" operator="equal">
      <formula>0</formula>
    </cfRule>
  </conditionalFormatting>
  <conditionalFormatting sqref="O199:O200">
    <cfRule type="cellIs" dxfId="2432" priority="481" operator="equal">
      <formula>0</formula>
    </cfRule>
  </conditionalFormatting>
  <conditionalFormatting sqref="P201:P203 P219">
    <cfRule type="cellIs" dxfId="2431" priority="480" operator="equal">
      <formula>0</formula>
    </cfRule>
  </conditionalFormatting>
  <conditionalFormatting sqref="P199:P200">
    <cfRule type="cellIs" dxfId="2430" priority="479" operator="equal">
      <formula>0</formula>
    </cfRule>
  </conditionalFormatting>
  <conditionalFormatting sqref="C227:E227 G227 I227:S227">
    <cfRule type="cellIs" dxfId="2429" priority="478" operator="equal">
      <formula>0</formula>
    </cfRule>
  </conditionalFormatting>
  <conditionalFormatting sqref="C220:E228 C218:E218 C198:E204 M198:N198 Q198:S198 G198:G204 G218 G220:G228 I220:S228 I218:S218 I199:S204">
    <cfRule type="containsBlanks" dxfId="2428" priority="477">
      <formula>LEN(TRIM(C198))=0</formula>
    </cfRule>
  </conditionalFormatting>
  <conditionalFormatting sqref="C227:E227 G227 I227:S227">
    <cfRule type="cellIs" dxfId="2427" priority="476" operator="equal">
      <formula>0</formula>
    </cfRule>
  </conditionalFormatting>
  <conditionalFormatting sqref="M201:M202">
    <cfRule type="cellIs" dxfId="2426" priority="475" operator="equal">
      <formula>0</formula>
    </cfRule>
  </conditionalFormatting>
  <conditionalFormatting sqref="N201:N202">
    <cfRule type="cellIs" dxfId="2425" priority="474" operator="equal">
      <formula>0</formula>
    </cfRule>
  </conditionalFormatting>
  <conditionalFormatting sqref="O201:P201">
    <cfRule type="cellIs" dxfId="2424" priority="473" operator="equal">
      <formula>0</formula>
    </cfRule>
  </conditionalFormatting>
  <conditionalFormatting sqref="O202:P202">
    <cfRule type="cellIs" dxfId="2423" priority="472" operator="equal">
      <formula>0</formula>
    </cfRule>
  </conditionalFormatting>
  <conditionalFormatting sqref="C206:E217 G206:G217 I206:S217">
    <cfRule type="cellIs" dxfId="2422" priority="471" operator="equal">
      <formula>0</formula>
    </cfRule>
  </conditionalFormatting>
  <conditionalFormatting sqref="C206:E217 G206:G217 I206:S217">
    <cfRule type="containsBlanks" dxfId="2421" priority="470">
      <formula>LEN(TRIM(C206))=0</formula>
    </cfRule>
  </conditionalFormatting>
  <conditionalFormatting sqref="I198">
    <cfRule type="cellIs" dxfId="2420" priority="469" operator="equal">
      <formula>0</formula>
    </cfRule>
  </conditionalFormatting>
  <conditionalFormatting sqref="J198">
    <cfRule type="cellIs" dxfId="2419" priority="468" operator="equal">
      <formula>0</formula>
    </cfRule>
  </conditionalFormatting>
  <conditionalFormatting sqref="K198:L198">
    <cfRule type="cellIs" dxfId="2418" priority="467" operator="equal">
      <formula>0</formula>
    </cfRule>
  </conditionalFormatting>
  <conditionalFormatting sqref="L198">
    <cfRule type="cellIs" dxfId="2417" priority="466" operator="equal">
      <formula>0</formula>
    </cfRule>
  </conditionalFormatting>
  <conditionalFormatting sqref="I198:L198">
    <cfRule type="containsBlanks" dxfId="2416" priority="465">
      <formula>LEN(TRIM(I198))=0</formula>
    </cfRule>
  </conditionalFormatting>
  <conditionalFormatting sqref="O198:P198">
    <cfRule type="cellIs" dxfId="2415" priority="464" operator="equal">
      <formula>0</formula>
    </cfRule>
  </conditionalFormatting>
  <conditionalFormatting sqref="O198:P198">
    <cfRule type="cellIs" dxfId="2414" priority="463" operator="equal">
      <formula>0</formula>
    </cfRule>
  </conditionalFormatting>
  <conditionalFormatting sqref="O198:P198">
    <cfRule type="containsBlanks" dxfId="2413" priority="462">
      <formula>LEN(TRIM(O198))=0</formula>
    </cfRule>
  </conditionalFormatting>
  <conditionalFormatting sqref="C265:E265 Q256:S256 C255:E263 C235:E242 M235:N235 Q235:S235 G235:G242 G255:G263 G265 I265:S265 I256:J256 I257:S263 I255:S255 I236:S242">
    <cfRule type="cellIs" dxfId="2412" priority="461" operator="equal">
      <formula>0</formula>
    </cfRule>
  </conditionalFormatting>
  <conditionalFormatting sqref="Q235:Q237">
    <cfRule type="cellIs" dxfId="2411" priority="460" operator="equal">
      <formula>0</formula>
    </cfRule>
  </conditionalFormatting>
  <conditionalFormatting sqref="Q235:S235 M235:N235 C236:E237 G236:G237 I236:S237">
    <cfRule type="cellIs" dxfId="2410" priority="459" operator="equal">
      <formula>0</formula>
    </cfRule>
  </conditionalFormatting>
  <conditionalFormatting sqref="E236:E237">
    <cfRule type="cellIs" dxfId="2409" priority="458" operator="equal">
      <formula>0</formula>
    </cfRule>
  </conditionalFormatting>
  <conditionalFormatting sqref="M235:N235">
    <cfRule type="cellIs" dxfId="2408" priority="457" operator="equal">
      <formula>0</formula>
    </cfRule>
  </conditionalFormatting>
  <conditionalFormatting sqref="K238:K240 K256">
    <cfRule type="cellIs" dxfId="2407" priority="456" operator="equal">
      <formula>0</formula>
    </cfRule>
  </conditionalFormatting>
  <conditionalFormatting sqref="K236:K237">
    <cfRule type="cellIs" dxfId="2406" priority="455" operator="equal">
      <formula>0</formula>
    </cfRule>
  </conditionalFormatting>
  <conditionalFormatting sqref="L238:L240 L256">
    <cfRule type="cellIs" dxfId="2405" priority="454" operator="equal">
      <formula>0</formula>
    </cfRule>
  </conditionalFormatting>
  <conditionalFormatting sqref="L236:L237">
    <cfRule type="cellIs" dxfId="2404" priority="453" operator="equal">
      <formula>0</formula>
    </cfRule>
  </conditionalFormatting>
  <conditionalFormatting sqref="M238:M240 M256">
    <cfRule type="cellIs" dxfId="2403" priority="452" operator="equal">
      <formula>0</formula>
    </cfRule>
  </conditionalFormatting>
  <conditionalFormatting sqref="M235:M237">
    <cfRule type="cellIs" dxfId="2402" priority="451" operator="equal">
      <formula>0</formula>
    </cfRule>
  </conditionalFormatting>
  <conditionalFormatting sqref="N238:N240 N256">
    <cfRule type="cellIs" dxfId="2401" priority="450" operator="equal">
      <formula>0</formula>
    </cfRule>
  </conditionalFormatting>
  <conditionalFormatting sqref="N235:N237">
    <cfRule type="cellIs" dxfId="2400" priority="449" operator="equal">
      <formula>0</formula>
    </cfRule>
  </conditionalFormatting>
  <conditionalFormatting sqref="O238:O240 O256">
    <cfRule type="cellIs" dxfId="2399" priority="448" operator="equal">
      <formula>0</formula>
    </cfRule>
  </conditionalFormatting>
  <conditionalFormatting sqref="O236:O237">
    <cfRule type="cellIs" dxfId="2398" priority="447" operator="equal">
      <formula>0</formula>
    </cfRule>
  </conditionalFormatting>
  <conditionalFormatting sqref="P238:P240 P256">
    <cfRule type="cellIs" dxfId="2397" priority="446" operator="equal">
      <formula>0</formula>
    </cfRule>
  </conditionalFormatting>
  <conditionalFormatting sqref="P236:P237">
    <cfRule type="cellIs" dxfId="2396" priority="445" operator="equal">
      <formula>0</formula>
    </cfRule>
  </conditionalFormatting>
  <conditionalFormatting sqref="C264:E264 G264 I264:S264">
    <cfRule type="cellIs" dxfId="2395" priority="444" operator="equal">
      <formula>0</formula>
    </cfRule>
  </conditionalFormatting>
  <conditionalFormatting sqref="C257:E265 C255:E255 C235:E241 M235:N235 Q235:S235 G235:G241 G255 G257:G265 I257:S265 I255:S255 I236:S241">
    <cfRule type="containsBlanks" dxfId="2394" priority="443">
      <formula>LEN(TRIM(C235))=0</formula>
    </cfRule>
  </conditionalFormatting>
  <conditionalFormatting sqref="C264:E264 G264 I264:S264">
    <cfRule type="cellIs" dxfId="2393" priority="442" operator="equal">
      <formula>0</formula>
    </cfRule>
  </conditionalFormatting>
  <conditionalFormatting sqref="M238:M239">
    <cfRule type="cellIs" dxfId="2392" priority="441" operator="equal">
      <formula>0</formula>
    </cfRule>
  </conditionalFormatting>
  <conditionalFormatting sqref="N238:N239">
    <cfRule type="cellIs" dxfId="2391" priority="440" operator="equal">
      <formula>0</formula>
    </cfRule>
  </conditionalFormatting>
  <conditionalFormatting sqref="O238:P238">
    <cfRule type="cellIs" dxfId="2390" priority="439" operator="equal">
      <formula>0</formula>
    </cfRule>
  </conditionalFormatting>
  <conditionalFormatting sqref="O239:P239">
    <cfRule type="cellIs" dxfId="2389" priority="438" operator="equal">
      <formula>0</formula>
    </cfRule>
  </conditionalFormatting>
  <conditionalFormatting sqref="C243:E254 G243:G254 I243:S254">
    <cfRule type="cellIs" dxfId="2388" priority="437" operator="equal">
      <formula>0</formula>
    </cfRule>
  </conditionalFormatting>
  <conditionalFormatting sqref="C243:E254 G243:G254 I243:S254">
    <cfRule type="containsBlanks" dxfId="2387" priority="436">
      <formula>LEN(TRIM(C243))=0</formula>
    </cfRule>
  </conditionalFormatting>
  <conditionalFormatting sqref="I235">
    <cfRule type="cellIs" dxfId="2386" priority="435" operator="equal">
      <formula>0</formula>
    </cfRule>
  </conditionalFormatting>
  <conditionalFormatting sqref="J235">
    <cfRule type="cellIs" dxfId="2385" priority="434" operator="equal">
      <formula>0</formula>
    </cfRule>
  </conditionalFormatting>
  <conditionalFormatting sqref="K235:L235">
    <cfRule type="cellIs" dxfId="2384" priority="433" operator="equal">
      <formula>0</formula>
    </cfRule>
  </conditionalFormatting>
  <conditionalFormatting sqref="L235">
    <cfRule type="cellIs" dxfId="2383" priority="432" operator="equal">
      <formula>0</formula>
    </cfRule>
  </conditionalFormatting>
  <conditionalFormatting sqref="I235:L235">
    <cfRule type="containsBlanks" dxfId="2382" priority="431">
      <formula>LEN(TRIM(I235))=0</formula>
    </cfRule>
  </conditionalFormatting>
  <conditionalFormatting sqref="O235:P235">
    <cfRule type="cellIs" dxfId="2381" priority="430" operator="equal">
      <formula>0</formula>
    </cfRule>
  </conditionalFormatting>
  <conditionalFormatting sqref="O235:P235">
    <cfRule type="cellIs" dxfId="2380" priority="429" operator="equal">
      <formula>0</formula>
    </cfRule>
  </conditionalFormatting>
  <conditionalFormatting sqref="O235:P235">
    <cfRule type="containsBlanks" dxfId="2379" priority="428">
      <formula>LEN(TRIM(O235))=0</formula>
    </cfRule>
  </conditionalFormatting>
  <conditionalFormatting sqref="C302:E302 Q293:S293 C292:E300 C272:E279 M272:N272 Q272:S272 G272:G279 G292:G300 G302 I302:S302 I293:J293 I294:S300 I292:S292 I273:S279">
    <cfRule type="cellIs" dxfId="2378" priority="427" operator="equal">
      <formula>0</formula>
    </cfRule>
  </conditionalFormatting>
  <conditionalFormatting sqref="Q272:Q274">
    <cfRule type="cellIs" dxfId="2377" priority="426" operator="equal">
      <formula>0</formula>
    </cfRule>
  </conditionalFormatting>
  <conditionalFormatting sqref="Q272:S272 M272:N272 C273:E274 G273:G274 I273:S274">
    <cfRule type="cellIs" dxfId="2376" priority="425" operator="equal">
      <formula>0</formula>
    </cfRule>
  </conditionalFormatting>
  <conditionalFormatting sqref="E273:E274">
    <cfRule type="cellIs" dxfId="2375" priority="424" operator="equal">
      <formula>0</formula>
    </cfRule>
  </conditionalFormatting>
  <conditionalFormatting sqref="M272:N272">
    <cfRule type="cellIs" dxfId="2374" priority="423" operator="equal">
      <formula>0</formula>
    </cfRule>
  </conditionalFormatting>
  <conditionalFormatting sqref="K275:K277 K293">
    <cfRule type="cellIs" dxfId="2373" priority="422" operator="equal">
      <formula>0</formula>
    </cfRule>
  </conditionalFormatting>
  <conditionalFormatting sqref="K273:K274">
    <cfRule type="cellIs" dxfId="2372" priority="421" operator="equal">
      <formula>0</formula>
    </cfRule>
  </conditionalFormatting>
  <conditionalFormatting sqref="L275:L277 L293">
    <cfRule type="cellIs" dxfId="2371" priority="420" operator="equal">
      <formula>0</formula>
    </cfRule>
  </conditionalFormatting>
  <conditionalFormatting sqref="L273:L274">
    <cfRule type="cellIs" dxfId="2370" priority="419" operator="equal">
      <formula>0</formula>
    </cfRule>
  </conditionalFormatting>
  <conditionalFormatting sqref="M275:M277 M293">
    <cfRule type="cellIs" dxfId="2369" priority="418" operator="equal">
      <formula>0</formula>
    </cfRule>
  </conditionalFormatting>
  <conditionalFormatting sqref="M272:M274">
    <cfRule type="cellIs" dxfId="2368" priority="417" operator="equal">
      <formula>0</formula>
    </cfRule>
  </conditionalFormatting>
  <conditionalFormatting sqref="N275:N277 N293">
    <cfRule type="cellIs" dxfId="2367" priority="416" operator="equal">
      <formula>0</formula>
    </cfRule>
  </conditionalFormatting>
  <conditionalFormatting sqref="N272:N274">
    <cfRule type="cellIs" dxfId="2366" priority="415" operator="equal">
      <formula>0</formula>
    </cfRule>
  </conditionalFormatting>
  <conditionalFormatting sqref="O275:O277 O293">
    <cfRule type="cellIs" dxfId="2365" priority="414" operator="equal">
      <formula>0</formula>
    </cfRule>
  </conditionalFormatting>
  <conditionalFormatting sqref="O273:O274">
    <cfRule type="cellIs" dxfId="2364" priority="413" operator="equal">
      <formula>0</formula>
    </cfRule>
  </conditionalFormatting>
  <conditionalFormatting sqref="P275:P277 P293">
    <cfRule type="cellIs" dxfId="2363" priority="412" operator="equal">
      <formula>0</formula>
    </cfRule>
  </conditionalFormatting>
  <conditionalFormatting sqref="P273:P274">
    <cfRule type="cellIs" dxfId="2362" priority="411" operator="equal">
      <formula>0</formula>
    </cfRule>
  </conditionalFormatting>
  <conditionalFormatting sqref="C301:E301 G301 I301:S301">
    <cfRule type="cellIs" dxfId="2361" priority="410" operator="equal">
      <formula>0</formula>
    </cfRule>
  </conditionalFormatting>
  <conditionalFormatting sqref="C294:E302 C292:E292 C272:E278 M272:N272 Q272:S272 G272:G278 G292 G294:G302 I294:S302 I292:S292 I273:S278">
    <cfRule type="containsBlanks" dxfId="2360" priority="409">
      <formula>LEN(TRIM(C272))=0</formula>
    </cfRule>
  </conditionalFormatting>
  <conditionalFormatting sqref="C301:E301 G301 I301:S301">
    <cfRule type="cellIs" dxfId="2359" priority="408" operator="equal">
      <formula>0</formula>
    </cfRule>
  </conditionalFormatting>
  <conditionalFormatting sqref="M275:M276">
    <cfRule type="cellIs" dxfId="2358" priority="407" operator="equal">
      <formula>0</formula>
    </cfRule>
  </conditionalFormatting>
  <conditionalFormatting sqref="N275:N276">
    <cfRule type="cellIs" dxfId="2357" priority="406" operator="equal">
      <formula>0</formula>
    </cfRule>
  </conditionalFormatting>
  <conditionalFormatting sqref="O275:P275">
    <cfRule type="cellIs" dxfId="2356" priority="405" operator="equal">
      <formula>0</formula>
    </cfRule>
  </conditionalFormatting>
  <conditionalFormatting sqref="O276:P276">
    <cfRule type="cellIs" dxfId="2355" priority="404" operator="equal">
      <formula>0</formula>
    </cfRule>
  </conditionalFormatting>
  <conditionalFormatting sqref="C280:E291 G280:G291 I280:S291">
    <cfRule type="cellIs" dxfId="2354" priority="403" operator="equal">
      <formula>0</formula>
    </cfRule>
  </conditionalFormatting>
  <conditionalFormatting sqref="C280:E291 G280:G291 I280:S291">
    <cfRule type="containsBlanks" dxfId="2353" priority="402">
      <formula>LEN(TRIM(C280))=0</formula>
    </cfRule>
  </conditionalFormatting>
  <conditionalFormatting sqref="I272">
    <cfRule type="cellIs" dxfId="2352" priority="401" operator="equal">
      <formula>0</formula>
    </cfRule>
  </conditionalFormatting>
  <conditionalFormatting sqref="J272">
    <cfRule type="cellIs" dxfId="2351" priority="400" operator="equal">
      <formula>0</formula>
    </cfRule>
  </conditionalFormatting>
  <conditionalFormatting sqref="K272:L272">
    <cfRule type="cellIs" dxfId="2350" priority="399" operator="equal">
      <formula>0</formula>
    </cfRule>
  </conditionalFormatting>
  <conditionalFormatting sqref="L272">
    <cfRule type="cellIs" dxfId="2349" priority="398" operator="equal">
      <formula>0</formula>
    </cfRule>
  </conditionalFormatting>
  <conditionalFormatting sqref="I272:L272">
    <cfRule type="containsBlanks" dxfId="2348" priority="397">
      <formula>LEN(TRIM(I272))=0</formula>
    </cfRule>
  </conditionalFormatting>
  <conditionalFormatting sqref="O272:P272">
    <cfRule type="cellIs" dxfId="2347" priority="396" operator="equal">
      <formula>0</formula>
    </cfRule>
  </conditionalFormatting>
  <conditionalFormatting sqref="O272:P272">
    <cfRule type="cellIs" dxfId="2346" priority="395" operator="equal">
      <formula>0</formula>
    </cfRule>
  </conditionalFormatting>
  <conditionalFormatting sqref="O272:P272">
    <cfRule type="containsBlanks" dxfId="2345" priority="394">
      <formula>LEN(TRIM(O272))=0</formula>
    </cfRule>
  </conditionalFormatting>
  <conditionalFormatting sqref="C339:E339 Q330:S330 C329:E337 C309:E316 M309:N309 Q309:S309 G309:G316 G329:G337 G339 I339:S339 I330:J330 I331:S337 I329:S329 I310:S316">
    <cfRule type="cellIs" dxfId="2344" priority="393" operator="equal">
      <formula>0</formula>
    </cfRule>
  </conditionalFormatting>
  <conditionalFormatting sqref="Q309:Q311">
    <cfRule type="cellIs" dxfId="2343" priority="392" operator="equal">
      <formula>0</formula>
    </cfRule>
  </conditionalFormatting>
  <conditionalFormatting sqref="Q309:S309 M309:N309 C310:E311 G310:G311 I310:S311">
    <cfRule type="cellIs" dxfId="2342" priority="391" operator="equal">
      <formula>0</formula>
    </cfRule>
  </conditionalFormatting>
  <conditionalFormatting sqref="E310:E311">
    <cfRule type="cellIs" dxfId="2341" priority="390" operator="equal">
      <formula>0</formula>
    </cfRule>
  </conditionalFormatting>
  <conditionalFormatting sqref="M309:N309">
    <cfRule type="cellIs" dxfId="2340" priority="389" operator="equal">
      <formula>0</formula>
    </cfRule>
  </conditionalFormatting>
  <conditionalFormatting sqref="K312:K314 K330">
    <cfRule type="cellIs" dxfId="2339" priority="388" operator="equal">
      <formula>0</formula>
    </cfRule>
  </conditionalFormatting>
  <conditionalFormatting sqref="K310:K311">
    <cfRule type="cellIs" dxfId="2338" priority="387" operator="equal">
      <formula>0</formula>
    </cfRule>
  </conditionalFormatting>
  <conditionalFormatting sqref="L312:L314 L330">
    <cfRule type="cellIs" dxfId="2337" priority="386" operator="equal">
      <formula>0</formula>
    </cfRule>
  </conditionalFormatting>
  <conditionalFormatting sqref="L310:L311">
    <cfRule type="cellIs" dxfId="2336" priority="385" operator="equal">
      <formula>0</formula>
    </cfRule>
  </conditionalFormatting>
  <conditionalFormatting sqref="M312:M314 M330">
    <cfRule type="cellIs" dxfId="2335" priority="384" operator="equal">
      <formula>0</formula>
    </cfRule>
  </conditionalFormatting>
  <conditionalFormatting sqref="M309:M311">
    <cfRule type="cellIs" dxfId="2334" priority="383" operator="equal">
      <formula>0</formula>
    </cfRule>
  </conditionalFormatting>
  <conditionalFormatting sqref="N312:N314 N330">
    <cfRule type="cellIs" dxfId="2333" priority="382" operator="equal">
      <formula>0</formula>
    </cfRule>
  </conditionalFormatting>
  <conditionalFormatting sqref="N309:N311">
    <cfRule type="cellIs" dxfId="2332" priority="381" operator="equal">
      <formula>0</formula>
    </cfRule>
  </conditionalFormatting>
  <conditionalFormatting sqref="O312:O314 O330">
    <cfRule type="cellIs" dxfId="2331" priority="380" operator="equal">
      <formula>0</formula>
    </cfRule>
  </conditionalFormatting>
  <conditionalFormatting sqref="O310:O311">
    <cfRule type="cellIs" dxfId="2330" priority="379" operator="equal">
      <formula>0</formula>
    </cfRule>
  </conditionalFormatting>
  <conditionalFormatting sqref="P312:P314 P330">
    <cfRule type="cellIs" dxfId="2329" priority="378" operator="equal">
      <formula>0</formula>
    </cfRule>
  </conditionalFormatting>
  <conditionalFormatting sqref="P310:P311">
    <cfRule type="cellIs" dxfId="2328" priority="377" operator="equal">
      <formula>0</formula>
    </cfRule>
  </conditionalFormatting>
  <conditionalFormatting sqref="C338:E338 G338 I338:S338">
    <cfRule type="cellIs" dxfId="2327" priority="376" operator="equal">
      <formula>0</formula>
    </cfRule>
  </conditionalFormatting>
  <conditionalFormatting sqref="C331:E339 C329:E329 C309:E315 M309:N309 Q309:S309 G309:G315 G329 G331:G339 I331:S339 I329:S329 I310:S315">
    <cfRule type="containsBlanks" dxfId="2326" priority="375">
      <formula>LEN(TRIM(C309))=0</formula>
    </cfRule>
  </conditionalFormatting>
  <conditionalFormatting sqref="C338:E338 G338 I338:S338">
    <cfRule type="cellIs" dxfId="2325" priority="374" operator="equal">
      <formula>0</formula>
    </cfRule>
  </conditionalFormatting>
  <conditionalFormatting sqref="M312:M313">
    <cfRule type="cellIs" dxfId="2324" priority="373" operator="equal">
      <formula>0</formula>
    </cfRule>
  </conditionalFormatting>
  <conditionalFormatting sqref="N312:N313">
    <cfRule type="cellIs" dxfId="2323" priority="372" operator="equal">
      <formula>0</formula>
    </cfRule>
  </conditionalFormatting>
  <conditionalFormatting sqref="O312:P312">
    <cfRule type="cellIs" dxfId="2322" priority="371" operator="equal">
      <formula>0</formula>
    </cfRule>
  </conditionalFormatting>
  <conditionalFormatting sqref="O313:P313">
    <cfRule type="cellIs" dxfId="2321" priority="370" operator="equal">
      <formula>0</formula>
    </cfRule>
  </conditionalFormatting>
  <conditionalFormatting sqref="C317:E328 G317:G328 I317:S328">
    <cfRule type="cellIs" dxfId="2320" priority="369" operator="equal">
      <formula>0</formula>
    </cfRule>
  </conditionalFormatting>
  <conditionalFormatting sqref="C317:E328 G317:G328 I317:S328">
    <cfRule type="containsBlanks" dxfId="2319" priority="368">
      <formula>LEN(TRIM(C317))=0</formula>
    </cfRule>
  </conditionalFormatting>
  <conditionalFormatting sqref="I309">
    <cfRule type="cellIs" dxfId="2318" priority="367" operator="equal">
      <formula>0</formula>
    </cfRule>
  </conditionalFormatting>
  <conditionalFormatting sqref="J309">
    <cfRule type="cellIs" dxfId="2317" priority="366" operator="equal">
      <formula>0</formula>
    </cfRule>
  </conditionalFormatting>
  <conditionalFormatting sqref="K309:L309">
    <cfRule type="cellIs" dxfId="2316" priority="365" operator="equal">
      <formula>0</formula>
    </cfRule>
  </conditionalFormatting>
  <conditionalFormatting sqref="L309">
    <cfRule type="cellIs" dxfId="2315" priority="364" operator="equal">
      <formula>0</formula>
    </cfRule>
  </conditionalFormatting>
  <conditionalFormatting sqref="I309:L309">
    <cfRule type="containsBlanks" dxfId="2314" priority="363">
      <formula>LEN(TRIM(I309))=0</formula>
    </cfRule>
  </conditionalFormatting>
  <conditionalFormatting sqref="O309:P309">
    <cfRule type="cellIs" dxfId="2313" priority="362" operator="equal">
      <formula>0</formula>
    </cfRule>
  </conditionalFormatting>
  <conditionalFormatting sqref="O309:P309">
    <cfRule type="cellIs" dxfId="2312" priority="361" operator="equal">
      <formula>0</formula>
    </cfRule>
  </conditionalFormatting>
  <conditionalFormatting sqref="O309:P309">
    <cfRule type="containsBlanks" dxfId="2311" priority="360">
      <formula>LEN(TRIM(O309))=0</formula>
    </cfRule>
  </conditionalFormatting>
  <conditionalFormatting sqref="C376:E376 Q367:S367 C366:E374 C346:E353 M346:N346 Q346:S346 G346:G353 G366:G374 G376 I376:S376 I367:J367 I368:S374 I366:S366 I347:S353">
    <cfRule type="cellIs" dxfId="2310" priority="359" operator="equal">
      <formula>0</formula>
    </cfRule>
  </conditionalFormatting>
  <conditionalFormatting sqref="Q346:Q348">
    <cfRule type="cellIs" dxfId="2309" priority="358" operator="equal">
      <formula>0</formula>
    </cfRule>
  </conditionalFormatting>
  <conditionalFormatting sqref="Q346:S346 M346:N346 C347:E348 G347:G348 I347:S348">
    <cfRule type="cellIs" dxfId="2308" priority="357" operator="equal">
      <formula>0</formula>
    </cfRule>
  </conditionalFormatting>
  <conditionalFormatting sqref="E347:E348">
    <cfRule type="cellIs" dxfId="2307" priority="356" operator="equal">
      <formula>0</formula>
    </cfRule>
  </conditionalFormatting>
  <conditionalFormatting sqref="M346:N346">
    <cfRule type="cellIs" dxfId="2306" priority="355" operator="equal">
      <formula>0</formula>
    </cfRule>
  </conditionalFormatting>
  <conditionalFormatting sqref="K349:K351 K367">
    <cfRule type="cellIs" dxfId="2305" priority="354" operator="equal">
      <formula>0</formula>
    </cfRule>
  </conditionalFormatting>
  <conditionalFormatting sqref="K347:K348">
    <cfRule type="cellIs" dxfId="2304" priority="353" operator="equal">
      <formula>0</formula>
    </cfRule>
  </conditionalFormatting>
  <conditionalFormatting sqref="L349:L351 L367">
    <cfRule type="cellIs" dxfId="2303" priority="352" operator="equal">
      <formula>0</formula>
    </cfRule>
  </conditionalFormatting>
  <conditionalFormatting sqref="L347:L348">
    <cfRule type="cellIs" dxfId="2302" priority="351" operator="equal">
      <formula>0</formula>
    </cfRule>
  </conditionalFormatting>
  <conditionalFormatting sqref="M349:M351 M367">
    <cfRule type="cellIs" dxfId="2301" priority="350" operator="equal">
      <formula>0</formula>
    </cfRule>
  </conditionalFormatting>
  <conditionalFormatting sqref="M346:M348">
    <cfRule type="cellIs" dxfId="2300" priority="349" operator="equal">
      <formula>0</formula>
    </cfRule>
  </conditionalFormatting>
  <conditionalFormatting sqref="N349:N351 N367">
    <cfRule type="cellIs" dxfId="2299" priority="348" operator="equal">
      <formula>0</formula>
    </cfRule>
  </conditionalFormatting>
  <conditionalFormatting sqref="N346:N348">
    <cfRule type="cellIs" dxfId="2298" priority="347" operator="equal">
      <formula>0</formula>
    </cfRule>
  </conditionalFormatting>
  <conditionalFormatting sqref="O349:O351 O367">
    <cfRule type="cellIs" dxfId="2297" priority="346" operator="equal">
      <formula>0</formula>
    </cfRule>
  </conditionalFormatting>
  <conditionalFormatting sqref="O347:O348">
    <cfRule type="cellIs" dxfId="2296" priority="345" operator="equal">
      <formula>0</formula>
    </cfRule>
  </conditionalFormatting>
  <conditionalFormatting sqref="P349:P351 P367">
    <cfRule type="cellIs" dxfId="2295" priority="344" operator="equal">
      <formula>0</formula>
    </cfRule>
  </conditionalFormatting>
  <conditionalFormatting sqref="P347:P348">
    <cfRule type="cellIs" dxfId="2294" priority="343" operator="equal">
      <formula>0</formula>
    </cfRule>
  </conditionalFormatting>
  <conditionalFormatting sqref="C375:E375 G375 I375:S375">
    <cfRule type="cellIs" dxfId="2293" priority="342" operator="equal">
      <formula>0</formula>
    </cfRule>
  </conditionalFormatting>
  <conditionalFormatting sqref="C368:E376 C366:E366 C346:E352 M346:N346 Q346:S346 G346:G352 G366 G368:G376 I368:S376 I366:S366 I347:S352">
    <cfRule type="containsBlanks" dxfId="2292" priority="341">
      <formula>LEN(TRIM(C346))=0</formula>
    </cfRule>
  </conditionalFormatting>
  <conditionalFormatting sqref="C375:E375 G375 I375:S375">
    <cfRule type="cellIs" dxfId="2291" priority="340" operator="equal">
      <formula>0</formula>
    </cfRule>
  </conditionalFormatting>
  <conditionalFormatting sqref="M349:M350">
    <cfRule type="cellIs" dxfId="2290" priority="339" operator="equal">
      <formula>0</formula>
    </cfRule>
  </conditionalFormatting>
  <conditionalFormatting sqref="N349:N350">
    <cfRule type="cellIs" dxfId="2289" priority="338" operator="equal">
      <formula>0</formula>
    </cfRule>
  </conditionalFormatting>
  <conditionalFormatting sqref="O349:P349">
    <cfRule type="cellIs" dxfId="2288" priority="337" operator="equal">
      <formula>0</formula>
    </cfRule>
  </conditionalFormatting>
  <conditionalFormatting sqref="O350:P350">
    <cfRule type="cellIs" dxfId="2287" priority="336" operator="equal">
      <formula>0</formula>
    </cfRule>
  </conditionalFormatting>
  <conditionalFormatting sqref="C354:E365 G354:G365 I354:S365">
    <cfRule type="cellIs" dxfId="2286" priority="335" operator="equal">
      <formula>0</formula>
    </cfRule>
  </conditionalFormatting>
  <conditionalFormatting sqref="C354:E365 G354:G365 I354:S365">
    <cfRule type="containsBlanks" dxfId="2285" priority="334">
      <formula>LEN(TRIM(C354))=0</formula>
    </cfRule>
  </conditionalFormatting>
  <conditionalFormatting sqref="I346">
    <cfRule type="cellIs" dxfId="2284" priority="333" operator="equal">
      <formula>0</formula>
    </cfRule>
  </conditionalFormatting>
  <conditionalFormatting sqref="J346">
    <cfRule type="cellIs" dxfId="2283" priority="332" operator="equal">
      <formula>0</formula>
    </cfRule>
  </conditionalFormatting>
  <conditionalFormatting sqref="K346:L346">
    <cfRule type="cellIs" dxfId="2282" priority="331" operator="equal">
      <formula>0</formula>
    </cfRule>
  </conditionalFormatting>
  <conditionalFormatting sqref="L346">
    <cfRule type="cellIs" dxfId="2281" priority="330" operator="equal">
      <formula>0</formula>
    </cfRule>
  </conditionalFormatting>
  <conditionalFormatting sqref="I346:L346">
    <cfRule type="containsBlanks" dxfId="2280" priority="329">
      <formula>LEN(TRIM(I346))=0</formula>
    </cfRule>
  </conditionalFormatting>
  <conditionalFormatting sqref="O346:P346">
    <cfRule type="cellIs" dxfId="2279" priority="328" operator="equal">
      <formula>0</formula>
    </cfRule>
  </conditionalFormatting>
  <conditionalFormatting sqref="O346:P346">
    <cfRule type="cellIs" dxfId="2278" priority="327" operator="equal">
      <formula>0</formula>
    </cfRule>
  </conditionalFormatting>
  <conditionalFormatting sqref="O346:P346">
    <cfRule type="containsBlanks" dxfId="2277" priority="326">
      <formula>LEN(TRIM(O346))=0</formula>
    </cfRule>
  </conditionalFormatting>
  <conditionalFormatting sqref="C413:E413 Q404:S404 C403:E411 C383:E390 M383:N383 Q383:S383 G383:G390 G403:G411 G413 I413:S413 I404:J404 I405:S411 I403:S403 I384:S390">
    <cfRule type="cellIs" dxfId="2276" priority="325" operator="equal">
      <formula>0</formula>
    </cfRule>
  </conditionalFormatting>
  <conditionalFormatting sqref="Q383:Q385">
    <cfRule type="cellIs" dxfId="2275" priority="324" operator="equal">
      <formula>0</formula>
    </cfRule>
  </conditionalFormatting>
  <conditionalFormatting sqref="Q383:S383 M383:N383 C384:E385 G384:G385 I384:S385">
    <cfRule type="cellIs" dxfId="2274" priority="323" operator="equal">
      <formula>0</formula>
    </cfRule>
  </conditionalFormatting>
  <conditionalFormatting sqref="E384:E385">
    <cfRule type="cellIs" dxfId="2273" priority="322" operator="equal">
      <formula>0</formula>
    </cfRule>
  </conditionalFormatting>
  <conditionalFormatting sqref="M383:N383">
    <cfRule type="cellIs" dxfId="2272" priority="321" operator="equal">
      <formula>0</formula>
    </cfRule>
  </conditionalFormatting>
  <conditionalFormatting sqref="K386:K388 K404">
    <cfRule type="cellIs" dxfId="2271" priority="320" operator="equal">
      <formula>0</formula>
    </cfRule>
  </conditionalFormatting>
  <conditionalFormatting sqref="K384:K385">
    <cfRule type="cellIs" dxfId="2270" priority="319" operator="equal">
      <formula>0</formula>
    </cfRule>
  </conditionalFormatting>
  <conditionalFormatting sqref="L386:L388 L404">
    <cfRule type="cellIs" dxfId="2269" priority="318" operator="equal">
      <formula>0</formula>
    </cfRule>
  </conditionalFormatting>
  <conditionalFormatting sqref="L384:L385">
    <cfRule type="cellIs" dxfId="2268" priority="317" operator="equal">
      <formula>0</formula>
    </cfRule>
  </conditionalFormatting>
  <conditionalFormatting sqref="M386:M388 M404">
    <cfRule type="cellIs" dxfId="2267" priority="316" operator="equal">
      <formula>0</formula>
    </cfRule>
  </conditionalFormatting>
  <conditionalFormatting sqref="M383:M385">
    <cfRule type="cellIs" dxfId="2266" priority="315" operator="equal">
      <formula>0</formula>
    </cfRule>
  </conditionalFormatting>
  <conditionalFormatting sqref="N386:N388 N404">
    <cfRule type="cellIs" dxfId="2265" priority="314" operator="equal">
      <formula>0</formula>
    </cfRule>
  </conditionalFormatting>
  <conditionalFormatting sqref="N383:N385">
    <cfRule type="cellIs" dxfId="2264" priority="313" operator="equal">
      <formula>0</formula>
    </cfRule>
  </conditionalFormatting>
  <conditionalFormatting sqref="O386:O388 O404">
    <cfRule type="cellIs" dxfId="2263" priority="312" operator="equal">
      <formula>0</formula>
    </cfRule>
  </conditionalFormatting>
  <conditionalFormatting sqref="O384:O385">
    <cfRule type="cellIs" dxfId="2262" priority="311" operator="equal">
      <formula>0</formula>
    </cfRule>
  </conditionalFormatting>
  <conditionalFormatting sqref="P386:P388 P404">
    <cfRule type="cellIs" dxfId="2261" priority="310" operator="equal">
      <formula>0</formula>
    </cfRule>
  </conditionalFormatting>
  <conditionalFormatting sqref="P384:P385">
    <cfRule type="cellIs" dxfId="2260" priority="309" operator="equal">
      <formula>0</formula>
    </cfRule>
  </conditionalFormatting>
  <conditionalFormatting sqref="C412:E412 G412 I412:S412">
    <cfRule type="cellIs" dxfId="2259" priority="308" operator="equal">
      <formula>0</formula>
    </cfRule>
  </conditionalFormatting>
  <conditionalFormatting sqref="C405:E413 C403:E403 C383:E389 M383:N383 Q383:S383 G383:G389 G403 G405:G413 I405:S413 I403:S403 I384:S389">
    <cfRule type="containsBlanks" dxfId="2258" priority="307">
      <formula>LEN(TRIM(C383))=0</formula>
    </cfRule>
  </conditionalFormatting>
  <conditionalFormatting sqref="C412:E412 G412 I412:S412">
    <cfRule type="cellIs" dxfId="2257" priority="306" operator="equal">
      <formula>0</formula>
    </cfRule>
  </conditionalFormatting>
  <conditionalFormatting sqref="M386:M387">
    <cfRule type="cellIs" dxfId="2256" priority="305" operator="equal">
      <formula>0</formula>
    </cfRule>
  </conditionalFormatting>
  <conditionalFormatting sqref="N386:N387">
    <cfRule type="cellIs" dxfId="2255" priority="304" operator="equal">
      <formula>0</formula>
    </cfRule>
  </conditionalFormatting>
  <conditionalFormatting sqref="O386:P386">
    <cfRule type="cellIs" dxfId="2254" priority="303" operator="equal">
      <formula>0</formula>
    </cfRule>
  </conditionalFormatting>
  <conditionalFormatting sqref="O387:P387">
    <cfRule type="cellIs" dxfId="2253" priority="302" operator="equal">
      <formula>0</formula>
    </cfRule>
  </conditionalFormatting>
  <conditionalFormatting sqref="C391:E402 G391:G402 I391:S402">
    <cfRule type="cellIs" dxfId="2252" priority="301" operator="equal">
      <formula>0</formula>
    </cfRule>
  </conditionalFormatting>
  <conditionalFormatting sqref="C391:E402 G391:G402 I391:S402">
    <cfRule type="containsBlanks" dxfId="2251" priority="300">
      <formula>LEN(TRIM(C391))=0</formula>
    </cfRule>
  </conditionalFormatting>
  <conditionalFormatting sqref="I383">
    <cfRule type="cellIs" dxfId="2250" priority="299" operator="equal">
      <formula>0</formula>
    </cfRule>
  </conditionalFormatting>
  <conditionalFormatting sqref="J383">
    <cfRule type="cellIs" dxfId="2249" priority="298" operator="equal">
      <formula>0</formula>
    </cfRule>
  </conditionalFormatting>
  <conditionalFormatting sqref="K383:L383">
    <cfRule type="cellIs" dxfId="2248" priority="297" operator="equal">
      <formula>0</formula>
    </cfRule>
  </conditionalFormatting>
  <conditionalFormatting sqref="L383">
    <cfRule type="cellIs" dxfId="2247" priority="296" operator="equal">
      <formula>0</formula>
    </cfRule>
  </conditionalFormatting>
  <conditionalFormatting sqref="I383:L383">
    <cfRule type="containsBlanks" dxfId="2246" priority="295">
      <formula>LEN(TRIM(I383))=0</formula>
    </cfRule>
  </conditionalFormatting>
  <conditionalFormatting sqref="O383:P383">
    <cfRule type="cellIs" dxfId="2245" priority="294" operator="equal">
      <formula>0</formula>
    </cfRule>
  </conditionalFormatting>
  <conditionalFormatting sqref="O383:P383">
    <cfRule type="cellIs" dxfId="2244" priority="293" operator="equal">
      <formula>0</formula>
    </cfRule>
  </conditionalFormatting>
  <conditionalFormatting sqref="O383:P383">
    <cfRule type="containsBlanks" dxfId="2243" priority="292">
      <formula>LEN(TRIM(O383))=0</formula>
    </cfRule>
  </conditionalFormatting>
  <conditionalFormatting sqref="C450:E450 Q441:S441 C440:E448 C420:E427 M420:N420 Q420:S420 G420:G427 G440:G448 G450 I450:S450 I441:J441 I442:S448 I440:S440 I421:S427">
    <cfRule type="cellIs" dxfId="2242" priority="291" operator="equal">
      <formula>0</formula>
    </cfRule>
  </conditionalFormatting>
  <conditionalFormatting sqref="Q420:Q422">
    <cfRule type="cellIs" dxfId="2241" priority="290" operator="equal">
      <formula>0</formula>
    </cfRule>
  </conditionalFormatting>
  <conditionalFormatting sqref="Q420:S420 M420:N420 C421:E422 G421:G422 I421:S422">
    <cfRule type="cellIs" dxfId="2240" priority="289" operator="equal">
      <formula>0</formula>
    </cfRule>
  </conditionalFormatting>
  <conditionalFormatting sqref="E421:E422">
    <cfRule type="cellIs" dxfId="2239" priority="288" operator="equal">
      <formula>0</formula>
    </cfRule>
  </conditionalFormatting>
  <conditionalFormatting sqref="M420:N420">
    <cfRule type="cellIs" dxfId="2238" priority="287" operator="equal">
      <formula>0</formula>
    </cfRule>
  </conditionalFormatting>
  <conditionalFormatting sqref="K423:K425 K441">
    <cfRule type="cellIs" dxfId="2237" priority="286" operator="equal">
      <formula>0</formula>
    </cfRule>
  </conditionalFormatting>
  <conditionalFormatting sqref="K421:K422">
    <cfRule type="cellIs" dxfId="2236" priority="285" operator="equal">
      <formula>0</formula>
    </cfRule>
  </conditionalFormatting>
  <conditionalFormatting sqref="L423:L425 L441">
    <cfRule type="cellIs" dxfId="2235" priority="284" operator="equal">
      <formula>0</formula>
    </cfRule>
  </conditionalFormatting>
  <conditionalFormatting sqref="L421:L422">
    <cfRule type="cellIs" dxfId="2234" priority="283" operator="equal">
      <formula>0</formula>
    </cfRule>
  </conditionalFormatting>
  <conditionalFormatting sqref="M423:M425 M441">
    <cfRule type="cellIs" dxfId="2233" priority="282" operator="equal">
      <formula>0</formula>
    </cfRule>
  </conditionalFormatting>
  <conditionalFormatting sqref="M420:M422">
    <cfRule type="cellIs" dxfId="2232" priority="281" operator="equal">
      <formula>0</formula>
    </cfRule>
  </conditionalFormatting>
  <conditionalFormatting sqref="N423:N425 N441">
    <cfRule type="cellIs" dxfId="2231" priority="280" operator="equal">
      <formula>0</formula>
    </cfRule>
  </conditionalFormatting>
  <conditionalFormatting sqref="N420:N422">
    <cfRule type="cellIs" dxfId="2230" priority="279" operator="equal">
      <formula>0</formula>
    </cfRule>
  </conditionalFormatting>
  <conditionalFormatting sqref="O423:O425 O441">
    <cfRule type="cellIs" dxfId="2229" priority="278" operator="equal">
      <formula>0</formula>
    </cfRule>
  </conditionalFormatting>
  <conditionalFormatting sqref="O421:O422">
    <cfRule type="cellIs" dxfId="2228" priority="277" operator="equal">
      <formula>0</formula>
    </cfRule>
  </conditionalFormatting>
  <conditionalFormatting sqref="P423:P425 P441">
    <cfRule type="cellIs" dxfId="2227" priority="276" operator="equal">
      <formula>0</formula>
    </cfRule>
  </conditionalFormatting>
  <conditionalFormatting sqref="P421:P422">
    <cfRule type="cellIs" dxfId="2226" priority="275" operator="equal">
      <formula>0</formula>
    </cfRule>
  </conditionalFormatting>
  <conditionalFormatting sqref="C449:E449 G449 I449:S449">
    <cfRule type="cellIs" dxfId="2225" priority="274" operator="equal">
      <formula>0</formula>
    </cfRule>
  </conditionalFormatting>
  <conditionalFormatting sqref="C442:E450 C440:E440 C420:E426 M420:N420 Q420:S420 G420:G426 G440 G442:G450 I442:S450 I440:S440 I421:S426">
    <cfRule type="containsBlanks" dxfId="2224" priority="273">
      <formula>LEN(TRIM(C420))=0</formula>
    </cfRule>
  </conditionalFormatting>
  <conditionalFormatting sqref="C449:E449 G449 I449:S449">
    <cfRule type="cellIs" dxfId="2223" priority="272" operator="equal">
      <formula>0</formula>
    </cfRule>
  </conditionalFormatting>
  <conditionalFormatting sqref="M423:M424">
    <cfRule type="cellIs" dxfId="2222" priority="271" operator="equal">
      <formula>0</formula>
    </cfRule>
  </conditionalFormatting>
  <conditionalFormatting sqref="N423:N424">
    <cfRule type="cellIs" dxfId="2221" priority="270" operator="equal">
      <formula>0</formula>
    </cfRule>
  </conditionalFormatting>
  <conditionalFormatting sqref="O423:P423">
    <cfRule type="cellIs" dxfId="2220" priority="269" operator="equal">
      <formula>0</formula>
    </cfRule>
  </conditionalFormatting>
  <conditionalFormatting sqref="O424:P424">
    <cfRule type="cellIs" dxfId="2219" priority="268" operator="equal">
      <formula>0</formula>
    </cfRule>
  </conditionalFormatting>
  <conditionalFormatting sqref="C428:E439 G428:G439 I428:S439">
    <cfRule type="cellIs" dxfId="2218" priority="267" operator="equal">
      <formula>0</formula>
    </cfRule>
  </conditionalFormatting>
  <conditionalFormatting sqref="C428:E439 G428:G439 I428:S439">
    <cfRule type="containsBlanks" dxfId="2217" priority="266">
      <formula>LEN(TRIM(C428))=0</formula>
    </cfRule>
  </conditionalFormatting>
  <conditionalFormatting sqref="I420">
    <cfRule type="cellIs" dxfId="2216" priority="265" operator="equal">
      <formula>0</formula>
    </cfRule>
  </conditionalFormatting>
  <conditionalFormatting sqref="J420">
    <cfRule type="cellIs" dxfId="2215" priority="264" operator="equal">
      <formula>0</formula>
    </cfRule>
  </conditionalFormatting>
  <conditionalFormatting sqref="K420:L420">
    <cfRule type="cellIs" dxfId="2214" priority="263" operator="equal">
      <formula>0</formula>
    </cfRule>
  </conditionalFormatting>
  <conditionalFormatting sqref="L420">
    <cfRule type="cellIs" dxfId="2213" priority="262" operator="equal">
      <formula>0</formula>
    </cfRule>
  </conditionalFormatting>
  <conditionalFormatting sqref="I420:L420">
    <cfRule type="containsBlanks" dxfId="2212" priority="261">
      <formula>LEN(TRIM(I420))=0</formula>
    </cfRule>
  </conditionalFormatting>
  <conditionalFormatting sqref="O420:P420">
    <cfRule type="cellIs" dxfId="2211" priority="260" operator="equal">
      <formula>0</formula>
    </cfRule>
  </conditionalFormatting>
  <conditionalFormatting sqref="O420:P420">
    <cfRule type="cellIs" dxfId="2210" priority="259" operator="equal">
      <formula>0</formula>
    </cfRule>
  </conditionalFormatting>
  <conditionalFormatting sqref="O420:P420">
    <cfRule type="containsBlanks" dxfId="2209" priority="258">
      <formula>LEN(TRIM(O420))=0</formula>
    </cfRule>
  </conditionalFormatting>
  <conditionalFormatting sqref="C487:E487 Q478:S478 C477:E485 C457:E464 M457:N457 Q457:S457 G457:G464 G477:G485 G487 I487:S487 I478:J478 I479:S485 I477:S477 I458:S464">
    <cfRule type="cellIs" dxfId="2208" priority="257" operator="equal">
      <formula>0</formula>
    </cfRule>
  </conditionalFormatting>
  <conditionalFormatting sqref="Q457:Q459">
    <cfRule type="cellIs" dxfId="2207" priority="256" operator="equal">
      <formula>0</formula>
    </cfRule>
  </conditionalFormatting>
  <conditionalFormatting sqref="Q457:S457 M457:N457 C458:E459 G458:G459 I458:S459">
    <cfRule type="cellIs" dxfId="2206" priority="255" operator="equal">
      <formula>0</formula>
    </cfRule>
  </conditionalFormatting>
  <conditionalFormatting sqref="E458:E459">
    <cfRule type="cellIs" dxfId="2205" priority="254" operator="equal">
      <formula>0</formula>
    </cfRule>
  </conditionalFormatting>
  <conditionalFormatting sqref="M457:N457">
    <cfRule type="cellIs" dxfId="2204" priority="253" operator="equal">
      <formula>0</formula>
    </cfRule>
  </conditionalFormatting>
  <conditionalFormatting sqref="K460:K462 K478">
    <cfRule type="cellIs" dxfId="2203" priority="252" operator="equal">
      <formula>0</formula>
    </cfRule>
  </conditionalFormatting>
  <conditionalFormatting sqref="K458:K459">
    <cfRule type="cellIs" dxfId="2202" priority="251" operator="equal">
      <formula>0</formula>
    </cfRule>
  </conditionalFormatting>
  <conditionalFormatting sqref="L460:L462 L478">
    <cfRule type="cellIs" dxfId="2201" priority="250" operator="equal">
      <formula>0</formula>
    </cfRule>
  </conditionalFormatting>
  <conditionalFormatting sqref="L458:L459">
    <cfRule type="cellIs" dxfId="2200" priority="249" operator="equal">
      <formula>0</formula>
    </cfRule>
  </conditionalFormatting>
  <conditionalFormatting sqref="M460:M462 M478">
    <cfRule type="cellIs" dxfId="2199" priority="248" operator="equal">
      <formula>0</formula>
    </cfRule>
  </conditionalFormatting>
  <conditionalFormatting sqref="M457:M459">
    <cfRule type="cellIs" dxfId="2198" priority="247" operator="equal">
      <formula>0</formula>
    </cfRule>
  </conditionalFormatting>
  <conditionalFormatting sqref="N460:N462 N478">
    <cfRule type="cellIs" dxfId="2197" priority="246" operator="equal">
      <formula>0</formula>
    </cfRule>
  </conditionalFormatting>
  <conditionalFormatting sqref="N457:N459">
    <cfRule type="cellIs" dxfId="2196" priority="245" operator="equal">
      <formula>0</formula>
    </cfRule>
  </conditionalFormatting>
  <conditionalFormatting sqref="O460:O462 O478">
    <cfRule type="cellIs" dxfId="2195" priority="244" operator="equal">
      <formula>0</formula>
    </cfRule>
  </conditionalFormatting>
  <conditionalFormatting sqref="O458:O459">
    <cfRule type="cellIs" dxfId="2194" priority="243" operator="equal">
      <formula>0</formula>
    </cfRule>
  </conditionalFormatting>
  <conditionalFormatting sqref="P460:P462 P478">
    <cfRule type="cellIs" dxfId="2193" priority="242" operator="equal">
      <formula>0</formula>
    </cfRule>
  </conditionalFormatting>
  <conditionalFormatting sqref="P458:P459">
    <cfRule type="cellIs" dxfId="2192" priority="241" operator="equal">
      <formula>0</formula>
    </cfRule>
  </conditionalFormatting>
  <conditionalFormatting sqref="C486:E486 G486 I486:S486">
    <cfRule type="cellIs" dxfId="2191" priority="240" operator="equal">
      <formula>0</formula>
    </cfRule>
  </conditionalFormatting>
  <conditionalFormatting sqref="C479:E487 C477:E477 C457:E463 M457:N457 Q457:S457 G457:G463 G477 G479:G487 I479:S487 I477:S477 I458:S463">
    <cfRule type="containsBlanks" dxfId="2190" priority="239">
      <formula>LEN(TRIM(C457))=0</formula>
    </cfRule>
  </conditionalFormatting>
  <conditionalFormatting sqref="C486:E486 G486 I486:S486">
    <cfRule type="cellIs" dxfId="2189" priority="238" operator="equal">
      <formula>0</formula>
    </cfRule>
  </conditionalFormatting>
  <conditionalFormatting sqref="M460:M461">
    <cfRule type="cellIs" dxfId="2188" priority="237" operator="equal">
      <formula>0</formula>
    </cfRule>
  </conditionalFormatting>
  <conditionalFormatting sqref="N460:N461">
    <cfRule type="cellIs" dxfId="2187" priority="236" operator="equal">
      <formula>0</formula>
    </cfRule>
  </conditionalFormatting>
  <conditionalFormatting sqref="O460:P460">
    <cfRule type="cellIs" dxfId="2186" priority="235" operator="equal">
      <formula>0</formula>
    </cfRule>
  </conditionalFormatting>
  <conditionalFormatting sqref="O461:P461">
    <cfRule type="cellIs" dxfId="2185" priority="234" operator="equal">
      <formula>0</formula>
    </cfRule>
  </conditionalFormatting>
  <conditionalFormatting sqref="C465:E476 G465:G476 I465:S476">
    <cfRule type="cellIs" dxfId="2184" priority="233" operator="equal">
      <formula>0</formula>
    </cfRule>
  </conditionalFormatting>
  <conditionalFormatting sqref="C465:E476 G465:G476 I465:S476">
    <cfRule type="containsBlanks" dxfId="2183" priority="232">
      <formula>LEN(TRIM(C465))=0</formula>
    </cfRule>
  </conditionalFormatting>
  <conditionalFormatting sqref="I457">
    <cfRule type="cellIs" dxfId="2182" priority="231" operator="equal">
      <formula>0</formula>
    </cfRule>
  </conditionalFormatting>
  <conditionalFormatting sqref="J457">
    <cfRule type="cellIs" dxfId="2181" priority="230" operator="equal">
      <formula>0</formula>
    </cfRule>
  </conditionalFormatting>
  <conditionalFormatting sqref="K457:L457">
    <cfRule type="cellIs" dxfId="2180" priority="229" operator="equal">
      <formula>0</formula>
    </cfRule>
  </conditionalFormatting>
  <conditionalFormatting sqref="L457">
    <cfRule type="cellIs" dxfId="2179" priority="228" operator="equal">
      <formula>0</formula>
    </cfRule>
  </conditionalFormatting>
  <conditionalFormatting sqref="I457:L457">
    <cfRule type="containsBlanks" dxfId="2178" priority="227">
      <formula>LEN(TRIM(I457))=0</formula>
    </cfRule>
  </conditionalFormatting>
  <conditionalFormatting sqref="O457:P457">
    <cfRule type="cellIs" dxfId="2177" priority="226" operator="equal">
      <formula>0</formula>
    </cfRule>
  </conditionalFormatting>
  <conditionalFormatting sqref="O457:P457">
    <cfRule type="cellIs" dxfId="2176" priority="225" operator="equal">
      <formula>0</formula>
    </cfRule>
  </conditionalFormatting>
  <conditionalFormatting sqref="O457:P457">
    <cfRule type="containsBlanks" dxfId="2175" priority="224">
      <formula>LEN(TRIM(O457))=0</formula>
    </cfRule>
  </conditionalFormatting>
  <conditionalFormatting sqref="T35:T42 C35:E41 G35:G41 I35:S41">
    <cfRule type="cellIs" dxfId="2174" priority="223" operator="equal">
      <formula>0</formula>
    </cfRule>
  </conditionalFormatting>
  <conditionalFormatting sqref="C42:E42 G42 I42:T42">
    <cfRule type="cellIs" dxfId="2173" priority="222" operator="equal">
      <formula>0</formula>
    </cfRule>
  </conditionalFormatting>
  <conditionalFormatting sqref="C35:E42 G35:G42 I35:T42">
    <cfRule type="containsBlanks" dxfId="2172" priority="221">
      <formula>LEN(TRIM(C35))=0</formula>
    </cfRule>
  </conditionalFormatting>
  <conditionalFormatting sqref="C42:E42 G42 I42:S42">
    <cfRule type="cellIs" dxfId="2171" priority="220" operator="equal">
      <formula>0</formula>
    </cfRule>
  </conditionalFormatting>
  <conditionalFormatting sqref="C43:E43 G43 I43:T43">
    <cfRule type="cellIs" dxfId="2170" priority="219" operator="equal">
      <formula>0</formula>
    </cfRule>
  </conditionalFormatting>
  <conditionalFormatting sqref="C43:E43 G43 I43:T43">
    <cfRule type="containsBlanks" dxfId="2169" priority="218">
      <formula>LEN(TRIM(C43))=0</formula>
    </cfRule>
  </conditionalFormatting>
  <conditionalFormatting sqref="F457:F464 F477:F485 F487">
    <cfRule type="cellIs" dxfId="2168" priority="217" operator="equal">
      <formula>0</formula>
    </cfRule>
  </conditionalFormatting>
  <conditionalFormatting sqref="F458:F459">
    <cfRule type="cellIs" dxfId="2167" priority="216" operator="equal">
      <formula>0</formula>
    </cfRule>
  </conditionalFormatting>
  <conditionalFormatting sqref="F458:F459">
    <cfRule type="cellIs" dxfId="2166" priority="215" operator="equal">
      <formula>0</formula>
    </cfRule>
  </conditionalFormatting>
  <conditionalFormatting sqref="F486">
    <cfRule type="cellIs" dxfId="2165" priority="214" operator="equal">
      <formula>0</formula>
    </cfRule>
  </conditionalFormatting>
  <conditionalFormatting sqref="F457:F463 F479:F487 F477">
    <cfRule type="containsBlanks" dxfId="2164" priority="213">
      <formula>LEN(TRIM(F457))=0</formula>
    </cfRule>
  </conditionalFormatting>
  <conditionalFormatting sqref="F486">
    <cfRule type="cellIs" dxfId="2163" priority="212" operator="equal">
      <formula>0</formula>
    </cfRule>
  </conditionalFormatting>
  <conditionalFormatting sqref="F465:F476">
    <cfRule type="cellIs" dxfId="2162" priority="211" operator="equal">
      <formula>0</formula>
    </cfRule>
  </conditionalFormatting>
  <conditionalFormatting sqref="F465:F476">
    <cfRule type="containsBlanks" dxfId="2161" priority="210">
      <formula>LEN(TRIM(F465))=0</formula>
    </cfRule>
  </conditionalFormatting>
  <conditionalFormatting sqref="F420:F427 F440:F448 F450">
    <cfRule type="cellIs" dxfId="2160" priority="209" operator="equal">
      <formula>0</formula>
    </cfRule>
  </conditionalFormatting>
  <conditionalFormatting sqref="F421:F422">
    <cfRule type="cellIs" dxfId="2159" priority="208" operator="equal">
      <formula>0</formula>
    </cfRule>
  </conditionalFormatting>
  <conditionalFormatting sqref="F421:F422">
    <cfRule type="cellIs" dxfId="2158" priority="207" operator="equal">
      <formula>0</formula>
    </cfRule>
  </conditionalFormatting>
  <conditionalFormatting sqref="F449">
    <cfRule type="cellIs" dxfId="2157" priority="206" operator="equal">
      <formula>0</formula>
    </cfRule>
  </conditionalFormatting>
  <conditionalFormatting sqref="F420:F426 F442:F450 F440">
    <cfRule type="containsBlanks" dxfId="2156" priority="205">
      <formula>LEN(TRIM(F420))=0</formula>
    </cfRule>
  </conditionalFormatting>
  <conditionalFormatting sqref="F449">
    <cfRule type="cellIs" dxfId="2155" priority="204" operator="equal">
      <formula>0</formula>
    </cfRule>
  </conditionalFormatting>
  <conditionalFormatting sqref="F428:F439">
    <cfRule type="cellIs" dxfId="2154" priority="203" operator="equal">
      <formula>0</formula>
    </cfRule>
  </conditionalFormatting>
  <conditionalFormatting sqref="F428:F439">
    <cfRule type="containsBlanks" dxfId="2153" priority="202">
      <formula>LEN(TRIM(F428))=0</formula>
    </cfRule>
  </conditionalFormatting>
  <conditionalFormatting sqref="F383:F390 F403:F411 F413">
    <cfRule type="cellIs" dxfId="2152" priority="201" operator="equal">
      <formula>0</formula>
    </cfRule>
  </conditionalFormatting>
  <conditionalFormatting sqref="F384:F385">
    <cfRule type="cellIs" dxfId="2151" priority="200" operator="equal">
      <formula>0</formula>
    </cfRule>
  </conditionalFormatting>
  <conditionalFormatting sqref="F384:F385">
    <cfRule type="cellIs" dxfId="2150" priority="199" operator="equal">
      <formula>0</formula>
    </cfRule>
  </conditionalFormatting>
  <conditionalFormatting sqref="F412">
    <cfRule type="cellIs" dxfId="2149" priority="198" operator="equal">
      <formula>0</formula>
    </cfRule>
  </conditionalFormatting>
  <conditionalFormatting sqref="F383:F389 F405:F413 F403">
    <cfRule type="containsBlanks" dxfId="2148" priority="197">
      <formula>LEN(TRIM(F383))=0</formula>
    </cfRule>
  </conditionalFormatting>
  <conditionalFormatting sqref="F412">
    <cfRule type="cellIs" dxfId="2147" priority="196" operator="equal">
      <formula>0</formula>
    </cfRule>
  </conditionalFormatting>
  <conditionalFormatting sqref="F391:F402">
    <cfRule type="cellIs" dxfId="2146" priority="195" operator="equal">
      <formula>0</formula>
    </cfRule>
  </conditionalFormatting>
  <conditionalFormatting sqref="F391:F402">
    <cfRule type="containsBlanks" dxfId="2145" priority="194">
      <formula>LEN(TRIM(F391))=0</formula>
    </cfRule>
  </conditionalFormatting>
  <conditionalFormatting sqref="F346:F353 F366:F374 F376">
    <cfRule type="cellIs" dxfId="2144" priority="193" operator="equal">
      <formula>0</formula>
    </cfRule>
  </conditionalFormatting>
  <conditionalFormatting sqref="F347:F348">
    <cfRule type="cellIs" dxfId="2143" priority="192" operator="equal">
      <formula>0</formula>
    </cfRule>
  </conditionalFormatting>
  <conditionalFormatting sqref="F347:F348">
    <cfRule type="cellIs" dxfId="2142" priority="191" operator="equal">
      <formula>0</formula>
    </cfRule>
  </conditionalFormatting>
  <conditionalFormatting sqref="F375">
    <cfRule type="cellIs" dxfId="2141" priority="190" operator="equal">
      <formula>0</formula>
    </cfRule>
  </conditionalFormatting>
  <conditionalFormatting sqref="F346:F352 F368:F376 F366">
    <cfRule type="containsBlanks" dxfId="2140" priority="189">
      <formula>LEN(TRIM(F346))=0</formula>
    </cfRule>
  </conditionalFormatting>
  <conditionalFormatting sqref="F375">
    <cfRule type="cellIs" dxfId="2139" priority="188" operator="equal">
      <formula>0</formula>
    </cfRule>
  </conditionalFormatting>
  <conditionalFormatting sqref="F354:F365">
    <cfRule type="cellIs" dxfId="2138" priority="187" operator="equal">
      <formula>0</formula>
    </cfRule>
  </conditionalFormatting>
  <conditionalFormatting sqref="F354:F365">
    <cfRule type="containsBlanks" dxfId="2137" priority="186">
      <formula>LEN(TRIM(F354))=0</formula>
    </cfRule>
  </conditionalFormatting>
  <conditionalFormatting sqref="F309:F316 F329:F337 F339">
    <cfRule type="cellIs" dxfId="2136" priority="185" operator="equal">
      <formula>0</formula>
    </cfRule>
  </conditionalFormatting>
  <conditionalFormatting sqref="F310:F311">
    <cfRule type="cellIs" dxfId="2135" priority="184" operator="equal">
      <formula>0</formula>
    </cfRule>
  </conditionalFormatting>
  <conditionalFormatting sqref="F310:F311">
    <cfRule type="cellIs" dxfId="2134" priority="183" operator="equal">
      <formula>0</formula>
    </cfRule>
  </conditionalFormatting>
  <conditionalFormatting sqref="F338">
    <cfRule type="cellIs" dxfId="2133" priority="182" operator="equal">
      <formula>0</formula>
    </cfRule>
  </conditionalFormatting>
  <conditionalFormatting sqref="F309:F315 F331:F339 F329">
    <cfRule type="containsBlanks" dxfId="2132" priority="181">
      <formula>LEN(TRIM(F309))=0</formula>
    </cfRule>
  </conditionalFormatting>
  <conditionalFormatting sqref="F338">
    <cfRule type="cellIs" dxfId="2131" priority="180" operator="equal">
      <formula>0</formula>
    </cfRule>
  </conditionalFormatting>
  <conditionalFormatting sqref="F317:F328">
    <cfRule type="cellIs" dxfId="2130" priority="179" operator="equal">
      <formula>0</formula>
    </cfRule>
  </conditionalFormatting>
  <conditionalFormatting sqref="F317:F328">
    <cfRule type="containsBlanks" dxfId="2129" priority="178">
      <formula>LEN(TRIM(F317))=0</formula>
    </cfRule>
  </conditionalFormatting>
  <conditionalFormatting sqref="F272:F279 F292:F300 F302">
    <cfRule type="cellIs" dxfId="2128" priority="177" operator="equal">
      <formula>0</formula>
    </cfRule>
  </conditionalFormatting>
  <conditionalFormatting sqref="F273:F274">
    <cfRule type="cellIs" dxfId="2127" priority="176" operator="equal">
      <formula>0</formula>
    </cfRule>
  </conditionalFormatting>
  <conditionalFormatting sqref="F273:F274">
    <cfRule type="cellIs" dxfId="2126" priority="175" operator="equal">
      <formula>0</formula>
    </cfRule>
  </conditionalFormatting>
  <conditionalFormatting sqref="F301">
    <cfRule type="cellIs" dxfId="2125" priority="174" operator="equal">
      <formula>0</formula>
    </cfRule>
  </conditionalFormatting>
  <conditionalFormatting sqref="F272:F278 F294:F302 F292">
    <cfRule type="containsBlanks" dxfId="2124" priority="173">
      <formula>LEN(TRIM(F272))=0</formula>
    </cfRule>
  </conditionalFormatting>
  <conditionalFormatting sqref="F301">
    <cfRule type="cellIs" dxfId="2123" priority="172" operator="equal">
      <formula>0</formula>
    </cfRule>
  </conditionalFormatting>
  <conditionalFormatting sqref="F280:F291">
    <cfRule type="cellIs" dxfId="2122" priority="171" operator="equal">
      <formula>0</formula>
    </cfRule>
  </conditionalFormatting>
  <conditionalFormatting sqref="F280:F291">
    <cfRule type="containsBlanks" dxfId="2121" priority="170">
      <formula>LEN(TRIM(F280))=0</formula>
    </cfRule>
  </conditionalFormatting>
  <conditionalFormatting sqref="F235:F242 F255:F263 F265">
    <cfRule type="cellIs" dxfId="2120" priority="169" operator="equal">
      <formula>0</formula>
    </cfRule>
  </conditionalFormatting>
  <conditionalFormatting sqref="F236:F237">
    <cfRule type="cellIs" dxfId="2119" priority="168" operator="equal">
      <formula>0</formula>
    </cfRule>
  </conditionalFormatting>
  <conditionalFormatting sqref="F236:F237">
    <cfRule type="cellIs" dxfId="2118" priority="167" operator="equal">
      <formula>0</formula>
    </cfRule>
  </conditionalFormatting>
  <conditionalFormatting sqref="F264">
    <cfRule type="cellIs" dxfId="2117" priority="166" operator="equal">
      <formula>0</formula>
    </cfRule>
  </conditionalFormatting>
  <conditionalFormatting sqref="F235:F241 F257:F265 F255">
    <cfRule type="containsBlanks" dxfId="2116" priority="165">
      <formula>LEN(TRIM(F235))=0</formula>
    </cfRule>
  </conditionalFormatting>
  <conditionalFormatting sqref="F264">
    <cfRule type="cellIs" dxfId="2115" priority="164" operator="equal">
      <formula>0</formula>
    </cfRule>
  </conditionalFormatting>
  <conditionalFormatting sqref="F243:F254">
    <cfRule type="cellIs" dxfId="2114" priority="163" operator="equal">
      <formula>0</formula>
    </cfRule>
  </conditionalFormatting>
  <conditionalFormatting sqref="F243:F254">
    <cfRule type="containsBlanks" dxfId="2113" priority="162">
      <formula>LEN(TRIM(F243))=0</formula>
    </cfRule>
  </conditionalFormatting>
  <conditionalFormatting sqref="F198:F205 F218:F226 F228">
    <cfRule type="cellIs" dxfId="2112" priority="161" operator="equal">
      <formula>0</formula>
    </cfRule>
  </conditionalFormatting>
  <conditionalFormatting sqref="F199:F200">
    <cfRule type="cellIs" dxfId="2111" priority="160" operator="equal">
      <formula>0</formula>
    </cfRule>
  </conditionalFormatting>
  <conditionalFormatting sqref="F199:F200">
    <cfRule type="cellIs" dxfId="2110" priority="159" operator="equal">
      <formula>0</formula>
    </cfRule>
  </conditionalFormatting>
  <conditionalFormatting sqref="F227">
    <cfRule type="cellIs" dxfId="2109" priority="158" operator="equal">
      <formula>0</formula>
    </cfRule>
  </conditionalFormatting>
  <conditionalFormatting sqref="F198:F204 F220:F228 F218">
    <cfRule type="containsBlanks" dxfId="2108" priority="157">
      <formula>LEN(TRIM(F198))=0</formula>
    </cfRule>
  </conditionalFormatting>
  <conditionalFormatting sqref="F227">
    <cfRule type="cellIs" dxfId="2107" priority="156" operator="equal">
      <formula>0</formula>
    </cfRule>
  </conditionalFormatting>
  <conditionalFormatting sqref="F206:F217">
    <cfRule type="cellIs" dxfId="2106" priority="155" operator="equal">
      <formula>0</formula>
    </cfRule>
  </conditionalFormatting>
  <conditionalFormatting sqref="F206:F217">
    <cfRule type="containsBlanks" dxfId="2105" priority="154">
      <formula>LEN(TRIM(F206))=0</formula>
    </cfRule>
  </conditionalFormatting>
  <conditionalFormatting sqref="F161:F168 F181:F189 F191">
    <cfRule type="cellIs" dxfId="2104" priority="153" operator="equal">
      <formula>0</formula>
    </cfRule>
  </conditionalFormatting>
  <conditionalFormatting sqref="F162:F163">
    <cfRule type="cellIs" dxfId="2103" priority="152" operator="equal">
      <formula>0</formula>
    </cfRule>
  </conditionalFormatting>
  <conditionalFormatting sqref="F162:F163">
    <cfRule type="cellIs" dxfId="2102" priority="151" operator="equal">
      <formula>0</formula>
    </cfRule>
  </conditionalFormatting>
  <conditionalFormatting sqref="F190">
    <cfRule type="cellIs" dxfId="2101" priority="150" operator="equal">
      <formula>0</formula>
    </cfRule>
  </conditionalFormatting>
  <conditionalFormatting sqref="F161:F167 F183:F191 F181">
    <cfRule type="containsBlanks" dxfId="2100" priority="149">
      <formula>LEN(TRIM(F161))=0</formula>
    </cfRule>
  </conditionalFormatting>
  <conditionalFormatting sqref="F190">
    <cfRule type="cellIs" dxfId="2099" priority="148" operator="equal">
      <formula>0</formula>
    </cfRule>
  </conditionalFormatting>
  <conditionalFormatting sqref="F169:F180">
    <cfRule type="cellIs" dxfId="2098" priority="147" operator="equal">
      <formula>0</formula>
    </cfRule>
  </conditionalFormatting>
  <conditionalFormatting sqref="F169:F180">
    <cfRule type="containsBlanks" dxfId="2097" priority="146">
      <formula>LEN(TRIM(F169))=0</formula>
    </cfRule>
  </conditionalFormatting>
  <conditionalFormatting sqref="F124:F131 F144:F152 F154">
    <cfRule type="cellIs" dxfId="2096" priority="145" operator="equal">
      <formula>0</formula>
    </cfRule>
  </conditionalFormatting>
  <conditionalFormatting sqref="F125:F126">
    <cfRule type="cellIs" dxfId="2095" priority="144" operator="equal">
      <formula>0</formula>
    </cfRule>
  </conditionalFormatting>
  <conditionalFormatting sqref="F125:F126">
    <cfRule type="cellIs" dxfId="2094" priority="143" operator="equal">
      <formula>0</formula>
    </cfRule>
  </conditionalFormatting>
  <conditionalFormatting sqref="F153">
    <cfRule type="cellIs" dxfId="2093" priority="142" operator="equal">
      <formula>0</formula>
    </cfRule>
  </conditionalFormatting>
  <conditionalFormatting sqref="F124:F130 F146:F154 F144">
    <cfRule type="containsBlanks" dxfId="2092" priority="141">
      <formula>LEN(TRIM(F124))=0</formula>
    </cfRule>
  </conditionalFormatting>
  <conditionalFormatting sqref="F153">
    <cfRule type="cellIs" dxfId="2091" priority="140" operator="equal">
      <formula>0</formula>
    </cfRule>
  </conditionalFormatting>
  <conditionalFormatting sqref="F132:F143">
    <cfRule type="cellIs" dxfId="2090" priority="139" operator="equal">
      <formula>0</formula>
    </cfRule>
  </conditionalFormatting>
  <conditionalFormatting sqref="F132:F143">
    <cfRule type="containsBlanks" dxfId="2089" priority="138">
      <formula>LEN(TRIM(F132))=0</formula>
    </cfRule>
  </conditionalFormatting>
  <conditionalFormatting sqref="F87:F94 F107:F115 F117">
    <cfRule type="cellIs" dxfId="2088" priority="137" operator="equal">
      <formula>0</formula>
    </cfRule>
  </conditionalFormatting>
  <conditionalFormatting sqref="F88:F89">
    <cfRule type="cellIs" dxfId="2087" priority="136" operator="equal">
      <formula>0</formula>
    </cfRule>
  </conditionalFormatting>
  <conditionalFormatting sqref="F88:F89">
    <cfRule type="cellIs" dxfId="2086" priority="135" operator="equal">
      <formula>0</formula>
    </cfRule>
  </conditionalFormatting>
  <conditionalFormatting sqref="F116">
    <cfRule type="cellIs" dxfId="2085" priority="134" operator="equal">
      <formula>0</formula>
    </cfRule>
  </conditionalFormatting>
  <conditionalFormatting sqref="F87:F93 F109:F117 F107">
    <cfRule type="containsBlanks" dxfId="2084" priority="133">
      <formula>LEN(TRIM(F87))=0</formula>
    </cfRule>
  </conditionalFormatting>
  <conditionalFormatting sqref="F116">
    <cfRule type="cellIs" dxfId="2083" priority="132" operator="equal">
      <formula>0</formula>
    </cfRule>
  </conditionalFormatting>
  <conditionalFormatting sqref="F95:F106">
    <cfRule type="cellIs" dxfId="2082" priority="131" operator="equal">
      <formula>0</formula>
    </cfRule>
  </conditionalFormatting>
  <conditionalFormatting sqref="F95:F106">
    <cfRule type="containsBlanks" dxfId="2081" priority="130">
      <formula>LEN(TRIM(F95))=0</formula>
    </cfRule>
  </conditionalFormatting>
  <conditionalFormatting sqref="F80 F50:F78">
    <cfRule type="cellIs" dxfId="2080" priority="129" operator="equal">
      <formula>0</formula>
    </cfRule>
  </conditionalFormatting>
  <conditionalFormatting sqref="F51:F52">
    <cfRule type="cellIs" dxfId="2079" priority="128" operator="equal">
      <formula>0</formula>
    </cfRule>
  </conditionalFormatting>
  <conditionalFormatting sqref="F51:F52">
    <cfRule type="cellIs" dxfId="2078" priority="127" operator="equal">
      <formula>0</formula>
    </cfRule>
  </conditionalFormatting>
  <conditionalFormatting sqref="F79">
    <cfRule type="cellIs" dxfId="2077" priority="126" operator="equal">
      <formula>0</formula>
    </cfRule>
  </conditionalFormatting>
  <conditionalFormatting sqref="F50:F56 F64:F70 F72:F80">
    <cfRule type="containsBlanks" dxfId="2076" priority="125">
      <formula>LEN(TRIM(F50))=0</formula>
    </cfRule>
  </conditionalFormatting>
  <conditionalFormatting sqref="F79">
    <cfRule type="cellIs" dxfId="2075" priority="124" operator="equal">
      <formula>0</formula>
    </cfRule>
  </conditionalFormatting>
  <conditionalFormatting sqref="F59:F60">
    <cfRule type="cellIs" dxfId="2074" priority="123" operator="equal">
      <formula>0</formula>
    </cfRule>
  </conditionalFormatting>
  <conditionalFormatting sqref="F59:F60">
    <cfRule type="cellIs" dxfId="2073" priority="122" operator="equal">
      <formula>0</formula>
    </cfRule>
  </conditionalFormatting>
  <conditionalFormatting sqref="F58:F63">
    <cfRule type="containsBlanks" dxfId="2072" priority="121">
      <formula>LEN(TRIM(F58))=0</formula>
    </cfRule>
  </conditionalFormatting>
  <conditionalFormatting sqref="F65:F66">
    <cfRule type="cellIs" dxfId="2071" priority="120" operator="equal">
      <formula>0</formula>
    </cfRule>
  </conditionalFormatting>
  <conditionalFormatting sqref="F65:F66">
    <cfRule type="cellIs" dxfId="2070" priority="119" operator="equal">
      <formula>0</formula>
    </cfRule>
  </conditionalFormatting>
  <conditionalFormatting sqref="F73:F74">
    <cfRule type="cellIs" dxfId="2069" priority="118" operator="equal">
      <formula>0</formula>
    </cfRule>
  </conditionalFormatting>
  <conditionalFormatting sqref="F73:F74">
    <cfRule type="cellIs" dxfId="2068" priority="117" operator="equal">
      <formula>0</formula>
    </cfRule>
  </conditionalFormatting>
  <conditionalFormatting sqref="F43 F13:F41">
    <cfRule type="cellIs" dxfId="2067" priority="116" operator="equal">
      <formula>0</formula>
    </cfRule>
  </conditionalFormatting>
  <conditionalFormatting sqref="F14:F15">
    <cfRule type="cellIs" dxfId="2066" priority="115" operator="equal">
      <formula>0</formula>
    </cfRule>
  </conditionalFormatting>
  <conditionalFormatting sqref="F14:F15">
    <cfRule type="cellIs" dxfId="2065" priority="114" operator="equal">
      <formula>0</formula>
    </cfRule>
  </conditionalFormatting>
  <conditionalFormatting sqref="F42">
    <cfRule type="cellIs" dxfId="2064" priority="113" operator="equal">
      <formula>0</formula>
    </cfRule>
  </conditionalFormatting>
  <conditionalFormatting sqref="F13:F19 F27:F33 F35:F43">
    <cfRule type="containsBlanks" dxfId="2063" priority="112">
      <formula>LEN(TRIM(F13))=0</formula>
    </cfRule>
  </conditionalFormatting>
  <conditionalFormatting sqref="F42">
    <cfRule type="cellIs" dxfId="2062" priority="111" operator="equal">
      <formula>0</formula>
    </cfRule>
  </conditionalFormatting>
  <conditionalFormatting sqref="F22:F23">
    <cfRule type="cellIs" dxfId="2061" priority="110" operator="equal">
      <formula>0</formula>
    </cfRule>
  </conditionalFormatting>
  <conditionalFormatting sqref="F22:F23">
    <cfRule type="cellIs" dxfId="2060" priority="109" operator="equal">
      <formula>0</formula>
    </cfRule>
  </conditionalFormatting>
  <conditionalFormatting sqref="F21:F26">
    <cfRule type="containsBlanks" dxfId="2059" priority="108">
      <formula>LEN(TRIM(F21))=0</formula>
    </cfRule>
  </conditionalFormatting>
  <conditionalFormatting sqref="F28:F29">
    <cfRule type="cellIs" dxfId="2058" priority="107" operator="equal">
      <formula>0</formula>
    </cfRule>
  </conditionalFormatting>
  <conditionalFormatting sqref="F28:F29">
    <cfRule type="cellIs" dxfId="2057" priority="106" operator="equal">
      <formula>0</formula>
    </cfRule>
  </conditionalFormatting>
  <conditionalFormatting sqref="F36:F37">
    <cfRule type="cellIs" dxfId="2056" priority="105" operator="equal">
      <formula>0</formula>
    </cfRule>
  </conditionalFormatting>
  <conditionalFormatting sqref="F36:F37">
    <cfRule type="cellIs" dxfId="2055" priority="104" operator="equal">
      <formula>0</formula>
    </cfRule>
  </conditionalFormatting>
  <conditionalFormatting sqref="H457:H464 H477:H485 H487">
    <cfRule type="cellIs" dxfId="2054" priority="103" operator="equal">
      <formula>0</formula>
    </cfRule>
  </conditionalFormatting>
  <conditionalFormatting sqref="H458:H459">
    <cfRule type="cellIs" dxfId="2053" priority="102" operator="equal">
      <formula>0</formula>
    </cfRule>
  </conditionalFormatting>
  <conditionalFormatting sqref="H486">
    <cfRule type="cellIs" dxfId="2052" priority="101" operator="equal">
      <formula>0</formula>
    </cfRule>
  </conditionalFormatting>
  <conditionalFormatting sqref="H457:H463 H479:H487 H477">
    <cfRule type="containsBlanks" dxfId="2051" priority="100">
      <formula>LEN(TRIM(H457))=0</formula>
    </cfRule>
  </conditionalFormatting>
  <conditionalFormatting sqref="H486">
    <cfRule type="cellIs" dxfId="2050" priority="99" operator="equal">
      <formula>0</formula>
    </cfRule>
  </conditionalFormatting>
  <conditionalFormatting sqref="H465:H476">
    <cfRule type="cellIs" dxfId="2049" priority="98" operator="equal">
      <formula>0</formula>
    </cfRule>
  </conditionalFormatting>
  <conditionalFormatting sqref="H465:H476">
    <cfRule type="containsBlanks" dxfId="2048" priority="97">
      <formula>LEN(TRIM(H465))=0</formula>
    </cfRule>
  </conditionalFormatting>
  <conditionalFormatting sqref="H43 H13:H41">
    <cfRule type="cellIs" dxfId="2047" priority="96" operator="equal">
      <formula>0</formula>
    </cfRule>
  </conditionalFormatting>
  <conditionalFormatting sqref="H14:H15">
    <cfRule type="cellIs" dxfId="2046" priority="95" operator="equal">
      <formula>0</formula>
    </cfRule>
  </conditionalFormatting>
  <conditionalFormatting sqref="H14:H15">
    <cfRule type="cellIs" dxfId="2045" priority="94" operator="equal">
      <formula>0</formula>
    </cfRule>
  </conditionalFormatting>
  <conditionalFormatting sqref="H42">
    <cfRule type="cellIs" dxfId="2044" priority="93" operator="equal">
      <formula>0</formula>
    </cfRule>
  </conditionalFormatting>
  <conditionalFormatting sqref="H13:H19 H27:H33 H35:H43">
    <cfRule type="containsBlanks" dxfId="2043" priority="92">
      <formula>LEN(TRIM(H13))=0</formula>
    </cfRule>
  </conditionalFormatting>
  <conditionalFormatting sqref="H42">
    <cfRule type="cellIs" dxfId="2042" priority="91" operator="equal">
      <formula>0</formula>
    </cfRule>
  </conditionalFormatting>
  <conditionalFormatting sqref="H22:H23">
    <cfRule type="cellIs" dxfId="2041" priority="90" operator="equal">
      <formula>0</formula>
    </cfRule>
  </conditionalFormatting>
  <conditionalFormatting sqref="H22:H23">
    <cfRule type="cellIs" dxfId="2040" priority="89" operator="equal">
      <formula>0</formula>
    </cfRule>
  </conditionalFormatting>
  <conditionalFormatting sqref="H21:H26">
    <cfRule type="containsBlanks" dxfId="2039" priority="88">
      <formula>LEN(TRIM(H21))=0</formula>
    </cfRule>
  </conditionalFormatting>
  <conditionalFormatting sqref="H28:H29">
    <cfRule type="cellIs" dxfId="2038" priority="87" operator="equal">
      <formula>0</formula>
    </cfRule>
  </conditionalFormatting>
  <conditionalFormatting sqref="H28:H29">
    <cfRule type="cellIs" dxfId="2037" priority="86" operator="equal">
      <formula>0</formula>
    </cfRule>
  </conditionalFormatting>
  <conditionalFormatting sqref="H36:H37">
    <cfRule type="cellIs" dxfId="2036" priority="85" operator="equal">
      <formula>0</formula>
    </cfRule>
  </conditionalFormatting>
  <conditionalFormatting sqref="H36:H37">
    <cfRule type="cellIs" dxfId="2035" priority="84" operator="equal">
      <formula>0</formula>
    </cfRule>
  </conditionalFormatting>
  <conditionalFormatting sqref="H80 H50:H78">
    <cfRule type="cellIs" dxfId="2034" priority="83" operator="equal">
      <formula>0</formula>
    </cfRule>
  </conditionalFormatting>
  <conditionalFormatting sqref="H51:H52">
    <cfRule type="cellIs" dxfId="2033" priority="82" operator="equal">
      <formula>0</formula>
    </cfRule>
  </conditionalFormatting>
  <conditionalFormatting sqref="H51:H52">
    <cfRule type="cellIs" dxfId="2032" priority="81" operator="equal">
      <formula>0</formula>
    </cfRule>
  </conditionalFormatting>
  <conditionalFormatting sqref="H79">
    <cfRule type="cellIs" dxfId="2031" priority="80" operator="equal">
      <formula>0</formula>
    </cfRule>
  </conditionalFormatting>
  <conditionalFormatting sqref="H50:H56 H64:H70 H72:H80">
    <cfRule type="containsBlanks" dxfId="2030" priority="79">
      <formula>LEN(TRIM(H50))=0</formula>
    </cfRule>
  </conditionalFormatting>
  <conditionalFormatting sqref="H79">
    <cfRule type="cellIs" dxfId="2029" priority="78" operator="equal">
      <formula>0</formula>
    </cfRule>
  </conditionalFormatting>
  <conditionalFormatting sqref="H59:H60">
    <cfRule type="cellIs" dxfId="2028" priority="77" operator="equal">
      <formula>0</formula>
    </cfRule>
  </conditionalFormatting>
  <conditionalFormatting sqref="H59:H60">
    <cfRule type="cellIs" dxfId="2027" priority="76" operator="equal">
      <formula>0</formula>
    </cfRule>
  </conditionalFormatting>
  <conditionalFormatting sqref="H58:H63">
    <cfRule type="containsBlanks" dxfId="2026" priority="75">
      <formula>LEN(TRIM(H58))=0</formula>
    </cfRule>
  </conditionalFormatting>
  <conditionalFormatting sqref="H65:H66">
    <cfRule type="cellIs" dxfId="2025" priority="74" operator="equal">
      <formula>0</formula>
    </cfRule>
  </conditionalFormatting>
  <conditionalFormatting sqref="H65:H66">
    <cfRule type="cellIs" dxfId="2024" priority="73" operator="equal">
      <formula>0</formula>
    </cfRule>
  </conditionalFormatting>
  <conditionalFormatting sqref="H73:H74">
    <cfRule type="cellIs" dxfId="2023" priority="72" operator="equal">
      <formula>0</formula>
    </cfRule>
  </conditionalFormatting>
  <conditionalFormatting sqref="H73:H74">
    <cfRule type="cellIs" dxfId="2022" priority="71" operator="equal">
      <formula>0</formula>
    </cfRule>
  </conditionalFormatting>
  <conditionalFormatting sqref="H420:H427 H440:H448 H450">
    <cfRule type="cellIs" dxfId="2021" priority="70" operator="equal">
      <formula>0</formula>
    </cfRule>
  </conditionalFormatting>
  <conditionalFormatting sqref="H421:H422">
    <cfRule type="cellIs" dxfId="2020" priority="69" operator="equal">
      <formula>0</formula>
    </cfRule>
  </conditionalFormatting>
  <conditionalFormatting sqref="H449">
    <cfRule type="cellIs" dxfId="2019" priority="68" operator="equal">
      <formula>0</formula>
    </cfRule>
  </conditionalFormatting>
  <conditionalFormatting sqref="H420:H426 H442:H450 H440">
    <cfRule type="containsBlanks" dxfId="2018" priority="67">
      <formula>LEN(TRIM(H420))=0</formula>
    </cfRule>
  </conditionalFormatting>
  <conditionalFormatting sqref="H449">
    <cfRule type="cellIs" dxfId="2017" priority="66" operator="equal">
      <formula>0</formula>
    </cfRule>
  </conditionalFormatting>
  <conditionalFormatting sqref="H428:H439">
    <cfRule type="cellIs" dxfId="2016" priority="65" operator="equal">
      <formula>0</formula>
    </cfRule>
  </conditionalFormatting>
  <conditionalFormatting sqref="H428:H439">
    <cfRule type="containsBlanks" dxfId="2015" priority="64">
      <formula>LEN(TRIM(H428))=0</formula>
    </cfRule>
  </conditionalFormatting>
  <conditionalFormatting sqref="H383:H390 H403:H411 H413">
    <cfRule type="cellIs" dxfId="2014" priority="63" operator="equal">
      <formula>0</formula>
    </cfRule>
  </conditionalFormatting>
  <conditionalFormatting sqref="H384:H385">
    <cfRule type="cellIs" dxfId="2013" priority="62" operator="equal">
      <formula>0</formula>
    </cfRule>
  </conditionalFormatting>
  <conditionalFormatting sqref="H412">
    <cfRule type="cellIs" dxfId="2012" priority="61" operator="equal">
      <formula>0</formula>
    </cfRule>
  </conditionalFormatting>
  <conditionalFormatting sqref="H383:H389 H405:H413 H403">
    <cfRule type="containsBlanks" dxfId="2011" priority="60">
      <formula>LEN(TRIM(H383))=0</formula>
    </cfRule>
  </conditionalFormatting>
  <conditionalFormatting sqref="H412">
    <cfRule type="cellIs" dxfId="2010" priority="59" operator="equal">
      <formula>0</formula>
    </cfRule>
  </conditionalFormatting>
  <conditionalFormatting sqref="H391:H402">
    <cfRule type="cellIs" dxfId="2009" priority="58" operator="equal">
      <formula>0</formula>
    </cfRule>
  </conditionalFormatting>
  <conditionalFormatting sqref="H391:H402">
    <cfRule type="containsBlanks" dxfId="2008" priority="57">
      <formula>LEN(TRIM(H391))=0</formula>
    </cfRule>
  </conditionalFormatting>
  <conditionalFormatting sqref="H346:H353 H366:H374 H376">
    <cfRule type="cellIs" dxfId="2007" priority="56" operator="equal">
      <formula>0</formula>
    </cfRule>
  </conditionalFormatting>
  <conditionalFormatting sqref="H347:H348">
    <cfRule type="cellIs" dxfId="2006" priority="55" operator="equal">
      <formula>0</formula>
    </cfRule>
  </conditionalFormatting>
  <conditionalFormatting sqref="H375">
    <cfRule type="cellIs" dxfId="2005" priority="54" operator="equal">
      <formula>0</formula>
    </cfRule>
  </conditionalFormatting>
  <conditionalFormatting sqref="H346:H352 H368:H376 H366">
    <cfRule type="containsBlanks" dxfId="2004" priority="53">
      <formula>LEN(TRIM(H346))=0</formula>
    </cfRule>
  </conditionalFormatting>
  <conditionalFormatting sqref="H375">
    <cfRule type="cellIs" dxfId="2003" priority="52" operator="equal">
      <formula>0</formula>
    </cfRule>
  </conditionalFormatting>
  <conditionalFormatting sqref="H354:H365">
    <cfRule type="cellIs" dxfId="2002" priority="51" operator="equal">
      <formula>0</formula>
    </cfRule>
  </conditionalFormatting>
  <conditionalFormatting sqref="H354:H365">
    <cfRule type="containsBlanks" dxfId="2001" priority="50">
      <formula>LEN(TRIM(H354))=0</formula>
    </cfRule>
  </conditionalFormatting>
  <conditionalFormatting sqref="H309:H316 H329:H337 H339">
    <cfRule type="cellIs" dxfId="2000" priority="49" operator="equal">
      <formula>0</formula>
    </cfRule>
  </conditionalFormatting>
  <conditionalFormatting sqref="H310:H311">
    <cfRule type="cellIs" dxfId="1999" priority="48" operator="equal">
      <formula>0</formula>
    </cfRule>
  </conditionalFormatting>
  <conditionalFormatting sqref="H338">
    <cfRule type="cellIs" dxfId="1998" priority="47" operator="equal">
      <formula>0</formula>
    </cfRule>
  </conditionalFormatting>
  <conditionalFormatting sqref="H309:H315 H331:H339 H329">
    <cfRule type="containsBlanks" dxfId="1997" priority="46">
      <formula>LEN(TRIM(H309))=0</formula>
    </cfRule>
  </conditionalFormatting>
  <conditionalFormatting sqref="H338">
    <cfRule type="cellIs" dxfId="1996" priority="45" operator="equal">
      <formula>0</formula>
    </cfRule>
  </conditionalFormatting>
  <conditionalFormatting sqref="H317:H328">
    <cfRule type="cellIs" dxfId="1995" priority="44" operator="equal">
      <formula>0</formula>
    </cfRule>
  </conditionalFormatting>
  <conditionalFormatting sqref="H317:H328">
    <cfRule type="containsBlanks" dxfId="1994" priority="43">
      <formula>LEN(TRIM(H317))=0</formula>
    </cfRule>
  </conditionalFormatting>
  <conditionalFormatting sqref="H272:H279 H292:H300 H302">
    <cfRule type="cellIs" dxfId="1993" priority="42" operator="equal">
      <formula>0</formula>
    </cfRule>
  </conditionalFormatting>
  <conditionalFormatting sqref="H273:H274">
    <cfRule type="cellIs" dxfId="1992" priority="41" operator="equal">
      <formula>0</formula>
    </cfRule>
  </conditionalFormatting>
  <conditionalFormatting sqref="H301">
    <cfRule type="cellIs" dxfId="1991" priority="40" operator="equal">
      <formula>0</formula>
    </cfRule>
  </conditionalFormatting>
  <conditionalFormatting sqref="H272:H278 H294:H302 H292">
    <cfRule type="containsBlanks" dxfId="1990" priority="39">
      <formula>LEN(TRIM(H272))=0</formula>
    </cfRule>
  </conditionalFormatting>
  <conditionalFormatting sqref="H301">
    <cfRule type="cellIs" dxfId="1989" priority="38" operator="equal">
      <formula>0</formula>
    </cfRule>
  </conditionalFormatting>
  <conditionalFormatting sqref="H280:H291">
    <cfRule type="cellIs" dxfId="1988" priority="37" operator="equal">
      <formula>0</formula>
    </cfRule>
  </conditionalFormatting>
  <conditionalFormatting sqref="H280:H291">
    <cfRule type="containsBlanks" dxfId="1987" priority="36">
      <formula>LEN(TRIM(H280))=0</formula>
    </cfRule>
  </conditionalFormatting>
  <conditionalFormatting sqref="H235:H242 H255:H263 H265">
    <cfRule type="cellIs" dxfId="1986" priority="35" operator="equal">
      <formula>0</formula>
    </cfRule>
  </conditionalFormatting>
  <conditionalFormatting sqref="H236:H237">
    <cfRule type="cellIs" dxfId="1985" priority="34" operator="equal">
      <formula>0</formula>
    </cfRule>
  </conditionalFormatting>
  <conditionalFormatting sqref="H264">
    <cfRule type="cellIs" dxfId="1984" priority="33" operator="equal">
      <formula>0</formula>
    </cfRule>
  </conditionalFormatting>
  <conditionalFormatting sqref="H235:H241 H257:H265 H255">
    <cfRule type="containsBlanks" dxfId="1983" priority="32">
      <formula>LEN(TRIM(H235))=0</formula>
    </cfRule>
  </conditionalFormatting>
  <conditionalFormatting sqref="H264">
    <cfRule type="cellIs" dxfId="1982" priority="31" operator="equal">
      <formula>0</formula>
    </cfRule>
  </conditionalFormatting>
  <conditionalFormatting sqref="H243:H254">
    <cfRule type="cellIs" dxfId="1981" priority="30" operator="equal">
      <formula>0</formula>
    </cfRule>
  </conditionalFormatting>
  <conditionalFormatting sqref="H243:H254">
    <cfRule type="containsBlanks" dxfId="1980" priority="29">
      <formula>LEN(TRIM(H243))=0</formula>
    </cfRule>
  </conditionalFormatting>
  <conditionalFormatting sqref="H198:H205 H218:H226 H228">
    <cfRule type="cellIs" dxfId="1979" priority="28" operator="equal">
      <formula>0</formula>
    </cfRule>
  </conditionalFormatting>
  <conditionalFormatting sqref="H199:H200">
    <cfRule type="cellIs" dxfId="1978" priority="27" operator="equal">
      <formula>0</formula>
    </cfRule>
  </conditionalFormatting>
  <conditionalFormatting sqref="H227">
    <cfRule type="cellIs" dxfId="1977" priority="26" operator="equal">
      <formula>0</formula>
    </cfRule>
  </conditionalFormatting>
  <conditionalFormatting sqref="H198:H204 H220:H228 H218">
    <cfRule type="containsBlanks" dxfId="1976" priority="25">
      <formula>LEN(TRIM(H198))=0</formula>
    </cfRule>
  </conditionalFormatting>
  <conditionalFormatting sqref="H227">
    <cfRule type="cellIs" dxfId="1975" priority="24" operator="equal">
      <formula>0</formula>
    </cfRule>
  </conditionalFormatting>
  <conditionalFormatting sqref="H206:H217">
    <cfRule type="cellIs" dxfId="1974" priority="23" operator="equal">
      <formula>0</formula>
    </cfRule>
  </conditionalFormatting>
  <conditionalFormatting sqref="H206:H217">
    <cfRule type="containsBlanks" dxfId="1973" priority="22">
      <formula>LEN(TRIM(H206))=0</formula>
    </cfRule>
  </conditionalFormatting>
  <conditionalFormatting sqref="H161:H168 H181:H189 H191">
    <cfRule type="cellIs" dxfId="1972" priority="21" operator="equal">
      <formula>0</formula>
    </cfRule>
  </conditionalFormatting>
  <conditionalFormatting sqref="H162:H163">
    <cfRule type="cellIs" dxfId="1971" priority="20" operator="equal">
      <formula>0</formula>
    </cfRule>
  </conditionalFormatting>
  <conditionalFormatting sqref="H190">
    <cfRule type="cellIs" dxfId="1970" priority="19" operator="equal">
      <formula>0</formula>
    </cfRule>
  </conditionalFormatting>
  <conditionalFormatting sqref="H161:H167 H183:H191 H181">
    <cfRule type="containsBlanks" dxfId="1969" priority="18">
      <formula>LEN(TRIM(H161))=0</formula>
    </cfRule>
  </conditionalFormatting>
  <conditionalFormatting sqref="H190">
    <cfRule type="cellIs" dxfId="1968" priority="17" operator="equal">
      <formula>0</formula>
    </cfRule>
  </conditionalFormatting>
  <conditionalFormatting sqref="H169:H180">
    <cfRule type="cellIs" dxfId="1967" priority="16" operator="equal">
      <formula>0</formula>
    </cfRule>
  </conditionalFormatting>
  <conditionalFormatting sqref="H169:H180">
    <cfRule type="containsBlanks" dxfId="1966" priority="15">
      <formula>LEN(TRIM(H169))=0</formula>
    </cfRule>
  </conditionalFormatting>
  <conditionalFormatting sqref="H124:H131 H144:H152 H154">
    <cfRule type="cellIs" dxfId="1965" priority="14" operator="equal">
      <formula>0</formula>
    </cfRule>
  </conditionalFormatting>
  <conditionalFormatting sqref="H125:H126">
    <cfRule type="cellIs" dxfId="1964" priority="13" operator="equal">
      <formula>0</formula>
    </cfRule>
  </conditionalFormatting>
  <conditionalFormatting sqref="H153">
    <cfRule type="cellIs" dxfId="1963" priority="12" operator="equal">
      <formula>0</formula>
    </cfRule>
  </conditionalFormatting>
  <conditionalFormatting sqref="H124:H130 H146:H154 H144">
    <cfRule type="containsBlanks" dxfId="1962" priority="11">
      <formula>LEN(TRIM(H124))=0</formula>
    </cfRule>
  </conditionalFormatting>
  <conditionalFormatting sqref="H153">
    <cfRule type="cellIs" dxfId="1961" priority="10" operator="equal">
      <formula>0</formula>
    </cfRule>
  </conditionalFormatting>
  <conditionalFormatting sqref="H132:H143">
    <cfRule type="cellIs" dxfId="1960" priority="9" operator="equal">
      <formula>0</formula>
    </cfRule>
  </conditionalFormatting>
  <conditionalFormatting sqref="H132:H143">
    <cfRule type="containsBlanks" dxfId="1959" priority="8">
      <formula>LEN(TRIM(H132))=0</formula>
    </cfRule>
  </conditionalFormatting>
  <conditionalFormatting sqref="H87:H94 H107:H115 H117">
    <cfRule type="cellIs" dxfId="1958" priority="7" operator="equal">
      <formula>0</formula>
    </cfRule>
  </conditionalFormatting>
  <conditionalFormatting sqref="H88:H89">
    <cfRule type="cellIs" dxfId="1957" priority="6" operator="equal">
      <formula>0</formula>
    </cfRule>
  </conditionalFormatting>
  <conditionalFormatting sqref="H116">
    <cfRule type="cellIs" dxfId="1956" priority="5" operator="equal">
      <formula>0</formula>
    </cfRule>
  </conditionalFormatting>
  <conditionalFormatting sqref="H87:H93 H109:H117 H107">
    <cfRule type="containsBlanks" dxfId="1955" priority="4">
      <formula>LEN(TRIM(H87))=0</formula>
    </cfRule>
  </conditionalFormatting>
  <conditionalFormatting sqref="H116">
    <cfRule type="cellIs" dxfId="1954" priority="3" operator="equal">
      <formula>0</formula>
    </cfRule>
  </conditionalFormatting>
  <conditionalFormatting sqref="H95:H106">
    <cfRule type="cellIs" dxfId="1953" priority="2" operator="equal">
      <formula>0</formula>
    </cfRule>
  </conditionalFormatting>
  <conditionalFormatting sqref="H95:H106">
    <cfRule type="containsBlanks" dxfId="1952" priority="1">
      <formula>LEN(TRIM(H95))=0</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D2FF6-6F4C-4D13-A040-1821706A8BC0}">
  <dimension ref="B3:T489"/>
  <sheetViews>
    <sheetView topLeftCell="A449" zoomScale="85" zoomScaleNormal="85" workbookViewId="0">
      <selection activeCell="N485" sqref="N485"/>
    </sheetView>
  </sheetViews>
  <sheetFormatPr baseColWidth="10" defaultRowHeight="12.75"/>
  <cols>
    <col min="1" max="1" width="11.42578125" style="4"/>
    <col min="2" max="2" width="35.140625" style="4" customWidth="1"/>
    <col min="3" max="16384" width="11.42578125" style="4"/>
  </cols>
  <sheetData>
    <row r="3" spans="2:20" ht="18.75">
      <c r="B3" s="1748" t="s">
        <v>23</v>
      </c>
      <c r="C3" s="1749"/>
      <c r="D3" s="1749"/>
      <c r="E3" s="1749"/>
      <c r="F3" s="1749"/>
      <c r="G3" s="1749"/>
      <c r="H3" s="1749"/>
      <c r="I3" s="1749"/>
      <c r="J3" s="1749"/>
      <c r="K3" s="1749"/>
      <c r="L3" s="1749"/>
      <c r="M3" s="1749"/>
      <c r="N3" s="1749"/>
      <c r="O3" s="1749"/>
      <c r="P3" s="1749"/>
      <c r="Q3" s="1749"/>
      <c r="R3" s="1749"/>
      <c r="S3" s="1749"/>
      <c r="T3" s="1749"/>
    </row>
    <row r="4" spans="2:20">
      <c r="B4" s="1750"/>
      <c r="C4" s="1750"/>
      <c r="D4" s="1750"/>
      <c r="E4" s="1750"/>
      <c r="F4" s="1750"/>
      <c r="G4" s="1750"/>
      <c r="H4" s="1750"/>
      <c r="I4" s="1750"/>
      <c r="J4" s="1750"/>
      <c r="K4" s="1750"/>
      <c r="L4" s="1750"/>
      <c r="M4" s="1750"/>
      <c r="N4" s="1750"/>
      <c r="O4" s="1750"/>
      <c r="P4" s="1750"/>
      <c r="Q4" s="1750"/>
      <c r="R4" s="1750"/>
      <c r="S4" s="1750"/>
      <c r="T4" s="1750"/>
    </row>
    <row r="5" spans="2:20" ht="15.75">
      <c r="B5" s="1751" t="s">
        <v>24</v>
      </c>
      <c r="C5" s="1752" t="s">
        <v>893</v>
      </c>
      <c r="D5" s="1752"/>
      <c r="E5" s="1752"/>
      <c r="F5" s="1752"/>
      <c r="G5" s="1752"/>
      <c r="H5" s="1752"/>
      <c r="I5" s="1752"/>
      <c r="J5" s="1753"/>
      <c r="K5" s="1753"/>
      <c r="L5" s="1753"/>
      <c r="M5" s="1753"/>
      <c r="N5" s="1753"/>
      <c r="O5" s="1753"/>
      <c r="P5" s="1753"/>
      <c r="Q5" s="1752"/>
      <c r="R5" s="1752"/>
      <c r="S5" s="1752"/>
      <c r="T5" s="1752"/>
    </row>
    <row r="6" spans="2:20" ht="15.75">
      <c r="B6" s="1751" t="s">
        <v>27</v>
      </c>
      <c r="C6" s="1752" t="s">
        <v>28</v>
      </c>
      <c r="D6" s="1752"/>
      <c r="E6" s="1752"/>
      <c r="F6" s="1752"/>
      <c r="G6" s="1752"/>
      <c r="H6" s="1752"/>
      <c r="I6" s="1752"/>
      <c r="J6" s="1752"/>
      <c r="K6" s="1752"/>
      <c r="L6" s="1752"/>
      <c r="M6" s="1752"/>
      <c r="N6" s="1752"/>
      <c r="O6" s="1752"/>
      <c r="P6" s="1752"/>
      <c r="Q6" s="1752"/>
      <c r="R6" s="1752"/>
      <c r="S6" s="1752"/>
      <c r="T6" s="1752"/>
    </row>
    <row r="7" spans="2:20">
      <c r="B7" s="1750"/>
      <c r="C7" s="1750"/>
      <c r="D7" s="1750"/>
      <c r="E7" s="1750"/>
      <c r="F7" s="1750"/>
      <c r="G7" s="1750"/>
      <c r="H7" s="1750"/>
      <c r="I7" s="1750"/>
      <c r="J7" s="1750"/>
      <c r="K7" s="1750"/>
      <c r="L7" s="1750"/>
      <c r="M7" s="1750"/>
      <c r="N7" s="1750"/>
      <c r="O7" s="1750"/>
      <c r="P7" s="1750"/>
      <c r="Q7" s="1750"/>
      <c r="R7" s="1750"/>
      <c r="S7" s="1750"/>
      <c r="T7" s="1750"/>
    </row>
    <row r="8" spans="2:20">
      <c r="B8" s="1750"/>
      <c r="C8" s="1750"/>
      <c r="D8" s="1750"/>
      <c r="E8" s="1750"/>
      <c r="F8" s="1750"/>
      <c r="G8" s="1750"/>
      <c r="H8" s="1750"/>
      <c r="I8" s="1750"/>
      <c r="J8" s="1750"/>
      <c r="K8" s="1750"/>
      <c r="L8" s="1750"/>
      <c r="M8" s="1750"/>
      <c r="N8" s="1750"/>
      <c r="O8" s="1750"/>
      <c r="P8" s="1750"/>
      <c r="Q8" s="1750"/>
      <c r="R8" s="1750"/>
      <c r="S8" s="1750"/>
      <c r="T8" s="1750"/>
    </row>
    <row r="9" spans="2:20" ht="15">
      <c r="B9" s="1754" t="s">
        <v>29</v>
      </c>
      <c r="C9" s="1755"/>
      <c r="D9" s="1755"/>
      <c r="E9" s="1755"/>
      <c r="F9" s="1755"/>
      <c r="G9" s="1755"/>
      <c r="H9" s="1755"/>
      <c r="I9" s="1755"/>
      <c r="J9" s="1755"/>
      <c r="K9" s="1755"/>
      <c r="L9" s="1755"/>
      <c r="M9" s="1755"/>
      <c r="N9" s="1755"/>
      <c r="O9" s="1755"/>
      <c r="P9" s="1755"/>
      <c r="Q9" s="1755"/>
      <c r="R9" s="1755"/>
      <c r="S9" s="1755"/>
      <c r="T9" s="1755"/>
    </row>
    <row r="10" spans="2:20">
      <c r="B10" s="1750"/>
      <c r="C10" s="1750"/>
      <c r="D10" s="1750"/>
      <c r="E10" s="1750"/>
      <c r="F10" s="1750"/>
      <c r="G10" s="1750"/>
      <c r="H10" s="1750"/>
      <c r="I10" s="1750"/>
      <c r="J10" s="1750"/>
      <c r="K10" s="1750"/>
      <c r="L10" s="1750"/>
      <c r="M10" s="1750"/>
      <c r="N10" s="1750"/>
      <c r="O10" s="1750"/>
      <c r="P10" s="1750"/>
      <c r="Q10" s="1750"/>
      <c r="R10" s="1750"/>
      <c r="S10" s="1750"/>
      <c r="T10" s="1750"/>
    </row>
    <row r="11" spans="2:20">
      <c r="B11" s="2166" t="s">
        <v>30</v>
      </c>
      <c r="C11" s="2159" t="s">
        <v>31</v>
      </c>
      <c r="D11" s="2159" t="s">
        <v>32</v>
      </c>
      <c r="E11" s="2159" t="s">
        <v>33</v>
      </c>
      <c r="F11" s="2159" t="s">
        <v>890</v>
      </c>
      <c r="G11" s="2159" t="s">
        <v>34</v>
      </c>
      <c r="H11" s="2159" t="s">
        <v>891</v>
      </c>
      <c r="I11" s="2159" t="s">
        <v>35</v>
      </c>
      <c r="J11" s="2159" t="s">
        <v>36</v>
      </c>
      <c r="K11" s="2163" t="s">
        <v>37</v>
      </c>
      <c r="L11" s="2164"/>
      <c r="M11" s="2164"/>
      <c r="N11" s="2164"/>
      <c r="O11" s="2164"/>
      <c r="P11" s="2165"/>
      <c r="Q11" s="2159" t="s">
        <v>38</v>
      </c>
      <c r="R11" s="2159" t="s">
        <v>39</v>
      </c>
      <c r="S11" s="2159" t="s">
        <v>40</v>
      </c>
      <c r="T11" s="2159" t="s">
        <v>41</v>
      </c>
    </row>
    <row r="12" spans="2:20" ht="36">
      <c r="B12" s="2167"/>
      <c r="C12" s="2160"/>
      <c r="D12" s="2160"/>
      <c r="E12" s="2160"/>
      <c r="F12" s="2160"/>
      <c r="G12" s="2160"/>
      <c r="H12" s="2160"/>
      <c r="I12" s="2160"/>
      <c r="J12" s="2160"/>
      <c r="K12" s="1756" t="s">
        <v>42</v>
      </c>
      <c r="L12" s="1756" t="s">
        <v>43</v>
      </c>
      <c r="M12" s="1756" t="s">
        <v>44</v>
      </c>
      <c r="N12" s="1756" t="s">
        <v>45</v>
      </c>
      <c r="O12" s="1757" t="s">
        <v>46</v>
      </c>
      <c r="P12" s="1756" t="s">
        <v>47</v>
      </c>
      <c r="Q12" s="2160"/>
      <c r="R12" s="2160"/>
      <c r="S12" s="2160"/>
      <c r="T12" s="2160"/>
    </row>
    <row r="13" spans="2:20">
      <c r="B13" s="1758" t="s">
        <v>48</v>
      </c>
      <c r="C13" s="1759">
        <v>0</v>
      </c>
      <c r="D13" s="1759">
        <v>11.595553697293001</v>
      </c>
      <c r="E13" s="1760">
        <v>0</v>
      </c>
      <c r="F13" s="1759">
        <v>0</v>
      </c>
      <c r="G13" s="1759">
        <v>0.16688824999999999</v>
      </c>
      <c r="H13" s="1759">
        <v>0</v>
      </c>
      <c r="I13" s="1760">
        <v>1209.1260212121213</v>
      </c>
      <c r="J13" s="1760">
        <v>104.3311966741735</v>
      </c>
      <c r="K13" s="1760">
        <v>120.67293388888889</v>
      </c>
      <c r="L13" s="1760">
        <v>34.900820833333334</v>
      </c>
      <c r="M13" s="1760">
        <v>0</v>
      </c>
      <c r="N13" s="1760">
        <v>9.0983058888888646</v>
      </c>
      <c r="O13" s="1760">
        <v>31.698274999999999</v>
      </c>
      <c r="P13" s="1760">
        <v>7.5310224999999988</v>
      </c>
      <c r="Q13" s="1760">
        <v>0</v>
      </c>
      <c r="R13" s="1760">
        <v>0</v>
      </c>
      <c r="S13" s="1760">
        <v>0</v>
      </c>
      <c r="T13" s="1761">
        <v>1529.1210179446989</v>
      </c>
    </row>
    <row r="14" spans="2:20">
      <c r="B14" s="1758" t="s">
        <v>49</v>
      </c>
      <c r="C14" s="1760">
        <v>84.727843146635564</v>
      </c>
      <c r="D14" s="1760">
        <v>578.28949050727442</v>
      </c>
      <c r="E14" s="1760">
        <v>535.06419481988212</v>
      </c>
      <c r="F14" s="1759">
        <v>0</v>
      </c>
      <c r="G14" s="1760">
        <v>568.75187100000016</v>
      </c>
      <c r="H14" s="1759">
        <v>0</v>
      </c>
      <c r="I14" s="1760">
        <v>0</v>
      </c>
      <c r="J14" s="1760">
        <v>0</v>
      </c>
      <c r="K14" s="1760">
        <v>2.7591261111111107</v>
      </c>
      <c r="L14" s="1760">
        <v>0</v>
      </c>
      <c r="M14" s="1760">
        <v>19.183841687689483</v>
      </c>
      <c r="N14" s="1760">
        <v>0</v>
      </c>
      <c r="O14" s="1760">
        <v>0</v>
      </c>
      <c r="P14" s="1760">
        <v>0</v>
      </c>
      <c r="Q14" s="1760">
        <v>15.63175</v>
      </c>
      <c r="R14" s="1760">
        <v>0</v>
      </c>
      <c r="S14" s="1760">
        <v>0</v>
      </c>
      <c r="T14" s="1761">
        <v>1804.4081172725928</v>
      </c>
    </row>
    <row r="15" spans="2:20">
      <c r="B15" s="1758" t="s">
        <v>50</v>
      </c>
      <c r="C15" s="1760">
        <v>-4.7877500119999999E-2</v>
      </c>
      <c r="D15" s="1760">
        <v>-1.599063909936</v>
      </c>
      <c r="E15" s="1760">
        <v>-205.43265045753787</v>
      </c>
      <c r="F15" s="1759">
        <v>0</v>
      </c>
      <c r="G15" s="1760">
        <v>-112.63352224999998</v>
      </c>
      <c r="H15" s="1759">
        <v>0</v>
      </c>
      <c r="I15" s="1760">
        <v>0</v>
      </c>
      <c r="J15" s="1760">
        <v>0</v>
      </c>
      <c r="K15" s="1760">
        <v>-2.3667455555555552</v>
      </c>
      <c r="L15" s="1760">
        <v>0</v>
      </c>
      <c r="M15" s="1760">
        <v>-8.0445142984108866</v>
      </c>
      <c r="N15" s="1760">
        <v>0</v>
      </c>
      <c r="O15" s="1760">
        <v>0</v>
      </c>
      <c r="P15" s="1760">
        <v>0</v>
      </c>
      <c r="Q15" s="1760">
        <v>-73.298799000000002</v>
      </c>
      <c r="R15" s="1760">
        <v>0</v>
      </c>
      <c r="S15" s="1760">
        <v>0</v>
      </c>
      <c r="T15" s="1761">
        <v>-403.42317297156029</v>
      </c>
    </row>
    <row r="16" spans="2:20">
      <c r="B16" s="1758" t="s">
        <v>51</v>
      </c>
      <c r="C16" s="1759">
        <v>0</v>
      </c>
      <c r="D16" s="1759">
        <v>0</v>
      </c>
      <c r="E16" s="1759">
        <v>-19.747038815182684</v>
      </c>
      <c r="F16" s="1759">
        <v>0</v>
      </c>
      <c r="G16" s="1759">
        <v>0</v>
      </c>
      <c r="H16" s="1759">
        <v>0</v>
      </c>
      <c r="I16" s="1759">
        <v>0</v>
      </c>
      <c r="J16" s="1759">
        <v>0</v>
      </c>
      <c r="K16" s="1759">
        <v>0</v>
      </c>
      <c r="L16" s="1759">
        <v>0</v>
      </c>
      <c r="M16" s="1759">
        <v>0</v>
      </c>
      <c r="N16" s="1759">
        <v>0</v>
      </c>
      <c r="O16" s="1759">
        <v>0</v>
      </c>
      <c r="P16" s="1759">
        <v>0</v>
      </c>
      <c r="Q16" s="1760">
        <v>0</v>
      </c>
      <c r="R16" s="1760">
        <v>0</v>
      </c>
      <c r="S16" s="1759">
        <v>0</v>
      </c>
      <c r="T16" s="1761">
        <v>-19.747038815182684</v>
      </c>
    </row>
    <row r="17" spans="2:20">
      <c r="B17" s="1758" t="s">
        <v>52</v>
      </c>
      <c r="C17" s="1759">
        <v>0</v>
      </c>
      <c r="D17" s="1759">
        <v>0</v>
      </c>
      <c r="E17" s="1759">
        <v>-82.452981163797972</v>
      </c>
      <c r="F17" s="1759">
        <v>0</v>
      </c>
      <c r="G17" s="1759">
        <v>0</v>
      </c>
      <c r="H17" s="1759">
        <v>0</v>
      </c>
      <c r="I17" s="1759">
        <v>0</v>
      </c>
      <c r="J17" s="1759">
        <v>0</v>
      </c>
      <c r="K17" s="1759">
        <v>0</v>
      </c>
      <c r="L17" s="1759">
        <v>0</v>
      </c>
      <c r="M17" s="1759">
        <v>0</v>
      </c>
      <c r="N17" s="1759">
        <v>0</v>
      </c>
      <c r="O17" s="1759">
        <v>0</v>
      </c>
      <c r="P17" s="1759">
        <v>0</v>
      </c>
      <c r="Q17" s="1760">
        <v>0</v>
      </c>
      <c r="R17" s="1760">
        <v>0</v>
      </c>
      <c r="S17" s="1759">
        <v>0</v>
      </c>
      <c r="T17" s="1761">
        <v>-82.452981163797972</v>
      </c>
    </row>
    <row r="18" spans="2:20">
      <c r="B18" s="1758" t="s">
        <v>53</v>
      </c>
      <c r="C18" s="1760">
        <v>0.41223964042222283</v>
      </c>
      <c r="D18" s="1760">
        <v>1.3710702337312513</v>
      </c>
      <c r="E18" s="1760">
        <v>1.3272538188370329</v>
      </c>
      <c r="F18" s="1759">
        <v>0</v>
      </c>
      <c r="G18" s="1760">
        <v>-19.664768250000005</v>
      </c>
      <c r="H18" s="1759">
        <v>0</v>
      </c>
      <c r="I18" s="1760">
        <v>0</v>
      </c>
      <c r="J18" s="1760">
        <v>0</v>
      </c>
      <c r="K18" s="1760">
        <v>0</v>
      </c>
      <c r="L18" s="1760">
        <v>0</v>
      </c>
      <c r="M18" s="1760">
        <v>0</v>
      </c>
      <c r="N18" s="1760">
        <v>0</v>
      </c>
      <c r="O18" s="1760">
        <v>0</v>
      </c>
      <c r="P18" s="1760">
        <v>0</v>
      </c>
      <c r="Q18" s="1760">
        <v>0</v>
      </c>
      <c r="R18" s="1760">
        <v>0</v>
      </c>
      <c r="S18" s="1760">
        <v>0</v>
      </c>
      <c r="T18" s="1761">
        <v>-16.554204557009498</v>
      </c>
    </row>
    <row r="19" spans="2:20">
      <c r="B19" s="1763" t="s">
        <v>54</v>
      </c>
      <c r="C19" s="1764">
        <v>85.092205286937784</v>
      </c>
      <c r="D19" s="1764">
        <v>589.65705052836267</v>
      </c>
      <c r="E19" s="1764">
        <v>228.75877820220057</v>
      </c>
      <c r="F19" s="1764">
        <v>0</v>
      </c>
      <c r="G19" s="1764">
        <v>436.62046875000021</v>
      </c>
      <c r="H19" s="1764">
        <v>0</v>
      </c>
      <c r="I19" s="1764">
        <v>1209.1260212121213</v>
      </c>
      <c r="J19" s="1764">
        <v>104.3311966741735</v>
      </c>
      <c r="K19" s="1764">
        <v>121.06531444444445</v>
      </c>
      <c r="L19" s="1764">
        <v>34.900820833333334</v>
      </c>
      <c r="M19" s="1764">
        <v>11.139327389278597</v>
      </c>
      <c r="N19" s="1764">
        <v>9.0983058888888646</v>
      </c>
      <c r="O19" s="1764">
        <v>31.698274999999999</v>
      </c>
      <c r="P19" s="1764">
        <v>7.5310224999999988</v>
      </c>
      <c r="Q19" s="1764">
        <v>-57.667049000000006</v>
      </c>
      <c r="R19" s="1764">
        <v>0</v>
      </c>
      <c r="S19" s="1764">
        <v>0</v>
      </c>
      <c r="T19" s="1764">
        <v>2811.351737709741</v>
      </c>
    </row>
    <row r="20" spans="2:20">
      <c r="B20" s="1765"/>
      <c r="C20" s="1766"/>
      <c r="D20" s="1766"/>
      <c r="E20" s="1766"/>
      <c r="F20" s="1766"/>
      <c r="G20" s="1766"/>
      <c r="H20" s="1766"/>
      <c r="I20" s="1766"/>
      <c r="J20" s="1766"/>
      <c r="K20" s="1766"/>
      <c r="L20" s="1766"/>
      <c r="M20" s="1766"/>
      <c r="N20" s="1766"/>
      <c r="O20" s="1766"/>
      <c r="P20" s="1766"/>
      <c r="Q20" s="1766"/>
      <c r="R20" s="1766"/>
      <c r="S20" s="1766"/>
      <c r="T20" s="1766"/>
    </row>
    <row r="21" spans="2:20">
      <c r="B21" s="1767" t="s">
        <v>55</v>
      </c>
      <c r="C21" s="1759">
        <v>3.6318872869800032</v>
      </c>
      <c r="D21" s="1759">
        <v>10.787016352492323</v>
      </c>
      <c r="E21" s="1759">
        <v>16.441628886851458</v>
      </c>
      <c r="F21" s="1759">
        <v>0</v>
      </c>
      <c r="G21" s="1759">
        <v>-1.2134132500000001</v>
      </c>
      <c r="H21" s="1759">
        <v>0</v>
      </c>
      <c r="I21" s="1759">
        <v>0</v>
      </c>
      <c r="J21" s="1759">
        <v>0</v>
      </c>
      <c r="K21" s="1759">
        <v>0</v>
      </c>
      <c r="L21" s="1759">
        <v>-0.39035819434438856</v>
      </c>
      <c r="M21" s="1759">
        <v>0.39056626803326822</v>
      </c>
      <c r="N21" s="1759">
        <v>0</v>
      </c>
      <c r="O21" s="1759">
        <v>0</v>
      </c>
      <c r="P21" s="1759">
        <v>0</v>
      </c>
      <c r="Q21" s="1759">
        <v>4.6315588193812136</v>
      </c>
      <c r="R21" s="1759">
        <v>0</v>
      </c>
      <c r="S21" s="1760">
        <v>0</v>
      </c>
      <c r="T21" s="1761">
        <v>34.278886169393878</v>
      </c>
    </row>
    <row r="22" spans="2:20">
      <c r="B22" s="1767" t="s">
        <v>56</v>
      </c>
      <c r="C22" s="1759">
        <v>17.443753714840586</v>
      </c>
      <c r="D22" s="1759">
        <v>0</v>
      </c>
      <c r="E22" s="1759">
        <v>13.62708829242459</v>
      </c>
      <c r="F22" s="1759">
        <v>0</v>
      </c>
      <c r="G22" s="1759">
        <v>62.931904980327779</v>
      </c>
      <c r="H22" s="1759">
        <v>0</v>
      </c>
      <c r="I22" s="1759">
        <v>1209.1260212121213</v>
      </c>
      <c r="J22" s="1759">
        <v>104.3311966741735</v>
      </c>
      <c r="K22" s="1759">
        <v>17.794147670554988</v>
      </c>
      <c r="L22" s="1759">
        <v>12.388866225144911</v>
      </c>
      <c r="M22" s="1759">
        <v>0</v>
      </c>
      <c r="N22" s="1759">
        <v>4.8474406033333333</v>
      </c>
      <c r="O22" s="1759">
        <v>0</v>
      </c>
      <c r="P22" s="1759">
        <v>1.1825205542668356</v>
      </c>
      <c r="Q22" s="1759">
        <v>-566.17178776794128</v>
      </c>
      <c r="R22" s="1759">
        <v>0</v>
      </c>
      <c r="S22" s="1760">
        <v>0</v>
      </c>
      <c r="T22" s="1761">
        <v>877.50115215924666</v>
      </c>
    </row>
    <row r="23" spans="2:20">
      <c r="B23" s="1767" t="s">
        <v>57</v>
      </c>
      <c r="C23" s="1759">
        <v>1.9109444951460814</v>
      </c>
      <c r="D23" s="1759">
        <v>0</v>
      </c>
      <c r="E23" s="1759">
        <v>0.26671791988070115</v>
      </c>
      <c r="F23" s="1759">
        <v>0</v>
      </c>
      <c r="G23" s="1759">
        <v>20.764778769672215</v>
      </c>
      <c r="H23" s="1759">
        <v>0</v>
      </c>
      <c r="I23" s="1759">
        <v>0</v>
      </c>
      <c r="J23" s="1759">
        <v>0</v>
      </c>
      <c r="K23" s="1759">
        <v>8.5293872999380707</v>
      </c>
      <c r="L23" s="1759">
        <v>16.588146755013483</v>
      </c>
      <c r="M23" s="1759">
        <v>0</v>
      </c>
      <c r="N23" s="1759">
        <v>2.852532452222222</v>
      </c>
      <c r="O23" s="1759">
        <v>0.25919055555555554</v>
      </c>
      <c r="P23" s="1759">
        <v>3.5768259901376065</v>
      </c>
      <c r="Q23" s="1759">
        <v>0</v>
      </c>
      <c r="R23" s="1759">
        <v>-46.772072780777776</v>
      </c>
      <c r="S23" s="1760">
        <v>0</v>
      </c>
      <c r="T23" s="1761">
        <v>7.9764514567881601</v>
      </c>
    </row>
    <row r="24" spans="2:20">
      <c r="B24" s="1767" t="s">
        <v>58</v>
      </c>
      <c r="C24" s="1759">
        <v>0</v>
      </c>
      <c r="D24" s="1759">
        <v>0</v>
      </c>
      <c r="E24" s="1759">
        <v>0</v>
      </c>
      <c r="F24" s="1759">
        <v>0</v>
      </c>
      <c r="G24" s="1759">
        <v>0</v>
      </c>
      <c r="H24" s="1759">
        <v>0</v>
      </c>
      <c r="I24" s="1759">
        <v>0</v>
      </c>
      <c r="J24" s="1759">
        <v>0</v>
      </c>
      <c r="K24" s="1759">
        <v>0</v>
      </c>
      <c r="L24" s="1759">
        <v>0</v>
      </c>
      <c r="M24" s="1759">
        <v>0</v>
      </c>
      <c r="N24" s="1759">
        <v>-1.1106240000000001</v>
      </c>
      <c r="O24" s="1759">
        <v>0</v>
      </c>
      <c r="P24" s="1759">
        <v>0</v>
      </c>
      <c r="Q24" s="1759">
        <v>0</v>
      </c>
      <c r="R24" s="1759">
        <v>0</v>
      </c>
      <c r="S24" s="1760">
        <v>0</v>
      </c>
      <c r="T24" s="1761">
        <v>-1.1106240000000001</v>
      </c>
    </row>
    <row r="25" spans="2:20">
      <c r="B25" s="1767" t="s">
        <v>59</v>
      </c>
      <c r="C25" s="1759">
        <v>0</v>
      </c>
      <c r="D25" s="1759">
        <v>0</v>
      </c>
      <c r="E25" s="1759">
        <v>0</v>
      </c>
      <c r="F25" s="1759">
        <v>0</v>
      </c>
      <c r="G25" s="1759">
        <v>0</v>
      </c>
      <c r="H25" s="1759">
        <v>0</v>
      </c>
      <c r="I25" s="1759">
        <v>0</v>
      </c>
      <c r="J25" s="1759">
        <v>0</v>
      </c>
      <c r="K25" s="1759">
        <v>0</v>
      </c>
      <c r="L25" s="1759">
        <v>0</v>
      </c>
      <c r="M25" s="1759">
        <v>0</v>
      </c>
      <c r="N25" s="1759">
        <v>0</v>
      </c>
      <c r="O25" s="1759">
        <v>0</v>
      </c>
      <c r="P25" s="1759">
        <v>0</v>
      </c>
      <c r="Q25" s="1759">
        <v>0</v>
      </c>
      <c r="R25" s="1759">
        <v>0</v>
      </c>
      <c r="S25" s="1760">
        <v>0</v>
      </c>
      <c r="T25" s="1761">
        <v>0</v>
      </c>
    </row>
    <row r="26" spans="2:20">
      <c r="B26" s="1767" t="s">
        <v>60</v>
      </c>
      <c r="C26" s="1759">
        <v>0</v>
      </c>
      <c r="D26" s="1759">
        <v>607.94319903666315</v>
      </c>
      <c r="E26" s="1759">
        <v>-602.93238189654937</v>
      </c>
      <c r="F26" s="1759">
        <v>0</v>
      </c>
      <c r="G26" s="1759">
        <v>0</v>
      </c>
      <c r="H26" s="1759">
        <v>0</v>
      </c>
      <c r="I26" s="1759">
        <v>0</v>
      </c>
      <c r="J26" s="1759">
        <v>0</v>
      </c>
      <c r="K26" s="1759">
        <v>0</v>
      </c>
      <c r="L26" s="1759">
        <v>0</v>
      </c>
      <c r="M26" s="1759">
        <v>0</v>
      </c>
      <c r="N26" s="1759">
        <v>0</v>
      </c>
      <c r="O26" s="1759">
        <v>0</v>
      </c>
      <c r="P26" s="1759">
        <v>0</v>
      </c>
      <c r="Q26" s="1759">
        <v>0</v>
      </c>
      <c r="R26" s="1759">
        <v>0</v>
      </c>
      <c r="S26" s="1760">
        <v>0</v>
      </c>
      <c r="T26" s="1761">
        <v>5.0108171401137289</v>
      </c>
    </row>
    <row r="27" spans="2:20">
      <c r="B27" s="1767" t="s">
        <v>61</v>
      </c>
      <c r="C27" s="1759">
        <v>0</v>
      </c>
      <c r="D27" s="1759">
        <v>0</v>
      </c>
      <c r="E27" s="1759">
        <v>0</v>
      </c>
      <c r="F27" s="1759">
        <v>0</v>
      </c>
      <c r="G27" s="1759">
        <v>0</v>
      </c>
      <c r="H27" s="1759">
        <v>0</v>
      </c>
      <c r="I27" s="1759">
        <v>0</v>
      </c>
      <c r="J27" s="1759">
        <v>0</v>
      </c>
      <c r="K27" s="1759">
        <v>0</v>
      </c>
      <c r="L27" s="1759">
        <v>0</v>
      </c>
      <c r="M27" s="1759">
        <v>-29.34529096854553</v>
      </c>
      <c r="N27" s="1759">
        <v>0</v>
      </c>
      <c r="O27" s="1759">
        <v>0</v>
      </c>
      <c r="P27" s="1759">
        <v>0</v>
      </c>
      <c r="Q27" s="1759">
        <v>0</v>
      </c>
      <c r="R27" s="1759">
        <v>0</v>
      </c>
      <c r="S27" s="1760">
        <v>0</v>
      </c>
      <c r="T27" s="1761">
        <v>-29.34529096854553</v>
      </c>
    </row>
    <row r="28" spans="2:20">
      <c r="B28" s="1767" t="s">
        <v>62</v>
      </c>
      <c r="C28" s="1759">
        <v>0</v>
      </c>
      <c r="D28" s="1759">
        <v>0</v>
      </c>
      <c r="E28" s="1759">
        <v>0</v>
      </c>
      <c r="F28" s="1759">
        <v>0</v>
      </c>
      <c r="G28" s="1759">
        <v>0</v>
      </c>
      <c r="H28" s="1759">
        <v>0</v>
      </c>
      <c r="I28" s="1759">
        <v>0</v>
      </c>
      <c r="J28" s="1759">
        <v>0</v>
      </c>
      <c r="K28" s="1759">
        <v>0</v>
      </c>
      <c r="L28" s="1759">
        <v>0</v>
      </c>
      <c r="M28" s="1759">
        <v>0</v>
      </c>
      <c r="N28" s="1759">
        <v>0</v>
      </c>
      <c r="O28" s="1759">
        <v>0</v>
      </c>
      <c r="P28" s="1759">
        <v>0</v>
      </c>
      <c r="Q28" s="1759">
        <v>0</v>
      </c>
      <c r="R28" s="1759">
        <v>0</v>
      </c>
      <c r="S28" s="1760">
        <v>0</v>
      </c>
      <c r="T28" s="1761">
        <v>0</v>
      </c>
    </row>
    <row r="29" spans="2:20">
      <c r="B29" s="1767" t="s">
        <v>63</v>
      </c>
      <c r="C29" s="1759">
        <v>0</v>
      </c>
      <c r="D29" s="1759">
        <v>0</v>
      </c>
      <c r="E29" s="1759">
        <v>0</v>
      </c>
      <c r="F29" s="1759">
        <v>0</v>
      </c>
      <c r="G29" s="1759">
        <v>0</v>
      </c>
      <c r="H29" s="1759">
        <v>0</v>
      </c>
      <c r="I29" s="1759">
        <v>0</v>
      </c>
      <c r="J29" s="1759">
        <v>0</v>
      </c>
      <c r="K29" s="1759">
        <v>0</v>
      </c>
      <c r="L29" s="1759">
        <v>0</v>
      </c>
      <c r="M29" s="1759">
        <v>0</v>
      </c>
      <c r="N29" s="1759">
        <v>0</v>
      </c>
      <c r="O29" s="1759">
        <v>0</v>
      </c>
      <c r="P29" s="1759">
        <v>0</v>
      </c>
      <c r="Q29" s="1759">
        <v>0</v>
      </c>
      <c r="R29" s="1759">
        <v>0</v>
      </c>
      <c r="S29" s="1760">
        <v>0</v>
      </c>
      <c r="T29" s="1761">
        <v>0</v>
      </c>
    </row>
    <row r="30" spans="2:20">
      <c r="B30" s="1767" t="s">
        <v>64</v>
      </c>
      <c r="C30" s="1759">
        <v>32.750811529533344</v>
      </c>
      <c r="D30" s="1759">
        <v>-29.152970396099011</v>
      </c>
      <c r="E30" s="1759">
        <v>28.064488458099014</v>
      </c>
      <c r="F30" s="1759">
        <v>0</v>
      </c>
      <c r="G30" s="1759">
        <v>0</v>
      </c>
      <c r="H30" s="1759">
        <v>0</v>
      </c>
      <c r="I30" s="1759">
        <v>0</v>
      </c>
      <c r="J30" s="1759">
        <v>0</v>
      </c>
      <c r="K30" s="1759">
        <v>0</v>
      </c>
      <c r="L30" s="1759">
        <v>0</v>
      </c>
      <c r="M30" s="1759">
        <v>0</v>
      </c>
      <c r="N30" s="1759">
        <v>0</v>
      </c>
      <c r="O30" s="1759">
        <v>0</v>
      </c>
      <c r="P30" s="1759">
        <v>0</v>
      </c>
      <c r="Q30" s="1759">
        <v>0</v>
      </c>
      <c r="R30" s="1759">
        <v>0</v>
      </c>
      <c r="S30" s="1760">
        <v>0</v>
      </c>
      <c r="T30" s="1761">
        <v>31.662329591533346</v>
      </c>
    </row>
    <row r="31" spans="2:20">
      <c r="B31" s="1767" t="s">
        <v>65</v>
      </c>
      <c r="C31" s="1759">
        <v>15.211467777777777</v>
      </c>
      <c r="D31" s="1759">
        <v>0</v>
      </c>
      <c r="E31" s="1759">
        <v>17.163531653267256</v>
      </c>
      <c r="F31" s="1759">
        <v>0</v>
      </c>
      <c r="G31" s="1759">
        <v>6.4721602499999999</v>
      </c>
      <c r="H31" s="1759">
        <v>0</v>
      </c>
      <c r="I31" s="1759">
        <v>0</v>
      </c>
      <c r="J31" s="1759">
        <v>0</v>
      </c>
      <c r="K31" s="1759">
        <v>0</v>
      </c>
      <c r="L31" s="1759">
        <v>0</v>
      </c>
      <c r="M31" s="1759">
        <v>0</v>
      </c>
      <c r="N31" s="1759">
        <v>0</v>
      </c>
      <c r="O31" s="1759">
        <v>0</v>
      </c>
      <c r="P31" s="1759">
        <v>0</v>
      </c>
      <c r="Q31" s="1759">
        <v>34.075655948560012</v>
      </c>
      <c r="R31" s="1759">
        <v>0</v>
      </c>
      <c r="S31" s="1760">
        <v>0</v>
      </c>
      <c r="T31" s="1761">
        <v>72.922815629605054</v>
      </c>
    </row>
    <row r="32" spans="2:20">
      <c r="B32" s="1767" t="s">
        <v>66</v>
      </c>
      <c r="C32" s="1759">
        <v>0</v>
      </c>
      <c r="D32" s="1759">
        <v>0</v>
      </c>
      <c r="E32" s="1759">
        <v>0</v>
      </c>
      <c r="F32" s="1759">
        <v>0</v>
      </c>
      <c r="G32" s="1759">
        <v>4.9770604999999994</v>
      </c>
      <c r="H32" s="1759">
        <v>0</v>
      </c>
      <c r="I32" s="1759">
        <v>0</v>
      </c>
      <c r="J32" s="1759">
        <v>0</v>
      </c>
      <c r="K32" s="1759">
        <v>0</v>
      </c>
      <c r="L32" s="1759">
        <v>0</v>
      </c>
      <c r="M32" s="1759">
        <v>0</v>
      </c>
      <c r="N32" s="1759">
        <v>0</v>
      </c>
      <c r="O32" s="1759">
        <v>0</v>
      </c>
      <c r="P32" s="1759">
        <v>0</v>
      </c>
      <c r="Q32" s="1759">
        <v>38.092724000000004</v>
      </c>
      <c r="R32" s="1759">
        <v>3.667636947251947</v>
      </c>
      <c r="S32" s="1760">
        <v>0</v>
      </c>
      <c r="T32" s="1761">
        <v>46.737421447251954</v>
      </c>
    </row>
    <row r="33" spans="2:20">
      <c r="B33" s="1763" t="s">
        <v>67</v>
      </c>
      <c r="C33" s="1764">
        <v>70.94886480427779</v>
      </c>
      <c r="D33" s="1764">
        <v>589.57724499305652</v>
      </c>
      <c r="E33" s="1764">
        <v>-527.3689266860265</v>
      </c>
      <c r="F33" s="1764">
        <v>0</v>
      </c>
      <c r="G33" s="1764">
        <v>93.932491249999984</v>
      </c>
      <c r="H33" s="1764">
        <v>0</v>
      </c>
      <c r="I33" s="1764">
        <v>1209.1260212121213</v>
      </c>
      <c r="J33" s="1764">
        <v>104.3311966741735</v>
      </c>
      <c r="K33" s="1764">
        <v>26.323534970493061</v>
      </c>
      <c r="L33" s="1764">
        <v>28.586654785814009</v>
      </c>
      <c r="M33" s="1764">
        <v>-28.954724700512262</v>
      </c>
      <c r="N33" s="1764">
        <v>6.5893490555555561</v>
      </c>
      <c r="O33" s="1764">
        <v>0.25919055555555554</v>
      </c>
      <c r="P33" s="1764">
        <v>4.7593465444044423</v>
      </c>
      <c r="Q33" s="1764">
        <v>-489.37184900000005</v>
      </c>
      <c r="R33" s="1764">
        <v>-43.104435833525834</v>
      </c>
      <c r="S33" s="1764">
        <v>0</v>
      </c>
      <c r="T33" s="1764">
        <v>1045.6339586253871</v>
      </c>
    </row>
    <row r="34" spans="2:20">
      <c r="B34" s="1765"/>
      <c r="C34" s="1766">
        <v>0</v>
      </c>
      <c r="D34" s="1766">
        <v>0</v>
      </c>
      <c r="E34" s="1766">
        <v>0</v>
      </c>
      <c r="F34" s="1766"/>
      <c r="G34" s="1766">
        <v>0</v>
      </c>
      <c r="H34" s="1766"/>
      <c r="I34" s="1766">
        <v>0</v>
      </c>
      <c r="J34" s="1766">
        <v>0</v>
      </c>
      <c r="K34" s="1766">
        <v>0</v>
      </c>
      <c r="L34" s="1766">
        <v>0</v>
      </c>
      <c r="M34" s="1766">
        <v>0</v>
      </c>
      <c r="N34" s="1766">
        <v>0</v>
      </c>
      <c r="O34" s="1766">
        <v>0</v>
      </c>
      <c r="P34" s="1766">
        <v>0</v>
      </c>
      <c r="Q34" s="1766">
        <v>0</v>
      </c>
      <c r="R34" s="1766">
        <v>0</v>
      </c>
      <c r="S34" s="1766">
        <v>0</v>
      </c>
      <c r="T34" s="1766">
        <v>0</v>
      </c>
    </row>
    <row r="35" spans="2:20">
      <c r="B35" s="1767" t="s">
        <v>68</v>
      </c>
      <c r="C35" s="1759">
        <v>10.318644626420003</v>
      </c>
      <c r="D35" s="1759">
        <v>0</v>
      </c>
      <c r="E35" s="1759">
        <v>31.798889573736361</v>
      </c>
      <c r="F35" s="1759">
        <v>0</v>
      </c>
      <c r="G35" s="1759">
        <v>122.13725650000002</v>
      </c>
      <c r="H35" s="1759">
        <v>0</v>
      </c>
      <c r="I35" s="1759">
        <v>0</v>
      </c>
      <c r="J35" s="1759">
        <v>0</v>
      </c>
      <c r="K35" s="1759">
        <v>15.07633527777778</v>
      </c>
      <c r="L35" s="1759">
        <v>4.5361330555555552</v>
      </c>
      <c r="M35" s="1759">
        <v>1.0714586421915442</v>
      </c>
      <c r="N35" s="1759">
        <v>0.59537055555555551</v>
      </c>
      <c r="O35" s="1759">
        <v>0</v>
      </c>
      <c r="P35" s="1759">
        <v>1.4743611111111112E-2</v>
      </c>
      <c r="Q35" s="1759">
        <v>115.65608999999999</v>
      </c>
      <c r="R35" s="1759">
        <v>18.599047500192498</v>
      </c>
      <c r="S35" s="1759">
        <v>0</v>
      </c>
      <c r="T35" s="1768">
        <v>319.80396934254043</v>
      </c>
    </row>
    <row r="36" spans="2:20">
      <c r="B36" s="1767" t="s">
        <v>69</v>
      </c>
      <c r="C36" s="1759">
        <v>0</v>
      </c>
      <c r="D36" s="1759">
        <v>0</v>
      </c>
      <c r="E36" s="1759">
        <v>465.47698922226442</v>
      </c>
      <c r="F36" s="1759">
        <v>0</v>
      </c>
      <c r="G36" s="1759">
        <v>1.8942870000000003</v>
      </c>
      <c r="H36" s="1759">
        <v>0</v>
      </c>
      <c r="I36" s="1759">
        <v>0</v>
      </c>
      <c r="J36" s="1759">
        <v>0</v>
      </c>
      <c r="K36" s="1759">
        <v>0</v>
      </c>
      <c r="L36" s="1759">
        <v>0</v>
      </c>
      <c r="M36" s="1759">
        <v>37.188256545358975</v>
      </c>
      <c r="N36" s="1759">
        <v>0</v>
      </c>
      <c r="O36" s="1759">
        <v>0</v>
      </c>
      <c r="P36" s="1759">
        <v>0</v>
      </c>
      <c r="Q36" s="1759">
        <v>10.07993007</v>
      </c>
      <c r="R36" s="1759">
        <v>0</v>
      </c>
      <c r="S36" s="1759">
        <v>0</v>
      </c>
      <c r="T36" s="1768">
        <v>514.63946283762346</v>
      </c>
    </row>
    <row r="37" spans="2:20">
      <c r="B37" s="1767" t="s">
        <v>70</v>
      </c>
      <c r="C37" s="1759">
        <v>0.28361423905000005</v>
      </c>
      <c r="D37" s="1759">
        <v>0</v>
      </c>
      <c r="E37" s="1759">
        <v>50.740146891881786</v>
      </c>
      <c r="F37" s="1759">
        <v>0</v>
      </c>
      <c r="G37" s="1759">
        <v>132.15121725</v>
      </c>
      <c r="H37" s="1759">
        <v>0</v>
      </c>
      <c r="I37" s="1759">
        <v>0</v>
      </c>
      <c r="J37" s="1759">
        <v>0</v>
      </c>
      <c r="K37" s="1759">
        <v>74.953719722222218</v>
      </c>
      <c r="L37" s="1759">
        <v>0</v>
      </c>
      <c r="M37" s="1759">
        <v>0</v>
      </c>
      <c r="N37" s="1759">
        <v>0</v>
      </c>
      <c r="O37" s="1759">
        <v>26.665051666666663</v>
      </c>
      <c r="P37" s="1759">
        <v>1.98639250004</v>
      </c>
      <c r="Q37" s="1759">
        <v>159.72207699999998</v>
      </c>
      <c r="R37" s="1759">
        <v>14.980747222222222</v>
      </c>
      <c r="S37" s="1759">
        <v>0</v>
      </c>
      <c r="T37" s="1768">
        <v>461.48296649208288</v>
      </c>
    </row>
    <row r="38" spans="2:20">
      <c r="B38" s="1767" t="s">
        <v>71</v>
      </c>
      <c r="C38" s="1759">
        <v>0.40432760307999993</v>
      </c>
      <c r="D38" s="1759">
        <v>0</v>
      </c>
      <c r="E38" s="1759">
        <v>33.030604242320379</v>
      </c>
      <c r="F38" s="1759">
        <v>0</v>
      </c>
      <c r="G38" s="1759">
        <v>70.504948999999996</v>
      </c>
      <c r="H38" s="1759">
        <v>0</v>
      </c>
      <c r="I38" s="1759">
        <v>0</v>
      </c>
      <c r="J38" s="1759">
        <v>0</v>
      </c>
      <c r="K38" s="1759">
        <v>3.0152302777777784</v>
      </c>
      <c r="L38" s="1759">
        <v>1.7780329919637734</v>
      </c>
      <c r="M38" s="1759">
        <v>0</v>
      </c>
      <c r="N38" s="1759">
        <v>1.4820169444444444</v>
      </c>
      <c r="O38" s="1759">
        <v>4.7740327777777782</v>
      </c>
      <c r="P38" s="1759">
        <v>0.35231138888888891</v>
      </c>
      <c r="Q38" s="1759">
        <v>137.76728493000002</v>
      </c>
      <c r="R38" s="1759">
        <v>9.3080608333333341</v>
      </c>
      <c r="S38" s="1759">
        <v>0</v>
      </c>
      <c r="T38" s="1768">
        <v>262.41685098958635</v>
      </c>
    </row>
    <row r="39" spans="2:20">
      <c r="B39" s="1767" t="s">
        <v>72</v>
      </c>
      <c r="C39" s="1759">
        <v>1.6738093710000002E-2</v>
      </c>
      <c r="D39" s="1759">
        <v>0</v>
      </c>
      <c r="E39" s="1759">
        <v>35.508479849329859</v>
      </c>
      <c r="F39" s="1759">
        <v>0</v>
      </c>
      <c r="G39" s="1759">
        <v>2.1960534999999997</v>
      </c>
      <c r="H39" s="1759">
        <v>0</v>
      </c>
      <c r="I39" s="1759">
        <v>0</v>
      </c>
      <c r="J39" s="1759">
        <v>0</v>
      </c>
      <c r="K39" s="1759">
        <v>1.6964935406677779</v>
      </c>
      <c r="L39" s="1759">
        <v>0</v>
      </c>
      <c r="M39" s="1759">
        <v>1.834336902240338</v>
      </c>
      <c r="N39" s="1759">
        <v>0.43157000000000006</v>
      </c>
      <c r="O39" s="1759">
        <v>0</v>
      </c>
      <c r="P39" s="1759">
        <v>0.29222750000000003</v>
      </c>
      <c r="Q39" s="1759">
        <v>8.4794180000000026</v>
      </c>
      <c r="R39" s="1759">
        <v>0.21658055555555558</v>
      </c>
      <c r="S39" s="1759">
        <v>0</v>
      </c>
      <c r="T39" s="1768">
        <v>50.671897941503538</v>
      </c>
    </row>
    <row r="40" spans="2:20">
      <c r="B40" s="1767" t="s">
        <v>73</v>
      </c>
      <c r="C40" s="1759">
        <v>0</v>
      </c>
      <c r="D40" s="1759">
        <v>0</v>
      </c>
      <c r="E40" s="1759">
        <v>0</v>
      </c>
      <c r="F40" s="1759">
        <v>0</v>
      </c>
      <c r="G40" s="1759">
        <v>0</v>
      </c>
      <c r="H40" s="1759">
        <v>0</v>
      </c>
      <c r="I40" s="1759">
        <v>0</v>
      </c>
      <c r="J40" s="1759">
        <v>0</v>
      </c>
      <c r="K40" s="1759">
        <v>0</v>
      </c>
      <c r="L40" s="1759">
        <v>0</v>
      </c>
      <c r="M40" s="1759">
        <v>0</v>
      </c>
      <c r="N40" s="1759">
        <v>0</v>
      </c>
      <c r="O40" s="1759">
        <v>0</v>
      </c>
      <c r="P40" s="1759">
        <v>0</v>
      </c>
      <c r="Q40" s="1759">
        <v>0</v>
      </c>
      <c r="R40" s="1759">
        <v>0</v>
      </c>
      <c r="S40" s="1759">
        <v>0</v>
      </c>
      <c r="T40" s="1768">
        <v>0</v>
      </c>
    </row>
    <row r="41" spans="2:20">
      <c r="B41" s="1763" t="s">
        <v>74</v>
      </c>
      <c r="C41" s="1764">
        <v>11.023324562260003</v>
      </c>
      <c r="D41" s="1764">
        <v>0</v>
      </c>
      <c r="E41" s="1764">
        <v>616.5551097795327</v>
      </c>
      <c r="F41" s="1764">
        <v>0</v>
      </c>
      <c r="G41" s="1764">
        <v>328.88376325000007</v>
      </c>
      <c r="H41" s="1764">
        <v>0</v>
      </c>
      <c r="I41" s="1764">
        <v>0</v>
      </c>
      <c r="J41" s="1764">
        <v>0</v>
      </c>
      <c r="K41" s="1764">
        <v>94.741778818445539</v>
      </c>
      <c r="L41" s="1764">
        <v>6.3141660475193291</v>
      </c>
      <c r="M41" s="1764">
        <v>40.094052089790857</v>
      </c>
      <c r="N41" s="1764">
        <v>2.5089575000000002</v>
      </c>
      <c r="O41" s="1764">
        <v>31.43908444444444</v>
      </c>
      <c r="P41" s="1764">
        <v>2.6456750000400002</v>
      </c>
      <c r="Q41" s="1764">
        <v>431.70479999999998</v>
      </c>
      <c r="R41" s="1764">
        <v>43.104436111303606</v>
      </c>
      <c r="S41" s="1764">
        <v>0</v>
      </c>
      <c r="T41" s="1764">
        <v>1609.0151476033366</v>
      </c>
    </row>
    <row r="42" spans="2:20">
      <c r="B42" s="1758" t="s">
        <v>75</v>
      </c>
      <c r="C42" s="1759">
        <v>3.1200159203999993</v>
      </c>
      <c r="D42" s="1759">
        <v>0</v>
      </c>
      <c r="E42" s="1759">
        <v>139.5725242203051</v>
      </c>
      <c r="F42" s="1759">
        <v>0</v>
      </c>
      <c r="G42" s="1759">
        <v>13.804214250000001</v>
      </c>
      <c r="H42" s="1759">
        <v>0</v>
      </c>
      <c r="I42" s="1759">
        <v>0</v>
      </c>
      <c r="J42" s="1759">
        <v>0</v>
      </c>
      <c r="K42" s="1759">
        <v>0</v>
      </c>
      <c r="L42" s="1759">
        <v>0</v>
      </c>
      <c r="M42" s="1759">
        <v>0</v>
      </c>
      <c r="N42" s="1759">
        <v>0</v>
      </c>
      <c r="O42" s="1759">
        <v>0</v>
      </c>
      <c r="P42" s="1759">
        <v>0</v>
      </c>
      <c r="Q42" s="1759">
        <v>0</v>
      </c>
      <c r="R42" s="1759">
        <v>0</v>
      </c>
      <c r="S42" s="1759">
        <v>0</v>
      </c>
      <c r="T42" s="1768">
        <v>156.49675439070509</v>
      </c>
    </row>
    <row r="43" spans="2:20">
      <c r="B43" s="1763" t="s">
        <v>76</v>
      </c>
      <c r="C43" s="1764">
        <v>14.143340482660001</v>
      </c>
      <c r="D43" s="1764">
        <v>0</v>
      </c>
      <c r="E43" s="1764">
        <v>756.12763399983783</v>
      </c>
      <c r="F43" s="1764">
        <v>0</v>
      </c>
      <c r="G43" s="1764">
        <v>342.6879775000001</v>
      </c>
      <c r="H43" s="1764">
        <v>0</v>
      </c>
      <c r="I43" s="1764">
        <v>0</v>
      </c>
      <c r="J43" s="1764">
        <v>0</v>
      </c>
      <c r="K43" s="1764">
        <v>94.741778818445539</v>
      </c>
      <c r="L43" s="1764">
        <v>6.3141660475193291</v>
      </c>
      <c r="M43" s="1764">
        <v>40.094052089790857</v>
      </c>
      <c r="N43" s="1764">
        <v>2.5089575000000002</v>
      </c>
      <c r="O43" s="1764">
        <v>31.43908444444444</v>
      </c>
      <c r="P43" s="1764">
        <v>2.6456750000400002</v>
      </c>
      <c r="Q43" s="1764">
        <v>431.70479999999998</v>
      </c>
      <c r="R43" s="1764">
        <v>43.104436111303606</v>
      </c>
      <c r="S43" s="1764">
        <v>0</v>
      </c>
      <c r="T43" s="1764">
        <v>1765.5119019940419</v>
      </c>
    </row>
    <row r="44" spans="2:20">
      <c r="B44" s="1750"/>
      <c r="C44" s="1769">
        <v>0</v>
      </c>
      <c r="D44" s="1769">
        <v>-7.9805535306149977E-2</v>
      </c>
      <c r="E44" s="1769">
        <v>-7.0888389245737926E-5</v>
      </c>
      <c r="F44" s="1769">
        <v>0</v>
      </c>
      <c r="G44" s="1769">
        <v>0</v>
      </c>
      <c r="H44" s="1750"/>
      <c r="I44" s="1769">
        <v>0</v>
      </c>
      <c r="J44" s="1769">
        <v>0</v>
      </c>
      <c r="K44" s="1769">
        <v>-6.5550585759410751E-7</v>
      </c>
      <c r="L44" s="1769">
        <v>0</v>
      </c>
      <c r="M44" s="1769">
        <v>0</v>
      </c>
      <c r="N44" s="1769">
        <v>6.6666669162884773E-7</v>
      </c>
      <c r="O44" s="1769">
        <v>0</v>
      </c>
      <c r="P44" s="1769">
        <v>-0.1260009555555559</v>
      </c>
      <c r="Q44" s="1769">
        <v>-7.1054273576010019E-14</v>
      </c>
      <c r="R44" s="1769">
        <v>2.7777777233950474E-7</v>
      </c>
      <c r="S44" s="1769">
        <v>0</v>
      </c>
      <c r="T44" s="1769">
        <v>-0.20587709031178747</v>
      </c>
    </row>
    <row r="45" spans="2:20">
      <c r="B45" s="1750"/>
      <c r="C45" s="1750"/>
      <c r="D45" s="1750"/>
      <c r="E45" s="1750"/>
      <c r="F45" s="1750"/>
      <c r="G45" s="1750"/>
      <c r="H45" s="1750"/>
      <c r="I45" s="1750"/>
      <c r="J45" s="1750"/>
      <c r="K45" s="1750"/>
      <c r="L45" s="1750"/>
      <c r="M45" s="1750"/>
      <c r="N45" s="1750"/>
      <c r="O45" s="1750"/>
      <c r="P45" s="1750"/>
      <c r="Q45" s="1750"/>
      <c r="R45" s="1750"/>
      <c r="S45" s="1750"/>
      <c r="T45" s="1750"/>
    </row>
    <row r="46" spans="2:20" ht="15">
      <c r="B46" s="1754" t="s">
        <v>77</v>
      </c>
      <c r="C46" s="1755"/>
      <c r="D46" s="1755"/>
      <c r="E46" s="1755"/>
      <c r="F46" s="1755"/>
      <c r="G46" s="1755"/>
      <c r="H46" s="1755"/>
      <c r="I46" s="1755"/>
      <c r="J46" s="1755"/>
      <c r="K46" s="1755"/>
      <c r="L46" s="1755"/>
      <c r="M46" s="1755"/>
      <c r="N46" s="1755"/>
      <c r="O46" s="1755"/>
      <c r="P46" s="1755"/>
      <c r="Q46" s="1755"/>
      <c r="R46" s="1755"/>
      <c r="S46" s="1755"/>
      <c r="T46" s="1755"/>
    </row>
    <row r="47" spans="2:20">
      <c r="B47" s="1750"/>
      <c r="C47" s="1750"/>
      <c r="D47" s="1750"/>
      <c r="E47" s="1750"/>
      <c r="F47" s="1750"/>
      <c r="G47" s="1750"/>
      <c r="H47" s="1750"/>
      <c r="I47" s="1750"/>
      <c r="J47" s="1750"/>
      <c r="K47" s="1750"/>
      <c r="L47" s="1750"/>
      <c r="M47" s="1750"/>
      <c r="N47" s="1750"/>
      <c r="O47" s="1750"/>
      <c r="P47" s="1750"/>
      <c r="Q47" s="1750"/>
      <c r="R47" s="1750"/>
      <c r="S47" s="1750"/>
      <c r="T47" s="1750"/>
    </row>
    <row r="48" spans="2:20">
      <c r="B48" s="2166" t="s">
        <v>30</v>
      </c>
      <c r="C48" s="2159" t="s">
        <v>31</v>
      </c>
      <c r="D48" s="2159" t="s">
        <v>32</v>
      </c>
      <c r="E48" s="2159" t="s">
        <v>33</v>
      </c>
      <c r="F48" s="2159" t="s">
        <v>890</v>
      </c>
      <c r="G48" s="2159" t="s">
        <v>34</v>
      </c>
      <c r="H48" s="2159" t="s">
        <v>891</v>
      </c>
      <c r="I48" s="2159" t="s">
        <v>35</v>
      </c>
      <c r="J48" s="2159" t="s">
        <v>36</v>
      </c>
      <c r="K48" s="2163" t="s">
        <v>37</v>
      </c>
      <c r="L48" s="2164"/>
      <c r="M48" s="2164"/>
      <c r="N48" s="2164"/>
      <c r="O48" s="2164"/>
      <c r="P48" s="2165"/>
      <c r="Q48" s="2159" t="s">
        <v>38</v>
      </c>
      <c r="R48" s="2159" t="s">
        <v>39</v>
      </c>
      <c r="S48" s="2159" t="s">
        <v>40</v>
      </c>
      <c r="T48" s="2159" t="s">
        <v>41</v>
      </c>
    </row>
    <row r="49" spans="2:20" ht="36">
      <c r="B49" s="2167"/>
      <c r="C49" s="2160"/>
      <c r="D49" s="2160"/>
      <c r="E49" s="2160"/>
      <c r="F49" s="2160"/>
      <c r="G49" s="2160"/>
      <c r="H49" s="2160"/>
      <c r="I49" s="2160"/>
      <c r="J49" s="2160"/>
      <c r="K49" s="1756" t="s">
        <v>42</v>
      </c>
      <c r="L49" s="1756" t="s">
        <v>43</v>
      </c>
      <c r="M49" s="1756" t="s">
        <v>44</v>
      </c>
      <c r="N49" s="1756" t="s">
        <v>45</v>
      </c>
      <c r="O49" s="1757" t="s">
        <v>46</v>
      </c>
      <c r="P49" s="1756" t="s">
        <v>47</v>
      </c>
      <c r="Q49" s="2160"/>
      <c r="R49" s="2160"/>
      <c r="S49" s="2160"/>
      <c r="T49" s="2160"/>
    </row>
    <row r="50" spans="2:20">
      <c r="B50" s="1758" t="s">
        <v>48</v>
      </c>
      <c r="C50" s="1759">
        <v>0</v>
      </c>
      <c r="D50" s="1759">
        <v>9.7977867342210008</v>
      </c>
      <c r="E50" s="1770">
        <v>0</v>
      </c>
      <c r="F50" s="1759">
        <v>0</v>
      </c>
      <c r="G50" s="1759">
        <v>0.18111850000000002</v>
      </c>
      <c r="H50" s="1759">
        <v>0</v>
      </c>
      <c r="I50" s="1770">
        <v>1072.2208090909091</v>
      </c>
      <c r="J50" s="1770">
        <v>115.72304451809002</v>
      </c>
      <c r="K50" s="1770">
        <v>114.24305924309452</v>
      </c>
      <c r="L50" s="1770">
        <v>33.631608055405756</v>
      </c>
      <c r="M50" s="1770">
        <v>0</v>
      </c>
      <c r="N50" s="1770">
        <v>9.2815441223735728</v>
      </c>
      <c r="O50" s="1770">
        <v>32.908596666666668</v>
      </c>
      <c r="P50" s="1770">
        <v>8.1133079726239394</v>
      </c>
      <c r="Q50" s="1770">
        <v>0</v>
      </c>
      <c r="R50" s="1770">
        <v>0</v>
      </c>
      <c r="S50" s="1770">
        <v>0</v>
      </c>
      <c r="T50" s="1771">
        <v>1396.1008749033845</v>
      </c>
    </row>
    <row r="51" spans="2:20">
      <c r="B51" s="1758" t="s">
        <v>49</v>
      </c>
      <c r="C51" s="1770">
        <v>59.346560356893349</v>
      </c>
      <c r="D51" s="1770">
        <v>394.73997109464659</v>
      </c>
      <c r="E51" s="1770">
        <v>515.26337584814883</v>
      </c>
      <c r="F51" s="1759">
        <v>0</v>
      </c>
      <c r="G51" s="1770">
        <v>479.42224425000006</v>
      </c>
      <c r="H51" s="1759">
        <v>0</v>
      </c>
      <c r="I51" s="1770">
        <v>0</v>
      </c>
      <c r="J51" s="1770">
        <v>0</v>
      </c>
      <c r="K51" s="1770">
        <v>2.6631252777777781</v>
      </c>
      <c r="L51" s="1770">
        <v>0</v>
      </c>
      <c r="M51" s="1770">
        <v>13.962014778928699</v>
      </c>
      <c r="N51" s="1770">
        <v>0</v>
      </c>
      <c r="O51" s="1770">
        <v>0</v>
      </c>
      <c r="P51" s="1770">
        <v>0</v>
      </c>
      <c r="Q51" s="1770">
        <v>19.536102</v>
      </c>
      <c r="R51" s="1770">
        <v>0</v>
      </c>
      <c r="S51" s="1770">
        <v>0</v>
      </c>
      <c r="T51" s="1771">
        <v>1484.9333936063952</v>
      </c>
    </row>
    <row r="52" spans="2:20">
      <c r="B52" s="1758" t="s">
        <v>50</v>
      </c>
      <c r="C52" s="1770">
        <v>-9.6972882210000014E-2</v>
      </c>
      <c r="D52" s="1770">
        <v>-1.4488664385590002</v>
      </c>
      <c r="E52" s="1770">
        <v>-154.00833143808623</v>
      </c>
      <c r="F52" s="1759">
        <v>0</v>
      </c>
      <c r="G52" s="1770">
        <v>-95.022441999999998</v>
      </c>
      <c r="H52" s="1759">
        <v>0</v>
      </c>
      <c r="I52" s="1770">
        <v>0</v>
      </c>
      <c r="J52" s="1770">
        <v>0</v>
      </c>
      <c r="K52" s="1770">
        <v>-2.0287163888888888</v>
      </c>
      <c r="L52" s="1770">
        <v>0</v>
      </c>
      <c r="M52" s="1770">
        <v>-7.1333416709442901</v>
      </c>
      <c r="N52" s="1770">
        <v>0</v>
      </c>
      <c r="O52" s="1770">
        <v>0</v>
      </c>
      <c r="P52" s="1770">
        <v>0</v>
      </c>
      <c r="Q52" s="1770">
        <v>-64.575296000000009</v>
      </c>
      <c r="R52" s="1770">
        <v>0</v>
      </c>
      <c r="S52" s="1770">
        <v>0</v>
      </c>
      <c r="T52" s="1771">
        <v>-324.31396681868836</v>
      </c>
    </row>
    <row r="53" spans="2:20">
      <c r="B53" s="1758" t="s">
        <v>51</v>
      </c>
      <c r="C53" s="1759">
        <v>0</v>
      </c>
      <c r="D53" s="1759">
        <v>0</v>
      </c>
      <c r="E53" s="1759">
        <v>-11.254966292131096</v>
      </c>
      <c r="F53" s="1759">
        <v>0</v>
      </c>
      <c r="G53" s="1759">
        <v>0</v>
      </c>
      <c r="H53" s="1759">
        <v>0</v>
      </c>
      <c r="I53" s="1759">
        <v>0</v>
      </c>
      <c r="J53" s="1759">
        <v>0</v>
      </c>
      <c r="K53" s="1759">
        <v>0</v>
      </c>
      <c r="L53" s="1759">
        <v>0</v>
      </c>
      <c r="M53" s="1759">
        <v>0</v>
      </c>
      <c r="N53" s="1759">
        <v>0</v>
      </c>
      <c r="O53" s="1759">
        <v>0</v>
      </c>
      <c r="P53" s="1759">
        <v>0</v>
      </c>
      <c r="Q53" s="1770">
        <v>0</v>
      </c>
      <c r="R53" s="1770">
        <v>0</v>
      </c>
      <c r="S53" s="1759">
        <v>0</v>
      </c>
      <c r="T53" s="1771">
        <v>-11.254966292131096</v>
      </c>
    </row>
    <row r="54" spans="2:20">
      <c r="B54" s="1758" t="s">
        <v>52</v>
      </c>
      <c r="C54" s="1759">
        <v>0</v>
      </c>
      <c r="D54" s="1759">
        <v>0</v>
      </c>
      <c r="E54" s="1759">
        <v>-37.45524104092592</v>
      </c>
      <c r="F54" s="1759">
        <v>0</v>
      </c>
      <c r="G54" s="1759">
        <v>0</v>
      </c>
      <c r="H54" s="1759">
        <v>0</v>
      </c>
      <c r="I54" s="1759">
        <v>0</v>
      </c>
      <c r="J54" s="1759">
        <v>0</v>
      </c>
      <c r="K54" s="1759">
        <v>0</v>
      </c>
      <c r="L54" s="1759">
        <v>0</v>
      </c>
      <c r="M54" s="1759">
        <v>0</v>
      </c>
      <c r="N54" s="1759">
        <v>0</v>
      </c>
      <c r="O54" s="1759">
        <v>0</v>
      </c>
      <c r="P54" s="1759">
        <v>0</v>
      </c>
      <c r="Q54" s="1770">
        <v>0</v>
      </c>
      <c r="R54" s="1770">
        <v>0</v>
      </c>
      <c r="S54" s="1759">
        <v>0</v>
      </c>
      <c r="T54" s="1771">
        <v>-37.45524104092592</v>
      </c>
    </row>
    <row r="55" spans="2:20">
      <c r="B55" s="1758" t="s">
        <v>53</v>
      </c>
      <c r="C55" s="1770">
        <v>2.2754338241033341</v>
      </c>
      <c r="D55" s="1770">
        <v>1.7895047303380001</v>
      </c>
      <c r="E55" s="1770">
        <v>-1.4741451662241043</v>
      </c>
      <c r="F55" s="1759">
        <v>0</v>
      </c>
      <c r="G55" s="1770">
        <v>21.247482000000002</v>
      </c>
      <c r="H55" s="1759">
        <v>0</v>
      </c>
      <c r="I55" s="1770">
        <v>0</v>
      </c>
      <c r="J55" s="1770">
        <v>0</v>
      </c>
      <c r="K55" s="1770">
        <v>0</v>
      </c>
      <c r="L55" s="1770">
        <v>0</v>
      </c>
      <c r="M55" s="1770">
        <v>0</v>
      </c>
      <c r="N55" s="1770">
        <v>0</v>
      </c>
      <c r="O55" s="1770">
        <v>0</v>
      </c>
      <c r="P55" s="1770">
        <v>0</v>
      </c>
      <c r="Q55" s="1770">
        <v>0</v>
      </c>
      <c r="R55" s="1770">
        <v>0</v>
      </c>
      <c r="S55" s="1770">
        <v>0</v>
      </c>
      <c r="T55" s="1771">
        <v>23.838275388217234</v>
      </c>
    </row>
    <row r="56" spans="2:20">
      <c r="B56" s="1763" t="s">
        <v>54</v>
      </c>
      <c r="C56" s="1772">
        <v>61.52502129878669</v>
      </c>
      <c r="D56" s="1772">
        <v>404.87839612064664</v>
      </c>
      <c r="E56" s="1772">
        <v>311.07069191078136</v>
      </c>
      <c r="F56" s="1764">
        <v>0</v>
      </c>
      <c r="G56" s="1772">
        <v>405.82840275000007</v>
      </c>
      <c r="H56" s="1764">
        <v>0</v>
      </c>
      <c r="I56" s="1772">
        <v>1072.2208090909091</v>
      </c>
      <c r="J56" s="1772">
        <v>115.72304451809002</v>
      </c>
      <c r="K56" s="1772">
        <v>114.87746813198341</v>
      </c>
      <c r="L56" s="1772">
        <v>33.631608055405756</v>
      </c>
      <c r="M56" s="1772">
        <v>6.8286731079844092</v>
      </c>
      <c r="N56" s="1772">
        <v>9.2815441223735728</v>
      </c>
      <c r="O56" s="1772">
        <v>32.908596666666668</v>
      </c>
      <c r="P56" s="1772">
        <v>8.1133079726239394</v>
      </c>
      <c r="Q56" s="1772">
        <v>-45.039194000000009</v>
      </c>
      <c r="R56" s="1772">
        <v>0</v>
      </c>
      <c r="S56" s="1772">
        <v>0</v>
      </c>
      <c r="T56" s="1772">
        <v>2531.8483697462511</v>
      </c>
    </row>
    <row r="57" spans="2:20">
      <c r="B57" s="1765"/>
      <c r="C57" s="1773"/>
      <c r="D57" s="1773"/>
      <c r="E57" s="1773"/>
      <c r="F57" s="1766"/>
      <c r="G57" s="1773"/>
      <c r="H57" s="1766"/>
      <c r="I57" s="1773"/>
      <c r="J57" s="1773"/>
      <c r="K57" s="1773"/>
      <c r="L57" s="1773"/>
      <c r="M57" s="1773"/>
      <c r="N57" s="1773"/>
      <c r="O57" s="1773"/>
      <c r="P57" s="1773"/>
      <c r="Q57" s="1773"/>
      <c r="R57" s="1773"/>
      <c r="S57" s="1773"/>
      <c r="T57" s="1773"/>
    </row>
    <row r="58" spans="2:20">
      <c r="B58" s="1767" t="s">
        <v>55</v>
      </c>
      <c r="C58" s="1759">
        <v>-3.1696853392377875</v>
      </c>
      <c r="D58" s="1759">
        <v>7.594656734105321</v>
      </c>
      <c r="E58" s="1759">
        <v>3.8234994290490683</v>
      </c>
      <c r="F58" s="1759">
        <v>0</v>
      </c>
      <c r="G58" s="1759">
        <v>-0.68950250000000013</v>
      </c>
      <c r="H58" s="1759">
        <v>0</v>
      </c>
      <c r="I58" s="1759">
        <v>0</v>
      </c>
      <c r="J58" s="1759">
        <v>0</v>
      </c>
      <c r="K58" s="1759">
        <v>0</v>
      </c>
      <c r="L58" s="1759">
        <v>0</v>
      </c>
      <c r="M58" s="1759">
        <v>0</v>
      </c>
      <c r="N58" s="1759">
        <v>0</v>
      </c>
      <c r="O58" s="1759">
        <v>0</v>
      </c>
      <c r="P58" s="1759">
        <v>0</v>
      </c>
      <c r="Q58" s="1759">
        <v>2.0843062301020092</v>
      </c>
      <c r="R58" s="1759">
        <v>0</v>
      </c>
      <c r="S58" s="1770">
        <v>0</v>
      </c>
      <c r="T58" s="1771">
        <v>9.6432745540186122</v>
      </c>
    </row>
    <row r="59" spans="2:20">
      <c r="B59" s="1767" t="s">
        <v>56</v>
      </c>
      <c r="C59" s="1759">
        <v>14.864431241687887</v>
      </c>
      <c r="D59" s="1759">
        <v>0</v>
      </c>
      <c r="E59" s="1759">
        <v>13.418152502737103</v>
      </c>
      <c r="F59" s="1759">
        <v>0</v>
      </c>
      <c r="G59" s="1759">
        <v>55.436136268601025</v>
      </c>
      <c r="H59" s="1759">
        <v>0</v>
      </c>
      <c r="I59" s="1759">
        <v>1072.2208090909091</v>
      </c>
      <c r="J59" s="1759">
        <v>115.67142051809002</v>
      </c>
      <c r="K59" s="1759">
        <v>17.347825951117827</v>
      </c>
      <c r="L59" s="1759">
        <v>11.678824122543197</v>
      </c>
      <c r="M59" s="1759">
        <v>0</v>
      </c>
      <c r="N59" s="1759">
        <v>5.2886919634287652</v>
      </c>
      <c r="O59" s="1759">
        <v>0</v>
      </c>
      <c r="P59" s="1759">
        <v>1.3922112325408571</v>
      </c>
      <c r="Q59" s="1759">
        <v>-527.28039181222232</v>
      </c>
      <c r="R59" s="1759">
        <v>0</v>
      </c>
      <c r="S59" s="1770">
        <v>0</v>
      </c>
      <c r="T59" s="1771">
        <v>780.03811107943307</v>
      </c>
    </row>
    <row r="60" spans="2:20">
      <c r="B60" s="1767" t="s">
        <v>57</v>
      </c>
      <c r="C60" s="1759">
        <v>1.5729367626898902</v>
      </c>
      <c r="D60" s="1759">
        <v>0</v>
      </c>
      <c r="E60" s="1759">
        <v>0.20358189452574635</v>
      </c>
      <c r="F60" s="1759">
        <v>0</v>
      </c>
      <c r="G60" s="1759">
        <v>21.08911448139898</v>
      </c>
      <c r="H60" s="1759">
        <v>0</v>
      </c>
      <c r="I60" s="1759">
        <v>0</v>
      </c>
      <c r="J60" s="1759">
        <v>0</v>
      </c>
      <c r="K60" s="1759">
        <v>7.8982729217883261</v>
      </c>
      <c r="L60" s="1759">
        <v>16.49482411485047</v>
      </c>
      <c r="M60" s="1759">
        <v>0</v>
      </c>
      <c r="N60" s="1759">
        <v>3.0673174902469076</v>
      </c>
      <c r="O60" s="1759">
        <v>0.25705111111111106</v>
      </c>
      <c r="P60" s="1759">
        <v>3.9939867016268904</v>
      </c>
      <c r="Q60" s="1759">
        <v>0</v>
      </c>
      <c r="R60" s="1759">
        <v>-45.831488617908406</v>
      </c>
      <c r="S60" s="1770">
        <v>0</v>
      </c>
      <c r="T60" s="1771">
        <v>8.7455968603299254</v>
      </c>
    </row>
    <row r="61" spans="2:20">
      <c r="B61" s="1767" t="s">
        <v>58</v>
      </c>
      <c r="C61" s="1759">
        <v>0</v>
      </c>
      <c r="D61" s="1759">
        <v>0</v>
      </c>
      <c r="E61" s="1759">
        <v>0</v>
      </c>
      <c r="F61" s="1759">
        <v>0</v>
      </c>
      <c r="G61" s="1759">
        <v>0</v>
      </c>
      <c r="H61" s="1759">
        <v>0</v>
      </c>
      <c r="I61" s="1759">
        <v>0</v>
      </c>
      <c r="J61" s="1759">
        <v>0</v>
      </c>
      <c r="K61" s="1759">
        <v>0</v>
      </c>
      <c r="L61" s="1759">
        <v>0</v>
      </c>
      <c r="M61" s="1759">
        <v>0</v>
      </c>
      <c r="N61" s="1759">
        <v>-1.9873640000000001</v>
      </c>
      <c r="O61" s="1759">
        <v>0</v>
      </c>
      <c r="P61" s="1759">
        <v>0</v>
      </c>
      <c r="Q61" s="1759">
        <v>0</v>
      </c>
      <c r="R61" s="1759">
        <v>0</v>
      </c>
      <c r="S61" s="1770">
        <v>0</v>
      </c>
      <c r="T61" s="1771">
        <v>-1.9873640000000001</v>
      </c>
    </row>
    <row r="62" spans="2:20">
      <c r="B62" s="1767" t="s">
        <v>59</v>
      </c>
      <c r="C62" s="1759">
        <v>0</v>
      </c>
      <c r="D62" s="1759">
        <v>0</v>
      </c>
      <c r="E62" s="1759">
        <v>0</v>
      </c>
      <c r="F62" s="1759">
        <v>0</v>
      </c>
      <c r="G62" s="1759">
        <v>0</v>
      </c>
      <c r="H62" s="1759">
        <v>0</v>
      </c>
      <c r="I62" s="1759">
        <v>0</v>
      </c>
      <c r="J62" s="1759">
        <v>0</v>
      </c>
      <c r="K62" s="1759">
        <v>0</v>
      </c>
      <c r="L62" s="1759">
        <v>0</v>
      </c>
      <c r="M62" s="1759">
        <v>0</v>
      </c>
      <c r="N62" s="1759">
        <v>0</v>
      </c>
      <c r="O62" s="1759">
        <v>0</v>
      </c>
      <c r="P62" s="1759">
        <v>0</v>
      </c>
      <c r="Q62" s="1759">
        <v>0</v>
      </c>
      <c r="R62" s="1759">
        <v>0</v>
      </c>
      <c r="S62" s="1770">
        <v>0</v>
      </c>
      <c r="T62" s="1771">
        <v>0</v>
      </c>
    </row>
    <row r="63" spans="2:20">
      <c r="B63" s="1767" t="s">
        <v>60</v>
      </c>
      <c r="C63" s="1759">
        <v>0</v>
      </c>
      <c r="D63" s="1759">
        <v>440.59076600316865</v>
      </c>
      <c r="E63" s="1759">
        <v>-437.66600779015403</v>
      </c>
      <c r="F63" s="1759">
        <v>0</v>
      </c>
      <c r="G63" s="1759">
        <v>0</v>
      </c>
      <c r="H63" s="1759">
        <v>0</v>
      </c>
      <c r="I63" s="1759">
        <v>0</v>
      </c>
      <c r="J63" s="1759">
        <v>0</v>
      </c>
      <c r="K63" s="1759">
        <v>0</v>
      </c>
      <c r="L63" s="1759">
        <v>0</v>
      </c>
      <c r="M63" s="1759">
        <v>0</v>
      </c>
      <c r="N63" s="1759">
        <v>0</v>
      </c>
      <c r="O63" s="1759">
        <v>0</v>
      </c>
      <c r="P63" s="1759">
        <v>0</v>
      </c>
      <c r="Q63" s="1759">
        <v>0</v>
      </c>
      <c r="R63" s="1759">
        <v>0</v>
      </c>
      <c r="S63" s="1770">
        <v>0</v>
      </c>
      <c r="T63" s="1771">
        <v>2.9247582130146133</v>
      </c>
    </row>
    <row r="64" spans="2:20">
      <c r="B64" s="1767" t="s">
        <v>61</v>
      </c>
      <c r="C64" s="1759">
        <v>0</v>
      </c>
      <c r="D64" s="1759">
        <v>0</v>
      </c>
      <c r="E64" s="1759">
        <v>0</v>
      </c>
      <c r="F64" s="1759">
        <v>0</v>
      </c>
      <c r="G64" s="1759">
        <v>0</v>
      </c>
      <c r="H64" s="1759">
        <v>0</v>
      </c>
      <c r="I64" s="1759">
        <v>0</v>
      </c>
      <c r="J64" s="1759">
        <v>0</v>
      </c>
      <c r="K64" s="1759">
        <v>0</v>
      </c>
      <c r="L64" s="1759">
        <v>0</v>
      </c>
      <c r="M64" s="1759">
        <v>-27.31624937979873</v>
      </c>
      <c r="N64" s="1759">
        <v>0</v>
      </c>
      <c r="O64" s="1759">
        <v>0</v>
      </c>
      <c r="P64" s="1759">
        <v>0</v>
      </c>
      <c r="Q64" s="1759">
        <v>0</v>
      </c>
      <c r="R64" s="1759">
        <v>0</v>
      </c>
      <c r="S64" s="1770">
        <v>0</v>
      </c>
      <c r="T64" s="1771">
        <v>-27.31624937979873</v>
      </c>
    </row>
    <row r="65" spans="2:20">
      <c r="B65" s="1767" t="s">
        <v>62</v>
      </c>
      <c r="C65" s="1759">
        <v>0</v>
      </c>
      <c r="D65" s="1759">
        <v>0</v>
      </c>
      <c r="E65" s="1759">
        <v>0</v>
      </c>
      <c r="F65" s="1759">
        <v>0</v>
      </c>
      <c r="G65" s="1759">
        <v>0</v>
      </c>
      <c r="H65" s="1759">
        <v>0</v>
      </c>
      <c r="I65" s="1759">
        <v>0</v>
      </c>
      <c r="J65" s="1759">
        <v>0</v>
      </c>
      <c r="K65" s="1759">
        <v>0</v>
      </c>
      <c r="L65" s="1759">
        <v>0</v>
      </c>
      <c r="M65" s="1759">
        <v>0</v>
      </c>
      <c r="N65" s="1759">
        <v>0</v>
      </c>
      <c r="O65" s="1759">
        <v>0</v>
      </c>
      <c r="P65" s="1759">
        <v>0</v>
      </c>
      <c r="Q65" s="1759">
        <v>0</v>
      </c>
      <c r="R65" s="1759">
        <v>0</v>
      </c>
      <c r="S65" s="1770">
        <v>0</v>
      </c>
      <c r="T65" s="1771">
        <v>0</v>
      </c>
    </row>
    <row r="66" spans="2:20">
      <c r="B66" s="1767" t="s">
        <v>63</v>
      </c>
      <c r="C66" s="1759">
        <v>0</v>
      </c>
      <c r="D66" s="1759">
        <v>0</v>
      </c>
      <c r="E66" s="1759">
        <v>0</v>
      </c>
      <c r="F66" s="1759">
        <v>0</v>
      </c>
      <c r="G66" s="1759">
        <v>0</v>
      </c>
      <c r="H66" s="1759">
        <v>0</v>
      </c>
      <c r="I66" s="1759">
        <v>0</v>
      </c>
      <c r="J66" s="1759">
        <v>0</v>
      </c>
      <c r="K66" s="1759">
        <v>0</v>
      </c>
      <c r="L66" s="1759">
        <v>0</v>
      </c>
      <c r="M66" s="1759">
        <v>0</v>
      </c>
      <c r="N66" s="1759">
        <v>0</v>
      </c>
      <c r="O66" s="1759">
        <v>0</v>
      </c>
      <c r="P66" s="1759">
        <v>0</v>
      </c>
      <c r="Q66" s="1759">
        <v>0</v>
      </c>
      <c r="R66" s="1759">
        <v>0</v>
      </c>
      <c r="S66" s="1770">
        <v>0</v>
      </c>
      <c r="T66" s="1771">
        <v>0</v>
      </c>
    </row>
    <row r="67" spans="2:20">
      <c r="B67" s="1767" t="s">
        <v>64</v>
      </c>
      <c r="C67" s="1759">
        <v>24.856875540426671</v>
      </c>
      <c r="D67" s="1759">
        <v>-42.586921310488997</v>
      </c>
      <c r="E67" s="1759">
        <v>41.670112128488995</v>
      </c>
      <c r="F67" s="1759">
        <v>0</v>
      </c>
      <c r="G67" s="1759">
        <v>0</v>
      </c>
      <c r="H67" s="1759">
        <v>0</v>
      </c>
      <c r="I67" s="1759">
        <v>0</v>
      </c>
      <c r="J67" s="1759">
        <v>0</v>
      </c>
      <c r="K67" s="1759">
        <v>0</v>
      </c>
      <c r="L67" s="1759">
        <v>0</v>
      </c>
      <c r="M67" s="1759">
        <v>0</v>
      </c>
      <c r="N67" s="1759">
        <v>0</v>
      </c>
      <c r="O67" s="1759">
        <v>0</v>
      </c>
      <c r="P67" s="1759">
        <v>0</v>
      </c>
      <c r="Q67" s="1759">
        <v>0</v>
      </c>
      <c r="R67" s="1759">
        <v>0</v>
      </c>
      <c r="S67" s="1770">
        <v>0</v>
      </c>
      <c r="T67" s="1771">
        <v>23.94006635842667</v>
      </c>
    </row>
    <row r="68" spans="2:20">
      <c r="B68" s="1767" t="s">
        <v>65</v>
      </c>
      <c r="C68" s="1759">
        <v>10.864485000000002</v>
      </c>
      <c r="D68" s="1759">
        <v>0</v>
      </c>
      <c r="E68" s="1759">
        <v>12.156002809978</v>
      </c>
      <c r="F68" s="1759">
        <v>0</v>
      </c>
      <c r="G68" s="1759">
        <v>6.2612449999999988</v>
      </c>
      <c r="H68" s="1759">
        <v>0</v>
      </c>
      <c r="I68" s="1759">
        <v>0</v>
      </c>
      <c r="J68" s="1759">
        <v>0</v>
      </c>
      <c r="K68" s="1759">
        <v>0</v>
      </c>
      <c r="L68" s="1759">
        <v>0</v>
      </c>
      <c r="M68" s="1759">
        <v>0</v>
      </c>
      <c r="N68" s="1759">
        <v>0</v>
      </c>
      <c r="O68" s="1759">
        <v>0</v>
      </c>
      <c r="P68" s="1759">
        <v>0</v>
      </c>
      <c r="Q68" s="1759">
        <v>32.903944582120353</v>
      </c>
      <c r="R68" s="1759">
        <v>0</v>
      </c>
      <c r="S68" s="1770">
        <v>0</v>
      </c>
      <c r="T68" s="1771">
        <v>62.185677392098349</v>
      </c>
    </row>
    <row r="69" spans="2:20">
      <c r="B69" s="1767" t="s">
        <v>66</v>
      </c>
      <c r="C69" s="1759">
        <v>0</v>
      </c>
      <c r="D69" s="1759">
        <v>0</v>
      </c>
      <c r="E69" s="1759">
        <v>0</v>
      </c>
      <c r="F69" s="1759">
        <v>0</v>
      </c>
      <c r="G69" s="1759">
        <v>3.9080132499999998</v>
      </c>
      <c r="H69" s="1759">
        <v>0</v>
      </c>
      <c r="I69" s="1759">
        <v>0</v>
      </c>
      <c r="J69" s="1759">
        <v>0</v>
      </c>
      <c r="K69" s="1759">
        <v>0</v>
      </c>
      <c r="L69" s="1759">
        <v>0</v>
      </c>
      <c r="M69" s="1759">
        <v>0</v>
      </c>
      <c r="N69" s="1759">
        <v>0</v>
      </c>
      <c r="O69" s="1759">
        <v>0</v>
      </c>
      <c r="P69" s="1759">
        <v>0</v>
      </c>
      <c r="Q69" s="1759">
        <v>35.893531999999993</v>
      </c>
      <c r="R69" s="1759">
        <v>4.1669160064579911</v>
      </c>
      <c r="S69" s="1770">
        <v>0</v>
      </c>
      <c r="T69" s="1771">
        <v>43.968461256457985</v>
      </c>
    </row>
    <row r="70" spans="2:20">
      <c r="B70" s="1763" t="s">
        <v>67</v>
      </c>
      <c r="C70" s="1772">
        <v>48.989043205566666</v>
      </c>
      <c r="D70" s="1772">
        <v>405.59850142678499</v>
      </c>
      <c r="E70" s="1772">
        <v>-366.39465902537506</v>
      </c>
      <c r="F70" s="1764">
        <v>0</v>
      </c>
      <c r="G70" s="1772">
        <v>86.005006499999993</v>
      </c>
      <c r="H70" s="1764">
        <v>0</v>
      </c>
      <c r="I70" s="1772">
        <v>1072.2208090909091</v>
      </c>
      <c r="J70" s="1772">
        <v>115.67142051809002</v>
      </c>
      <c r="K70" s="1772">
        <v>25.246098872906153</v>
      </c>
      <c r="L70" s="1772">
        <v>28.173648237393667</v>
      </c>
      <c r="M70" s="1772">
        <v>-27.31624937979873</v>
      </c>
      <c r="N70" s="1772">
        <v>6.3686454536756729</v>
      </c>
      <c r="O70" s="1772">
        <v>0.25705111111111106</v>
      </c>
      <c r="P70" s="1772">
        <v>5.3861979341677468</v>
      </c>
      <c r="Q70" s="1772">
        <v>-456.39860899999991</v>
      </c>
      <c r="R70" s="1772">
        <v>-41.66457261145041</v>
      </c>
      <c r="S70" s="1772">
        <v>0</v>
      </c>
      <c r="T70" s="1772">
        <v>902.14233233398068</v>
      </c>
    </row>
    <row r="71" spans="2:20">
      <c r="B71" s="1765"/>
      <c r="C71" s="1773">
        <v>0</v>
      </c>
      <c r="D71" s="1773">
        <v>0</v>
      </c>
      <c r="E71" s="1773">
        <v>0</v>
      </c>
      <c r="F71" s="1766"/>
      <c r="G71" s="1773">
        <v>0</v>
      </c>
      <c r="H71" s="1766"/>
      <c r="I71" s="1773">
        <v>0</v>
      </c>
      <c r="J71" s="1773">
        <v>0</v>
      </c>
      <c r="K71" s="1773">
        <v>0</v>
      </c>
      <c r="L71" s="1773">
        <v>0</v>
      </c>
      <c r="M71" s="1773">
        <v>0</v>
      </c>
      <c r="N71" s="1773">
        <v>0</v>
      </c>
      <c r="O71" s="1773">
        <v>0</v>
      </c>
      <c r="P71" s="1773">
        <v>0</v>
      </c>
      <c r="Q71" s="1773">
        <v>0</v>
      </c>
      <c r="R71" s="1773">
        <v>0</v>
      </c>
      <c r="S71" s="1773">
        <v>0</v>
      </c>
      <c r="T71" s="1773">
        <v>0</v>
      </c>
    </row>
    <row r="72" spans="2:20">
      <c r="B72" s="1767" t="s">
        <v>68</v>
      </c>
      <c r="C72" s="1759">
        <v>9.103168484740003</v>
      </c>
      <c r="D72" s="1759">
        <v>0</v>
      </c>
      <c r="E72" s="1759">
        <v>30.742620872292591</v>
      </c>
      <c r="F72" s="1759">
        <v>0</v>
      </c>
      <c r="G72" s="1759">
        <v>115.67477925</v>
      </c>
      <c r="H72" s="1759">
        <v>0</v>
      </c>
      <c r="I72" s="1759">
        <v>0</v>
      </c>
      <c r="J72" s="1759">
        <v>0</v>
      </c>
      <c r="K72" s="1759">
        <v>15.652087601653344</v>
      </c>
      <c r="L72" s="1759">
        <v>3.5686448746488644</v>
      </c>
      <c r="M72" s="1759">
        <v>1.0751813257923004</v>
      </c>
      <c r="N72" s="1759">
        <v>0.92719655758676645</v>
      </c>
      <c r="O72" s="1759">
        <v>0</v>
      </c>
      <c r="P72" s="1759">
        <v>1.540935583552362E-2</v>
      </c>
      <c r="Q72" s="1759">
        <v>105.80333299999998</v>
      </c>
      <c r="R72" s="1759">
        <v>17.474535389228187</v>
      </c>
      <c r="S72" s="1759">
        <v>0</v>
      </c>
      <c r="T72" s="1768">
        <v>300.03695671177758</v>
      </c>
    </row>
    <row r="73" spans="2:20">
      <c r="B73" s="1767" t="s">
        <v>69</v>
      </c>
      <c r="C73" s="1759">
        <v>0</v>
      </c>
      <c r="D73" s="1759">
        <v>0</v>
      </c>
      <c r="E73" s="1759">
        <v>396.20072754031048</v>
      </c>
      <c r="F73" s="1759">
        <v>0</v>
      </c>
      <c r="G73" s="1759">
        <v>2.2477145000000003</v>
      </c>
      <c r="H73" s="1759">
        <v>0</v>
      </c>
      <c r="I73" s="1759">
        <v>0</v>
      </c>
      <c r="J73" s="1759">
        <v>0</v>
      </c>
      <c r="K73" s="1759">
        <v>0</v>
      </c>
      <c r="L73" s="1759">
        <v>0</v>
      </c>
      <c r="M73" s="1759">
        <v>30.751352031352695</v>
      </c>
      <c r="N73" s="1759">
        <v>0</v>
      </c>
      <c r="O73" s="1759">
        <v>0</v>
      </c>
      <c r="P73" s="1759">
        <v>0</v>
      </c>
      <c r="Q73" s="1759">
        <v>8.3371990700000005</v>
      </c>
      <c r="R73" s="1759">
        <v>0</v>
      </c>
      <c r="S73" s="1759">
        <v>0</v>
      </c>
      <c r="T73" s="1768">
        <v>437.53699314166312</v>
      </c>
    </row>
    <row r="74" spans="2:20">
      <c r="B74" s="1767" t="s">
        <v>70</v>
      </c>
      <c r="C74" s="1759">
        <v>0.24074954804999998</v>
      </c>
      <c r="D74" s="1759">
        <v>0</v>
      </c>
      <c r="E74" s="1759">
        <v>50.312051197940285</v>
      </c>
      <c r="F74" s="1759">
        <v>0</v>
      </c>
      <c r="G74" s="1759">
        <v>125.05981225000002</v>
      </c>
      <c r="H74" s="1759">
        <v>0</v>
      </c>
      <c r="I74" s="1759">
        <v>0</v>
      </c>
      <c r="J74" s="1759">
        <v>0</v>
      </c>
      <c r="K74" s="1759">
        <v>69.406708888888886</v>
      </c>
      <c r="L74" s="1759">
        <v>0</v>
      </c>
      <c r="M74" s="1759">
        <v>0</v>
      </c>
      <c r="N74" s="1759">
        <v>0</v>
      </c>
      <c r="O74" s="1759">
        <v>28.099863055555552</v>
      </c>
      <c r="P74" s="1759">
        <v>2.0645206826866662</v>
      </c>
      <c r="Q74" s="1759">
        <v>161.49853200000001</v>
      </c>
      <c r="R74" s="1759">
        <v>14.411899999999999</v>
      </c>
      <c r="S74" s="1759">
        <v>0</v>
      </c>
      <c r="T74" s="1768">
        <v>451.09413762312141</v>
      </c>
    </row>
    <row r="75" spans="2:20">
      <c r="B75" s="1767" t="s">
        <v>71</v>
      </c>
      <c r="C75" s="1759">
        <v>0.35525487623000002</v>
      </c>
      <c r="D75" s="1759">
        <v>0</v>
      </c>
      <c r="E75" s="1759">
        <v>31.907501208676987</v>
      </c>
      <c r="F75" s="1759">
        <v>0</v>
      </c>
      <c r="G75" s="1759">
        <v>62.61667825</v>
      </c>
      <c r="H75" s="1759">
        <v>0</v>
      </c>
      <c r="I75" s="1759">
        <v>0</v>
      </c>
      <c r="J75" s="1759">
        <v>0</v>
      </c>
      <c r="K75" s="1759">
        <v>2.8232277777777779</v>
      </c>
      <c r="L75" s="1759">
        <v>2.2859468815788357</v>
      </c>
      <c r="M75" s="1759">
        <v>0</v>
      </c>
      <c r="N75" s="1759">
        <v>1.4745088888888889</v>
      </c>
      <c r="O75" s="1759">
        <v>4.5516825000000001</v>
      </c>
      <c r="P75" s="1759">
        <v>0.35485889253622721</v>
      </c>
      <c r="Q75" s="1759">
        <v>127.64086592999999</v>
      </c>
      <c r="R75" s="1759">
        <v>9.5887644444444451</v>
      </c>
      <c r="S75" s="1759">
        <v>0</v>
      </c>
      <c r="T75" s="1768">
        <v>243.59928965013316</v>
      </c>
    </row>
    <row r="76" spans="2:20">
      <c r="B76" s="1767" t="s">
        <v>72</v>
      </c>
      <c r="C76" s="1759">
        <v>1.5371382629999998E-2</v>
      </c>
      <c r="D76" s="1759">
        <v>0</v>
      </c>
      <c r="E76" s="1759">
        <v>37.352212663167997</v>
      </c>
      <c r="F76" s="1759">
        <v>0</v>
      </c>
      <c r="G76" s="1759">
        <v>2.1964755</v>
      </c>
      <c r="H76" s="1759">
        <v>0</v>
      </c>
      <c r="I76" s="1759">
        <v>0</v>
      </c>
      <c r="J76" s="1759">
        <v>0</v>
      </c>
      <c r="K76" s="1759">
        <v>1.7493453935920653</v>
      </c>
      <c r="L76" s="1759">
        <v>0</v>
      </c>
      <c r="M76" s="1759">
        <v>1.9048961095281811</v>
      </c>
      <c r="N76" s="1759">
        <v>0.51119305555555561</v>
      </c>
      <c r="O76" s="1759">
        <v>0</v>
      </c>
      <c r="P76" s="1759">
        <v>0.29232166666666665</v>
      </c>
      <c r="Q76" s="1759">
        <v>8.079485</v>
      </c>
      <c r="R76" s="1759">
        <v>0.18937333333333334</v>
      </c>
      <c r="S76" s="1759">
        <v>0</v>
      </c>
      <c r="T76" s="1768">
        <v>52.290674104473801</v>
      </c>
    </row>
    <row r="77" spans="2:20">
      <c r="B77" s="1767" t="s">
        <v>73</v>
      </c>
      <c r="C77" s="1759">
        <v>0</v>
      </c>
      <c r="D77" s="1759">
        <v>0</v>
      </c>
      <c r="E77" s="1759">
        <v>0</v>
      </c>
      <c r="F77" s="1759">
        <v>0</v>
      </c>
      <c r="G77" s="1759">
        <v>0</v>
      </c>
      <c r="H77" s="1759">
        <v>0</v>
      </c>
      <c r="I77" s="1759">
        <v>0</v>
      </c>
      <c r="J77" s="1759">
        <v>0</v>
      </c>
      <c r="K77" s="1759">
        <v>0</v>
      </c>
      <c r="L77" s="1759">
        <v>0</v>
      </c>
      <c r="M77" s="1759">
        <v>0</v>
      </c>
      <c r="N77" s="1759">
        <v>0</v>
      </c>
      <c r="O77" s="1759">
        <v>0</v>
      </c>
      <c r="P77" s="1759">
        <v>0</v>
      </c>
      <c r="Q77" s="1759">
        <v>0</v>
      </c>
      <c r="R77" s="1759">
        <v>0</v>
      </c>
      <c r="S77" s="1759">
        <v>0</v>
      </c>
      <c r="T77" s="1768">
        <v>0</v>
      </c>
    </row>
    <row r="78" spans="2:20">
      <c r="B78" s="1763" t="s">
        <v>74</v>
      </c>
      <c r="C78" s="1772">
        <v>9.714544291650002</v>
      </c>
      <c r="D78" s="1772">
        <v>0</v>
      </c>
      <c r="E78" s="1772">
        <v>546.5151134823883</v>
      </c>
      <c r="F78" s="1764">
        <v>0</v>
      </c>
      <c r="G78" s="1772">
        <v>307.79545975000002</v>
      </c>
      <c r="H78" s="1764">
        <v>0</v>
      </c>
      <c r="I78" s="1772">
        <v>0</v>
      </c>
      <c r="J78" s="1772">
        <v>0</v>
      </c>
      <c r="K78" s="1772">
        <v>89.631369661912075</v>
      </c>
      <c r="L78" s="1772">
        <v>5.8545917562277001</v>
      </c>
      <c r="M78" s="1772">
        <v>33.731429466673177</v>
      </c>
      <c r="N78" s="1772">
        <v>2.9128985020312106</v>
      </c>
      <c r="O78" s="1772">
        <v>32.65154555555555</v>
      </c>
      <c r="P78" s="1772">
        <v>2.7271105977250834</v>
      </c>
      <c r="Q78" s="1772">
        <v>411.35941499999996</v>
      </c>
      <c r="R78" s="1772">
        <v>41.664573167005962</v>
      </c>
      <c r="S78" s="1772">
        <v>0</v>
      </c>
      <c r="T78" s="1772">
        <v>1484.5580512311692</v>
      </c>
    </row>
    <row r="79" spans="2:20">
      <c r="B79" s="1758" t="s">
        <v>75</v>
      </c>
      <c r="C79" s="1759">
        <v>2.8214338015700005</v>
      </c>
      <c r="D79" s="1759">
        <v>0</v>
      </c>
      <c r="E79" s="1759">
        <v>130.9502374537683</v>
      </c>
      <c r="F79" s="1759">
        <v>0</v>
      </c>
      <c r="G79" s="1759">
        <v>12.027936500000001</v>
      </c>
      <c r="H79" s="1759">
        <v>0</v>
      </c>
      <c r="I79" s="1759">
        <v>0</v>
      </c>
      <c r="J79" s="1759">
        <v>0</v>
      </c>
      <c r="K79" s="1759">
        <v>0</v>
      </c>
      <c r="L79" s="1759">
        <v>0</v>
      </c>
      <c r="M79" s="1759">
        <v>0</v>
      </c>
      <c r="N79" s="1759">
        <v>0</v>
      </c>
      <c r="O79" s="1759">
        <v>0</v>
      </c>
      <c r="P79" s="1759">
        <v>0</v>
      </c>
      <c r="Q79" s="1759">
        <v>0</v>
      </c>
      <c r="R79" s="1759">
        <v>0</v>
      </c>
      <c r="S79" s="1759">
        <v>0</v>
      </c>
      <c r="T79" s="1768">
        <v>145.79960775533831</v>
      </c>
    </row>
    <row r="80" spans="2:20">
      <c r="B80" s="1763" t="s">
        <v>76</v>
      </c>
      <c r="C80" s="1772">
        <v>12.535978093220002</v>
      </c>
      <c r="D80" s="1772">
        <v>0</v>
      </c>
      <c r="E80" s="1772">
        <v>677.4653509361566</v>
      </c>
      <c r="F80" s="1764">
        <v>0</v>
      </c>
      <c r="G80" s="1772">
        <v>319.82339625000003</v>
      </c>
      <c r="H80" s="1764">
        <v>0</v>
      </c>
      <c r="I80" s="1772">
        <v>0</v>
      </c>
      <c r="J80" s="1772">
        <v>0</v>
      </c>
      <c r="K80" s="1772">
        <v>89.631369661912075</v>
      </c>
      <c r="L80" s="1772">
        <v>5.8545917562277001</v>
      </c>
      <c r="M80" s="1772">
        <v>33.731429466673177</v>
      </c>
      <c r="N80" s="1772">
        <v>2.9128985020312106</v>
      </c>
      <c r="O80" s="1772">
        <v>32.65154555555555</v>
      </c>
      <c r="P80" s="1772">
        <v>2.7271105977250834</v>
      </c>
      <c r="Q80" s="1772">
        <v>411.35941499999996</v>
      </c>
      <c r="R80" s="1772">
        <v>41.664573167005962</v>
      </c>
      <c r="S80" s="1772">
        <v>0</v>
      </c>
      <c r="T80" s="1772">
        <v>1630.3576589865074</v>
      </c>
    </row>
    <row r="81" spans="2:20">
      <c r="B81" s="1750"/>
      <c r="C81" s="1750"/>
      <c r="D81" s="1750"/>
      <c r="E81" s="1750"/>
      <c r="F81" s="1769">
        <v>0</v>
      </c>
      <c r="G81" s="1750"/>
      <c r="H81" s="1750"/>
      <c r="I81" s="1750"/>
      <c r="J81" s="1750"/>
      <c r="K81" s="1750"/>
      <c r="L81" s="1750"/>
      <c r="M81" s="1750"/>
      <c r="N81" s="1750"/>
      <c r="O81" s="1750"/>
      <c r="P81" s="1750"/>
      <c r="Q81" s="1750"/>
      <c r="R81" s="1750"/>
      <c r="S81" s="1750"/>
      <c r="T81" s="1750"/>
    </row>
    <row r="82" spans="2:20">
      <c r="B82" s="1750"/>
      <c r="C82" s="1750"/>
      <c r="D82" s="1750"/>
      <c r="E82" s="1750"/>
      <c r="F82" s="1750"/>
      <c r="G82" s="1750"/>
      <c r="H82" s="1750"/>
      <c r="I82" s="1750"/>
      <c r="J82" s="1750"/>
      <c r="K82" s="1750"/>
      <c r="L82" s="1750"/>
      <c r="M82" s="1750"/>
      <c r="N82" s="1750"/>
      <c r="O82" s="1750"/>
      <c r="P82" s="1750"/>
      <c r="Q82" s="1750"/>
      <c r="R82" s="1750"/>
      <c r="S82" s="1750"/>
      <c r="T82" s="1750"/>
    </row>
    <row r="83" spans="2:20" ht="15">
      <c r="B83" s="1754" t="s">
        <v>78</v>
      </c>
      <c r="C83" s="1755"/>
      <c r="D83" s="1755"/>
      <c r="E83" s="1755"/>
      <c r="F83" s="1755"/>
      <c r="G83" s="1755"/>
      <c r="H83" s="1755"/>
      <c r="I83" s="1755"/>
      <c r="J83" s="1755"/>
      <c r="K83" s="1755"/>
      <c r="L83" s="1755"/>
      <c r="M83" s="1755"/>
      <c r="N83" s="1755"/>
      <c r="O83" s="1755"/>
      <c r="P83" s="1755"/>
      <c r="Q83" s="1755"/>
      <c r="R83" s="1755"/>
      <c r="S83" s="1755"/>
      <c r="T83" s="1755"/>
    </row>
    <row r="84" spans="2:20">
      <c r="B84" s="1750"/>
      <c r="C84" s="1750"/>
      <c r="D84" s="1750"/>
      <c r="E84" s="1750"/>
      <c r="F84" s="1750"/>
      <c r="G84" s="1750"/>
      <c r="H84" s="1750"/>
      <c r="I84" s="1750"/>
      <c r="J84" s="1750"/>
      <c r="K84" s="1750"/>
      <c r="L84" s="1750"/>
      <c r="M84" s="1750"/>
      <c r="N84" s="1750"/>
      <c r="O84" s="1750"/>
      <c r="P84" s="1750"/>
      <c r="Q84" s="1750"/>
      <c r="R84" s="1750"/>
      <c r="S84" s="1750"/>
      <c r="T84" s="1750"/>
    </row>
    <row r="85" spans="2:20">
      <c r="B85" s="2166" t="s">
        <v>30</v>
      </c>
      <c r="C85" s="2159" t="s">
        <v>31</v>
      </c>
      <c r="D85" s="2159" t="s">
        <v>32</v>
      </c>
      <c r="E85" s="2159" t="s">
        <v>33</v>
      </c>
      <c r="F85" s="2159" t="s">
        <v>890</v>
      </c>
      <c r="G85" s="2159" t="s">
        <v>34</v>
      </c>
      <c r="H85" s="2159" t="s">
        <v>891</v>
      </c>
      <c r="I85" s="2159" t="s">
        <v>35</v>
      </c>
      <c r="J85" s="2159" t="s">
        <v>36</v>
      </c>
      <c r="K85" s="2163" t="s">
        <v>37</v>
      </c>
      <c r="L85" s="2164"/>
      <c r="M85" s="2164"/>
      <c r="N85" s="2164"/>
      <c r="O85" s="2164"/>
      <c r="P85" s="2165"/>
      <c r="Q85" s="2159" t="s">
        <v>38</v>
      </c>
      <c r="R85" s="2159" t="s">
        <v>39</v>
      </c>
      <c r="S85" s="2159" t="s">
        <v>40</v>
      </c>
      <c r="T85" s="2159" t="s">
        <v>41</v>
      </c>
    </row>
    <row r="86" spans="2:20" ht="36">
      <c r="B86" s="2167"/>
      <c r="C86" s="2160"/>
      <c r="D86" s="2160"/>
      <c r="E86" s="2160"/>
      <c r="F86" s="2160"/>
      <c r="G86" s="2160"/>
      <c r="H86" s="2160"/>
      <c r="I86" s="2160"/>
      <c r="J86" s="2160"/>
      <c r="K86" s="1756" t="s">
        <v>42</v>
      </c>
      <c r="L86" s="1756" t="s">
        <v>43</v>
      </c>
      <c r="M86" s="1756" t="s">
        <v>44</v>
      </c>
      <c r="N86" s="1756" t="s">
        <v>45</v>
      </c>
      <c r="O86" s="1757" t="s">
        <v>46</v>
      </c>
      <c r="P86" s="1756" t="s">
        <v>47</v>
      </c>
      <c r="Q86" s="2160"/>
      <c r="R86" s="2160"/>
      <c r="S86" s="2160"/>
      <c r="T86" s="2160"/>
    </row>
    <row r="87" spans="2:20">
      <c r="B87" s="1758" t="s">
        <v>48</v>
      </c>
      <c r="C87" s="1759">
        <v>0</v>
      </c>
      <c r="D87" s="1759">
        <v>9.7691999999999997</v>
      </c>
      <c r="E87" s="1759">
        <v>0</v>
      </c>
      <c r="F87" s="1759">
        <v>0</v>
      </c>
      <c r="G87" s="1759">
        <v>0.18608000000000002</v>
      </c>
      <c r="H87" s="1759">
        <v>0</v>
      </c>
      <c r="I87" s="1770">
        <v>1058.1440341839352</v>
      </c>
      <c r="J87" s="1770">
        <v>141.4030552856415</v>
      </c>
      <c r="K87" s="1770">
        <v>211.78396542206022</v>
      </c>
      <c r="L87" s="1770">
        <v>28.89543553951469</v>
      </c>
      <c r="M87" s="1759">
        <v>1.2541050018668516</v>
      </c>
      <c r="N87" s="1759">
        <v>0.16066538698047411</v>
      </c>
      <c r="O87" s="1770">
        <v>51.691578550496644</v>
      </c>
      <c r="P87" s="1770">
        <v>7.2966333603269149</v>
      </c>
      <c r="Q87" s="1759">
        <v>0</v>
      </c>
      <c r="R87" s="1759">
        <v>0</v>
      </c>
      <c r="S87" s="1759">
        <v>0</v>
      </c>
      <c r="T87" s="1771">
        <v>1510.5847527308222</v>
      </c>
    </row>
    <row r="88" spans="2:20">
      <c r="B88" s="1758" t="s">
        <v>49</v>
      </c>
      <c r="C88" s="1759">
        <v>55.40355721834451</v>
      </c>
      <c r="D88" s="1759">
        <v>462.05884439413359</v>
      </c>
      <c r="E88" s="1759">
        <v>258.79621221344883</v>
      </c>
      <c r="F88" s="1759">
        <v>0.4821984357974316</v>
      </c>
      <c r="G88" s="1759">
        <v>373.72540182896716</v>
      </c>
      <c r="H88" s="1759">
        <v>0</v>
      </c>
      <c r="I88" s="1759">
        <v>0</v>
      </c>
      <c r="J88" s="1759">
        <v>0</v>
      </c>
      <c r="K88" s="1759">
        <v>1.7064184013992112</v>
      </c>
      <c r="L88" s="1759">
        <v>0</v>
      </c>
      <c r="M88" s="1759">
        <v>2.499440757084872</v>
      </c>
      <c r="N88" s="1759">
        <v>0</v>
      </c>
      <c r="O88" s="1759">
        <v>0</v>
      </c>
      <c r="P88" s="1759">
        <v>0</v>
      </c>
      <c r="Q88" s="1759">
        <v>0</v>
      </c>
      <c r="R88" s="1759">
        <v>0</v>
      </c>
      <c r="S88" s="1759">
        <v>0</v>
      </c>
      <c r="T88" s="1771">
        <v>1154.6720732491756</v>
      </c>
    </row>
    <row r="89" spans="2:20">
      <c r="B89" s="1758" t="s">
        <v>50</v>
      </c>
      <c r="C89" s="1759">
        <v>0</v>
      </c>
      <c r="D89" s="1759">
        <v>0</v>
      </c>
      <c r="E89" s="1759">
        <v>-1.2209185925395749</v>
      </c>
      <c r="F89" s="1759">
        <v>0</v>
      </c>
      <c r="G89" s="1759">
        <v>0</v>
      </c>
      <c r="H89" s="1759">
        <v>0</v>
      </c>
      <c r="I89" s="1759">
        <v>0</v>
      </c>
      <c r="J89" s="1759">
        <v>0</v>
      </c>
      <c r="K89" s="1759">
        <v>0</v>
      </c>
      <c r="L89" s="1759">
        <v>0</v>
      </c>
      <c r="M89" s="1759">
        <v>0</v>
      </c>
      <c r="N89" s="1759">
        <v>0</v>
      </c>
      <c r="O89" s="1759">
        <v>0</v>
      </c>
      <c r="P89" s="1759">
        <v>0</v>
      </c>
      <c r="Q89" s="1759">
        <v>-40.308000472415699</v>
      </c>
      <c r="R89" s="1759">
        <v>0</v>
      </c>
      <c r="S89" s="1759">
        <v>0</v>
      </c>
      <c r="T89" s="1771">
        <v>-41.528919064955275</v>
      </c>
    </row>
    <row r="90" spans="2:20">
      <c r="B90" s="1758" t="s">
        <v>51</v>
      </c>
      <c r="C90" s="1759">
        <v>0</v>
      </c>
      <c r="D90" s="1759">
        <v>0</v>
      </c>
      <c r="E90" s="1759">
        <v>-18.690118059591438</v>
      </c>
      <c r="F90" s="1759">
        <v>0</v>
      </c>
      <c r="G90" s="1759">
        <v>-0.63746853416095417</v>
      </c>
      <c r="H90" s="1759">
        <v>0</v>
      </c>
      <c r="I90" s="1759">
        <v>0</v>
      </c>
      <c r="J90" s="1759">
        <v>0</v>
      </c>
      <c r="K90" s="1759">
        <v>0</v>
      </c>
      <c r="L90" s="1759">
        <v>0</v>
      </c>
      <c r="M90" s="1759">
        <v>-0.21915172379020703</v>
      </c>
      <c r="N90" s="1759">
        <v>-1.9986637209666883E-2</v>
      </c>
      <c r="O90" s="1759">
        <v>0</v>
      </c>
      <c r="P90" s="1759">
        <v>0</v>
      </c>
      <c r="Q90" s="1759">
        <v>0</v>
      </c>
      <c r="R90" s="1759">
        <v>0</v>
      </c>
      <c r="S90" s="1759">
        <v>0</v>
      </c>
      <c r="T90" s="1771">
        <v>-19.566724954752267</v>
      </c>
    </row>
    <row r="91" spans="2:20">
      <c r="B91" s="1758" t="s">
        <v>52</v>
      </c>
      <c r="C91" s="1759">
        <v>0</v>
      </c>
      <c r="D91" s="1759">
        <v>0</v>
      </c>
      <c r="E91" s="1759">
        <v>-61.207306845856941</v>
      </c>
      <c r="F91" s="1759">
        <v>-2.3572892961241775E-2</v>
      </c>
      <c r="G91" s="1759">
        <v>0</v>
      </c>
      <c r="H91" s="1759">
        <v>0</v>
      </c>
      <c r="I91" s="1759">
        <v>0</v>
      </c>
      <c r="J91" s="1759">
        <v>0</v>
      </c>
      <c r="K91" s="1759">
        <v>0</v>
      </c>
      <c r="L91" s="1759">
        <v>0</v>
      </c>
      <c r="M91" s="1759">
        <v>-0.99044454483745525</v>
      </c>
      <c r="N91" s="1759">
        <v>0</v>
      </c>
      <c r="O91" s="1759">
        <v>0</v>
      </c>
      <c r="P91" s="1759">
        <v>0</v>
      </c>
      <c r="Q91" s="1759">
        <v>0</v>
      </c>
      <c r="R91" s="1759">
        <v>0</v>
      </c>
      <c r="S91" s="1759">
        <v>0</v>
      </c>
      <c r="T91" s="1771">
        <v>-62.221324283655633</v>
      </c>
    </row>
    <row r="92" spans="2:20">
      <c r="B92" s="1758" t="s">
        <v>53</v>
      </c>
      <c r="C92" s="1759">
        <v>9.7684723496666986E-2</v>
      </c>
      <c r="D92" s="1759">
        <v>-5.9567697000000003E-2</v>
      </c>
      <c r="E92" s="1759">
        <v>3.8766666666666671E-2</v>
      </c>
      <c r="F92" s="1759">
        <v>0</v>
      </c>
      <c r="G92" s="1759">
        <v>0</v>
      </c>
      <c r="H92" s="1759">
        <v>0</v>
      </c>
      <c r="I92" s="1759">
        <v>0</v>
      </c>
      <c r="J92" s="1759">
        <v>0</v>
      </c>
      <c r="K92" s="1759">
        <v>0</v>
      </c>
      <c r="L92" s="1759">
        <v>0</v>
      </c>
      <c r="M92" s="1759">
        <v>0</v>
      </c>
      <c r="N92" s="1759">
        <v>0</v>
      </c>
      <c r="O92" s="1759">
        <v>0</v>
      </c>
      <c r="P92" s="1759">
        <v>0</v>
      </c>
      <c r="Q92" s="1759">
        <v>0</v>
      </c>
      <c r="R92" s="1759">
        <v>0</v>
      </c>
      <c r="S92" s="1759">
        <v>0</v>
      </c>
      <c r="T92" s="1771">
        <v>7.6883693163333655E-2</v>
      </c>
    </row>
    <row r="93" spans="2:20">
      <c r="B93" s="1763" t="s">
        <v>54</v>
      </c>
      <c r="C93" s="1772">
        <v>55.50124194184118</v>
      </c>
      <c r="D93" s="1772">
        <v>471.76847669713356</v>
      </c>
      <c r="E93" s="1772">
        <v>177.71663538212758</v>
      </c>
      <c r="F93" s="1764">
        <v>0.45862554283618984</v>
      </c>
      <c r="G93" s="1772">
        <v>373.2740132948062</v>
      </c>
      <c r="H93" s="1764">
        <v>0</v>
      </c>
      <c r="I93" s="1772">
        <v>1058.1440341839352</v>
      </c>
      <c r="J93" s="1772">
        <v>141.4030552856415</v>
      </c>
      <c r="K93" s="1772">
        <v>213.49038382345944</v>
      </c>
      <c r="L93" s="1772">
        <v>28.89543553951469</v>
      </c>
      <c r="M93" s="1772">
        <v>2.5439494903240614</v>
      </c>
      <c r="N93" s="1772">
        <v>0.14067874977080724</v>
      </c>
      <c r="O93" s="1772">
        <v>51.691578550496644</v>
      </c>
      <c r="P93" s="1772">
        <v>7.2966333603269149</v>
      </c>
      <c r="Q93" s="1772">
        <v>-40.308000472415699</v>
      </c>
      <c r="R93" s="1772">
        <v>0</v>
      </c>
      <c r="S93" s="1772">
        <v>0</v>
      </c>
      <c r="T93" s="1772">
        <v>2542.0167413697982</v>
      </c>
    </row>
    <row r="94" spans="2:20">
      <c r="B94" s="1765"/>
      <c r="C94" s="1773">
        <v>0</v>
      </c>
      <c r="D94" s="1773">
        <v>0</v>
      </c>
      <c r="E94" s="1773">
        <v>0</v>
      </c>
      <c r="F94" s="1766">
        <v>0</v>
      </c>
      <c r="G94" s="1773">
        <v>0</v>
      </c>
      <c r="H94" s="1766">
        <v>0</v>
      </c>
      <c r="I94" s="1773">
        <v>0</v>
      </c>
      <c r="J94" s="1773">
        <v>0</v>
      </c>
      <c r="K94" s="1773">
        <v>0</v>
      </c>
      <c r="L94" s="1773">
        <v>0</v>
      </c>
      <c r="M94" s="1773">
        <v>0</v>
      </c>
      <c r="N94" s="1773">
        <v>0</v>
      </c>
      <c r="O94" s="1773">
        <v>0</v>
      </c>
      <c r="P94" s="1773">
        <v>0</v>
      </c>
      <c r="Q94" s="1773">
        <v>0</v>
      </c>
      <c r="R94" s="1773">
        <v>0</v>
      </c>
      <c r="S94" s="1773">
        <v>0</v>
      </c>
      <c r="T94" s="1773">
        <v>0</v>
      </c>
    </row>
    <row r="95" spans="2:20">
      <c r="B95" s="1767" t="s">
        <v>55</v>
      </c>
      <c r="C95" s="1759">
        <v>0</v>
      </c>
      <c r="D95" s="1759">
        <v>4.3623690669338813E-2</v>
      </c>
      <c r="E95" s="1759">
        <v>-0.43976848620269193</v>
      </c>
      <c r="F95" s="1759">
        <v>0</v>
      </c>
      <c r="G95" s="1759">
        <v>0</v>
      </c>
      <c r="H95" s="1759">
        <v>0</v>
      </c>
      <c r="I95" s="1759">
        <v>0</v>
      </c>
      <c r="J95" s="1759">
        <v>0</v>
      </c>
      <c r="K95" s="1759">
        <v>0</v>
      </c>
      <c r="L95" s="1759">
        <v>0</v>
      </c>
      <c r="M95" s="1759">
        <v>0</v>
      </c>
      <c r="N95" s="1759">
        <v>0</v>
      </c>
      <c r="O95" s="1759">
        <v>0</v>
      </c>
      <c r="P95" s="1759">
        <v>0</v>
      </c>
      <c r="Q95" s="1759">
        <v>0.19176325930063415</v>
      </c>
      <c r="R95" s="1759">
        <v>0</v>
      </c>
      <c r="S95" s="1759">
        <v>0</v>
      </c>
      <c r="T95" s="1768">
        <v>-0.20438153623271899</v>
      </c>
    </row>
    <row r="96" spans="2:20">
      <c r="B96" s="1767" t="s">
        <v>56</v>
      </c>
      <c r="C96" s="1759">
        <v>6.9061235562507441</v>
      </c>
      <c r="D96" s="1759">
        <v>0</v>
      </c>
      <c r="E96" s="1759">
        <v>8.9816817506627302</v>
      </c>
      <c r="F96" s="1759">
        <v>0</v>
      </c>
      <c r="G96" s="1759">
        <v>46.850673066326223</v>
      </c>
      <c r="H96" s="1759">
        <v>0</v>
      </c>
      <c r="I96" s="1759">
        <v>1058.1440341839352</v>
      </c>
      <c r="J96" s="1759">
        <v>141.4030552856415</v>
      </c>
      <c r="K96" s="1759">
        <v>36.15884693773274</v>
      </c>
      <c r="L96" s="1759">
        <v>11.753007065608601</v>
      </c>
      <c r="M96" s="1759">
        <v>3.7008210788065874</v>
      </c>
      <c r="N96" s="1759">
        <v>6.0212085465644032</v>
      </c>
      <c r="O96" s="1759">
        <v>0</v>
      </c>
      <c r="P96" s="1759">
        <v>0.58332819125492874</v>
      </c>
      <c r="Q96" s="1759">
        <v>-539.24291363846214</v>
      </c>
      <c r="R96" s="1759">
        <v>0</v>
      </c>
      <c r="S96" s="1759">
        <v>0</v>
      </c>
      <c r="T96" s="1768">
        <v>781.25986602432158</v>
      </c>
    </row>
    <row r="97" spans="2:20">
      <c r="B97" s="1767" t="s">
        <v>57</v>
      </c>
      <c r="C97" s="1759">
        <v>0.51386910718324508</v>
      </c>
      <c r="D97" s="1759">
        <v>0</v>
      </c>
      <c r="E97" s="1759">
        <v>7.6404494382022473E-2</v>
      </c>
      <c r="F97" s="1759">
        <v>0</v>
      </c>
      <c r="G97" s="1759">
        <v>18.437939298309416</v>
      </c>
      <c r="H97" s="1759">
        <v>0</v>
      </c>
      <c r="I97" s="1759">
        <v>0</v>
      </c>
      <c r="J97" s="1759">
        <v>0</v>
      </c>
      <c r="K97" s="1759">
        <v>21.79805888469869</v>
      </c>
      <c r="L97" s="1759">
        <v>14.969732959042592</v>
      </c>
      <c r="M97" s="1759">
        <v>0</v>
      </c>
      <c r="N97" s="1759">
        <v>3.0216984697001137</v>
      </c>
      <c r="O97" s="1759">
        <v>0</v>
      </c>
      <c r="P97" s="1759">
        <v>4.3023879699163166</v>
      </c>
      <c r="Q97" s="1759">
        <v>0</v>
      </c>
      <c r="R97" s="1759">
        <v>-56.500241406713869</v>
      </c>
      <c r="S97" s="1759">
        <v>0</v>
      </c>
      <c r="T97" s="1768">
        <v>6.61984977651852</v>
      </c>
    </row>
    <row r="98" spans="2:20">
      <c r="B98" s="1767" t="s">
        <v>58</v>
      </c>
      <c r="C98" s="1759">
        <v>0</v>
      </c>
      <c r="D98" s="1759">
        <v>0</v>
      </c>
      <c r="E98" s="1759">
        <v>0</v>
      </c>
      <c r="F98" s="1759">
        <v>0</v>
      </c>
      <c r="G98" s="1759">
        <v>0</v>
      </c>
      <c r="H98" s="1759">
        <v>0</v>
      </c>
      <c r="I98" s="1759">
        <v>0</v>
      </c>
      <c r="J98" s="1759">
        <v>0</v>
      </c>
      <c r="K98" s="1759">
        <v>19.916108897060813</v>
      </c>
      <c r="L98" s="1759">
        <v>0</v>
      </c>
      <c r="M98" s="1759">
        <v>0</v>
      </c>
      <c r="N98" s="1759">
        <v>-18.525678685856576</v>
      </c>
      <c r="O98" s="1759">
        <v>0</v>
      </c>
      <c r="P98" s="1759">
        <v>0</v>
      </c>
      <c r="Q98" s="1759">
        <v>0</v>
      </c>
      <c r="R98" s="1759">
        <v>0</v>
      </c>
      <c r="S98" s="1759">
        <v>0</v>
      </c>
      <c r="T98" s="1768">
        <v>1.3904302112042366</v>
      </c>
    </row>
    <row r="99" spans="2:20">
      <c r="B99" s="1767" t="s">
        <v>59</v>
      </c>
      <c r="C99" s="1759">
        <v>0</v>
      </c>
      <c r="D99" s="1759">
        <v>0</v>
      </c>
      <c r="E99" s="1759">
        <v>0</v>
      </c>
      <c r="F99" s="1759">
        <v>0</v>
      </c>
      <c r="G99" s="1759">
        <v>0</v>
      </c>
      <c r="H99" s="1759">
        <v>0</v>
      </c>
      <c r="I99" s="1759">
        <v>0</v>
      </c>
      <c r="J99" s="1759">
        <v>0</v>
      </c>
      <c r="K99" s="1759">
        <v>0</v>
      </c>
      <c r="L99" s="1759">
        <v>0</v>
      </c>
      <c r="M99" s="1759">
        <v>0</v>
      </c>
      <c r="N99" s="1759">
        <v>0</v>
      </c>
      <c r="O99" s="1759">
        <v>0</v>
      </c>
      <c r="P99" s="1759">
        <v>0</v>
      </c>
      <c r="Q99" s="1759">
        <v>0</v>
      </c>
      <c r="R99" s="1759">
        <v>0</v>
      </c>
      <c r="S99" s="1759">
        <v>0</v>
      </c>
      <c r="T99" s="1768">
        <v>0</v>
      </c>
    </row>
    <row r="100" spans="2:20">
      <c r="B100" s="1767" t="s">
        <v>60</v>
      </c>
      <c r="C100" s="1759">
        <v>0</v>
      </c>
      <c r="D100" s="1759">
        <v>488.94348991796431</v>
      </c>
      <c r="E100" s="1759">
        <v>-484.0817118369651</v>
      </c>
      <c r="F100" s="1759">
        <v>0</v>
      </c>
      <c r="G100" s="1759">
        <v>0</v>
      </c>
      <c r="H100" s="1759">
        <v>0</v>
      </c>
      <c r="I100" s="1759">
        <v>0</v>
      </c>
      <c r="J100" s="1759">
        <v>0</v>
      </c>
      <c r="K100" s="1759">
        <v>0</v>
      </c>
      <c r="L100" s="1759">
        <v>0</v>
      </c>
      <c r="M100" s="1759">
        <v>0</v>
      </c>
      <c r="N100" s="1759">
        <v>0</v>
      </c>
      <c r="O100" s="1759">
        <v>0</v>
      </c>
      <c r="P100" s="1759">
        <v>0</v>
      </c>
      <c r="Q100" s="1759">
        <v>0</v>
      </c>
      <c r="R100" s="1759">
        <v>0</v>
      </c>
      <c r="S100" s="1759">
        <v>0</v>
      </c>
      <c r="T100" s="1768">
        <v>4.8617780809992377</v>
      </c>
    </row>
    <row r="101" spans="2:20">
      <c r="B101" s="1767" t="s">
        <v>61</v>
      </c>
      <c r="C101" s="1759">
        <v>0</v>
      </c>
      <c r="D101" s="1759">
        <v>0</v>
      </c>
      <c r="E101" s="1759">
        <v>0</v>
      </c>
      <c r="F101" s="1759">
        <v>0</v>
      </c>
      <c r="G101" s="1759">
        <v>0</v>
      </c>
      <c r="H101" s="1759">
        <v>0</v>
      </c>
      <c r="I101" s="1759">
        <v>0</v>
      </c>
      <c r="J101" s="1759">
        <v>0</v>
      </c>
      <c r="K101" s="1759">
        <v>46.70441723744208</v>
      </c>
      <c r="L101" s="1759">
        <v>0</v>
      </c>
      <c r="M101" s="1759">
        <v>-46.70441723744208</v>
      </c>
      <c r="N101" s="1759">
        <v>0</v>
      </c>
      <c r="O101" s="1759">
        <v>0</v>
      </c>
      <c r="P101" s="1759">
        <v>0</v>
      </c>
      <c r="Q101" s="1759">
        <v>0</v>
      </c>
      <c r="R101" s="1759">
        <v>0</v>
      </c>
      <c r="S101" s="1759">
        <v>0</v>
      </c>
      <c r="T101" s="1768">
        <v>0</v>
      </c>
    </row>
    <row r="102" spans="2:20">
      <c r="B102" s="1767" t="s">
        <v>62</v>
      </c>
      <c r="C102" s="1759">
        <v>0</v>
      </c>
      <c r="D102" s="1759">
        <v>0</v>
      </c>
      <c r="E102" s="1759">
        <v>0</v>
      </c>
      <c r="F102" s="1759">
        <v>-4.2859805384075952E-2</v>
      </c>
      <c r="G102" s="1759">
        <v>0</v>
      </c>
      <c r="H102" s="1759">
        <v>0</v>
      </c>
      <c r="I102" s="1759">
        <v>0</v>
      </c>
      <c r="J102" s="1759">
        <v>0</v>
      </c>
      <c r="K102" s="1759">
        <v>0</v>
      </c>
      <c r="L102" s="1759">
        <v>0</v>
      </c>
      <c r="M102" s="1759">
        <v>0</v>
      </c>
      <c r="N102" s="1759">
        <v>0</v>
      </c>
      <c r="O102" s="1759">
        <v>0</v>
      </c>
      <c r="P102" s="1759">
        <v>0</v>
      </c>
      <c r="Q102" s="1759">
        <v>0</v>
      </c>
      <c r="R102" s="1759">
        <v>0</v>
      </c>
      <c r="S102" s="1759">
        <v>5.969332226194423E-2</v>
      </c>
      <c r="T102" s="1768">
        <v>1.6833516877868278E-2</v>
      </c>
    </row>
    <row r="103" spans="2:20">
      <c r="B103" s="1767" t="s">
        <v>63</v>
      </c>
      <c r="C103" s="1759">
        <v>0</v>
      </c>
      <c r="D103" s="1759">
        <v>0</v>
      </c>
      <c r="E103" s="1759">
        <v>0</v>
      </c>
      <c r="F103" s="1759">
        <v>0</v>
      </c>
      <c r="G103" s="1759">
        <v>0</v>
      </c>
      <c r="H103" s="1759">
        <v>0</v>
      </c>
      <c r="I103" s="1759">
        <v>0</v>
      </c>
      <c r="J103" s="1759">
        <v>0</v>
      </c>
      <c r="K103" s="1759">
        <v>0</v>
      </c>
      <c r="L103" s="1759">
        <v>0</v>
      </c>
      <c r="M103" s="1759">
        <v>0</v>
      </c>
      <c r="N103" s="1759">
        <v>0</v>
      </c>
      <c r="O103" s="1759">
        <v>0</v>
      </c>
      <c r="P103" s="1759">
        <v>0</v>
      </c>
      <c r="Q103" s="1759">
        <v>3.2419807733491699</v>
      </c>
      <c r="R103" s="1759">
        <v>0</v>
      </c>
      <c r="S103" s="1759">
        <v>-2.1072875026769604</v>
      </c>
      <c r="T103" s="1768">
        <v>1.1346932706722095</v>
      </c>
    </row>
    <row r="104" spans="2:20">
      <c r="B104" s="1767" t="s">
        <v>64</v>
      </c>
      <c r="C104" s="1759">
        <v>29.6567859375</v>
      </c>
      <c r="D104" s="1759">
        <v>-17.218594005820741</v>
      </c>
      <c r="E104" s="1759">
        <v>22.383724171942411</v>
      </c>
      <c r="F104" s="1759">
        <v>0</v>
      </c>
      <c r="G104" s="1759">
        <v>0</v>
      </c>
      <c r="H104" s="1759">
        <v>0</v>
      </c>
      <c r="I104" s="1759">
        <v>0</v>
      </c>
      <c r="J104" s="1759">
        <v>0</v>
      </c>
      <c r="K104" s="1759">
        <v>0</v>
      </c>
      <c r="L104" s="1759">
        <v>0</v>
      </c>
      <c r="M104" s="1759">
        <v>0</v>
      </c>
      <c r="N104" s="1759">
        <v>0</v>
      </c>
      <c r="O104" s="1759">
        <v>0</v>
      </c>
      <c r="P104" s="1759">
        <v>0</v>
      </c>
      <c r="Q104" s="1759">
        <v>0</v>
      </c>
      <c r="R104" s="1759">
        <v>0</v>
      </c>
      <c r="S104" s="1759">
        <v>0</v>
      </c>
      <c r="T104" s="1768">
        <v>34.821916103621675</v>
      </c>
    </row>
    <row r="105" spans="2:20">
      <c r="B105" s="1767" t="s">
        <v>65</v>
      </c>
      <c r="C105" s="1759">
        <v>11.533194531250002</v>
      </c>
      <c r="D105" s="1759">
        <v>0</v>
      </c>
      <c r="E105" s="1759">
        <v>18.315545038272333</v>
      </c>
      <c r="F105" s="1759">
        <v>0</v>
      </c>
      <c r="G105" s="1759">
        <v>5.0521769918695103</v>
      </c>
      <c r="H105" s="1759">
        <v>0</v>
      </c>
      <c r="I105" s="1759">
        <v>0</v>
      </c>
      <c r="J105" s="1759">
        <v>0</v>
      </c>
      <c r="K105" s="1759">
        <v>0</v>
      </c>
      <c r="L105" s="1759">
        <v>0</v>
      </c>
      <c r="M105" s="1759">
        <v>0</v>
      </c>
      <c r="N105" s="1759">
        <v>0.15840158885399455</v>
      </c>
      <c r="O105" s="1759">
        <v>0</v>
      </c>
      <c r="P105" s="1759">
        <v>0</v>
      </c>
      <c r="Q105" s="1759">
        <v>34.08088167892155</v>
      </c>
      <c r="R105" s="1759">
        <v>0</v>
      </c>
      <c r="S105" s="1759">
        <v>0</v>
      </c>
      <c r="T105" s="1768">
        <v>69.140199829167386</v>
      </c>
    </row>
    <row r="106" spans="2:20">
      <c r="B106" s="1767" t="s">
        <v>66</v>
      </c>
      <c r="C106" s="1759">
        <v>0</v>
      </c>
      <c r="D106" s="1759">
        <v>0</v>
      </c>
      <c r="E106" s="1759">
        <v>0</v>
      </c>
      <c r="F106" s="1759">
        <v>0</v>
      </c>
      <c r="G106" s="1759">
        <v>4.3722210413963971</v>
      </c>
      <c r="H106" s="1759">
        <v>0</v>
      </c>
      <c r="I106" s="1759">
        <v>0</v>
      </c>
      <c r="J106" s="1759">
        <v>0</v>
      </c>
      <c r="K106" s="1759">
        <v>0</v>
      </c>
      <c r="L106" s="1759">
        <v>0</v>
      </c>
      <c r="M106" s="1759">
        <v>0</v>
      </c>
      <c r="N106" s="1759">
        <v>0.13708283793157022</v>
      </c>
      <c r="O106" s="1759">
        <v>0</v>
      </c>
      <c r="P106" s="1759">
        <v>0</v>
      </c>
      <c r="Q106" s="1759">
        <v>38.220228337958694</v>
      </c>
      <c r="R106" s="1759">
        <v>4.3810396487584971</v>
      </c>
      <c r="S106" s="1759">
        <v>0</v>
      </c>
      <c r="T106" s="1768">
        <v>47.110571866045156</v>
      </c>
    </row>
    <row r="107" spans="2:20">
      <c r="B107" s="1763" t="s">
        <v>67</v>
      </c>
      <c r="C107" s="1772">
        <v>48.609973132183995</v>
      </c>
      <c r="D107" s="1772">
        <v>471.76851960281289</v>
      </c>
      <c r="E107" s="1772">
        <v>-434.76412486790821</v>
      </c>
      <c r="F107" s="1764">
        <v>-4.2859805384075952E-2</v>
      </c>
      <c r="G107" s="1772">
        <v>74.713010397901556</v>
      </c>
      <c r="H107" s="1764">
        <v>0</v>
      </c>
      <c r="I107" s="1772">
        <v>1058.1440341839352</v>
      </c>
      <c r="J107" s="1772">
        <v>141.4030552856415</v>
      </c>
      <c r="K107" s="1772">
        <v>124.57743195693432</v>
      </c>
      <c r="L107" s="1772">
        <v>26.722740024651195</v>
      </c>
      <c r="M107" s="1772">
        <v>-43.003596158635489</v>
      </c>
      <c r="N107" s="1772">
        <v>-9.1872872428064944</v>
      </c>
      <c r="O107" s="1772">
        <v>0</v>
      </c>
      <c r="P107" s="1772">
        <v>4.8857161611712456</v>
      </c>
      <c r="Q107" s="1772">
        <v>-463.50805958893216</v>
      </c>
      <c r="R107" s="1772">
        <v>-52.119201757955373</v>
      </c>
      <c r="S107" s="1772">
        <v>-2.0475941804150164</v>
      </c>
      <c r="T107" s="1772">
        <v>946.15175714319514</v>
      </c>
    </row>
    <row r="108" spans="2:20">
      <c r="B108" s="1765"/>
      <c r="C108" s="1773">
        <v>0</v>
      </c>
      <c r="D108" s="1773">
        <v>0</v>
      </c>
      <c r="E108" s="1773">
        <v>0</v>
      </c>
      <c r="F108" s="1766">
        <v>0</v>
      </c>
      <c r="G108" s="1773">
        <v>0</v>
      </c>
      <c r="H108" s="1766">
        <v>0</v>
      </c>
      <c r="I108" s="1773">
        <v>0</v>
      </c>
      <c r="J108" s="1773">
        <v>0</v>
      </c>
      <c r="K108" s="1773">
        <v>0</v>
      </c>
      <c r="L108" s="1773">
        <v>0</v>
      </c>
      <c r="M108" s="1773">
        <v>0</v>
      </c>
      <c r="N108" s="1773">
        <v>0</v>
      </c>
      <c r="O108" s="1773">
        <v>0</v>
      </c>
      <c r="P108" s="1773">
        <v>0</v>
      </c>
      <c r="Q108" s="1773">
        <v>0</v>
      </c>
      <c r="R108" s="1773">
        <v>0</v>
      </c>
      <c r="S108" s="1773">
        <v>0</v>
      </c>
      <c r="T108" s="1773">
        <v>0</v>
      </c>
    </row>
    <row r="109" spans="2:20">
      <c r="B109" s="1767" t="s">
        <v>68</v>
      </c>
      <c r="C109" s="1759">
        <v>6.8912688096571859</v>
      </c>
      <c r="D109" s="1759">
        <v>0</v>
      </c>
      <c r="E109" s="1759">
        <v>23.50730673118812</v>
      </c>
      <c r="F109" s="1759">
        <v>0</v>
      </c>
      <c r="G109" s="1759">
        <v>103.6322985075271</v>
      </c>
      <c r="H109" s="1759">
        <v>0</v>
      </c>
      <c r="I109" s="1759">
        <v>0</v>
      </c>
      <c r="J109" s="1759">
        <v>0</v>
      </c>
      <c r="K109" s="1759">
        <v>17.934528794531492</v>
      </c>
      <c r="L109" s="1759">
        <v>2.162623383313536</v>
      </c>
      <c r="M109" s="1759">
        <v>0.76389416015625011</v>
      </c>
      <c r="N109" s="1759">
        <v>3.2712996519108821</v>
      </c>
      <c r="O109" s="1759">
        <v>1.2785699462890625</v>
      </c>
      <c r="P109" s="1759">
        <v>4.5058902280570805E-4</v>
      </c>
      <c r="Q109" s="1759">
        <v>115.29502503710445</v>
      </c>
      <c r="R109" s="1759">
        <v>17.85711360509158</v>
      </c>
      <c r="S109" s="1759">
        <v>0.15803289794921874</v>
      </c>
      <c r="T109" s="1768">
        <v>292.75241211374163</v>
      </c>
    </row>
    <row r="110" spans="2:20">
      <c r="B110" s="1767" t="s">
        <v>69</v>
      </c>
      <c r="C110" s="1759">
        <v>0</v>
      </c>
      <c r="D110" s="1759">
        <v>0</v>
      </c>
      <c r="E110" s="1759">
        <v>390.39286283251352</v>
      </c>
      <c r="F110" s="1759">
        <v>0</v>
      </c>
      <c r="G110" s="1759">
        <v>3.1281168846544798</v>
      </c>
      <c r="H110" s="1759">
        <v>0</v>
      </c>
      <c r="I110" s="1759">
        <v>0</v>
      </c>
      <c r="J110" s="1759">
        <v>0</v>
      </c>
      <c r="K110" s="1759">
        <v>0</v>
      </c>
      <c r="L110" s="1759">
        <v>0</v>
      </c>
      <c r="M110" s="1759">
        <v>38.392031856976942</v>
      </c>
      <c r="N110" s="1759">
        <v>9.8076271961114056E-2</v>
      </c>
      <c r="O110" s="1759">
        <v>0</v>
      </c>
      <c r="P110" s="1759">
        <v>0</v>
      </c>
      <c r="Q110" s="1759">
        <v>12.839790522362275</v>
      </c>
      <c r="R110" s="1759">
        <v>0</v>
      </c>
      <c r="S110" s="1759">
        <v>1.404547929789267E-5</v>
      </c>
      <c r="T110" s="1768">
        <v>444.85089241394763</v>
      </c>
    </row>
    <row r="111" spans="2:20">
      <c r="B111" s="1767" t="s">
        <v>70</v>
      </c>
      <c r="C111" s="1759">
        <v>0</v>
      </c>
      <c r="D111" s="1759">
        <v>0</v>
      </c>
      <c r="E111" s="1759">
        <v>18.209722356615</v>
      </c>
      <c r="F111" s="1759">
        <v>0</v>
      </c>
      <c r="G111" s="1759">
        <v>121.89469525503438</v>
      </c>
      <c r="H111" s="1759">
        <v>0</v>
      </c>
      <c r="I111" s="1759">
        <v>0</v>
      </c>
      <c r="J111" s="1759">
        <v>0</v>
      </c>
      <c r="K111" s="1759">
        <v>69.673112957297619</v>
      </c>
      <c r="L111" s="1759">
        <v>0</v>
      </c>
      <c r="M111" s="1759">
        <v>0</v>
      </c>
      <c r="N111" s="1759">
        <v>3.8217808743327613</v>
      </c>
      <c r="O111" s="1759">
        <v>41.524804077007047</v>
      </c>
      <c r="P111" s="1759">
        <v>1.3186709338752973</v>
      </c>
      <c r="Q111" s="1759">
        <v>166.70645822540385</v>
      </c>
      <c r="R111" s="1759">
        <v>23.041532520535192</v>
      </c>
      <c r="S111" s="1759">
        <v>0</v>
      </c>
      <c r="T111" s="1768">
        <v>446.19077720010119</v>
      </c>
    </row>
    <row r="112" spans="2:20">
      <c r="B112" s="1767" t="s">
        <v>71</v>
      </c>
      <c r="C112" s="1759">
        <v>0</v>
      </c>
      <c r="D112" s="1759">
        <v>0</v>
      </c>
      <c r="E112" s="1759">
        <v>22.047417711617395</v>
      </c>
      <c r="F112" s="1759">
        <v>0</v>
      </c>
      <c r="G112" s="1759">
        <v>55.474573851605541</v>
      </c>
      <c r="H112" s="1759">
        <v>0</v>
      </c>
      <c r="I112" s="1759">
        <v>0</v>
      </c>
      <c r="J112" s="1759">
        <v>0</v>
      </c>
      <c r="K112" s="1759">
        <v>0.2600018184764662</v>
      </c>
      <c r="L112" s="1759">
        <v>1.0072131549959035E-2</v>
      </c>
      <c r="M112" s="1759">
        <v>0</v>
      </c>
      <c r="N112" s="1759">
        <v>1.7393018204298767</v>
      </c>
      <c r="O112" s="1759">
        <v>8.7382045272005371</v>
      </c>
      <c r="P112" s="1759">
        <v>0.83694366645922857</v>
      </c>
      <c r="Q112" s="1759">
        <v>120.24688741623336</v>
      </c>
      <c r="R112" s="1759">
        <v>11.220555632328594</v>
      </c>
      <c r="S112" s="1759">
        <v>0</v>
      </c>
      <c r="T112" s="1768">
        <v>220.57395857590095</v>
      </c>
    </row>
    <row r="113" spans="2:20">
      <c r="B113" s="1767" t="s">
        <v>72</v>
      </c>
      <c r="C113" s="1759">
        <v>0</v>
      </c>
      <c r="D113" s="1759">
        <v>0</v>
      </c>
      <c r="E113" s="1759">
        <v>32.350878858910924</v>
      </c>
      <c r="F113" s="1759">
        <v>0</v>
      </c>
      <c r="G113" s="1759">
        <v>2.5949331244793301</v>
      </c>
      <c r="H113" s="1759">
        <v>0</v>
      </c>
      <c r="I113" s="1759">
        <v>0</v>
      </c>
      <c r="J113" s="1759">
        <v>0</v>
      </c>
      <c r="K113" s="1759">
        <v>1.0052852655560149</v>
      </c>
      <c r="L113" s="1759">
        <v>0</v>
      </c>
      <c r="M113" s="1759">
        <v>2.4838975032538144</v>
      </c>
      <c r="N113" s="1759">
        <v>8.1359289381365135E-2</v>
      </c>
      <c r="O113" s="1759">
        <v>0.15</v>
      </c>
      <c r="P113" s="1759">
        <v>0.25485200979833694</v>
      </c>
      <c r="Q113" s="1759">
        <v>8.1118979154125785</v>
      </c>
      <c r="R113" s="1759">
        <v>0</v>
      </c>
      <c r="S113" s="1759">
        <v>5.2098714141513347E-2</v>
      </c>
      <c r="T113" s="1768">
        <v>47.085202680933875</v>
      </c>
    </row>
    <row r="114" spans="2:20">
      <c r="B114" s="1767" t="s">
        <v>73</v>
      </c>
      <c r="C114" s="1759">
        <v>0</v>
      </c>
      <c r="D114" s="1759">
        <v>0</v>
      </c>
      <c r="E114" s="1759">
        <v>0</v>
      </c>
      <c r="F114" s="1759">
        <v>0</v>
      </c>
      <c r="G114" s="1759">
        <v>0</v>
      </c>
      <c r="H114" s="1759">
        <v>0</v>
      </c>
      <c r="I114" s="1759">
        <v>0</v>
      </c>
      <c r="J114" s="1759">
        <v>0</v>
      </c>
      <c r="K114" s="1759">
        <v>0</v>
      </c>
      <c r="L114" s="1759">
        <v>0</v>
      </c>
      <c r="M114" s="1759">
        <v>0</v>
      </c>
      <c r="N114" s="1759">
        <v>0</v>
      </c>
      <c r="O114" s="1759">
        <v>0</v>
      </c>
      <c r="P114" s="1759">
        <v>0</v>
      </c>
      <c r="Q114" s="1759">
        <v>0</v>
      </c>
      <c r="R114" s="1759">
        <v>0</v>
      </c>
      <c r="S114" s="1759">
        <v>0</v>
      </c>
      <c r="T114" s="1768">
        <v>0</v>
      </c>
    </row>
    <row r="115" spans="2:20">
      <c r="B115" s="1763" t="s">
        <v>74</v>
      </c>
      <c r="C115" s="1772">
        <v>6.8912688096571859</v>
      </c>
      <c r="D115" s="1772">
        <v>0</v>
      </c>
      <c r="E115" s="1772">
        <v>486.50818849084493</v>
      </c>
      <c r="F115" s="1764">
        <v>0</v>
      </c>
      <c r="G115" s="1772">
        <v>286.72461762330084</v>
      </c>
      <c r="H115" s="1764">
        <v>0</v>
      </c>
      <c r="I115" s="1772">
        <v>0</v>
      </c>
      <c r="J115" s="1772">
        <v>0</v>
      </c>
      <c r="K115" s="1772">
        <v>88.872928835861586</v>
      </c>
      <c r="L115" s="1772">
        <v>2.172695514863495</v>
      </c>
      <c r="M115" s="1772">
        <v>41.639823520387004</v>
      </c>
      <c r="N115" s="1772">
        <v>9.0118179080160008</v>
      </c>
      <c r="O115" s="1772">
        <v>51.691578550496644</v>
      </c>
      <c r="P115" s="1772">
        <v>2.4109171991556684</v>
      </c>
      <c r="Q115" s="1772">
        <v>423.20005911651651</v>
      </c>
      <c r="R115" s="1772">
        <v>52.119201757955373</v>
      </c>
      <c r="S115" s="1772">
        <v>0.21014565757002998</v>
      </c>
      <c r="T115" s="1772">
        <v>1451.4532429846256</v>
      </c>
    </row>
    <row r="116" spans="2:20">
      <c r="B116" s="1758" t="s">
        <v>75</v>
      </c>
      <c r="C116" s="1759">
        <v>0</v>
      </c>
      <c r="D116" s="1759">
        <v>0</v>
      </c>
      <c r="E116" s="1759">
        <v>125.97254812972785</v>
      </c>
      <c r="F116" s="1759">
        <v>0.5014853482202658</v>
      </c>
      <c r="G116" s="1759">
        <v>11.836385273603906</v>
      </c>
      <c r="H116" s="1759">
        <v>0</v>
      </c>
      <c r="I116" s="1759">
        <v>0</v>
      </c>
      <c r="J116" s="1759">
        <v>0</v>
      </c>
      <c r="K116" s="1759">
        <v>4.0023030663522148E-2</v>
      </c>
      <c r="L116" s="1759">
        <v>0</v>
      </c>
      <c r="M116" s="1759">
        <v>3.907722128572543</v>
      </c>
      <c r="N116" s="1759">
        <v>0.3161480845613035</v>
      </c>
      <c r="O116" s="1759">
        <v>0</v>
      </c>
      <c r="P116" s="1759">
        <v>0</v>
      </c>
      <c r="Q116" s="1759">
        <v>0</v>
      </c>
      <c r="R116" s="1759">
        <v>0</v>
      </c>
      <c r="S116" s="1759">
        <v>1.8374485228449866</v>
      </c>
      <c r="T116" s="1768">
        <v>144.41176051819437</v>
      </c>
    </row>
    <row r="117" spans="2:20">
      <c r="B117" s="1763" t="s">
        <v>76</v>
      </c>
      <c r="C117" s="1772">
        <v>6.8912688096571859</v>
      </c>
      <c r="D117" s="1772">
        <v>0</v>
      </c>
      <c r="E117" s="1772">
        <v>612.48073662057277</v>
      </c>
      <c r="F117" s="1764">
        <v>0.5014853482202658</v>
      </c>
      <c r="G117" s="1772">
        <v>298.56100289690477</v>
      </c>
      <c r="H117" s="1764">
        <v>0</v>
      </c>
      <c r="I117" s="1772">
        <v>0</v>
      </c>
      <c r="J117" s="1772">
        <v>0</v>
      </c>
      <c r="K117" s="1772">
        <v>88.912951866525106</v>
      </c>
      <c r="L117" s="1772">
        <v>2.172695514863495</v>
      </c>
      <c r="M117" s="1772">
        <v>45.547545648959549</v>
      </c>
      <c r="N117" s="1772">
        <v>9.3279659925773046</v>
      </c>
      <c r="O117" s="1772">
        <v>51.691578550496644</v>
      </c>
      <c r="P117" s="1772">
        <v>2.4109171991556684</v>
      </c>
      <c r="Q117" s="1772">
        <v>423.20005911651651</v>
      </c>
      <c r="R117" s="1772">
        <v>52.119201757955373</v>
      </c>
      <c r="S117" s="1772">
        <v>2.0475941804150164</v>
      </c>
      <c r="T117" s="1772">
        <v>1595.8650035028199</v>
      </c>
    </row>
    <row r="118" spans="2:20">
      <c r="B118" s="1750"/>
      <c r="C118" s="1769">
        <v>0</v>
      </c>
      <c r="D118" s="1769">
        <v>4.2905679322302603E-5</v>
      </c>
      <c r="E118" s="1769">
        <v>-2.362946301559532E-5</v>
      </c>
      <c r="F118" s="1769">
        <v>0</v>
      </c>
      <c r="G118" s="1769">
        <v>0</v>
      </c>
      <c r="H118" s="1769">
        <v>0</v>
      </c>
      <c r="I118" s="1769">
        <v>0</v>
      </c>
      <c r="J118" s="1769">
        <v>0</v>
      </c>
      <c r="K118" s="1769">
        <v>0</v>
      </c>
      <c r="L118" s="1769">
        <v>0</v>
      </c>
      <c r="M118" s="1769">
        <v>0</v>
      </c>
      <c r="N118" s="1769">
        <v>2.9420910152566648E-15</v>
      </c>
      <c r="O118" s="1769">
        <v>0</v>
      </c>
      <c r="P118" s="1769">
        <v>0</v>
      </c>
      <c r="Q118" s="1769">
        <v>5.6843418860808015E-14</v>
      </c>
      <c r="R118" s="1769">
        <v>0</v>
      </c>
      <c r="S118" s="1769">
        <v>0</v>
      </c>
      <c r="T118" s="1769">
        <v>1.9276216789876344E-5</v>
      </c>
    </row>
    <row r="119" spans="2:20">
      <c r="B119" s="1750"/>
      <c r="C119" s="1750"/>
      <c r="D119" s="1750"/>
      <c r="E119" s="1750"/>
      <c r="F119" s="1750"/>
      <c r="G119" s="1750"/>
      <c r="H119" s="1750"/>
      <c r="I119" s="1750"/>
      <c r="J119" s="1750"/>
      <c r="K119" s="1750"/>
      <c r="L119" s="1750"/>
      <c r="M119" s="1750"/>
      <c r="N119" s="1750"/>
      <c r="O119" s="1750"/>
      <c r="P119" s="1750"/>
      <c r="Q119" s="1750"/>
      <c r="R119" s="1750"/>
      <c r="S119" s="1750"/>
      <c r="T119" s="1750"/>
    </row>
    <row r="120" spans="2:20" ht="15">
      <c r="B120" s="1754" t="s">
        <v>79</v>
      </c>
      <c r="C120" s="1755"/>
      <c r="D120" s="1755"/>
      <c r="E120" s="1755"/>
      <c r="F120" s="1755"/>
      <c r="G120" s="1755"/>
      <c r="H120" s="1755"/>
      <c r="I120" s="1755"/>
      <c r="J120" s="1755"/>
      <c r="K120" s="1755"/>
      <c r="L120" s="1755"/>
      <c r="M120" s="1755"/>
      <c r="N120" s="1755"/>
      <c r="O120" s="1755"/>
      <c r="P120" s="1755"/>
      <c r="Q120" s="1755"/>
      <c r="R120" s="1755"/>
      <c r="S120" s="1755"/>
      <c r="T120" s="1755"/>
    </row>
    <row r="121" spans="2:20">
      <c r="B121" s="1750"/>
      <c r="C121" s="1750"/>
      <c r="D121" s="1750"/>
      <c r="E121" s="1750"/>
      <c r="F121" s="1750"/>
      <c r="G121" s="1750"/>
      <c r="H121" s="1750"/>
      <c r="I121" s="1750"/>
      <c r="J121" s="1750"/>
      <c r="K121" s="1750"/>
      <c r="L121" s="1750"/>
      <c r="M121" s="1750"/>
      <c r="N121" s="1750"/>
      <c r="O121" s="1750"/>
      <c r="P121" s="1750"/>
      <c r="Q121" s="1750"/>
      <c r="R121" s="1750"/>
      <c r="S121" s="1750"/>
      <c r="T121" s="1750"/>
    </row>
    <row r="122" spans="2:20">
      <c r="B122" s="2166" t="s">
        <v>30</v>
      </c>
      <c r="C122" s="2159" t="s">
        <v>31</v>
      </c>
      <c r="D122" s="2159" t="s">
        <v>32</v>
      </c>
      <c r="E122" s="2159" t="s">
        <v>33</v>
      </c>
      <c r="F122" s="2159" t="s">
        <v>890</v>
      </c>
      <c r="G122" s="2159" t="s">
        <v>34</v>
      </c>
      <c r="H122" s="2159" t="s">
        <v>891</v>
      </c>
      <c r="I122" s="2159" t="s">
        <v>35</v>
      </c>
      <c r="J122" s="2159" t="s">
        <v>36</v>
      </c>
      <c r="K122" s="2163" t="s">
        <v>37</v>
      </c>
      <c r="L122" s="2164"/>
      <c r="M122" s="2164"/>
      <c r="N122" s="2164"/>
      <c r="O122" s="2164"/>
      <c r="P122" s="2165"/>
      <c r="Q122" s="2159" t="s">
        <v>38</v>
      </c>
      <c r="R122" s="2159" t="s">
        <v>39</v>
      </c>
      <c r="S122" s="2159" t="s">
        <v>40</v>
      </c>
      <c r="T122" s="2159" t="s">
        <v>41</v>
      </c>
    </row>
    <row r="123" spans="2:20" ht="36">
      <c r="B123" s="2167"/>
      <c r="C123" s="2160"/>
      <c r="D123" s="2160"/>
      <c r="E123" s="2160"/>
      <c r="F123" s="2160"/>
      <c r="G123" s="2160"/>
      <c r="H123" s="2160"/>
      <c r="I123" s="2160"/>
      <c r="J123" s="2160"/>
      <c r="K123" s="1756" t="s">
        <v>42</v>
      </c>
      <c r="L123" s="1756" t="s">
        <v>43</v>
      </c>
      <c r="M123" s="1756" t="s">
        <v>44</v>
      </c>
      <c r="N123" s="1756" t="s">
        <v>45</v>
      </c>
      <c r="O123" s="1757" t="s">
        <v>46</v>
      </c>
      <c r="P123" s="1756" t="s">
        <v>47</v>
      </c>
      <c r="Q123" s="2160"/>
      <c r="R123" s="2160"/>
      <c r="S123" s="2160"/>
      <c r="T123" s="2160"/>
    </row>
    <row r="124" spans="2:20">
      <c r="B124" s="1758" t="s">
        <v>48</v>
      </c>
      <c r="C124" s="1759">
        <v>0</v>
      </c>
      <c r="D124" s="1759">
        <v>9.7691999999999997</v>
      </c>
      <c r="E124" s="1759">
        <v>0</v>
      </c>
      <c r="F124" s="1759">
        <v>0</v>
      </c>
      <c r="G124" s="1759">
        <v>0.18608000000000002</v>
      </c>
      <c r="H124" s="1759">
        <v>0</v>
      </c>
      <c r="I124" s="1760">
        <v>1060.5377599089045</v>
      </c>
      <c r="J124" s="1760">
        <v>156.21570586374003</v>
      </c>
      <c r="K124" s="1760">
        <v>215.21583455621294</v>
      </c>
      <c r="L124" s="1760">
        <v>29.472581284051728</v>
      </c>
      <c r="M124" s="1759">
        <v>1.8811575028002774</v>
      </c>
      <c r="N124" s="1759">
        <v>0.15242099713737783</v>
      </c>
      <c r="O124" s="1760">
        <v>63.09733962798451</v>
      </c>
      <c r="P124" s="1760">
        <v>8.6306065878365068</v>
      </c>
      <c r="Q124" s="1759">
        <v>0</v>
      </c>
      <c r="R124" s="1759">
        <v>0</v>
      </c>
      <c r="S124" s="1759">
        <v>0</v>
      </c>
      <c r="T124" s="1761">
        <v>1545.1586863286677</v>
      </c>
    </row>
    <row r="125" spans="2:20">
      <c r="B125" s="1758" t="s">
        <v>49</v>
      </c>
      <c r="C125" s="1759">
        <v>41.865030312229607</v>
      </c>
      <c r="D125" s="1759">
        <v>489.64185318884552</v>
      </c>
      <c r="E125" s="1759">
        <v>215.38866732190039</v>
      </c>
      <c r="F125" s="1759">
        <v>0.69497003447287165</v>
      </c>
      <c r="G125" s="1759">
        <v>334.54760237359983</v>
      </c>
      <c r="H125" s="1759">
        <v>0</v>
      </c>
      <c r="I125" s="1759">
        <v>0</v>
      </c>
      <c r="J125" s="1759">
        <v>0</v>
      </c>
      <c r="K125" s="1759">
        <v>2.5596276020988169</v>
      </c>
      <c r="L125" s="1759">
        <v>0</v>
      </c>
      <c r="M125" s="1759">
        <v>3.749161135627308</v>
      </c>
      <c r="N125" s="1759">
        <v>0</v>
      </c>
      <c r="O125" s="1759">
        <v>0</v>
      </c>
      <c r="P125" s="1759">
        <v>0</v>
      </c>
      <c r="Q125" s="1759">
        <v>0</v>
      </c>
      <c r="R125" s="1759">
        <v>0</v>
      </c>
      <c r="S125" s="1759">
        <v>0</v>
      </c>
      <c r="T125" s="1761">
        <v>1088.4469119687744</v>
      </c>
    </row>
    <row r="126" spans="2:20">
      <c r="B126" s="1758" t="s">
        <v>50</v>
      </c>
      <c r="C126" s="1759">
        <v>0</v>
      </c>
      <c r="D126" s="1759">
        <v>0</v>
      </c>
      <c r="E126" s="1759">
        <v>-8.3753888093619933E-3</v>
      </c>
      <c r="F126" s="1759">
        <v>0</v>
      </c>
      <c r="G126" s="1759">
        <v>0</v>
      </c>
      <c r="H126" s="1759">
        <v>0</v>
      </c>
      <c r="I126" s="1759">
        <v>0</v>
      </c>
      <c r="J126" s="1759">
        <v>0</v>
      </c>
      <c r="K126" s="1759">
        <v>0</v>
      </c>
      <c r="L126" s="1759">
        <v>0</v>
      </c>
      <c r="M126" s="1759">
        <v>0</v>
      </c>
      <c r="N126" s="1759">
        <v>0</v>
      </c>
      <c r="O126" s="1759">
        <v>0</v>
      </c>
      <c r="P126" s="1759">
        <v>0</v>
      </c>
      <c r="Q126" s="1759">
        <v>-40.514247101182491</v>
      </c>
      <c r="R126" s="1759">
        <v>0</v>
      </c>
      <c r="S126" s="1759">
        <v>0</v>
      </c>
      <c r="T126" s="1761">
        <v>-40.522622489991853</v>
      </c>
    </row>
    <row r="127" spans="2:20">
      <c r="B127" s="1758" t="s">
        <v>51</v>
      </c>
      <c r="C127" s="1759">
        <v>0</v>
      </c>
      <c r="D127" s="1759">
        <v>0</v>
      </c>
      <c r="E127" s="1759">
        <v>-17.986125581751292</v>
      </c>
      <c r="F127" s="1759">
        <v>0</v>
      </c>
      <c r="G127" s="1759">
        <v>-0.52048534400174162</v>
      </c>
      <c r="H127" s="1759">
        <v>0</v>
      </c>
      <c r="I127" s="1759">
        <v>0</v>
      </c>
      <c r="J127" s="1759">
        <v>0</v>
      </c>
      <c r="K127" s="1759">
        <v>0</v>
      </c>
      <c r="L127" s="1759">
        <v>0</v>
      </c>
      <c r="M127" s="1759">
        <v>-0.36525287298367837</v>
      </c>
      <c r="N127" s="1759">
        <v>-2.7393965473775879E-2</v>
      </c>
      <c r="O127" s="1759">
        <v>0</v>
      </c>
      <c r="P127" s="1759">
        <v>0</v>
      </c>
      <c r="Q127" s="1759">
        <v>0</v>
      </c>
      <c r="R127" s="1759">
        <v>0</v>
      </c>
      <c r="S127" s="1759">
        <v>0</v>
      </c>
      <c r="T127" s="1761">
        <v>-18.899257764210489</v>
      </c>
    </row>
    <row r="128" spans="2:20">
      <c r="B128" s="1758" t="s">
        <v>52</v>
      </c>
      <c r="C128" s="1759">
        <v>0</v>
      </c>
      <c r="D128" s="1759">
        <v>0</v>
      </c>
      <c r="E128" s="1759">
        <v>-76.912420126613313</v>
      </c>
      <c r="F128" s="1759">
        <v>-3.9288154935402962E-2</v>
      </c>
      <c r="G128" s="1759">
        <v>0</v>
      </c>
      <c r="H128" s="1759">
        <v>0</v>
      </c>
      <c r="I128" s="1759">
        <v>0</v>
      </c>
      <c r="J128" s="1759">
        <v>0</v>
      </c>
      <c r="K128" s="1759">
        <v>0</v>
      </c>
      <c r="L128" s="1759">
        <v>0</v>
      </c>
      <c r="M128" s="1759">
        <v>-1.6507409080624253</v>
      </c>
      <c r="N128" s="1759">
        <v>0</v>
      </c>
      <c r="O128" s="1759">
        <v>0</v>
      </c>
      <c r="P128" s="1759">
        <v>0</v>
      </c>
      <c r="Q128" s="1759">
        <v>0</v>
      </c>
      <c r="R128" s="1759">
        <v>0</v>
      </c>
      <c r="S128" s="1759">
        <v>0</v>
      </c>
      <c r="T128" s="1761">
        <v>-78.60244918961115</v>
      </c>
    </row>
    <row r="129" spans="2:20">
      <c r="B129" s="1758" t="s">
        <v>53</v>
      </c>
      <c r="C129" s="1759">
        <v>0</v>
      </c>
      <c r="D129" s="1759">
        <v>0</v>
      </c>
      <c r="E129" s="1759">
        <v>0</v>
      </c>
      <c r="F129" s="1759">
        <v>0</v>
      </c>
      <c r="G129" s="1759">
        <v>0</v>
      </c>
      <c r="H129" s="1759">
        <v>0</v>
      </c>
      <c r="I129" s="1759">
        <v>0</v>
      </c>
      <c r="J129" s="1759">
        <v>0</v>
      </c>
      <c r="K129" s="1759">
        <v>0</v>
      </c>
      <c r="L129" s="1759">
        <v>0</v>
      </c>
      <c r="M129" s="1759">
        <v>0</v>
      </c>
      <c r="N129" s="1759">
        <v>0</v>
      </c>
      <c r="O129" s="1759">
        <v>0</v>
      </c>
      <c r="P129" s="1759">
        <v>0</v>
      </c>
      <c r="Q129" s="1759">
        <v>0</v>
      </c>
      <c r="R129" s="1759">
        <v>0</v>
      </c>
      <c r="S129" s="1759">
        <v>0</v>
      </c>
      <c r="T129" s="1761">
        <v>0</v>
      </c>
    </row>
    <row r="130" spans="2:20">
      <c r="B130" s="1763" t="s">
        <v>54</v>
      </c>
      <c r="C130" s="1764">
        <v>41.865030312229607</v>
      </c>
      <c r="D130" s="1764">
        <v>499.41105318884553</v>
      </c>
      <c r="E130" s="1764">
        <v>120.48174622472644</v>
      </c>
      <c r="F130" s="1764">
        <v>0.6556818795374687</v>
      </c>
      <c r="G130" s="1772">
        <v>334.21319702959806</v>
      </c>
      <c r="H130" s="1764">
        <v>0</v>
      </c>
      <c r="I130" s="1764">
        <v>1060.5377599089045</v>
      </c>
      <c r="J130" s="1764">
        <v>156.21570586374003</v>
      </c>
      <c r="K130" s="1764">
        <v>217.77546215831177</v>
      </c>
      <c r="L130" s="1764">
        <v>29.472581284051728</v>
      </c>
      <c r="M130" s="1764">
        <v>3.6143248573814817</v>
      </c>
      <c r="N130" s="1764">
        <v>0.12502703166360196</v>
      </c>
      <c r="O130" s="1764">
        <v>63.09733962798451</v>
      </c>
      <c r="P130" s="1764">
        <v>8.6306065878365068</v>
      </c>
      <c r="Q130" s="1764">
        <v>-40.514247101182491</v>
      </c>
      <c r="R130" s="1764">
        <v>0</v>
      </c>
      <c r="S130" s="1764">
        <v>0</v>
      </c>
      <c r="T130" s="1764">
        <v>2495.5812688536284</v>
      </c>
    </row>
    <row r="131" spans="2:20">
      <c r="B131" s="1765"/>
      <c r="C131" s="1766">
        <v>0</v>
      </c>
      <c r="D131" s="1766">
        <v>0</v>
      </c>
      <c r="E131" s="1766">
        <v>0</v>
      </c>
      <c r="F131" s="1766">
        <v>0</v>
      </c>
      <c r="G131" s="1773">
        <v>0</v>
      </c>
      <c r="H131" s="1766">
        <v>0</v>
      </c>
      <c r="I131" s="1766">
        <v>0</v>
      </c>
      <c r="J131" s="1766">
        <v>0</v>
      </c>
      <c r="K131" s="1766">
        <v>0</v>
      </c>
      <c r="L131" s="1766">
        <v>0</v>
      </c>
      <c r="M131" s="1766">
        <v>0</v>
      </c>
      <c r="N131" s="1766">
        <v>0</v>
      </c>
      <c r="O131" s="1766">
        <v>0</v>
      </c>
      <c r="P131" s="1766">
        <v>0</v>
      </c>
      <c r="Q131" s="1766">
        <v>0</v>
      </c>
      <c r="R131" s="1766">
        <v>0</v>
      </c>
      <c r="S131" s="1766">
        <v>0</v>
      </c>
      <c r="T131" s="1766">
        <v>0</v>
      </c>
    </row>
    <row r="132" spans="2:20">
      <c r="B132" s="1767" t="s">
        <v>55</v>
      </c>
      <c r="C132" s="1759">
        <v>0</v>
      </c>
      <c r="D132" s="1759">
        <v>0</v>
      </c>
      <c r="E132" s="1759">
        <v>0</v>
      </c>
      <c r="F132" s="1759">
        <v>0</v>
      </c>
      <c r="G132" s="1759">
        <v>0</v>
      </c>
      <c r="H132" s="1759">
        <v>0</v>
      </c>
      <c r="I132" s="1759">
        <v>0</v>
      </c>
      <c r="J132" s="1759">
        <v>0</v>
      </c>
      <c r="K132" s="1759">
        <v>0</v>
      </c>
      <c r="L132" s="1759">
        <v>0</v>
      </c>
      <c r="M132" s="1759">
        <v>0</v>
      </c>
      <c r="N132" s="1759">
        <v>0</v>
      </c>
      <c r="O132" s="1759">
        <v>0</v>
      </c>
      <c r="P132" s="1759">
        <v>0</v>
      </c>
      <c r="Q132" s="1759">
        <v>0</v>
      </c>
      <c r="R132" s="1759">
        <v>0</v>
      </c>
      <c r="S132" s="1759">
        <v>0</v>
      </c>
      <c r="T132" s="1768">
        <v>0</v>
      </c>
    </row>
    <row r="133" spans="2:20">
      <c r="B133" s="1767" t="s">
        <v>56</v>
      </c>
      <c r="C133" s="1759">
        <v>5.1018270830688248</v>
      </c>
      <c r="D133" s="1759">
        <v>0</v>
      </c>
      <c r="E133" s="1759">
        <v>4.9366403220584925</v>
      </c>
      <c r="F133" s="1759">
        <v>0</v>
      </c>
      <c r="G133" s="1759">
        <v>37.016537441554604</v>
      </c>
      <c r="H133" s="1759">
        <v>0</v>
      </c>
      <c r="I133" s="1759">
        <v>1060.5377599089045</v>
      </c>
      <c r="J133" s="1759">
        <v>156.21570586374003</v>
      </c>
      <c r="K133" s="1759">
        <v>34.445403201277053</v>
      </c>
      <c r="L133" s="1759">
        <v>11.352739687731569</v>
      </c>
      <c r="M133" s="1759">
        <v>5.5512316182098811</v>
      </c>
      <c r="N133" s="1759">
        <v>5.6476127234870885</v>
      </c>
      <c r="O133" s="1759">
        <v>0</v>
      </c>
      <c r="P133" s="1759">
        <v>0.31861460974897526</v>
      </c>
      <c r="Q133" s="1759">
        <v>-547.96388989183549</v>
      </c>
      <c r="R133" s="1759">
        <v>0</v>
      </c>
      <c r="S133" s="1759">
        <v>0</v>
      </c>
      <c r="T133" s="1768">
        <v>773.1601825679453</v>
      </c>
    </row>
    <row r="134" spans="2:20">
      <c r="B134" s="1767" t="s">
        <v>57</v>
      </c>
      <c r="C134" s="1759">
        <v>0.1931818181818182</v>
      </c>
      <c r="D134" s="1759">
        <v>0</v>
      </c>
      <c r="E134" s="1759">
        <v>0</v>
      </c>
      <c r="F134" s="1759">
        <v>0</v>
      </c>
      <c r="G134" s="1759">
        <v>18.699747563200777</v>
      </c>
      <c r="H134" s="1759">
        <v>0</v>
      </c>
      <c r="I134" s="1759">
        <v>0</v>
      </c>
      <c r="J134" s="1759">
        <v>0</v>
      </c>
      <c r="K134" s="1759">
        <v>26.355115374306525</v>
      </c>
      <c r="L134" s="1759">
        <v>15.857266887266444</v>
      </c>
      <c r="M134" s="1759">
        <v>0</v>
      </c>
      <c r="N134" s="1759">
        <v>3.312429986969792</v>
      </c>
      <c r="O134" s="1759">
        <v>0</v>
      </c>
      <c r="P134" s="1759">
        <v>5.6407627218251397</v>
      </c>
      <c r="Q134" s="1759">
        <v>0</v>
      </c>
      <c r="R134" s="1759">
        <v>-63.097173845556554</v>
      </c>
      <c r="S134" s="1759">
        <v>0</v>
      </c>
      <c r="T134" s="1768">
        <v>6.961330506193935</v>
      </c>
    </row>
    <row r="135" spans="2:20">
      <c r="B135" s="1767" t="s">
        <v>58</v>
      </c>
      <c r="C135" s="1759">
        <v>0</v>
      </c>
      <c r="D135" s="1759">
        <v>0</v>
      </c>
      <c r="E135" s="1759">
        <v>0</v>
      </c>
      <c r="F135" s="1759">
        <v>0</v>
      </c>
      <c r="G135" s="1759">
        <v>0</v>
      </c>
      <c r="H135" s="1759">
        <v>0</v>
      </c>
      <c r="I135" s="1759">
        <v>0</v>
      </c>
      <c r="J135" s="1759">
        <v>0</v>
      </c>
      <c r="K135" s="1759">
        <v>25.250212255077937</v>
      </c>
      <c r="L135" s="1759">
        <v>0</v>
      </c>
      <c r="M135" s="1759">
        <v>0</v>
      </c>
      <c r="N135" s="1759">
        <v>-23.387617054269342</v>
      </c>
      <c r="O135" s="1759">
        <v>0</v>
      </c>
      <c r="P135" s="1759">
        <v>0</v>
      </c>
      <c r="Q135" s="1759">
        <v>0</v>
      </c>
      <c r="R135" s="1759">
        <v>0</v>
      </c>
      <c r="S135" s="1759">
        <v>0</v>
      </c>
      <c r="T135" s="1768">
        <v>1.8625952008085953</v>
      </c>
    </row>
    <row r="136" spans="2:20">
      <c r="B136" s="1767" t="s">
        <v>59</v>
      </c>
      <c r="C136" s="1759">
        <v>0</v>
      </c>
      <c r="D136" s="1759">
        <v>0</v>
      </c>
      <c r="E136" s="1759">
        <v>0</v>
      </c>
      <c r="F136" s="1759">
        <v>0</v>
      </c>
      <c r="G136" s="1759">
        <v>0</v>
      </c>
      <c r="H136" s="1759">
        <v>0</v>
      </c>
      <c r="I136" s="1759">
        <v>0</v>
      </c>
      <c r="J136" s="1759">
        <v>0</v>
      </c>
      <c r="K136" s="1759">
        <v>0</v>
      </c>
      <c r="L136" s="1759">
        <v>0</v>
      </c>
      <c r="M136" s="1759">
        <v>0</v>
      </c>
      <c r="N136" s="1759">
        <v>0</v>
      </c>
      <c r="O136" s="1759">
        <v>0</v>
      </c>
      <c r="P136" s="1759">
        <v>0</v>
      </c>
      <c r="Q136" s="1759">
        <v>0</v>
      </c>
      <c r="R136" s="1759">
        <v>0</v>
      </c>
      <c r="S136" s="1759">
        <v>0</v>
      </c>
      <c r="T136" s="1768">
        <v>0</v>
      </c>
    </row>
    <row r="137" spans="2:20">
      <c r="B137" s="1767" t="s">
        <v>60</v>
      </c>
      <c r="C137" s="1759">
        <v>0</v>
      </c>
      <c r="D137" s="1759">
        <v>517.60249070017358</v>
      </c>
      <c r="E137" s="1759">
        <v>-512.45210450124512</v>
      </c>
      <c r="F137" s="1759">
        <v>0</v>
      </c>
      <c r="G137" s="1759">
        <v>0</v>
      </c>
      <c r="H137" s="1759">
        <v>0</v>
      </c>
      <c r="I137" s="1759">
        <v>0</v>
      </c>
      <c r="J137" s="1759">
        <v>0</v>
      </c>
      <c r="K137" s="1759">
        <v>0</v>
      </c>
      <c r="L137" s="1759">
        <v>0</v>
      </c>
      <c r="M137" s="1759">
        <v>0</v>
      </c>
      <c r="N137" s="1759">
        <v>0</v>
      </c>
      <c r="O137" s="1759">
        <v>0</v>
      </c>
      <c r="P137" s="1759">
        <v>0</v>
      </c>
      <c r="Q137" s="1759">
        <v>0</v>
      </c>
      <c r="R137" s="1759">
        <v>0</v>
      </c>
      <c r="S137" s="1759">
        <v>0</v>
      </c>
      <c r="T137" s="1768">
        <v>5.1503861989284561</v>
      </c>
    </row>
    <row r="138" spans="2:20">
      <c r="B138" s="1767" t="s">
        <v>61</v>
      </c>
      <c r="C138" s="1759">
        <v>0</v>
      </c>
      <c r="D138" s="1759">
        <v>0</v>
      </c>
      <c r="E138" s="1759">
        <v>0</v>
      </c>
      <c r="F138" s="1759">
        <v>0</v>
      </c>
      <c r="G138" s="1759">
        <v>0</v>
      </c>
      <c r="H138" s="1759">
        <v>0</v>
      </c>
      <c r="I138" s="1759">
        <v>0</v>
      </c>
      <c r="J138" s="1759">
        <v>0</v>
      </c>
      <c r="K138" s="1759">
        <v>52.070159971858452</v>
      </c>
      <c r="L138" s="1759">
        <v>0</v>
      </c>
      <c r="M138" s="1759">
        <v>-52.070159971858452</v>
      </c>
      <c r="N138" s="1759">
        <v>0</v>
      </c>
      <c r="O138" s="1759">
        <v>0</v>
      </c>
      <c r="P138" s="1759">
        <v>0</v>
      </c>
      <c r="Q138" s="1759">
        <v>0</v>
      </c>
      <c r="R138" s="1759">
        <v>0</v>
      </c>
      <c r="S138" s="1759">
        <v>0</v>
      </c>
      <c r="T138" s="1768">
        <v>0</v>
      </c>
    </row>
    <row r="139" spans="2:20">
      <c r="B139" s="1767" t="s">
        <v>62</v>
      </c>
      <c r="C139" s="1759">
        <v>0</v>
      </c>
      <c r="D139" s="1759">
        <v>0</v>
      </c>
      <c r="E139" s="1759">
        <v>0</v>
      </c>
      <c r="F139" s="1759">
        <v>-7.143300897345993E-2</v>
      </c>
      <c r="G139" s="1759">
        <v>0</v>
      </c>
      <c r="H139" s="1759">
        <v>0</v>
      </c>
      <c r="I139" s="1759">
        <v>0</v>
      </c>
      <c r="J139" s="1759">
        <v>0</v>
      </c>
      <c r="K139" s="1759">
        <v>0</v>
      </c>
      <c r="L139" s="1759">
        <v>0</v>
      </c>
      <c r="M139" s="1759">
        <v>0</v>
      </c>
      <c r="N139" s="1759">
        <v>0</v>
      </c>
      <c r="O139" s="1759">
        <v>0</v>
      </c>
      <c r="P139" s="1759">
        <v>0</v>
      </c>
      <c r="Q139" s="1759">
        <v>0</v>
      </c>
      <c r="R139" s="1759">
        <v>0</v>
      </c>
      <c r="S139" s="1759">
        <v>9.9488870436573729E-2</v>
      </c>
      <c r="T139" s="1768">
        <v>2.8055861463113799E-2</v>
      </c>
    </row>
    <row r="140" spans="2:20">
      <c r="B140" s="1767" t="s">
        <v>63</v>
      </c>
      <c r="C140" s="1759">
        <v>0</v>
      </c>
      <c r="D140" s="1759">
        <v>0</v>
      </c>
      <c r="E140" s="1759">
        <v>0</v>
      </c>
      <c r="F140" s="1759">
        <v>0</v>
      </c>
      <c r="G140" s="1759">
        <v>0</v>
      </c>
      <c r="H140" s="1759">
        <v>0</v>
      </c>
      <c r="I140" s="1759">
        <v>0</v>
      </c>
      <c r="J140" s="1759">
        <v>0</v>
      </c>
      <c r="K140" s="1759">
        <v>0</v>
      </c>
      <c r="L140" s="1759">
        <v>0</v>
      </c>
      <c r="M140" s="1759">
        <v>0</v>
      </c>
      <c r="N140" s="1759">
        <v>0</v>
      </c>
      <c r="O140" s="1759">
        <v>0</v>
      </c>
      <c r="P140" s="1759">
        <v>0</v>
      </c>
      <c r="Q140" s="1759">
        <v>7.9634516882678241</v>
      </c>
      <c r="R140" s="1759">
        <v>0</v>
      </c>
      <c r="S140" s="1759">
        <v>-5.1762435973740857</v>
      </c>
      <c r="T140" s="1768">
        <v>2.7872080908937384</v>
      </c>
    </row>
    <row r="141" spans="2:20">
      <c r="B141" s="1767" t="s">
        <v>64</v>
      </c>
      <c r="C141" s="1759">
        <v>22.178927109375</v>
      </c>
      <c r="D141" s="1759">
        <v>-18.191437511328061</v>
      </c>
      <c r="E141" s="1759">
        <v>23.666155984350404</v>
      </c>
      <c r="F141" s="1759">
        <v>0</v>
      </c>
      <c r="G141" s="1759">
        <v>0</v>
      </c>
      <c r="H141" s="1759">
        <v>0</v>
      </c>
      <c r="I141" s="1759">
        <v>0</v>
      </c>
      <c r="J141" s="1759">
        <v>0</v>
      </c>
      <c r="K141" s="1759">
        <v>0</v>
      </c>
      <c r="L141" s="1759">
        <v>0</v>
      </c>
      <c r="M141" s="1759">
        <v>0</v>
      </c>
      <c r="N141" s="1759">
        <v>0</v>
      </c>
      <c r="O141" s="1759">
        <v>0</v>
      </c>
      <c r="P141" s="1759">
        <v>0</v>
      </c>
      <c r="Q141" s="1759">
        <v>0</v>
      </c>
      <c r="R141" s="1759">
        <v>0</v>
      </c>
      <c r="S141" s="1759">
        <v>0</v>
      </c>
      <c r="T141" s="1768">
        <v>27.653645582397342</v>
      </c>
    </row>
    <row r="142" spans="2:20">
      <c r="B142" s="1767" t="s">
        <v>65</v>
      </c>
      <c r="C142" s="1759">
        <v>8.6251383203125016</v>
      </c>
      <c r="D142" s="1759">
        <v>0</v>
      </c>
      <c r="E142" s="1759">
        <v>20.228971403017535</v>
      </c>
      <c r="F142" s="1759">
        <v>0</v>
      </c>
      <c r="G142" s="1759">
        <v>5.487827419085181</v>
      </c>
      <c r="H142" s="1759">
        <v>0</v>
      </c>
      <c r="I142" s="1759">
        <v>0</v>
      </c>
      <c r="J142" s="1759">
        <v>0</v>
      </c>
      <c r="K142" s="1759">
        <v>0</v>
      </c>
      <c r="L142" s="1759">
        <v>0</v>
      </c>
      <c r="M142" s="1759">
        <v>0</v>
      </c>
      <c r="N142" s="1759">
        <v>0.28883302205711481</v>
      </c>
      <c r="O142" s="1759">
        <v>0</v>
      </c>
      <c r="P142" s="1759">
        <v>0</v>
      </c>
      <c r="Q142" s="1759">
        <v>33.854534077172744</v>
      </c>
      <c r="R142" s="1759">
        <v>0</v>
      </c>
      <c r="S142" s="1759">
        <v>0</v>
      </c>
      <c r="T142" s="1768">
        <v>68.485304241645082</v>
      </c>
    </row>
    <row r="143" spans="2:20">
      <c r="B143" s="1767" t="s">
        <v>66</v>
      </c>
      <c r="C143" s="1759">
        <v>0</v>
      </c>
      <c r="D143" s="1759">
        <v>0</v>
      </c>
      <c r="E143" s="1759">
        <v>0</v>
      </c>
      <c r="F143" s="1759">
        <v>0</v>
      </c>
      <c r="G143" s="1759">
        <v>3.8864651354969491</v>
      </c>
      <c r="H143" s="1759">
        <v>0</v>
      </c>
      <c r="I143" s="1759">
        <v>0</v>
      </c>
      <c r="J143" s="1759">
        <v>0</v>
      </c>
      <c r="K143" s="1759">
        <v>0</v>
      </c>
      <c r="L143" s="1759">
        <v>0</v>
      </c>
      <c r="M143" s="1759">
        <v>0</v>
      </c>
      <c r="N143" s="1759">
        <v>0.20455079660510261</v>
      </c>
      <c r="O143" s="1759">
        <v>0</v>
      </c>
      <c r="P143" s="1759">
        <v>0</v>
      </c>
      <c r="Q143" s="1759">
        <v>38.870957409894118</v>
      </c>
      <c r="R143" s="1759">
        <v>4.8935866171781743</v>
      </c>
      <c r="S143" s="1759">
        <v>0</v>
      </c>
      <c r="T143" s="1768">
        <v>47.85555995917435</v>
      </c>
    </row>
    <row r="144" spans="2:20">
      <c r="B144" s="1763" t="s">
        <v>67</v>
      </c>
      <c r="C144" s="1764">
        <v>36.099074330938144</v>
      </c>
      <c r="D144" s="1764">
        <v>499.41105318884553</v>
      </c>
      <c r="E144" s="1764">
        <v>-463.62033679181872</v>
      </c>
      <c r="F144" s="1764">
        <v>-7.143300897345993E-2</v>
      </c>
      <c r="G144" s="1772">
        <v>65.090577559337504</v>
      </c>
      <c r="H144" s="1764">
        <v>0</v>
      </c>
      <c r="I144" s="1764">
        <v>1060.5377599089045</v>
      </c>
      <c r="J144" s="1764">
        <v>156.21570586374003</v>
      </c>
      <c r="K144" s="1764">
        <v>138.12089080251997</v>
      </c>
      <c r="L144" s="1764">
        <v>27.210006574998012</v>
      </c>
      <c r="M144" s="1764">
        <v>-46.518928353648569</v>
      </c>
      <c r="N144" s="1764">
        <v>-13.934190525150244</v>
      </c>
      <c r="O144" s="1764">
        <v>0</v>
      </c>
      <c r="P144" s="1764">
        <v>5.9593773315741148</v>
      </c>
      <c r="Q144" s="1764">
        <v>-467.27494671650084</v>
      </c>
      <c r="R144" s="1764">
        <v>-58.203587228378382</v>
      </c>
      <c r="S144" s="1764">
        <v>-5.0767547269375122</v>
      </c>
      <c r="T144" s="1764">
        <v>933.94426820944977</v>
      </c>
    </row>
    <row r="145" spans="2:20">
      <c r="B145" s="1765"/>
      <c r="C145" s="1766">
        <v>0</v>
      </c>
      <c r="D145" s="1766">
        <v>0</v>
      </c>
      <c r="E145" s="1766">
        <v>0</v>
      </c>
      <c r="F145" s="1766">
        <v>0</v>
      </c>
      <c r="G145" s="1773">
        <v>0</v>
      </c>
      <c r="H145" s="1766">
        <v>0</v>
      </c>
      <c r="I145" s="1766">
        <v>0</v>
      </c>
      <c r="J145" s="1766">
        <v>0</v>
      </c>
      <c r="K145" s="1766">
        <v>0</v>
      </c>
      <c r="L145" s="1766">
        <v>0</v>
      </c>
      <c r="M145" s="1766">
        <v>0</v>
      </c>
      <c r="N145" s="1766">
        <v>0</v>
      </c>
      <c r="O145" s="1766">
        <v>0</v>
      </c>
      <c r="P145" s="1766">
        <v>0</v>
      </c>
      <c r="Q145" s="1766">
        <v>0</v>
      </c>
      <c r="R145" s="1766">
        <v>0</v>
      </c>
      <c r="S145" s="1766">
        <v>0</v>
      </c>
      <c r="T145" s="1766">
        <v>0</v>
      </c>
    </row>
    <row r="146" spans="2:20">
      <c r="B146" s="1767" t="s">
        <v>68</v>
      </c>
      <c r="C146" s="1759">
        <v>5.7659559812914596</v>
      </c>
      <c r="D146" s="1759">
        <v>0</v>
      </c>
      <c r="E146" s="1759">
        <v>20.140625662246215</v>
      </c>
      <c r="F146" s="1759">
        <v>0</v>
      </c>
      <c r="G146" s="1759">
        <v>96.219207826214614</v>
      </c>
      <c r="H146" s="1759">
        <v>0</v>
      </c>
      <c r="I146" s="1759">
        <v>0</v>
      </c>
      <c r="J146" s="1759">
        <v>0</v>
      </c>
      <c r="K146" s="1759">
        <v>18.774389983885822</v>
      </c>
      <c r="L146" s="1759">
        <v>2.2619594529052449</v>
      </c>
      <c r="M146" s="1759">
        <v>0.75934024169921888</v>
      </c>
      <c r="N146" s="1759">
        <v>5.087709316109053</v>
      </c>
      <c r="O146" s="1759">
        <v>1.955318115234375</v>
      </c>
      <c r="P146" s="1759">
        <v>4.7991131198633983E-4</v>
      </c>
      <c r="Q146" s="1759">
        <v>120.84996632561483</v>
      </c>
      <c r="R146" s="1759">
        <v>18.196197954086337</v>
      </c>
      <c r="S146" s="1759">
        <v>0.58506469726562504</v>
      </c>
      <c r="T146" s="1768">
        <v>290.59621546786479</v>
      </c>
    </row>
    <row r="147" spans="2:20">
      <c r="B147" s="1767" t="s">
        <v>69</v>
      </c>
      <c r="C147" s="1759">
        <v>0</v>
      </c>
      <c r="D147" s="1759">
        <v>0</v>
      </c>
      <c r="E147" s="1759">
        <v>390.32849052575307</v>
      </c>
      <c r="F147" s="1759">
        <v>0</v>
      </c>
      <c r="G147" s="1759">
        <v>3.80545856067917</v>
      </c>
      <c r="H147" s="1759">
        <v>0</v>
      </c>
      <c r="I147" s="1759">
        <v>0</v>
      </c>
      <c r="J147" s="1759">
        <v>0</v>
      </c>
      <c r="K147" s="1759">
        <v>0</v>
      </c>
      <c r="L147" s="1759">
        <v>0</v>
      </c>
      <c r="M147" s="1759">
        <v>41.205948968253495</v>
      </c>
      <c r="N147" s="1759">
        <v>0.20028729266732476</v>
      </c>
      <c r="O147" s="1759">
        <v>0</v>
      </c>
      <c r="P147" s="1759">
        <v>0</v>
      </c>
      <c r="Q147" s="1759">
        <v>15.644073294761139</v>
      </c>
      <c r="R147" s="1759">
        <v>0</v>
      </c>
      <c r="S147" s="1759">
        <v>0</v>
      </c>
      <c r="T147" s="1768">
        <v>451.18425864211417</v>
      </c>
    </row>
    <row r="148" spans="2:20">
      <c r="B148" s="1767" t="s">
        <v>70</v>
      </c>
      <c r="C148" s="1759">
        <v>0</v>
      </c>
      <c r="D148" s="1759">
        <v>0</v>
      </c>
      <c r="E148" s="1759">
        <v>12.124097766198929</v>
      </c>
      <c r="F148" s="1759">
        <v>0</v>
      </c>
      <c r="G148" s="1759">
        <v>106.96046467685454</v>
      </c>
      <c r="H148" s="1759">
        <v>0</v>
      </c>
      <c r="I148" s="1759">
        <v>0</v>
      </c>
      <c r="J148" s="1759">
        <v>0</v>
      </c>
      <c r="K148" s="1759">
        <v>59.150287479050967</v>
      </c>
      <c r="L148" s="1759">
        <v>0</v>
      </c>
      <c r="M148" s="1759">
        <v>0</v>
      </c>
      <c r="N148" s="1759">
        <v>5.6294981408870823</v>
      </c>
      <c r="O148" s="1759">
        <v>50.263804232391934</v>
      </c>
      <c r="P148" s="1759">
        <v>1.4653773673998376</v>
      </c>
      <c r="Q148" s="1759">
        <v>167.05352361968622</v>
      </c>
      <c r="R148" s="1759">
        <v>26.615725966388851</v>
      </c>
      <c r="S148" s="1759">
        <v>0</v>
      </c>
      <c r="T148" s="1768">
        <v>429.26277924885835</v>
      </c>
    </row>
    <row r="149" spans="2:20">
      <c r="B149" s="1767" t="s">
        <v>71</v>
      </c>
      <c r="C149" s="1759">
        <v>0</v>
      </c>
      <c r="D149" s="1759">
        <v>0</v>
      </c>
      <c r="E149" s="1759">
        <v>17.266825593867647</v>
      </c>
      <c r="F149" s="1759">
        <v>0</v>
      </c>
      <c r="G149" s="1759">
        <v>47.207135385758583</v>
      </c>
      <c r="H149" s="1759">
        <v>0</v>
      </c>
      <c r="I149" s="1759">
        <v>0</v>
      </c>
      <c r="J149" s="1759">
        <v>0</v>
      </c>
      <c r="K149" s="1759">
        <v>0.34286013585192066</v>
      </c>
      <c r="L149" s="1759">
        <v>6.152561484679505E-4</v>
      </c>
      <c r="M149" s="1759">
        <v>0</v>
      </c>
      <c r="N149" s="1759">
        <v>2.4845860729346625</v>
      </c>
      <c r="O149" s="1759">
        <v>10.628217280358204</v>
      </c>
      <c r="P149" s="1759">
        <v>0.84471066492371039</v>
      </c>
      <c r="Q149" s="1759">
        <v>115.22915089485383</v>
      </c>
      <c r="R149" s="1759">
        <v>13.391663307903183</v>
      </c>
      <c r="S149" s="1759">
        <v>0</v>
      </c>
      <c r="T149" s="1768">
        <v>207.39576459260022</v>
      </c>
    </row>
    <row r="150" spans="2:20">
      <c r="B150" s="1767" t="s">
        <v>72</v>
      </c>
      <c r="C150" s="1759">
        <v>0</v>
      </c>
      <c r="D150" s="1759">
        <v>0</v>
      </c>
      <c r="E150" s="1759">
        <v>31.022615677081973</v>
      </c>
      <c r="F150" s="1759">
        <v>0</v>
      </c>
      <c r="G150" s="1759">
        <v>2.3514405709880259</v>
      </c>
      <c r="H150" s="1759">
        <v>0</v>
      </c>
      <c r="I150" s="1759">
        <v>0</v>
      </c>
      <c r="J150" s="1759">
        <v>0</v>
      </c>
      <c r="K150" s="1759">
        <v>1.325152202471839</v>
      </c>
      <c r="L150" s="1759">
        <v>0</v>
      </c>
      <c r="M150" s="1759">
        <v>2.8798420607810633</v>
      </c>
      <c r="N150" s="1759">
        <v>0.12376003005200138</v>
      </c>
      <c r="O150" s="1759">
        <v>0.25</v>
      </c>
      <c r="P150" s="1759">
        <v>0.36066131262685786</v>
      </c>
      <c r="Q150" s="1759">
        <v>7.9839854804023167</v>
      </c>
      <c r="R150" s="1759">
        <v>0</v>
      </c>
      <c r="S150" s="1759">
        <v>8.6831190235855574E-2</v>
      </c>
      <c r="T150" s="1768">
        <v>46.384288524639942</v>
      </c>
    </row>
    <row r="151" spans="2:20">
      <c r="B151" s="1767" t="s">
        <v>73</v>
      </c>
      <c r="C151" s="1759">
        <v>0</v>
      </c>
      <c r="D151" s="1759">
        <v>0</v>
      </c>
      <c r="E151" s="1759">
        <v>0</v>
      </c>
      <c r="F151" s="1759">
        <v>0</v>
      </c>
      <c r="G151" s="1759">
        <v>0</v>
      </c>
      <c r="H151" s="1759">
        <v>0</v>
      </c>
      <c r="I151" s="1759">
        <v>0</v>
      </c>
      <c r="J151" s="1759">
        <v>0</v>
      </c>
      <c r="K151" s="1759">
        <v>0</v>
      </c>
      <c r="L151" s="1759">
        <v>0</v>
      </c>
      <c r="M151" s="1759">
        <v>0</v>
      </c>
      <c r="N151" s="1759">
        <v>0</v>
      </c>
      <c r="O151" s="1759">
        <v>0</v>
      </c>
      <c r="P151" s="1759">
        <v>0</v>
      </c>
      <c r="Q151" s="1759">
        <v>0</v>
      </c>
      <c r="R151" s="1759">
        <v>0</v>
      </c>
      <c r="S151" s="1759">
        <v>0</v>
      </c>
      <c r="T151" s="1768">
        <v>0</v>
      </c>
    </row>
    <row r="152" spans="2:20">
      <c r="B152" s="1763" t="s">
        <v>74</v>
      </c>
      <c r="C152" s="1764">
        <v>5.7659559812914596</v>
      </c>
      <c r="D152" s="1764">
        <v>0</v>
      </c>
      <c r="E152" s="1764">
        <v>470.88265522514774</v>
      </c>
      <c r="F152" s="1764">
        <v>0</v>
      </c>
      <c r="G152" s="1772">
        <v>256.54370702049494</v>
      </c>
      <c r="H152" s="1764">
        <v>0</v>
      </c>
      <c r="I152" s="1764">
        <v>0</v>
      </c>
      <c r="J152" s="1764">
        <v>0</v>
      </c>
      <c r="K152" s="1764">
        <v>79.592689801260548</v>
      </c>
      <c r="L152" s="1764">
        <v>2.2625747090537129</v>
      </c>
      <c r="M152" s="1764">
        <v>44.845131270733781</v>
      </c>
      <c r="N152" s="1764">
        <v>13.525840852650123</v>
      </c>
      <c r="O152" s="1764">
        <v>63.09733962798451</v>
      </c>
      <c r="P152" s="1764">
        <v>2.671229256262392</v>
      </c>
      <c r="Q152" s="1764">
        <v>426.76069961531834</v>
      </c>
      <c r="R152" s="1764">
        <v>58.203587228378382</v>
      </c>
      <c r="S152" s="1764">
        <v>0.67189588750148066</v>
      </c>
      <c r="T152" s="1764">
        <v>1424.8233064760775</v>
      </c>
    </row>
    <row r="153" spans="2:20">
      <c r="B153" s="1758" t="s">
        <v>75</v>
      </c>
      <c r="C153" s="1759">
        <v>0</v>
      </c>
      <c r="D153" s="1759">
        <v>0</v>
      </c>
      <c r="E153" s="1759">
        <v>113.21942779139728</v>
      </c>
      <c r="F153" s="1759">
        <v>0.72711488851092865</v>
      </c>
      <c r="G153" s="1759">
        <v>12.578912449765744</v>
      </c>
      <c r="H153" s="1759">
        <v>0</v>
      </c>
      <c r="I153" s="1759">
        <v>0</v>
      </c>
      <c r="J153" s="1759">
        <v>0</v>
      </c>
      <c r="K153" s="1759">
        <v>6.1881554531238177E-2</v>
      </c>
      <c r="L153" s="1759">
        <v>0</v>
      </c>
      <c r="M153" s="1759">
        <v>5.2881219402962731</v>
      </c>
      <c r="N153" s="1759">
        <v>0.53337670416372851</v>
      </c>
      <c r="O153" s="1759">
        <v>0</v>
      </c>
      <c r="P153" s="1759">
        <v>0</v>
      </c>
      <c r="Q153" s="1759">
        <v>0</v>
      </c>
      <c r="R153" s="1759">
        <v>0</v>
      </c>
      <c r="S153" s="1759">
        <v>4.4048588394360317</v>
      </c>
      <c r="T153" s="1768">
        <v>136.81369416810119</v>
      </c>
    </row>
    <row r="154" spans="2:20">
      <c r="B154" s="1763" t="s">
        <v>76</v>
      </c>
      <c r="C154" s="1764">
        <v>5.7659559812914596</v>
      </c>
      <c r="D154" s="1764">
        <v>0</v>
      </c>
      <c r="E154" s="1764">
        <v>584.10208301654495</v>
      </c>
      <c r="F154" s="1764">
        <v>0.72711488851092865</v>
      </c>
      <c r="G154" s="1772">
        <v>269.1226194702607</v>
      </c>
      <c r="H154" s="1764">
        <v>0</v>
      </c>
      <c r="I154" s="1764">
        <v>0</v>
      </c>
      <c r="J154" s="1764">
        <v>0</v>
      </c>
      <c r="K154" s="1764">
        <v>79.654571355791788</v>
      </c>
      <c r="L154" s="1764">
        <v>2.2625747090537129</v>
      </c>
      <c r="M154" s="1764">
        <v>50.133253211030052</v>
      </c>
      <c r="N154" s="1764">
        <v>14.059217556813852</v>
      </c>
      <c r="O154" s="1764">
        <v>63.09733962798451</v>
      </c>
      <c r="P154" s="1764">
        <v>2.671229256262392</v>
      </c>
      <c r="Q154" s="1764">
        <v>426.76069961531834</v>
      </c>
      <c r="R154" s="1764">
        <v>58.203587228378382</v>
      </c>
      <c r="S154" s="1764">
        <v>5.0767547269375122</v>
      </c>
      <c r="T154" s="1764">
        <v>1561.6370006441789</v>
      </c>
    </row>
    <row r="155" spans="2:20">
      <c r="B155" s="1750"/>
      <c r="C155" s="1769">
        <v>0</v>
      </c>
      <c r="D155" s="1769">
        <v>0</v>
      </c>
      <c r="E155" s="1769">
        <v>-1.9895196601282805E-13</v>
      </c>
      <c r="F155" s="1769">
        <v>0</v>
      </c>
      <c r="G155" s="1769">
        <v>0</v>
      </c>
      <c r="H155" s="1769">
        <v>0</v>
      </c>
      <c r="I155" s="1769">
        <v>0</v>
      </c>
      <c r="J155" s="1769">
        <v>0</v>
      </c>
      <c r="K155" s="1769">
        <v>0</v>
      </c>
      <c r="L155" s="1769">
        <v>0</v>
      </c>
      <c r="M155" s="1769">
        <v>0</v>
      </c>
      <c r="N155" s="1769">
        <v>5.9952043329758453E-15</v>
      </c>
      <c r="O155" s="1769">
        <v>0</v>
      </c>
      <c r="P155" s="1769">
        <v>0</v>
      </c>
      <c r="Q155" s="1769">
        <v>0</v>
      </c>
      <c r="R155" s="1769">
        <v>0</v>
      </c>
      <c r="S155" s="1769">
        <v>0</v>
      </c>
      <c r="T155" s="1769">
        <v>0</v>
      </c>
    </row>
    <row r="156" spans="2:20">
      <c r="B156" s="1750"/>
      <c r="C156" s="1750"/>
      <c r="D156" s="1750"/>
      <c r="E156" s="1750"/>
      <c r="F156" s="1750"/>
      <c r="G156" s="1750"/>
      <c r="H156" s="1750"/>
      <c r="I156" s="1750"/>
      <c r="J156" s="1750"/>
      <c r="K156" s="1750"/>
      <c r="L156" s="1750"/>
      <c r="M156" s="1750"/>
      <c r="N156" s="1750"/>
      <c r="O156" s="1750"/>
      <c r="P156" s="1750"/>
      <c r="Q156" s="1750"/>
      <c r="R156" s="1750"/>
      <c r="S156" s="1750"/>
      <c r="T156" s="1750"/>
    </row>
    <row r="157" spans="2:20" ht="15">
      <c r="B157" s="1754" t="s">
        <v>80</v>
      </c>
      <c r="C157" s="1755"/>
      <c r="D157" s="1755"/>
      <c r="E157" s="1755"/>
      <c r="F157" s="1755"/>
      <c r="G157" s="1755"/>
      <c r="H157" s="1755"/>
      <c r="I157" s="1755"/>
      <c r="J157" s="1755"/>
      <c r="K157" s="1755"/>
      <c r="L157" s="1755"/>
      <c r="M157" s="1755"/>
      <c r="N157" s="1755"/>
      <c r="O157" s="1755"/>
      <c r="P157" s="1755"/>
      <c r="Q157" s="1755"/>
      <c r="R157" s="1755"/>
      <c r="S157" s="1755"/>
      <c r="T157" s="1755"/>
    </row>
    <row r="158" spans="2:20">
      <c r="B158" s="1750"/>
      <c r="C158" s="1750"/>
      <c r="D158" s="1750"/>
      <c r="E158" s="1750"/>
      <c r="F158" s="1750"/>
      <c r="G158" s="1750"/>
      <c r="H158" s="1750"/>
      <c r="I158" s="1750"/>
      <c r="J158" s="1750"/>
      <c r="K158" s="1750"/>
      <c r="L158" s="1750"/>
      <c r="M158" s="1750"/>
      <c r="N158" s="1750"/>
      <c r="O158" s="1750"/>
      <c r="P158" s="1750"/>
      <c r="Q158" s="1750"/>
      <c r="R158" s="1750"/>
      <c r="S158" s="1750"/>
      <c r="T158" s="1750"/>
    </row>
    <row r="159" spans="2:20">
      <c r="B159" s="2166" t="s">
        <v>30</v>
      </c>
      <c r="C159" s="2159" t="s">
        <v>31</v>
      </c>
      <c r="D159" s="2159" t="s">
        <v>32</v>
      </c>
      <c r="E159" s="2159" t="s">
        <v>33</v>
      </c>
      <c r="F159" s="2159" t="s">
        <v>890</v>
      </c>
      <c r="G159" s="2159" t="s">
        <v>34</v>
      </c>
      <c r="H159" s="2159" t="s">
        <v>891</v>
      </c>
      <c r="I159" s="2159" t="s">
        <v>35</v>
      </c>
      <c r="J159" s="2159" t="s">
        <v>36</v>
      </c>
      <c r="K159" s="2163" t="s">
        <v>37</v>
      </c>
      <c r="L159" s="2164"/>
      <c r="M159" s="2164"/>
      <c r="N159" s="2164"/>
      <c r="O159" s="2164"/>
      <c r="P159" s="2165"/>
      <c r="Q159" s="2159" t="s">
        <v>38</v>
      </c>
      <c r="R159" s="2159" t="s">
        <v>39</v>
      </c>
      <c r="S159" s="2159" t="s">
        <v>40</v>
      </c>
      <c r="T159" s="2159" t="s">
        <v>41</v>
      </c>
    </row>
    <row r="160" spans="2:20" ht="36">
      <c r="B160" s="2167"/>
      <c r="C160" s="2160"/>
      <c r="D160" s="2160"/>
      <c r="E160" s="2160"/>
      <c r="F160" s="2160"/>
      <c r="G160" s="2160"/>
      <c r="H160" s="2160"/>
      <c r="I160" s="2160"/>
      <c r="J160" s="2160"/>
      <c r="K160" s="1756" t="s">
        <v>42</v>
      </c>
      <c r="L160" s="1756" t="s">
        <v>43</v>
      </c>
      <c r="M160" s="1756" t="s">
        <v>44</v>
      </c>
      <c r="N160" s="1756" t="s">
        <v>45</v>
      </c>
      <c r="O160" s="1757" t="s">
        <v>46</v>
      </c>
      <c r="P160" s="1756" t="s">
        <v>47</v>
      </c>
      <c r="Q160" s="2160"/>
      <c r="R160" s="2160"/>
      <c r="S160" s="2160"/>
      <c r="T160" s="2160"/>
    </row>
    <row r="161" spans="2:20">
      <c r="B161" s="1758" t="s">
        <v>48</v>
      </c>
      <c r="C161" s="1759">
        <v>0</v>
      </c>
      <c r="D161" s="1759">
        <v>9.7691999999999997</v>
      </c>
      <c r="E161" s="1759">
        <v>0</v>
      </c>
      <c r="F161" s="1759">
        <v>0</v>
      </c>
      <c r="G161" s="1759">
        <v>0.18608000000000002</v>
      </c>
      <c r="H161" s="1759">
        <v>0</v>
      </c>
      <c r="I161" s="1760">
        <v>1023.5400255829881</v>
      </c>
      <c r="J161" s="1760">
        <v>181.18425489589617</v>
      </c>
      <c r="K161" s="1760">
        <v>220.41499400972572</v>
      </c>
      <c r="L161" s="1760">
        <v>28.685831908824202</v>
      </c>
      <c r="M161" s="1759">
        <v>1.6018700034195554</v>
      </c>
      <c r="N161" s="1759">
        <v>0.1425306035599459</v>
      </c>
      <c r="O161" s="1760">
        <v>79.93802880459161</v>
      </c>
      <c r="P161" s="1760">
        <v>9.9179265849836327</v>
      </c>
      <c r="Q161" s="1759">
        <v>0</v>
      </c>
      <c r="R161" s="1759">
        <v>0</v>
      </c>
      <c r="S161" s="1759">
        <v>0</v>
      </c>
      <c r="T161" s="1761">
        <v>1555.3807423939888</v>
      </c>
    </row>
    <row r="162" spans="2:20">
      <c r="B162" s="1758" t="s">
        <v>49</v>
      </c>
      <c r="C162" s="1759">
        <v>28.013633294173637</v>
      </c>
      <c r="D162" s="1759">
        <v>443.26764285453919</v>
      </c>
      <c r="E162" s="1759">
        <v>170.82755459689699</v>
      </c>
      <c r="F162" s="1759">
        <v>0.96874110820809101</v>
      </c>
      <c r="G162" s="1759">
        <v>279.38671764555238</v>
      </c>
      <c r="H162" s="1759">
        <v>0</v>
      </c>
      <c r="I162" s="1759">
        <v>0</v>
      </c>
      <c r="J162" s="1759">
        <v>0</v>
      </c>
      <c r="K162" s="1759">
        <v>2.543202703318971</v>
      </c>
      <c r="L162" s="1759">
        <v>0</v>
      </c>
      <c r="M162" s="1759">
        <v>3.3840076567254442</v>
      </c>
      <c r="N162" s="1759">
        <v>0</v>
      </c>
      <c r="O162" s="1759">
        <v>0</v>
      </c>
      <c r="P162" s="1759">
        <v>0</v>
      </c>
      <c r="Q162" s="1759">
        <v>0</v>
      </c>
      <c r="R162" s="1759">
        <v>0</v>
      </c>
      <c r="S162" s="1759">
        <v>0</v>
      </c>
      <c r="T162" s="1761">
        <v>928.39149985941469</v>
      </c>
    </row>
    <row r="163" spans="2:20">
      <c r="B163" s="1758" t="s">
        <v>50</v>
      </c>
      <c r="C163" s="1759">
        <v>0</v>
      </c>
      <c r="D163" s="1759">
        <v>0</v>
      </c>
      <c r="E163" s="1759">
        <v>-8.238229290577169E-2</v>
      </c>
      <c r="F163" s="1759">
        <v>0</v>
      </c>
      <c r="G163" s="1759">
        <v>0</v>
      </c>
      <c r="H163" s="1759">
        <v>0</v>
      </c>
      <c r="I163" s="1759">
        <v>0</v>
      </c>
      <c r="J163" s="1759">
        <v>0</v>
      </c>
      <c r="K163" s="1759">
        <v>0</v>
      </c>
      <c r="L163" s="1759">
        <v>0</v>
      </c>
      <c r="M163" s="1759">
        <v>0</v>
      </c>
      <c r="N163" s="1759">
        <v>0</v>
      </c>
      <c r="O163" s="1759">
        <v>0</v>
      </c>
      <c r="P163" s="1759">
        <v>0</v>
      </c>
      <c r="Q163" s="1759">
        <v>-40.771964815376407</v>
      </c>
      <c r="R163" s="1759">
        <v>0</v>
      </c>
      <c r="S163" s="1759">
        <v>0</v>
      </c>
      <c r="T163" s="1761">
        <v>-40.854347108282177</v>
      </c>
    </row>
    <row r="164" spans="2:20">
      <c r="B164" s="1758" t="s">
        <v>51</v>
      </c>
      <c r="C164" s="1759">
        <v>0</v>
      </c>
      <c r="D164" s="1759">
        <v>0</v>
      </c>
      <c r="E164" s="1759">
        <v>-16.913982362364816</v>
      </c>
      <c r="F164" s="1759">
        <v>-0.21068566030958977</v>
      </c>
      <c r="G164" s="1759">
        <v>-1.5457950077696609</v>
      </c>
      <c r="H164" s="1759">
        <v>0</v>
      </c>
      <c r="I164" s="1759">
        <v>0</v>
      </c>
      <c r="J164" s="1759">
        <v>0</v>
      </c>
      <c r="K164" s="1759">
        <v>0</v>
      </c>
      <c r="L164" s="1759">
        <v>0</v>
      </c>
      <c r="M164" s="1759">
        <v>-0.46212963965785603</v>
      </c>
      <c r="N164" s="1759">
        <v>-0.15662240166829164</v>
      </c>
      <c r="O164" s="1759">
        <v>0</v>
      </c>
      <c r="P164" s="1759">
        <v>0</v>
      </c>
      <c r="Q164" s="1759">
        <v>0</v>
      </c>
      <c r="R164" s="1759">
        <v>0</v>
      </c>
      <c r="S164" s="1759">
        <v>0</v>
      </c>
      <c r="T164" s="1761">
        <v>-19.289215071770215</v>
      </c>
    </row>
    <row r="165" spans="2:20">
      <c r="B165" s="1758" t="s">
        <v>52</v>
      </c>
      <c r="C165" s="1759">
        <v>0</v>
      </c>
      <c r="D165" s="1759">
        <v>0</v>
      </c>
      <c r="E165" s="1759">
        <v>-74.821470237515427</v>
      </c>
      <c r="F165" s="1759">
        <v>-0.43381751781743938</v>
      </c>
      <c r="G165" s="1759">
        <v>0</v>
      </c>
      <c r="H165" s="1759">
        <v>0</v>
      </c>
      <c r="I165" s="1759">
        <v>0</v>
      </c>
      <c r="J165" s="1759">
        <v>0</v>
      </c>
      <c r="K165" s="1759">
        <v>0</v>
      </c>
      <c r="L165" s="1759">
        <v>0</v>
      </c>
      <c r="M165" s="1759">
        <v>-2.9848679697644429</v>
      </c>
      <c r="N165" s="1759">
        <v>0</v>
      </c>
      <c r="O165" s="1759">
        <v>0</v>
      </c>
      <c r="P165" s="1759">
        <v>0</v>
      </c>
      <c r="Q165" s="1759">
        <v>0</v>
      </c>
      <c r="R165" s="1759">
        <v>0</v>
      </c>
      <c r="S165" s="1759">
        <v>0</v>
      </c>
      <c r="T165" s="1761">
        <v>-78.24015572509731</v>
      </c>
    </row>
    <row r="166" spans="2:20">
      <c r="B166" s="1758" t="s">
        <v>53</v>
      </c>
      <c r="C166" s="1759">
        <v>0</v>
      </c>
      <c r="D166" s="1759">
        <v>0</v>
      </c>
      <c r="E166" s="1759">
        <v>0</v>
      </c>
      <c r="F166" s="1759">
        <v>0</v>
      </c>
      <c r="G166" s="1759">
        <v>0</v>
      </c>
      <c r="H166" s="1759">
        <v>0</v>
      </c>
      <c r="I166" s="1759">
        <v>0</v>
      </c>
      <c r="J166" s="1759">
        <v>0</v>
      </c>
      <c r="K166" s="1759">
        <v>0</v>
      </c>
      <c r="L166" s="1759">
        <v>0</v>
      </c>
      <c r="M166" s="1759">
        <v>0</v>
      </c>
      <c r="N166" s="1759">
        <v>0</v>
      </c>
      <c r="O166" s="1759">
        <v>0</v>
      </c>
      <c r="P166" s="1759">
        <v>0</v>
      </c>
      <c r="Q166" s="1759">
        <v>0</v>
      </c>
      <c r="R166" s="1759">
        <v>0</v>
      </c>
      <c r="S166" s="1759">
        <v>0</v>
      </c>
      <c r="T166" s="1761">
        <v>0</v>
      </c>
    </row>
    <row r="167" spans="2:20">
      <c r="B167" s="1763" t="s">
        <v>54</v>
      </c>
      <c r="C167" s="1764">
        <v>28.013633294173637</v>
      </c>
      <c r="D167" s="1764">
        <v>453.03684285453915</v>
      </c>
      <c r="E167" s="1764">
        <v>79.009719704110978</v>
      </c>
      <c r="F167" s="1764">
        <v>0.32423793008106183</v>
      </c>
      <c r="G167" s="1772">
        <v>278.02700263778274</v>
      </c>
      <c r="H167" s="1764">
        <v>0</v>
      </c>
      <c r="I167" s="1764">
        <v>1023.5400255829881</v>
      </c>
      <c r="J167" s="1764">
        <v>181.18425489589617</v>
      </c>
      <c r="K167" s="1764">
        <v>222.95819671304469</v>
      </c>
      <c r="L167" s="1764">
        <v>28.685831908824202</v>
      </c>
      <c r="M167" s="1764">
        <v>1.5388800507227005</v>
      </c>
      <c r="N167" s="1764">
        <v>-1.4091798108345738E-2</v>
      </c>
      <c r="O167" s="1764">
        <v>79.93802880459161</v>
      </c>
      <c r="P167" s="1764">
        <v>9.9179265849836327</v>
      </c>
      <c r="Q167" s="1764">
        <v>-40.771964815376407</v>
      </c>
      <c r="R167" s="1764">
        <v>0</v>
      </c>
      <c r="S167" s="1764">
        <v>0</v>
      </c>
      <c r="T167" s="1764">
        <v>2345.3885243482537</v>
      </c>
    </row>
    <row r="168" spans="2:20">
      <c r="B168" s="1765"/>
      <c r="C168" s="1766">
        <v>0</v>
      </c>
      <c r="D168" s="1766">
        <v>0</v>
      </c>
      <c r="E168" s="1766">
        <v>0</v>
      </c>
      <c r="F168" s="1766">
        <v>0</v>
      </c>
      <c r="G168" s="1773">
        <v>0</v>
      </c>
      <c r="H168" s="1766">
        <v>0</v>
      </c>
      <c r="I168" s="1766">
        <v>0</v>
      </c>
      <c r="J168" s="1766">
        <v>0</v>
      </c>
      <c r="K168" s="1766">
        <v>0</v>
      </c>
      <c r="L168" s="1766">
        <v>0</v>
      </c>
      <c r="M168" s="1766">
        <v>0</v>
      </c>
      <c r="N168" s="1766">
        <v>0</v>
      </c>
      <c r="O168" s="1766">
        <v>0</v>
      </c>
      <c r="P168" s="1766">
        <v>0</v>
      </c>
      <c r="Q168" s="1766">
        <v>0</v>
      </c>
      <c r="R168" s="1766">
        <v>0</v>
      </c>
      <c r="S168" s="1766">
        <v>0</v>
      </c>
      <c r="T168" s="1766">
        <v>0</v>
      </c>
    </row>
    <row r="169" spans="2:20">
      <c r="B169" s="1767" t="s">
        <v>55</v>
      </c>
      <c r="C169" s="1759">
        <v>0</v>
      </c>
      <c r="D169" s="1759">
        <v>0</v>
      </c>
      <c r="E169" s="1759">
        <v>0</v>
      </c>
      <c r="F169" s="1759">
        <v>0</v>
      </c>
      <c r="G169" s="1759">
        <v>0</v>
      </c>
      <c r="H169" s="1759">
        <v>0</v>
      </c>
      <c r="I169" s="1759">
        <v>0</v>
      </c>
      <c r="J169" s="1759">
        <v>0</v>
      </c>
      <c r="K169" s="1759">
        <v>0</v>
      </c>
      <c r="L169" s="1759">
        <v>0</v>
      </c>
      <c r="M169" s="1759">
        <v>0</v>
      </c>
      <c r="N169" s="1759">
        <v>0</v>
      </c>
      <c r="O169" s="1759">
        <v>0</v>
      </c>
      <c r="P169" s="1759">
        <v>0</v>
      </c>
      <c r="Q169" s="1759">
        <v>0</v>
      </c>
      <c r="R169" s="1759">
        <v>0</v>
      </c>
      <c r="S169" s="1759">
        <v>0</v>
      </c>
      <c r="T169" s="1768">
        <v>0</v>
      </c>
    </row>
    <row r="170" spans="2:20">
      <c r="B170" s="1767" t="s">
        <v>56</v>
      </c>
      <c r="C170" s="1759">
        <v>2.04073083322753</v>
      </c>
      <c r="D170" s="1759">
        <v>0</v>
      </c>
      <c r="E170" s="1759">
        <v>2.4418389476820739</v>
      </c>
      <c r="F170" s="1759">
        <v>0</v>
      </c>
      <c r="G170" s="1759">
        <v>35.729771303703572</v>
      </c>
      <c r="H170" s="1759">
        <v>0</v>
      </c>
      <c r="I170" s="1759">
        <v>1023.5400255829881</v>
      </c>
      <c r="J170" s="1759">
        <v>181.18425489589617</v>
      </c>
      <c r="K170" s="1759">
        <v>30.05974649549654</v>
      </c>
      <c r="L170" s="1759">
        <v>10.412897708026497</v>
      </c>
      <c r="M170" s="1759">
        <v>4.867247129818443</v>
      </c>
      <c r="N170" s="1759">
        <v>6.0171298401783551</v>
      </c>
      <c r="O170" s="1759">
        <v>0</v>
      </c>
      <c r="P170" s="1759">
        <v>0.1274458438995901</v>
      </c>
      <c r="Q170" s="1759">
        <v>-559.64211134561003</v>
      </c>
      <c r="R170" s="1759">
        <v>0</v>
      </c>
      <c r="S170" s="1759">
        <v>0</v>
      </c>
      <c r="T170" s="1768">
        <v>736.77897723530668</v>
      </c>
    </row>
    <row r="171" spans="2:20">
      <c r="B171" s="1767" t="s">
        <v>57</v>
      </c>
      <c r="C171" s="1759">
        <v>7.7272727272727285E-2</v>
      </c>
      <c r="D171" s="1759">
        <v>0</v>
      </c>
      <c r="E171" s="1759">
        <v>0</v>
      </c>
      <c r="F171" s="1759">
        <v>0</v>
      </c>
      <c r="G171" s="1759">
        <v>17.872657477712522</v>
      </c>
      <c r="H171" s="1759">
        <v>0</v>
      </c>
      <c r="I171" s="1759">
        <v>0</v>
      </c>
      <c r="J171" s="1759">
        <v>0</v>
      </c>
      <c r="K171" s="1759">
        <v>30.795424710415574</v>
      </c>
      <c r="L171" s="1759">
        <v>15.788091398661473</v>
      </c>
      <c r="M171" s="1759">
        <v>0</v>
      </c>
      <c r="N171" s="1759">
        <v>3.9361494776423425</v>
      </c>
      <c r="O171" s="1759">
        <v>0</v>
      </c>
      <c r="P171" s="1759">
        <v>6.7289973607209745</v>
      </c>
      <c r="Q171" s="1759">
        <v>0</v>
      </c>
      <c r="R171" s="1759">
        <v>-68.166941269573059</v>
      </c>
      <c r="S171" s="1759">
        <v>0</v>
      </c>
      <c r="T171" s="1768">
        <v>7.0316518828525636</v>
      </c>
    </row>
    <row r="172" spans="2:20">
      <c r="B172" s="1767" t="s">
        <v>58</v>
      </c>
      <c r="C172" s="1759">
        <v>0</v>
      </c>
      <c r="D172" s="1759">
        <v>0</v>
      </c>
      <c r="E172" s="1759">
        <v>0</v>
      </c>
      <c r="F172" s="1759">
        <v>0</v>
      </c>
      <c r="G172" s="1759">
        <v>0</v>
      </c>
      <c r="H172" s="1759">
        <v>0</v>
      </c>
      <c r="I172" s="1759">
        <v>0</v>
      </c>
      <c r="J172" s="1759">
        <v>0</v>
      </c>
      <c r="K172" s="1759">
        <v>35.051901650070974</v>
      </c>
      <c r="L172" s="1759">
        <v>0</v>
      </c>
      <c r="M172" s="1759">
        <v>0</v>
      </c>
      <c r="N172" s="1759">
        <v>-32.397115661019285</v>
      </c>
      <c r="O172" s="1759">
        <v>0</v>
      </c>
      <c r="P172" s="1759">
        <v>0</v>
      </c>
      <c r="Q172" s="1759">
        <v>0</v>
      </c>
      <c r="R172" s="1759">
        <v>0</v>
      </c>
      <c r="S172" s="1759">
        <v>0</v>
      </c>
      <c r="T172" s="1768">
        <v>2.6547859890516889</v>
      </c>
    </row>
    <row r="173" spans="2:20">
      <c r="B173" s="1767" t="s">
        <v>59</v>
      </c>
      <c r="C173" s="1759">
        <v>0</v>
      </c>
      <c r="D173" s="1759">
        <v>0</v>
      </c>
      <c r="E173" s="1759">
        <v>0</v>
      </c>
      <c r="F173" s="1759">
        <v>0</v>
      </c>
      <c r="G173" s="1759">
        <v>0</v>
      </c>
      <c r="H173" s="1759">
        <v>0</v>
      </c>
      <c r="I173" s="1759">
        <v>0</v>
      </c>
      <c r="J173" s="1759">
        <v>0</v>
      </c>
      <c r="K173" s="1759">
        <v>0</v>
      </c>
      <c r="L173" s="1759">
        <v>0</v>
      </c>
      <c r="M173" s="1759">
        <v>0</v>
      </c>
      <c r="N173" s="1759">
        <v>0</v>
      </c>
      <c r="O173" s="1759">
        <v>0</v>
      </c>
      <c r="P173" s="1759">
        <v>0</v>
      </c>
      <c r="Q173" s="1759">
        <v>0</v>
      </c>
      <c r="R173" s="1759">
        <v>0</v>
      </c>
      <c r="S173" s="1759">
        <v>0</v>
      </c>
      <c r="T173" s="1768">
        <v>0</v>
      </c>
    </row>
    <row r="174" spans="2:20">
      <c r="B174" s="1767" t="s">
        <v>60</v>
      </c>
      <c r="C174" s="1759">
        <v>0</v>
      </c>
      <c r="D174" s="1759">
        <v>469.52687715624688</v>
      </c>
      <c r="E174" s="1759">
        <v>-464.85369049462497</v>
      </c>
      <c r="F174" s="1759">
        <v>0</v>
      </c>
      <c r="G174" s="1759">
        <v>0</v>
      </c>
      <c r="H174" s="1759">
        <v>0</v>
      </c>
      <c r="I174" s="1759">
        <v>0</v>
      </c>
      <c r="J174" s="1759">
        <v>0</v>
      </c>
      <c r="K174" s="1759">
        <v>0</v>
      </c>
      <c r="L174" s="1759">
        <v>0</v>
      </c>
      <c r="M174" s="1759">
        <v>0</v>
      </c>
      <c r="N174" s="1759">
        <v>0</v>
      </c>
      <c r="O174" s="1759">
        <v>0</v>
      </c>
      <c r="P174" s="1759">
        <v>0</v>
      </c>
      <c r="Q174" s="1759">
        <v>0</v>
      </c>
      <c r="R174" s="1759">
        <v>0</v>
      </c>
      <c r="S174" s="1759">
        <v>0</v>
      </c>
      <c r="T174" s="1768">
        <v>4.6731866616218856</v>
      </c>
    </row>
    <row r="175" spans="2:20">
      <c r="B175" s="1767" t="s">
        <v>61</v>
      </c>
      <c r="C175" s="1759">
        <v>0</v>
      </c>
      <c r="D175" s="1759">
        <v>0</v>
      </c>
      <c r="E175" s="1759">
        <v>0</v>
      </c>
      <c r="F175" s="1759">
        <v>0</v>
      </c>
      <c r="G175" s="1759">
        <v>0</v>
      </c>
      <c r="H175" s="1759">
        <v>0</v>
      </c>
      <c r="I175" s="1759">
        <v>0</v>
      </c>
      <c r="J175" s="1759">
        <v>0</v>
      </c>
      <c r="K175" s="1759">
        <v>53.726498829566957</v>
      </c>
      <c r="L175" s="1759">
        <v>0</v>
      </c>
      <c r="M175" s="1759">
        <v>-53.726498829566957</v>
      </c>
      <c r="N175" s="1759">
        <v>0</v>
      </c>
      <c r="O175" s="1759">
        <v>0</v>
      </c>
      <c r="P175" s="1759">
        <v>0</v>
      </c>
      <c r="Q175" s="1759">
        <v>0</v>
      </c>
      <c r="R175" s="1759">
        <v>0</v>
      </c>
      <c r="S175" s="1759">
        <v>0</v>
      </c>
      <c r="T175" s="1768">
        <v>0</v>
      </c>
    </row>
    <row r="176" spans="2:20">
      <c r="B176" s="1767" t="s">
        <v>62</v>
      </c>
      <c r="C176" s="1759">
        <v>0</v>
      </c>
      <c r="D176" s="1759">
        <v>0</v>
      </c>
      <c r="E176" s="1759">
        <v>0</v>
      </c>
      <c r="F176" s="1759">
        <v>-0.9610704740785061</v>
      </c>
      <c r="G176" s="1759">
        <v>0</v>
      </c>
      <c r="H176" s="1759">
        <v>0</v>
      </c>
      <c r="I176" s="1759">
        <v>0</v>
      </c>
      <c r="J176" s="1759">
        <v>0</v>
      </c>
      <c r="K176" s="1759">
        <v>0</v>
      </c>
      <c r="L176" s="1759">
        <v>0</v>
      </c>
      <c r="M176" s="1759">
        <v>0</v>
      </c>
      <c r="N176" s="1759">
        <v>0</v>
      </c>
      <c r="O176" s="1759">
        <v>0</v>
      </c>
      <c r="P176" s="1759">
        <v>0</v>
      </c>
      <c r="Q176" s="1759">
        <v>0</v>
      </c>
      <c r="R176" s="1759">
        <v>0</v>
      </c>
      <c r="S176" s="1759">
        <v>1.3385382647332955</v>
      </c>
      <c r="T176" s="1768">
        <v>0.37746779065478941</v>
      </c>
    </row>
    <row r="177" spans="2:20">
      <c r="B177" s="1767" t="s">
        <v>63</v>
      </c>
      <c r="C177" s="1759">
        <v>0</v>
      </c>
      <c r="D177" s="1759">
        <v>0</v>
      </c>
      <c r="E177" s="1759">
        <v>0</v>
      </c>
      <c r="F177" s="1759">
        <v>0</v>
      </c>
      <c r="G177" s="1759">
        <v>0</v>
      </c>
      <c r="H177" s="1759">
        <v>0</v>
      </c>
      <c r="I177" s="1759">
        <v>0</v>
      </c>
      <c r="J177" s="1759">
        <v>0</v>
      </c>
      <c r="K177" s="1759">
        <v>0</v>
      </c>
      <c r="L177" s="1759">
        <v>0</v>
      </c>
      <c r="M177" s="1759">
        <v>0</v>
      </c>
      <c r="N177" s="1759">
        <v>0</v>
      </c>
      <c r="O177" s="1759">
        <v>0</v>
      </c>
      <c r="P177" s="1759">
        <v>0</v>
      </c>
      <c r="Q177" s="1759">
        <v>16.613212092757209</v>
      </c>
      <c r="R177" s="1759">
        <v>0</v>
      </c>
      <c r="S177" s="1759">
        <v>-10.798587860292187</v>
      </c>
      <c r="T177" s="1768">
        <v>5.8146242324650217</v>
      </c>
    </row>
    <row r="178" spans="2:20">
      <c r="B178" s="1767" t="s">
        <v>64</v>
      </c>
      <c r="C178" s="1759">
        <v>15.474789843749999</v>
      </c>
      <c r="D178" s="1759">
        <v>-16.490034301707698</v>
      </c>
      <c r="E178" s="1759">
        <v>21.458462057363484</v>
      </c>
      <c r="F178" s="1759">
        <v>0</v>
      </c>
      <c r="G178" s="1759">
        <v>0</v>
      </c>
      <c r="H178" s="1759">
        <v>0</v>
      </c>
      <c r="I178" s="1759">
        <v>0</v>
      </c>
      <c r="J178" s="1759">
        <v>0</v>
      </c>
      <c r="K178" s="1759">
        <v>0</v>
      </c>
      <c r="L178" s="1759">
        <v>0</v>
      </c>
      <c r="M178" s="1759">
        <v>0</v>
      </c>
      <c r="N178" s="1759">
        <v>0</v>
      </c>
      <c r="O178" s="1759">
        <v>0</v>
      </c>
      <c r="P178" s="1759">
        <v>0</v>
      </c>
      <c r="Q178" s="1759">
        <v>0</v>
      </c>
      <c r="R178" s="1759">
        <v>0</v>
      </c>
      <c r="S178" s="1759">
        <v>0</v>
      </c>
      <c r="T178" s="1768">
        <v>20.443217599405784</v>
      </c>
    </row>
    <row r="179" spans="2:20">
      <c r="B179" s="1767" t="s">
        <v>65</v>
      </c>
      <c r="C179" s="1759">
        <v>6.017973828125001</v>
      </c>
      <c r="D179" s="1759">
        <v>0</v>
      </c>
      <c r="E179" s="1759">
        <v>19.75864185375092</v>
      </c>
      <c r="F179" s="1759">
        <v>0</v>
      </c>
      <c r="G179" s="1759">
        <v>5.1351593182183395</v>
      </c>
      <c r="H179" s="1759">
        <v>0</v>
      </c>
      <c r="I179" s="1759">
        <v>0</v>
      </c>
      <c r="J179" s="1759">
        <v>0</v>
      </c>
      <c r="K179" s="1759">
        <v>0</v>
      </c>
      <c r="L179" s="1759">
        <v>0</v>
      </c>
      <c r="M179" s="1759">
        <v>0</v>
      </c>
      <c r="N179" s="1759">
        <v>0.52030248598688023</v>
      </c>
      <c r="O179" s="1759">
        <v>0</v>
      </c>
      <c r="P179" s="1759">
        <v>0</v>
      </c>
      <c r="Q179" s="1759">
        <v>32.857189093062296</v>
      </c>
      <c r="R179" s="1759">
        <v>0</v>
      </c>
      <c r="S179" s="1759">
        <v>0</v>
      </c>
      <c r="T179" s="1768">
        <v>64.28926657914343</v>
      </c>
    </row>
    <row r="180" spans="2:20">
      <c r="B180" s="1767" t="s">
        <v>66</v>
      </c>
      <c r="C180" s="1759">
        <v>0</v>
      </c>
      <c r="D180" s="1759">
        <v>0</v>
      </c>
      <c r="E180" s="1759">
        <v>0</v>
      </c>
      <c r="F180" s="1759">
        <v>0</v>
      </c>
      <c r="G180" s="1759">
        <v>3.2292704570150814</v>
      </c>
      <c r="H180" s="1759">
        <v>0</v>
      </c>
      <c r="I180" s="1759">
        <v>0</v>
      </c>
      <c r="J180" s="1759">
        <v>0</v>
      </c>
      <c r="K180" s="1759">
        <v>0</v>
      </c>
      <c r="L180" s="1759">
        <v>0</v>
      </c>
      <c r="M180" s="1759">
        <v>0</v>
      </c>
      <c r="N180" s="1759">
        <v>0.32719480401474388</v>
      </c>
      <c r="O180" s="1759">
        <v>0</v>
      </c>
      <c r="P180" s="1759">
        <v>0</v>
      </c>
      <c r="Q180" s="1759">
        <v>39.739285046024399</v>
      </c>
      <c r="R180" s="1759">
        <v>5.2865527205622431</v>
      </c>
      <c r="S180" s="1759">
        <v>0</v>
      </c>
      <c r="T180" s="1768">
        <v>48.582303027616469</v>
      </c>
    </row>
    <row r="181" spans="2:20">
      <c r="B181" s="1763" t="s">
        <v>67</v>
      </c>
      <c r="C181" s="1764">
        <v>23.610767232375256</v>
      </c>
      <c r="D181" s="1764">
        <v>453.03684285453915</v>
      </c>
      <c r="E181" s="1764">
        <v>-421.19474763582849</v>
      </c>
      <c r="F181" s="1764">
        <v>-0.9610704740785061</v>
      </c>
      <c r="G181" s="1772">
        <v>61.96685855664952</v>
      </c>
      <c r="H181" s="1764">
        <v>0</v>
      </c>
      <c r="I181" s="1764">
        <v>1023.5400255829881</v>
      </c>
      <c r="J181" s="1764">
        <v>181.18425489589617</v>
      </c>
      <c r="K181" s="1764">
        <v>149.63357168555007</v>
      </c>
      <c r="L181" s="1764">
        <v>26.20098910668797</v>
      </c>
      <c r="M181" s="1764">
        <v>-48.859251699748512</v>
      </c>
      <c r="N181" s="1764">
        <v>-21.596339053196964</v>
      </c>
      <c r="O181" s="1764">
        <v>0</v>
      </c>
      <c r="P181" s="1764">
        <v>6.8564432046205646</v>
      </c>
      <c r="Q181" s="1764">
        <v>-470.43242511376616</v>
      </c>
      <c r="R181" s="1764">
        <v>-62.88038854901081</v>
      </c>
      <c r="S181" s="1764">
        <v>-9.4600495955588926</v>
      </c>
      <c r="T181" s="1764">
        <v>890.64548099811827</v>
      </c>
    </row>
    <row r="182" spans="2:20">
      <c r="B182" s="1765"/>
      <c r="C182" s="1766">
        <v>0</v>
      </c>
      <c r="D182" s="1766">
        <v>0</v>
      </c>
      <c r="E182" s="1766">
        <v>0</v>
      </c>
      <c r="F182" s="1766">
        <v>0</v>
      </c>
      <c r="G182" s="1773">
        <v>0</v>
      </c>
      <c r="H182" s="1766">
        <v>0</v>
      </c>
      <c r="I182" s="1766">
        <v>0</v>
      </c>
      <c r="J182" s="1766">
        <v>0</v>
      </c>
      <c r="K182" s="1766">
        <v>0</v>
      </c>
      <c r="L182" s="1766">
        <v>0</v>
      </c>
      <c r="M182" s="1766">
        <v>0</v>
      </c>
      <c r="N182" s="1766">
        <v>0</v>
      </c>
      <c r="O182" s="1766">
        <v>0</v>
      </c>
      <c r="P182" s="1766">
        <v>0</v>
      </c>
      <c r="Q182" s="1766">
        <v>0</v>
      </c>
      <c r="R182" s="1766">
        <v>0</v>
      </c>
      <c r="S182" s="1766">
        <v>0</v>
      </c>
      <c r="T182" s="1766">
        <v>0</v>
      </c>
    </row>
    <row r="183" spans="2:20">
      <c r="B183" s="1767" t="s">
        <v>68</v>
      </c>
      <c r="C183" s="1759">
        <v>4.402866061798381</v>
      </c>
      <c r="D183" s="1759">
        <v>0</v>
      </c>
      <c r="E183" s="1759">
        <v>15.285550941396558</v>
      </c>
      <c r="F183" s="1759">
        <v>0</v>
      </c>
      <c r="G183" s="1759">
        <v>82.021556851795765</v>
      </c>
      <c r="H183" s="1759">
        <v>0</v>
      </c>
      <c r="I183" s="1759">
        <v>0</v>
      </c>
      <c r="J183" s="1759">
        <v>0</v>
      </c>
      <c r="K183" s="1759">
        <v>19.904086757615648</v>
      </c>
      <c r="L183" s="1759">
        <v>2.4842759722515511</v>
      </c>
      <c r="M183" s="1759">
        <v>0.94250728115234383</v>
      </c>
      <c r="N183" s="1759">
        <v>8.336390573651606</v>
      </c>
      <c r="O183" s="1759">
        <v>2.8483193359375001</v>
      </c>
      <c r="P183" s="1759">
        <v>5.2671642446208732E-4</v>
      </c>
      <c r="Q183" s="1759">
        <v>123.00678673516852</v>
      </c>
      <c r="R183" s="1759">
        <v>18.086756081914288</v>
      </c>
      <c r="S183" s="1759">
        <v>1.3772960205078124</v>
      </c>
      <c r="T183" s="1768">
        <v>278.69691932961445</v>
      </c>
    </row>
    <row r="184" spans="2:20">
      <c r="B184" s="1767" t="s">
        <v>69</v>
      </c>
      <c r="C184" s="1759">
        <v>0</v>
      </c>
      <c r="D184" s="1759">
        <v>0</v>
      </c>
      <c r="E184" s="1759">
        <v>335.93998919996596</v>
      </c>
      <c r="F184" s="1759">
        <v>9.4771242925738991E-2</v>
      </c>
      <c r="G184" s="1759">
        <v>4.5339029695199544</v>
      </c>
      <c r="H184" s="1759">
        <v>0</v>
      </c>
      <c r="I184" s="1759">
        <v>0</v>
      </c>
      <c r="J184" s="1759">
        <v>0</v>
      </c>
      <c r="K184" s="1759">
        <v>0</v>
      </c>
      <c r="L184" s="1759">
        <v>0</v>
      </c>
      <c r="M184" s="1759">
        <v>38.371773390829333</v>
      </c>
      <c r="N184" s="1759">
        <v>0.45938223920246229</v>
      </c>
      <c r="O184" s="1759">
        <v>0</v>
      </c>
      <c r="P184" s="1759">
        <v>0</v>
      </c>
      <c r="Q184" s="1759">
        <v>24.830612613321723</v>
      </c>
      <c r="R184" s="1759">
        <v>0</v>
      </c>
      <c r="S184" s="1759">
        <v>0.39090580497267069</v>
      </c>
      <c r="T184" s="1768">
        <v>404.62133746073778</v>
      </c>
    </row>
    <row r="185" spans="2:20">
      <c r="B185" s="1767" t="s">
        <v>70</v>
      </c>
      <c r="C185" s="1759">
        <v>0</v>
      </c>
      <c r="D185" s="1759">
        <v>0</v>
      </c>
      <c r="E185" s="1759">
        <v>7.6204805429044127</v>
      </c>
      <c r="F185" s="1759">
        <v>0</v>
      </c>
      <c r="G185" s="1759">
        <v>80.929799495030636</v>
      </c>
      <c r="H185" s="1759">
        <v>0</v>
      </c>
      <c r="I185" s="1759">
        <v>0</v>
      </c>
      <c r="J185" s="1759">
        <v>0</v>
      </c>
      <c r="K185" s="1759">
        <v>51.076854442173044</v>
      </c>
      <c r="L185" s="1759">
        <v>0</v>
      </c>
      <c r="M185" s="1759">
        <v>0</v>
      </c>
      <c r="N185" s="1759">
        <v>8.1999356316550855</v>
      </c>
      <c r="O185" s="1759">
        <v>62.835725387811195</v>
      </c>
      <c r="P185" s="1759">
        <v>1.6849133946274748</v>
      </c>
      <c r="Q185" s="1759">
        <v>167.36963395676293</v>
      </c>
      <c r="R185" s="1759">
        <v>28.222608960163477</v>
      </c>
      <c r="S185" s="1759">
        <v>0</v>
      </c>
      <c r="T185" s="1768">
        <v>407.93995181112825</v>
      </c>
    </row>
    <row r="186" spans="2:20">
      <c r="B186" s="1767" t="s">
        <v>71</v>
      </c>
      <c r="C186" s="1759">
        <v>0</v>
      </c>
      <c r="D186" s="1759">
        <v>0</v>
      </c>
      <c r="E186" s="1759">
        <v>10.491369546862531</v>
      </c>
      <c r="F186" s="1759">
        <v>0</v>
      </c>
      <c r="G186" s="1759">
        <v>35.36343810232146</v>
      </c>
      <c r="H186" s="1759">
        <v>0</v>
      </c>
      <c r="I186" s="1759">
        <v>0</v>
      </c>
      <c r="J186" s="1759">
        <v>0</v>
      </c>
      <c r="K186" s="1759">
        <v>0.41502991649093068</v>
      </c>
      <c r="L186" s="1759">
        <v>5.6682988468104167E-4</v>
      </c>
      <c r="M186" s="1759">
        <v>0</v>
      </c>
      <c r="N186" s="1759">
        <v>3.5830796315127467</v>
      </c>
      <c r="O186" s="1759">
        <v>13.853984080842906</v>
      </c>
      <c r="P186" s="1759">
        <v>0.85666800244149366</v>
      </c>
      <c r="Q186" s="1759">
        <v>106.66141597563889</v>
      </c>
      <c r="R186" s="1759">
        <v>16.571023506933056</v>
      </c>
      <c r="S186" s="1759">
        <v>0</v>
      </c>
      <c r="T186" s="1768">
        <v>187.79657559292866</v>
      </c>
    </row>
    <row r="187" spans="2:20">
      <c r="B187" s="1767" t="s">
        <v>72</v>
      </c>
      <c r="C187" s="1759">
        <v>0</v>
      </c>
      <c r="D187" s="1759">
        <v>0</v>
      </c>
      <c r="E187" s="1759">
        <v>28.598972580821304</v>
      </c>
      <c r="F187" s="1759">
        <v>0</v>
      </c>
      <c r="G187" s="1759">
        <v>1.9735950966825975</v>
      </c>
      <c r="H187" s="1759">
        <v>0</v>
      </c>
      <c r="I187" s="1759">
        <v>0</v>
      </c>
      <c r="J187" s="1759">
        <v>0</v>
      </c>
      <c r="K187" s="1759">
        <v>1.8335004892905753</v>
      </c>
      <c r="L187" s="1759">
        <v>0</v>
      </c>
      <c r="M187" s="1759">
        <v>3.9645164071396528</v>
      </c>
      <c r="N187" s="1759">
        <v>0.19996778512643057</v>
      </c>
      <c r="O187" s="1759">
        <v>0.4</v>
      </c>
      <c r="P187" s="1759">
        <v>0.5193752668696392</v>
      </c>
      <c r="Q187" s="1759">
        <v>7.7920110174976385</v>
      </c>
      <c r="R187" s="1759">
        <v>0</v>
      </c>
      <c r="S187" s="1759">
        <v>0.13892990437736891</v>
      </c>
      <c r="T187" s="1768">
        <v>45.420868547805206</v>
      </c>
    </row>
    <row r="188" spans="2:20">
      <c r="B188" s="1767" t="s">
        <v>73</v>
      </c>
      <c r="C188" s="1759">
        <v>0</v>
      </c>
      <c r="D188" s="1759">
        <v>0</v>
      </c>
      <c r="E188" s="1759">
        <v>0</v>
      </c>
      <c r="F188" s="1759">
        <v>0</v>
      </c>
      <c r="G188" s="1759">
        <v>0</v>
      </c>
      <c r="H188" s="1759">
        <v>0</v>
      </c>
      <c r="I188" s="1759">
        <v>0</v>
      </c>
      <c r="J188" s="1759">
        <v>0</v>
      </c>
      <c r="K188" s="1759">
        <v>0</v>
      </c>
      <c r="L188" s="1759">
        <v>0</v>
      </c>
      <c r="M188" s="1759">
        <v>0</v>
      </c>
      <c r="N188" s="1759">
        <v>0</v>
      </c>
      <c r="O188" s="1759">
        <v>0</v>
      </c>
      <c r="P188" s="1759">
        <v>0</v>
      </c>
      <c r="Q188" s="1759">
        <v>0</v>
      </c>
      <c r="R188" s="1759">
        <v>0</v>
      </c>
      <c r="S188" s="1759">
        <v>0</v>
      </c>
      <c r="T188" s="1768">
        <v>0</v>
      </c>
    </row>
    <row r="189" spans="2:20">
      <c r="B189" s="1763" t="s">
        <v>74</v>
      </c>
      <c r="C189" s="1764">
        <v>4.402866061798381</v>
      </c>
      <c r="D189" s="1764">
        <v>0</v>
      </c>
      <c r="E189" s="1764">
        <v>397.93636281195074</v>
      </c>
      <c r="F189" s="1764">
        <v>9.4771242925738991E-2</v>
      </c>
      <c r="G189" s="1772">
        <v>204.8222925153504</v>
      </c>
      <c r="H189" s="1764">
        <v>0</v>
      </c>
      <c r="I189" s="1764">
        <v>0</v>
      </c>
      <c r="J189" s="1764">
        <v>0</v>
      </c>
      <c r="K189" s="1764">
        <v>73.229471605570197</v>
      </c>
      <c r="L189" s="1764">
        <v>2.4848428021362321</v>
      </c>
      <c r="M189" s="1764">
        <v>43.278797079121333</v>
      </c>
      <c r="N189" s="1764">
        <v>20.77875586114833</v>
      </c>
      <c r="O189" s="1764">
        <v>79.93802880459161</v>
      </c>
      <c r="P189" s="1764">
        <v>3.0614833803630699</v>
      </c>
      <c r="Q189" s="1764">
        <v>429.66046029838975</v>
      </c>
      <c r="R189" s="1764">
        <v>62.880388549010817</v>
      </c>
      <c r="S189" s="1764">
        <v>1.9071317298578518</v>
      </c>
      <c r="T189" s="1764">
        <v>1324.4756527422144</v>
      </c>
    </row>
    <row r="190" spans="2:20">
      <c r="B190" s="1758" t="s">
        <v>75</v>
      </c>
      <c r="C190" s="1759">
        <v>0</v>
      </c>
      <c r="D190" s="1759">
        <v>0</v>
      </c>
      <c r="E190" s="1759">
        <v>102.26810452798878</v>
      </c>
      <c r="F190" s="1759">
        <v>1.1905371612338289</v>
      </c>
      <c r="G190" s="1759">
        <v>11.237851565782758</v>
      </c>
      <c r="H190" s="1759">
        <v>0</v>
      </c>
      <c r="I190" s="1759">
        <v>0</v>
      </c>
      <c r="J190" s="1759">
        <v>0</v>
      </c>
      <c r="K190" s="1759">
        <v>9.5153421924450407E-2</v>
      </c>
      <c r="L190" s="1759">
        <v>0</v>
      </c>
      <c r="M190" s="1759">
        <v>7.1193346713498897</v>
      </c>
      <c r="N190" s="1759">
        <v>0.80349139394028601</v>
      </c>
      <c r="O190" s="1759">
        <v>0</v>
      </c>
      <c r="P190" s="1759">
        <v>0</v>
      </c>
      <c r="Q190" s="1759">
        <v>0</v>
      </c>
      <c r="R190" s="1759">
        <v>0</v>
      </c>
      <c r="S190" s="1759">
        <v>7.5529178657010396</v>
      </c>
      <c r="T190" s="1768">
        <v>130.26739060792104</v>
      </c>
    </row>
    <row r="191" spans="2:20">
      <c r="B191" s="1763" t="s">
        <v>76</v>
      </c>
      <c r="C191" s="1764">
        <v>4.402866061798381</v>
      </c>
      <c r="D191" s="1764">
        <v>0</v>
      </c>
      <c r="E191" s="1764">
        <v>500.20446733993958</v>
      </c>
      <c r="F191" s="1764">
        <v>1.2853084041595679</v>
      </c>
      <c r="G191" s="1772">
        <v>216.06014408113316</v>
      </c>
      <c r="H191" s="1764">
        <v>0</v>
      </c>
      <c r="I191" s="1764">
        <v>0</v>
      </c>
      <c r="J191" s="1764">
        <v>0</v>
      </c>
      <c r="K191" s="1764">
        <v>73.324625027494648</v>
      </c>
      <c r="L191" s="1764">
        <v>2.4848428021362321</v>
      </c>
      <c r="M191" s="1764">
        <v>50.398131750471222</v>
      </c>
      <c r="N191" s="1764">
        <v>21.582247255088618</v>
      </c>
      <c r="O191" s="1764">
        <v>79.93802880459161</v>
      </c>
      <c r="P191" s="1764">
        <v>3.0614833803630699</v>
      </c>
      <c r="Q191" s="1764">
        <v>429.66046029838975</v>
      </c>
      <c r="R191" s="1764">
        <v>62.880388549010817</v>
      </c>
      <c r="S191" s="1764">
        <v>9.4600495955588908</v>
      </c>
      <c r="T191" s="1764">
        <v>1454.7430433501354</v>
      </c>
    </row>
    <row r="192" spans="2:20">
      <c r="B192" s="1750"/>
      <c r="C192" s="1769">
        <v>0</v>
      </c>
      <c r="D192" s="1769">
        <v>0</v>
      </c>
      <c r="E192" s="1769">
        <v>1.1368683772161603E-13</v>
      </c>
      <c r="F192" s="1769">
        <v>0</v>
      </c>
      <c r="G192" s="1769">
        <v>0</v>
      </c>
      <c r="H192" s="1769">
        <v>0</v>
      </c>
      <c r="I192" s="1769">
        <v>0</v>
      </c>
      <c r="J192" s="1769">
        <v>0</v>
      </c>
      <c r="K192" s="1769">
        <v>0</v>
      </c>
      <c r="L192" s="1769">
        <v>0</v>
      </c>
      <c r="M192" s="1769">
        <v>9.7699626167013776E-15</v>
      </c>
      <c r="N192" s="1769">
        <v>-4.163336342344337E-16</v>
      </c>
      <c r="O192" s="1769">
        <v>0</v>
      </c>
      <c r="P192" s="1769">
        <v>0</v>
      </c>
      <c r="Q192" s="1769">
        <v>0</v>
      </c>
      <c r="R192" s="1769">
        <v>7.1054273576010019E-15</v>
      </c>
      <c r="S192" s="1769">
        <v>-1.7763568394002505E-15</v>
      </c>
      <c r="T192" s="1769">
        <v>0</v>
      </c>
    </row>
    <row r="193" spans="2:20">
      <c r="B193" s="1750"/>
      <c r="C193" s="1750"/>
      <c r="D193" s="1750"/>
      <c r="E193" s="1750"/>
      <c r="F193" s="1750"/>
      <c r="G193" s="1750"/>
      <c r="H193" s="1750"/>
      <c r="I193" s="1750"/>
      <c r="J193" s="1750"/>
      <c r="K193" s="1750"/>
      <c r="L193" s="1750"/>
      <c r="M193" s="1750"/>
      <c r="N193" s="1750"/>
      <c r="O193" s="1750"/>
      <c r="P193" s="1750"/>
      <c r="Q193" s="1750"/>
      <c r="R193" s="1750"/>
      <c r="S193" s="1750"/>
      <c r="T193" s="1750"/>
    </row>
    <row r="194" spans="2:20" ht="15">
      <c r="B194" s="1754" t="s">
        <v>81</v>
      </c>
      <c r="C194" s="1755"/>
      <c r="D194" s="1755"/>
      <c r="E194" s="1755"/>
      <c r="F194" s="1755"/>
      <c r="G194" s="1755"/>
      <c r="H194" s="1755"/>
      <c r="I194" s="1755"/>
      <c r="J194" s="1755"/>
      <c r="K194" s="1755"/>
      <c r="L194" s="1755"/>
      <c r="M194" s="1755"/>
      <c r="N194" s="1755"/>
      <c r="O194" s="1755"/>
      <c r="P194" s="1755"/>
      <c r="Q194" s="1755"/>
      <c r="R194" s="1755"/>
      <c r="S194" s="1755"/>
      <c r="T194" s="1755"/>
    </row>
    <row r="195" spans="2:20">
      <c r="B195" s="1750"/>
      <c r="C195" s="1750"/>
      <c r="D195" s="1750"/>
      <c r="E195" s="1750"/>
      <c r="F195" s="1750"/>
      <c r="G195" s="1750"/>
      <c r="H195" s="1750"/>
      <c r="I195" s="1750"/>
      <c r="J195" s="1750"/>
      <c r="K195" s="1750"/>
      <c r="L195" s="1750"/>
      <c r="M195" s="1750"/>
      <c r="N195" s="1750"/>
      <c r="O195" s="1750"/>
      <c r="P195" s="1750"/>
      <c r="Q195" s="1750"/>
      <c r="R195" s="1750"/>
      <c r="S195" s="1750"/>
      <c r="T195" s="1750"/>
    </row>
    <row r="196" spans="2:20">
      <c r="B196" s="2166" t="s">
        <v>30</v>
      </c>
      <c r="C196" s="2159" t="s">
        <v>31</v>
      </c>
      <c r="D196" s="2159" t="s">
        <v>32</v>
      </c>
      <c r="E196" s="2159" t="s">
        <v>33</v>
      </c>
      <c r="F196" s="2159" t="s">
        <v>890</v>
      </c>
      <c r="G196" s="2159" t="s">
        <v>34</v>
      </c>
      <c r="H196" s="2159" t="s">
        <v>891</v>
      </c>
      <c r="I196" s="2159" t="s">
        <v>35</v>
      </c>
      <c r="J196" s="2159" t="s">
        <v>36</v>
      </c>
      <c r="K196" s="2163" t="s">
        <v>37</v>
      </c>
      <c r="L196" s="2164"/>
      <c r="M196" s="2164"/>
      <c r="N196" s="2164"/>
      <c r="O196" s="2164"/>
      <c r="P196" s="2165"/>
      <c r="Q196" s="2159" t="s">
        <v>38</v>
      </c>
      <c r="R196" s="2159" t="s">
        <v>39</v>
      </c>
      <c r="S196" s="2159" t="s">
        <v>40</v>
      </c>
      <c r="T196" s="2159" t="s">
        <v>41</v>
      </c>
    </row>
    <row r="197" spans="2:20" ht="36">
      <c r="B197" s="2167"/>
      <c r="C197" s="2160"/>
      <c r="D197" s="2160"/>
      <c r="E197" s="2160"/>
      <c r="F197" s="2160"/>
      <c r="G197" s="2160"/>
      <c r="H197" s="2160"/>
      <c r="I197" s="2160"/>
      <c r="J197" s="2160"/>
      <c r="K197" s="1756" t="s">
        <v>42</v>
      </c>
      <c r="L197" s="1756" t="s">
        <v>43</v>
      </c>
      <c r="M197" s="1756" t="s">
        <v>44</v>
      </c>
      <c r="N197" s="1756" t="s">
        <v>45</v>
      </c>
      <c r="O197" s="1757" t="s">
        <v>46</v>
      </c>
      <c r="P197" s="1756" t="s">
        <v>47</v>
      </c>
      <c r="Q197" s="2160"/>
      <c r="R197" s="2160"/>
      <c r="S197" s="2160"/>
      <c r="T197" s="2160"/>
    </row>
    <row r="198" spans="2:20">
      <c r="B198" s="1758" t="s">
        <v>48</v>
      </c>
      <c r="C198" s="1759">
        <v>0</v>
      </c>
      <c r="D198" s="1759">
        <v>9.7691999999999997</v>
      </c>
      <c r="E198" s="1759">
        <v>0</v>
      </c>
      <c r="F198" s="1759">
        <v>0</v>
      </c>
      <c r="G198" s="1759">
        <v>0.18608000000000002</v>
      </c>
      <c r="H198" s="1759">
        <v>0</v>
      </c>
      <c r="I198" s="1760">
        <v>998.87486936571054</v>
      </c>
      <c r="J198" s="1760">
        <v>197.8299542506669</v>
      </c>
      <c r="K198" s="1760">
        <v>222.23123197177242</v>
      </c>
      <c r="L198" s="1760">
        <v>28.09315734659096</v>
      </c>
      <c r="M198" s="1759">
        <v>1.4156783371657409</v>
      </c>
      <c r="N198" s="1759">
        <v>0.13593700784165794</v>
      </c>
      <c r="O198" s="1760">
        <v>91.581907146552624</v>
      </c>
      <c r="P198" s="1760">
        <v>10.82319895117076</v>
      </c>
      <c r="Q198" s="1759">
        <v>0</v>
      </c>
      <c r="R198" s="1759">
        <v>0</v>
      </c>
      <c r="S198" s="1759">
        <v>0</v>
      </c>
      <c r="T198" s="1761">
        <v>1560.9412143774712</v>
      </c>
    </row>
    <row r="199" spans="2:20">
      <c r="B199" s="1758" t="s">
        <v>49</v>
      </c>
      <c r="C199" s="1759">
        <v>19.661116429823814</v>
      </c>
      <c r="D199" s="1759">
        <v>412.35150263166827</v>
      </c>
      <c r="E199" s="1759">
        <v>141.77751506797006</v>
      </c>
      <c r="F199" s="1759">
        <v>1.1566580598777236</v>
      </c>
      <c r="G199" s="1759">
        <v>243.68132981664462</v>
      </c>
      <c r="H199" s="1759">
        <v>0</v>
      </c>
      <c r="I199" s="1759">
        <v>0</v>
      </c>
      <c r="J199" s="1759">
        <v>0</v>
      </c>
      <c r="K199" s="1759">
        <v>2.5322527707990741</v>
      </c>
      <c r="L199" s="1759">
        <v>0</v>
      </c>
      <c r="M199" s="1759">
        <v>3.140572004124202</v>
      </c>
      <c r="N199" s="1759">
        <v>0</v>
      </c>
      <c r="O199" s="1759">
        <v>0</v>
      </c>
      <c r="P199" s="1759">
        <v>0</v>
      </c>
      <c r="Q199" s="1759">
        <v>0</v>
      </c>
      <c r="R199" s="1759">
        <v>0</v>
      </c>
      <c r="S199" s="1759">
        <v>0</v>
      </c>
      <c r="T199" s="1761">
        <v>824.30094678090779</v>
      </c>
    </row>
    <row r="200" spans="2:20">
      <c r="B200" s="1758" t="s">
        <v>50</v>
      </c>
      <c r="C200" s="1759">
        <v>0</v>
      </c>
      <c r="D200" s="1759">
        <v>0</v>
      </c>
      <c r="E200" s="1759">
        <v>-0.13172022897004482</v>
      </c>
      <c r="F200" s="1759">
        <v>0</v>
      </c>
      <c r="G200" s="1759">
        <v>0</v>
      </c>
      <c r="H200" s="1759">
        <v>0</v>
      </c>
      <c r="I200" s="1759">
        <v>0</v>
      </c>
      <c r="J200" s="1759">
        <v>0</v>
      </c>
      <c r="K200" s="1759">
        <v>0</v>
      </c>
      <c r="L200" s="1759">
        <v>0</v>
      </c>
      <c r="M200" s="1759">
        <v>0</v>
      </c>
      <c r="N200" s="1759">
        <v>0</v>
      </c>
      <c r="O200" s="1759">
        <v>0</v>
      </c>
      <c r="P200" s="1759">
        <v>0</v>
      </c>
      <c r="Q200" s="1759">
        <v>-41.558354463076057</v>
      </c>
      <c r="R200" s="1759">
        <v>0</v>
      </c>
      <c r="S200" s="1759">
        <v>0</v>
      </c>
      <c r="T200" s="1761">
        <v>-41.690074692046103</v>
      </c>
    </row>
    <row r="201" spans="2:20">
      <c r="B201" s="1758" t="s">
        <v>51</v>
      </c>
      <c r="C201" s="1759">
        <v>0</v>
      </c>
      <c r="D201" s="1759">
        <v>0</v>
      </c>
      <c r="E201" s="1759">
        <v>-16.199220216107165</v>
      </c>
      <c r="F201" s="1759">
        <v>-0.35114276718264964</v>
      </c>
      <c r="G201" s="1759">
        <v>-0.92701690536219505</v>
      </c>
      <c r="H201" s="1759">
        <v>0</v>
      </c>
      <c r="I201" s="1759">
        <v>0</v>
      </c>
      <c r="J201" s="1759">
        <v>0</v>
      </c>
      <c r="K201" s="1759">
        <v>0</v>
      </c>
      <c r="L201" s="1759">
        <v>0</v>
      </c>
      <c r="M201" s="1759">
        <v>-0.52671415077397443</v>
      </c>
      <c r="N201" s="1759">
        <v>-0.12641139618575387</v>
      </c>
      <c r="O201" s="1759">
        <v>0</v>
      </c>
      <c r="P201" s="1759">
        <v>0</v>
      </c>
      <c r="Q201" s="1759">
        <v>0</v>
      </c>
      <c r="R201" s="1759">
        <v>0</v>
      </c>
      <c r="S201" s="1759">
        <v>0</v>
      </c>
      <c r="T201" s="1761">
        <v>-18.130505435611738</v>
      </c>
    </row>
    <row r="202" spans="2:20">
      <c r="B202" s="1758" t="s">
        <v>52</v>
      </c>
      <c r="C202" s="1759">
        <v>0</v>
      </c>
      <c r="D202" s="1759">
        <v>0</v>
      </c>
      <c r="E202" s="1759">
        <v>-73.427503644783499</v>
      </c>
      <c r="F202" s="1759">
        <v>-0.69683709307213026</v>
      </c>
      <c r="G202" s="1759">
        <v>0</v>
      </c>
      <c r="H202" s="1759">
        <v>0</v>
      </c>
      <c r="I202" s="1759">
        <v>0</v>
      </c>
      <c r="J202" s="1759">
        <v>0</v>
      </c>
      <c r="K202" s="1759">
        <v>0</v>
      </c>
      <c r="L202" s="1759">
        <v>0</v>
      </c>
      <c r="M202" s="1759">
        <v>-3.8742860108991213</v>
      </c>
      <c r="N202" s="1759">
        <v>0</v>
      </c>
      <c r="O202" s="1759">
        <v>0</v>
      </c>
      <c r="P202" s="1759">
        <v>0</v>
      </c>
      <c r="Q202" s="1759">
        <v>0</v>
      </c>
      <c r="R202" s="1759">
        <v>0</v>
      </c>
      <c r="S202" s="1759">
        <v>0</v>
      </c>
      <c r="T202" s="1761">
        <v>-77.998626748754759</v>
      </c>
    </row>
    <row r="203" spans="2:20">
      <c r="B203" s="1758" t="s">
        <v>53</v>
      </c>
      <c r="C203" s="1759">
        <v>0</v>
      </c>
      <c r="D203" s="1759">
        <v>0</v>
      </c>
      <c r="E203" s="1759">
        <v>0</v>
      </c>
      <c r="F203" s="1759">
        <v>0</v>
      </c>
      <c r="G203" s="1759">
        <v>0</v>
      </c>
      <c r="H203" s="1759">
        <v>0</v>
      </c>
      <c r="I203" s="1759">
        <v>0</v>
      </c>
      <c r="J203" s="1759">
        <v>0</v>
      </c>
      <c r="K203" s="1759">
        <v>0</v>
      </c>
      <c r="L203" s="1759">
        <v>0</v>
      </c>
      <c r="M203" s="1759">
        <v>0</v>
      </c>
      <c r="N203" s="1759">
        <v>0</v>
      </c>
      <c r="O203" s="1759">
        <v>0</v>
      </c>
      <c r="P203" s="1759">
        <v>0</v>
      </c>
      <c r="Q203" s="1759">
        <v>0</v>
      </c>
      <c r="R203" s="1759">
        <v>0</v>
      </c>
      <c r="S203" s="1759">
        <v>0</v>
      </c>
      <c r="T203" s="1761">
        <v>0</v>
      </c>
    </row>
    <row r="204" spans="2:20">
      <c r="B204" s="1763" t="s">
        <v>54</v>
      </c>
      <c r="C204" s="1764">
        <v>19.661116429823814</v>
      </c>
      <c r="D204" s="1764">
        <v>422.12070263166828</v>
      </c>
      <c r="E204" s="1764">
        <v>52.019070978109362</v>
      </c>
      <c r="F204" s="1764">
        <v>0.10867819962294367</v>
      </c>
      <c r="G204" s="1772">
        <v>242.94039291128243</v>
      </c>
      <c r="H204" s="1764">
        <v>0</v>
      </c>
      <c r="I204" s="1764">
        <v>998.87486936571054</v>
      </c>
      <c r="J204" s="1764">
        <v>197.8299542506669</v>
      </c>
      <c r="K204" s="1764">
        <v>224.76348474257148</v>
      </c>
      <c r="L204" s="1764">
        <v>28.09315734659096</v>
      </c>
      <c r="M204" s="1764">
        <v>0.15525017961684728</v>
      </c>
      <c r="N204" s="1764">
        <v>9.5256116559040704E-3</v>
      </c>
      <c r="O204" s="1764">
        <v>91.581907146552624</v>
      </c>
      <c r="P204" s="1764">
        <v>10.82319895117076</v>
      </c>
      <c r="Q204" s="1764">
        <v>-41.558354463076057</v>
      </c>
      <c r="R204" s="1764">
        <v>0</v>
      </c>
      <c r="S204" s="1764">
        <v>0</v>
      </c>
      <c r="T204" s="1764">
        <v>2247.4229542819667</v>
      </c>
    </row>
    <row r="205" spans="2:20">
      <c r="B205" s="1765"/>
      <c r="C205" s="1766">
        <v>0</v>
      </c>
      <c r="D205" s="1766">
        <v>0</v>
      </c>
      <c r="E205" s="1766">
        <v>0</v>
      </c>
      <c r="F205" s="1766">
        <v>0</v>
      </c>
      <c r="G205" s="1773">
        <v>0</v>
      </c>
      <c r="H205" s="1766">
        <v>0</v>
      </c>
      <c r="I205" s="1766">
        <v>0</v>
      </c>
      <c r="J205" s="1766">
        <v>0</v>
      </c>
      <c r="K205" s="1766">
        <v>0</v>
      </c>
      <c r="L205" s="1766">
        <v>0</v>
      </c>
      <c r="M205" s="1766">
        <v>0</v>
      </c>
      <c r="N205" s="1766">
        <v>0</v>
      </c>
      <c r="O205" s="1766">
        <v>0</v>
      </c>
      <c r="P205" s="1766">
        <v>0</v>
      </c>
      <c r="Q205" s="1766">
        <v>0</v>
      </c>
      <c r="R205" s="1766">
        <v>0</v>
      </c>
      <c r="S205" s="1766">
        <v>0</v>
      </c>
      <c r="T205" s="1766">
        <v>0</v>
      </c>
    </row>
    <row r="206" spans="2:20">
      <c r="B206" s="1767" t="s">
        <v>55</v>
      </c>
      <c r="C206" s="1759">
        <v>0</v>
      </c>
      <c r="D206" s="1759">
        <v>0</v>
      </c>
      <c r="E206" s="1759">
        <v>0</v>
      </c>
      <c r="F206" s="1759">
        <v>0</v>
      </c>
      <c r="G206" s="1759">
        <v>0</v>
      </c>
      <c r="H206" s="1759">
        <v>0</v>
      </c>
      <c r="I206" s="1759">
        <v>0</v>
      </c>
      <c r="J206" s="1759">
        <v>0</v>
      </c>
      <c r="K206" s="1759">
        <v>0</v>
      </c>
      <c r="L206" s="1759">
        <v>0</v>
      </c>
      <c r="M206" s="1759">
        <v>0</v>
      </c>
      <c r="N206" s="1759">
        <v>0</v>
      </c>
      <c r="O206" s="1759">
        <v>0</v>
      </c>
      <c r="P206" s="1759">
        <v>0</v>
      </c>
      <c r="Q206" s="1759">
        <v>0</v>
      </c>
      <c r="R206" s="1759">
        <v>0</v>
      </c>
      <c r="S206" s="1759">
        <v>0</v>
      </c>
      <c r="T206" s="1768">
        <v>0</v>
      </c>
    </row>
    <row r="207" spans="2:20">
      <c r="B207" s="1767" t="s">
        <v>56</v>
      </c>
      <c r="C207" s="1759">
        <v>0</v>
      </c>
      <c r="D207" s="1759">
        <v>0</v>
      </c>
      <c r="E207" s="1759">
        <v>0.77863803143112786</v>
      </c>
      <c r="F207" s="1759">
        <v>0</v>
      </c>
      <c r="G207" s="1759">
        <v>34.902630623279101</v>
      </c>
      <c r="H207" s="1759">
        <v>0</v>
      </c>
      <c r="I207" s="1759">
        <v>998.87486936571054</v>
      </c>
      <c r="J207" s="1759">
        <v>197.8299542506669</v>
      </c>
      <c r="K207" s="1759">
        <v>27.544711628675568</v>
      </c>
      <c r="L207" s="1759">
        <v>9.8947976299115243</v>
      </c>
      <c r="M207" s="1759">
        <v>4.4112574708908179</v>
      </c>
      <c r="N207" s="1759">
        <v>6.2547021813602841</v>
      </c>
      <c r="O207" s="1759">
        <v>0</v>
      </c>
      <c r="P207" s="1759">
        <v>0</v>
      </c>
      <c r="Q207" s="1759">
        <v>-567.42759231479306</v>
      </c>
      <c r="R207" s="1759">
        <v>0</v>
      </c>
      <c r="S207" s="1759">
        <v>0</v>
      </c>
      <c r="T207" s="1768">
        <v>713.06396886713276</v>
      </c>
    </row>
    <row r="208" spans="2:20">
      <c r="B208" s="1767" t="s">
        <v>57</v>
      </c>
      <c r="C208" s="1759">
        <v>0</v>
      </c>
      <c r="D208" s="1759">
        <v>0</v>
      </c>
      <c r="E208" s="1759">
        <v>0</v>
      </c>
      <c r="F208" s="1759">
        <v>0</v>
      </c>
      <c r="G208" s="1759">
        <v>17.169661952341983</v>
      </c>
      <c r="H208" s="1759">
        <v>0</v>
      </c>
      <c r="I208" s="1759">
        <v>0</v>
      </c>
      <c r="J208" s="1759">
        <v>0</v>
      </c>
      <c r="K208" s="1759">
        <v>33.995499480106155</v>
      </c>
      <c r="L208" s="1759">
        <v>15.594965202678805</v>
      </c>
      <c r="M208" s="1759">
        <v>0</v>
      </c>
      <c r="N208" s="1759">
        <v>4.3055711350701857</v>
      </c>
      <c r="O208" s="1759">
        <v>0</v>
      </c>
      <c r="P208" s="1759">
        <v>7.5015461547405717</v>
      </c>
      <c r="Q208" s="1759">
        <v>0</v>
      </c>
      <c r="R208" s="1759">
        <v>-71.517574001012974</v>
      </c>
      <c r="S208" s="1759">
        <v>0</v>
      </c>
      <c r="T208" s="1768">
        <v>7.0496699239247187</v>
      </c>
    </row>
    <row r="209" spans="2:20">
      <c r="B209" s="1767" t="s">
        <v>58</v>
      </c>
      <c r="C209" s="1759">
        <v>0</v>
      </c>
      <c r="D209" s="1759">
        <v>0</v>
      </c>
      <c r="E209" s="1759">
        <v>0</v>
      </c>
      <c r="F209" s="1759">
        <v>0</v>
      </c>
      <c r="G209" s="1759">
        <v>0</v>
      </c>
      <c r="H209" s="1759">
        <v>0</v>
      </c>
      <c r="I209" s="1759">
        <v>0</v>
      </c>
      <c r="J209" s="1759">
        <v>0</v>
      </c>
      <c r="K209" s="1759">
        <v>39.874732394332995</v>
      </c>
      <c r="L209" s="1759">
        <v>0</v>
      </c>
      <c r="M209" s="1759">
        <v>0</v>
      </c>
      <c r="N209" s="1759">
        <v>-36.177702430243549</v>
      </c>
      <c r="O209" s="1759">
        <v>0</v>
      </c>
      <c r="P209" s="1759">
        <v>0</v>
      </c>
      <c r="Q209" s="1759">
        <v>0</v>
      </c>
      <c r="R209" s="1759">
        <v>0</v>
      </c>
      <c r="S209" s="1759">
        <v>0</v>
      </c>
      <c r="T209" s="1768">
        <v>3.6970299640894453</v>
      </c>
    </row>
    <row r="210" spans="2:20">
      <c r="B210" s="1767" t="s">
        <v>59</v>
      </c>
      <c r="C210" s="1759">
        <v>0</v>
      </c>
      <c r="D210" s="1759">
        <v>0</v>
      </c>
      <c r="E210" s="1759">
        <v>0</v>
      </c>
      <c r="F210" s="1759">
        <v>0</v>
      </c>
      <c r="G210" s="1759">
        <v>0</v>
      </c>
      <c r="H210" s="1759">
        <v>0</v>
      </c>
      <c r="I210" s="1759">
        <v>0</v>
      </c>
      <c r="J210" s="1759">
        <v>0</v>
      </c>
      <c r="K210" s="1759">
        <v>0</v>
      </c>
      <c r="L210" s="1759">
        <v>0</v>
      </c>
      <c r="M210" s="1759">
        <v>0</v>
      </c>
      <c r="N210" s="1759">
        <v>0</v>
      </c>
      <c r="O210" s="1759">
        <v>0</v>
      </c>
      <c r="P210" s="1759">
        <v>0</v>
      </c>
      <c r="Q210" s="1759">
        <v>0</v>
      </c>
      <c r="R210" s="1759">
        <v>0</v>
      </c>
      <c r="S210" s="1759">
        <v>0</v>
      </c>
      <c r="T210" s="1768">
        <v>0</v>
      </c>
    </row>
    <row r="211" spans="2:20">
      <c r="B211" s="1767" t="s">
        <v>60</v>
      </c>
      <c r="C211" s="1759">
        <v>0</v>
      </c>
      <c r="D211" s="1759">
        <v>437.4764681269624</v>
      </c>
      <c r="E211" s="1759">
        <v>-433.12141449021158</v>
      </c>
      <c r="F211" s="1759">
        <v>0</v>
      </c>
      <c r="G211" s="1759">
        <v>0</v>
      </c>
      <c r="H211" s="1759">
        <v>0</v>
      </c>
      <c r="I211" s="1759">
        <v>0</v>
      </c>
      <c r="J211" s="1759">
        <v>0</v>
      </c>
      <c r="K211" s="1759">
        <v>0</v>
      </c>
      <c r="L211" s="1759">
        <v>0</v>
      </c>
      <c r="M211" s="1759">
        <v>0</v>
      </c>
      <c r="N211" s="1759">
        <v>0</v>
      </c>
      <c r="O211" s="1759">
        <v>0</v>
      </c>
      <c r="P211" s="1759">
        <v>0</v>
      </c>
      <c r="Q211" s="1759">
        <v>0</v>
      </c>
      <c r="R211" s="1759">
        <v>0</v>
      </c>
      <c r="S211" s="1759">
        <v>0</v>
      </c>
      <c r="T211" s="1768">
        <v>4.3550536367508395</v>
      </c>
    </row>
    <row r="212" spans="2:20">
      <c r="B212" s="1767" t="s">
        <v>61</v>
      </c>
      <c r="C212" s="1759">
        <v>0</v>
      </c>
      <c r="D212" s="1759">
        <v>0</v>
      </c>
      <c r="E212" s="1759">
        <v>0</v>
      </c>
      <c r="F212" s="1759">
        <v>0</v>
      </c>
      <c r="G212" s="1759">
        <v>0</v>
      </c>
      <c r="H212" s="1759">
        <v>0</v>
      </c>
      <c r="I212" s="1759">
        <v>0</v>
      </c>
      <c r="J212" s="1759">
        <v>0</v>
      </c>
      <c r="K212" s="1759">
        <v>54.478261863200068</v>
      </c>
      <c r="L212" s="1759">
        <v>0</v>
      </c>
      <c r="M212" s="1759">
        <v>-54.478261863200068</v>
      </c>
      <c r="N212" s="1759">
        <v>0</v>
      </c>
      <c r="O212" s="1759">
        <v>0</v>
      </c>
      <c r="P212" s="1759">
        <v>0</v>
      </c>
      <c r="Q212" s="1759">
        <v>0</v>
      </c>
      <c r="R212" s="1759">
        <v>0</v>
      </c>
      <c r="S212" s="1759">
        <v>0</v>
      </c>
      <c r="T212" s="1768">
        <v>0</v>
      </c>
    </row>
    <row r="213" spans="2:20">
      <c r="B213" s="1767" t="s">
        <v>62</v>
      </c>
      <c r="C213" s="1759">
        <v>0</v>
      </c>
      <c r="D213" s="1759">
        <v>0</v>
      </c>
      <c r="E213" s="1759">
        <v>0</v>
      </c>
      <c r="F213" s="1759">
        <v>-1.5541621174818701</v>
      </c>
      <c r="G213" s="1759">
        <v>0</v>
      </c>
      <c r="H213" s="1759">
        <v>0</v>
      </c>
      <c r="I213" s="1759">
        <v>0</v>
      </c>
      <c r="J213" s="1759">
        <v>0</v>
      </c>
      <c r="K213" s="1759">
        <v>0</v>
      </c>
      <c r="L213" s="1759">
        <v>0</v>
      </c>
      <c r="M213" s="1759">
        <v>0</v>
      </c>
      <c r="N213" s="1759">
        <v>0</v>
      </c>
      <c r="O213" s="1759">
        <v>0</v>
      </c>
      <c r="P213" s="1759">
        <v>0</v>
      </c>
      <c r="Q213" s="1759">
        <v>0</v>
      </c>
      <c r="R213" s="1759">
        <v>0</v>
      </c>
      <c r="S213" s="1759">
        <v>2.1645711942644428</v>
      </c>
      <c r="T213" s="1768">
        <v>0.61040907678257272</v>
      </c>
    </row>
    <row r="214" spans="2:20">
      <c r="B214" s="1767" t="s">
        <v>63</v>
      </c>
      <c r="C214" s="1759">
        <v>0</v>
      </c>
      <c r="D214" s="1759">
        <v>0</v>
      </c>
      <c r="E214" s="1759">
        <v>0</v>
      </c>
      <c r="F214" s="1759">
        <v>0</v>
      </c>
      <c r="G214" s="1759">
        <v>0</v>
      </c>
      <c r="H214" s="1759">
        <v>0</v>
      </c>
      <c r="I214" s="1759">
        <v>0</v>
      </c>
      <c r="J214" s="1759">
        <v>0</v>
      </c>
      <c r="K214" s="1759">
        <v>0</v>
      </c>
      <c r="L214" s="1759">
        <v>0</v>
      </c>
      <c r="M214" s="1759">
        <v>0</v>
      </c>
      <c r="N214" s="1759">
        <v>0</v>
      </c>
      <c r="O214" s="1759">
        <v>0</v>
      </c>
      <c r="P214" s="1759">
        <v>0</v>
      </c>
      <c r="Q214" s="1759">
        <v>22.347786362655235</v>
      </c>
      <c r="R214" s="1759">
        <v>0</v>
      </c>
      <c r="S214" s="1759">
        <v>-14.526061135725904</v>
      </c>
      <c r="T214" s="1768">
        <v>7.8217252269293311</v>
      </c>
    </row>
    <row r="215" spans="2:20">
      <c r="B215" s="1767" t="s">
        <v>64</v>
      </c>
      <c r="C215" s="1759">
        <v>11.574443320312499</v>
      </c>
      <c r="D215" s="1759">
        <v>-15.355765495294122</v>
      </c>
      <c r="E215" s="1759">
        <v>19.986666106038875</v>
      </c>
      <c r="F215" s="1759">
        <v>0</v>
      </c>
      <c r="G215" s="1759">
        <v>0</v>
      </c>
      <c r="H215" s="1759">
        <v>0</v>
      </c>
      <c r="I215" s="1759">
        <v>0</v>
      </c>
      <c r="J215" s="1759">
        <v>0</v>
      </c>
      <c r="K215" s="1759">
        <v>0</v>
      </c>
      <c r="L215" s="1759">
        <v>0</v>
      </c>
      <c r="M215" s="1759">
        <v>0</v>
      </c>
      <c r="N215" s="1759">
        <v>0</v>
      </c>
      <c r="O215" s="1759">
        <v>0</v>
      </c>
      <c r="P215" s="1759">
        <v>0</v>
      </c>
      <c r="Q215" s="1759">
        <v>0</v>
      </c>
      <c r="R215" s="1759">
        <v>0</v>
      </c>
      <c r="S215" s="1759">
        <v>0</v>
      </c>
      <c r="T215" s="1768">
        <v>16.20534393105725</v>
      </c>
    </row>
    <row r="216" spans="2:20">
      <c r="B216" s="1767" t="s">
        <v>65</v>
      </c>
      <c r="C216" s="1759">
        <v>4.5011724023437498</v>
      </c>
      <c r="D216" s="1759">
        <v>0</v>
      </c>
      <c r="E216" s="1759">
        <v>19.445088820906506</v>
      </c>
      <c r="F216" s="1759">
        <v>0</v>
      </c>
      <c r="G216" s="1759">
        <v>4.9057031873641765</v>
      </c>
      <c r="H216" s="1759">
        <v>0</v>
      </c>
      <c r="I216" s="1759">
        <v>0</v>
      </c>
      <c r="J216" s="1759">
        <v>0</v>
      </c>
      <c r="K216" s="1759">
        <v>0</v>
      </c>
      <c r="L216" s="1759">
        <v>0</v>
      </c>
      <c r="M216" s="1759">
        <v>0</v>
      </c>
      <c r="N216" s="1759">
        <v>0.66895952554966043</v>
      </c>
      <c r="O216" s="1759">
        <v>0</v>
      </c>
      <c r="P216" s="1759">
        <v>0</v>
      </c>
      <c r="Q216" s="1759">
        <v>32.192292436988652</v>
      </c>
      <c r="R216" s="1759">
        <v>0</v>
      </c>
      <c r="S216" s="1759">
        <v>0</v>
      </c>
      <c r="T216" s="1768">
        <v>61.71321637315274</v>
      </c>
    </row>
    <row r="217" spans="2:20">
      <c r="B217" s="1767" t="s">
        <v>66</v>
      </c>
      <c r="C217" s="1759">
        <v>0</v>
      </c>
      <c r="D217" s="1759">
        <v>0</v>
      </c>
      <c r="E217" s="1759">
        <v>0</v>
      </c>
      <c r="F217" s="1759">
        <v>0</v>
      </c>
      <c r="G217" s="1759">
        <v>2.8038731796398748</v>
      </c>
      <c r="H217" s="1759">
        <v>0</v>
      </c>
      <c r="I217" s="1759">
        <v>0</v>
      </c>
      <c r="J217" s="1759">
        <v>0</v>
      </c>
      <c r="K217" s="1759">
        <v>0</v>
      </c>
      <c r="L217" s="1759">
        <v>0</v>
      </c>
      <c r="M217" s="1759">
        <v>0</v>
      </c>
      <c r="N217" s="1759">
        <v>0.3823463426781647</v>
      </c>
      <c r="O217" s="1759">
        <v>0</v>
      </c>
      <c r="P217" s="1759">
        <v>0</v>
      </c>
      <c r="Q217" s="1759">
        <v>40.271069526829919</v>
      </c>
      <c r="R217" s="1759">
        <v>5.5462664454161024</v>
      </c>
      <c r="S217" s="1759">
        <v>0</v>
      </c>
      <c r="T217" s="1768">
        <v>49.003555494564061</v>
      </c>
    </row>
    <row r="218" spans="2:20">
      <c r="B218" s="1763" t="s">
        <v>67</v>
      </c>
      <c r="C218" s="1764">
        <v>16.075615722656249</v>
      </c>
      <c r="D218" s="1764">
        <v>422.12070263166828</v>
      </c>
      <c r="E218" s="1764">
        <v>-392.9110215318351</v>
      </c>
      <c r="F218" s="1764">
        <v>-1.5541621174818701</v>
      </c>
      <c r="G218" s="1772">
        <v>59.781868942625131</v>
      </c>
      <c r="H218" s="1764">
        <v>0</v>
      </c>
      <c r="I218" s="1764">
        <v>998.87486936571054</v>
      </c>
      <c r="J218" s="1764">
        <v>197.8299542506669</v>
      </c>
      <c r="K218" s="1764">
        <v>155.89320536631476</v>
      </c>
      <c r="L218" s="1764">
        <v>25.489762832590326</v>
      </c>
      <c r="M218" s="1764">
        <v>-50.067004392309251</v>
      </c>
      <c r="N218" s="1764">
        <v>-24.566123245585256</v>
      </c>
      <c r="O218" s="1764">
        <v>0</v>
      </c>
      <c r="P218" s="1764">
        <v>7.5015461547405717</v>
      </c>
      <c r="Q218" s="1764">
        <v>-472.61644398831919</v>
      </c>
      <c r="R218" s="1764">
        <v>-65.971307555596866</v>
      </c>
      <c r="S218" s="1764">
        <v>-12.361489941461461</v>
      </c>
      <c r="T218" s="1764">
        <v>863.51997249438352</v>
      </c>
    </row>
    <row r="219" spans="2:20">
      <c r="B219" s="1765"/>
      <c r="C219" s="1766">
        <v>0</v>
      </c>
      <c r="D219" s="1766">
        <v>0</v>
      </c>
      <c r="E219" s="1766">
        <v>0</v>
      </c>
      <c r="F219" s="1766">
        <v>0</v>
      </c>
      <c r="G219" s="1773">
        <v>0</v>
      </c>
      <c r="H219" s="1766">
        <v>0</v>
      </c>
      <c r="I219" s="1766">
        <v>0</v>
      </c>
      <c r="J219" s="1766">
        <v>0</v>
      </c>
      <c r="K219" s="1766">
        <v>0</v>
      </c>
      <c r="L219" s="1766">
        <v>0</v>
      </c>
      <c r="M219" s="1766">
        <v>0</v>
      </c>
      <c r="N219" s="1766">
        <v>0</v>
      </c>
      <c r="O219" s="1766">
        <v>0</v>
      </c>
      <c r="P219" s="1766">
        <v>0</v>
      </c>
      <c r="Q219" s="1766">
        <v>0</v>
      </c>
      <c r="R219" s="1766">
        <v>0</v>
      </c>
      <c r="S219" s="1766">
        <v>0</v>
      </c>
      <c r="T219" s="1766">
        <v>0</v>
      </c>
    </row>
    <row r="220" spans="2:20">
      <c r="B220" s="1767" t="s">
        <v>68</v>
      </c>
      <c r="C220" s="1759">
        <v>3.5855007071675664</v>
      </c>
      <c r="D220" s="1759">
        <v>0</v>
      </c>
      <c r="E220" s="1759">
        <v>12.308271650577865</v>
      </c>
      <c r="F220" s="1759">
        <v>0</v>
      </c>
      <c r="G220" s="1759">
        <v>73.453123855537925</v>
      </c>
      <c r="H220" s="1759">
        <v>0</v>
      </c>
      <c r="I220" s="1759">
        <v>0</v>
      </c>
      <c r="J220" s="1759">
        <v>0</v>
      </c>
      <c r="K220" s="1759">
        <v>20.422417009283894</v>
      </c>
      <c r="L220" s="1759">
        <v>2.602859968291809</v>
      </c>
      <c r="M220" s="1759">
        <v>1.0285361411132812</v>
      </c>
      <c r="N220" s="1759">
        <v>10.043702007755654</v>
      </c>
      <c r="O220" s="1759">
        <v>3.4088933105468748</v>
      </c>
      <c r="P220" s="1759">
        <v>5.5791983277925228E-4</v>
      </c>
      <c r="Q220" s="1759">
        <v>123.90912244634355</v>
      </c>
      <c r="R220" s="1759">
        <v>17.986846293297361</v>
      </c>
      <c r="S220" s="1759">
        <v>2.0558867187500001</v>
      </c>
      <c r="T220" s="1768">
        <v>270.80571802849857</v>
      </c>
    </row>
    <row r="221" spans="2:20">
      <c r="B221" s="1767" t="s">
        <v>69</v>
      </c>
      <c r="C221" s="1759">
        <v>0</v>
      </c>
      <c r="D221" s="1759">
        <v>0</v>
      </c>
      <c r="E221" s="1759">
        <v>299.68098831610791</v>
      </c>
      <c r="F221" s="1759">
        <v>0.15795207154289831</v>
      </c>
      <c r="G221" s="1759">
        <v>4.9734474054962678</v>
      </c>
      <c r="H221" s="1759">
        <v>0</v>
      </c>
      <c r="I221" s="1759">
        <v>0</v>
      </c>
      <c r="J221" s="1759">
        <v>0</v>
      </c>
      <c r="K221" s="1759">
        <v>0</v>
      </c>
      <c r="L221" s="1759">
        <v>0</v>
      </c>
      <c r="M221" s="1759">
        <v>36.482323005879891</v>
      </c>
      <c r="N221" s="1759">
        <v>0.67819737347676379</v>
      </c>
      <c r="O221" s="1759">
        <v>0</v>
      </c>
      <c r="P221" s="1759">
        <v>0</v>
      </c>
      <c r="Q221" s="1759">
        <v>30.954972159028785</v>
      </c>
      <c r="R221" s="1759">
        <v>0</v>
      </c>
      <c r="S221" s="1759">
        <v>0.65150967495445122</v>
      </c>
      <c r="T221" s="1768">
        <v>373.57939000648707</v>
      </c>
    </row>
    <row r="222" spans="2:20">
      <c r="B222" s="1767" t="s">
        <v>70</v>
      </c>
      <c r="C222" s="1759">
        <v>0</v>
      </c>
      <c r="D222" s="1759">
        <v>0</v>
      </c>
      <c r="E222" s="1759">
        <v>4.6180690607080663</v>
      </c>
      <c r="F222" s="1759">
        <v>0</v>
      </c>
      <c r="G222" s="1759">
        <v>64.670833332730624</v>
      </c>
      <c r="H222" s="1759">
        <v>0</v>
      </c>
      <c r="I222" s="1759">
        <v>0</v>
      </c>
      <c r="J222" s="1759">
        <v>0</v>
      </c>
      <c r="K222" s="1759">
        <v>45.694565750921086</v>
      </c>
      <c r="L222" s="1759">
        <v>0</v>
      </c>
      <c r="M222" s="1759">
        <v>0</v>
      </c>
      <c r="N222" s="1759">
        <v>8.8187499999178112</v>
      </c>
      <c r="O222" s="1759">
        <v>71.668518554839707</v>
      </c>
      <c r="P222" s="1759">
        <v>1.8312707461125663</v>
      </c>
      <c r="Q222" s="1759">
        <v>167.58037418148072</v>
      </c>
      <c r="R222" s="1759">
        <v>29.293864289346555</v>
      </c>
      <c r="S222" s="1759">
        <v>0</v>
      </c>
      <c r="T222" s="1768">
        <v>394.17624591605716</v>
      </c>
    </row>
    <row r="223" spans="2:20">
      <c r="B223" s="1767" t="s">
        <v>71</v>
      </c>
      <c r="C223" s="1759">
        <v>0</v>
      </c>
      <c r="D223" s="1759">
        <v>0</v>
      </c>
      <c r="E223" s="1759">
        <v>5.9743988488591224</v>
      </c>
      <c r="F223" s="1759">
        <v>0</v>
      </c>
      <c r="G223" s="1759">
        <v>27.969082753856803</v>
      </c>
      <c r="H223" s="1759">
        <v>0</v>
      </c>
      <c r="I223" s="1759">
        <v>0</v>
      </c>
      <c r="J223" s="1759">
        <v>0</v>
      </c>
      <c r="K223" s="1759">
        <v>0.46314310358360405</v>
      </c>
      <c r="L223" s="1759">
        <v>5.3454570882310241E-4</v>
      </c>
      <c r="M223" s="1759">
        <v>0</v>
      </c>
      <c r="N223" s="1759">
        <v>3.8139658300713819</v>
      </c>
      <c r="O223" s="1759">
        <v>16.00449528116604</v>
      </c>
      <c r="P223" s="1759">
        <v>0.86463956078668247</v>
      </c>
      <c r="Q223" s="1759">
        <v>100.94959269616226</v>
      </c>
      <c r="R223" s="1759">
        <v>18.690596972952971</v>
      </c>
      <c r="S223" s="1759">
        <v>0</v>
      </c>
      <c r="T223" s="1768">
        <v>174.73044959314768</v>
      </c>
    </row>
    <row r="224" spans="2:20">
      <c r="B224" s="1767" t="s">
        <v>72</v>
      </c>
      <c r="C224" s="1759">
        <v>0</v>
      </c>
      <c r="D224" s="1759">
        <v>0</v>
      </c>
      <c r="E224" s="1759">
        <v>27.024104246708042</v>
      </c>
      <c r="F224" s="1759">
        <v>0</v>
      </c>
      <c r="G224" s="1759">
        <v>1.735774540709758</v>
      </c>
      <c r="H224" s="1759">
        <v>0</v>
      </c>
      <c r="I224" s="1759">
        <v>0</v>
      </c>
      <c r="J224" s="1759">
        <v>0</v>
      </c>
      <c r="K224" s="1759">
        <v>2.1723993471697325</v>
      </c>
      <c r="L224" s="1759">
        <v>0</v>
      </c>
      <c r="M224" s="1759">
        <v>4.6410977021219679</v>
      </c>
      <c r="N224" s="1759">
        <v>0.23669652827860335</v>
      </c>
      <c r="O224" s="1759">
        <v>0.5</v>
      </c>
      <c r="P224" s="1759">
        <v>0.62518456969816016</v>
      </c>
      <c r="Q224" s="1759">
        <v>7.6640280422278524</v>
      </c>
      <c r="R224" s="1759">
        <v>0</v>
      </c>
      <c r="S224" s="1759">
        <v>0.17366238047171115</v>
      </c>
      <c r="T224" s="1768">
        <v>44.772947357385839</v>
      </c>
    </row>
    <row r="225" spans="2:20">
      <c r="B225" s="1767" t="s">
        <v>73</v>
      </c>
      <c r="C225" s="1759">
        <v>0</v>
      </c>
      <c r="D225" s="1759">
        <v>0</v>
      </c>
      <c r="E225" s="1759">
        <v>0</v>
      </c>
      <c r="F225" s="1759">
        <v>0</v>
      </c>
      <c r="G225" s="1759">
        <v>0</v>
      </c>
      <c r="H225" s="1759">
        <v>0</v>
      </c>
      <c r="I225" s="1759">
        <v>0</v>
      </c>
      <c r="J225" s="1759">
        <v>0</v>
      </c>
      <c r="K225" s="1759">
        <v>0</v>
      </c>
      <c r="L225" s="1759">
        <v>0</v>
      </c>
      <c r="M225" s="1759">
        <v>0</v>
      </c>
      <c r="N225" s="1759">
        <v>0</v>
      </c>
      <c r="O225" s="1759">
        <v>0</v>
      </c>
      <c r="P225" s="1759">
        <v>0</v>
      </c>
      <c r="Q225" s="1759">
        <v>0</v>
      </c>
      <c r="R225" s="1759">
        <v>0</v>
      </c>
      <c r="S225" s="1759">
        <v>0</v>
      </c>
      <c r="T225" s="1768">
        <v>0</v>
      </c>
    </row>
    <row r="226" spans="2:20">
      <c r="B226" s="1763" t="s">
        <v>74</v>
      </c>
      <c r="C226" s="1764">
        <v>3.5855007071675664</v>
      </c>
      <c r="D226" s="1764">
        <v>0</v>
      </c>
      <c r="E226" s="1764">
        <v>349.60583212296103</v>
      </c>
      <c r="F226" s="1764">
        <v>0.15795207154289831</v>
      </c>
      <c r="G226" s="1772">
        <v>172.8022618883314</v>
      </c>
      <c r="H226" s="1764">
        <v>0</v>
      </c>
      <c r="I226" s="1764">
        <v>0</v>
      </c>
      <c r="J226" s="1764">
        <v>0</v>
      </c>
      <c r="K226" s="1764">
        <v>68.752525210958311</v>
      </c>
      <c r="L226" s="1764">
        <v>2.603394514000632</v>
      </c>
      <c r="M226" s="1764">
        <v>42.151956849115138</v>
      </c>
      <c r="N226" s="1764">
        <v>23.591311739500217</v>
      </c>
      <c r="O226" s="1764">
        <v>91.581907146552624</v>
      </c>
      <c r="P226" s="1764">
        <v>3.3216527964301883</v>
      </c>
      <c r="Q226" s="1764">
        <v>431.05808952524319</v>
      </c>
      <c r="R226" s="1764">
        <v>65.97130755559688</v>
      </c>
      <c r="S226" s="1764">
        <v>2.8810587741761626</v>
      </c>
      <c r="T226" s="1764">
        <v>1258.0647509015764</v>
      </c>
    </row>
    <row r="227" spans="2:20">
      <c r="B227" s="1758" t="s">
        <v>75</v>
      </c>
      <c r="C227" s="1759">
        <v>0</v>
      </c>
      <c r="D227" s="1759">
        <v>0</v>
      </c>
      <c r="E227" s="1759">
        <v>95.324260386983326</v>
      </c>
      <c r="F227" s="1759">
        <v>1.5048882455619152</v>
      </c>
      <c r="G227" s="1759">
        <v>10.356262080325934</v>
      </c>
      <c r="H227" s="1759">
        <v>0</v>
      </c>
      <c r="I227" s="1759">
        <v>0</v>
      </c>
      <c r="J227" s="1759">
        <v>0</v>
      </c>
      <c r="K227" s="1759">
        <v>0.11775416529838639</v>
      </c>
      <c r="L227" s="1759">
        <v>0</v>
      </c>
      <c r="M227" s="1759">
        <v>8.0702977228109543</v>
      </c>
      <c r="N227" s="1759">
        <v>0.98433711774094745</v>
      </c>
      <c r="O227" s="1759">
        <v>0</v>
      </c>
      <c r="P227" s="1759">
        <v>0</v>
      </c>
      <c r="Q227" s="1759">
        <v>0</v>
      </c>
      <c r="R227" s="1759">
        <v>0</v>
      </c>
      <c r="S227" s="1759">
        <v>9.4804311672852979</v>
      </c>
      <c r="T227" s="1768">
        <v>125.83823088600677</v>
      </c>
    </row>
    <row r="228" spans="2:20">
      <c r="B228" s="1763" t="s">
        <v>76</v>
      </c>
      <c r="C228" s="1764">
        <v>3.5855007071675664</v>
      </c>
      <c r="D228" s="1764">
        <v>0</v>
      </c>
      <c r="E228" s="1764">
        <v>444.9300925099443</v>
      </c>
      <c r="F228" s="1764">
        <v>1.6628403171048136</v>
      </c>
      <c r="G228" s="1772">
        <v>183.15852396865733</v>
      </c>
      <c r="H228" s="1764">
        <v>0</v>
      </c>
      <c r="I228" s="1764">
        <v>0</v>
      </c>
      <c r="J228" s="1764">
        <v>0</v>
      </c>
      <c r="K228" s="1764">
        <v>68.870279376256704</v>
      </c>
      <c r="L228" s="1764">
        <v>2.603394514000632</v>
      </c>
      <c r="M228" s="1764">
        <v>50.222254571926094</v>
      </c>
      <c r="N228" s="1764">
        <v>24.575648857241163</v>
      </c>
      <c r="O228" s="1764">
        <v>91.581907146552624</v>
      </c>
      <c r="P228" s="1764">
        <v>3.3216527964301883</v>
      </c>
      <c r="Q228" s="1764">
        <v>431.05808952524319</v>
      </c>
      <c r="R228" s="1764">
        <v>65.97130755559688</v>
      </c>
      <c r="S228" s="1764">
        <v>12.361489941461461</v>
      </c>
      <c r="T228" s="1764">
        <v>1383.902981787583</v>
      </c>
    </row>
    <row r="229" spans="2:20">
      <c r="B229" s="1750"/>
      <c r="C229" s="1769">
        <v>0</v>
      </c>
      <c r="D229" s="1769">
        <v>0</v>
      </c>
      <c r="E229" s="1769">
        <v>-1.6342482922482304E-13</v>
      </c>
      <c r="F229" s="1769">
        <v>-1.1102230246251565E-16</v>
      </c>
      <c r="G229" s="1769">
        <v>0</v>
      </c>
      <c r="H229" s="1769">
        <v>0</v>
      </c>
      <c r="I229" s="1769">
        <v>0</v>
      </c>
      <c r="J229" s="1769">
        <v>0</v>
      </c>
      <c r="K229" s="1769">
        <v>0</v>
      </c>
      <c r="L229" s="1769">
        <v>0</v>
      </c>
      <c r="M229" s="1769">
        <v>-4.4408920985006262E-15</v>
      </c>
      <c r="N229" s="1769">
        <v>2.3037127760971998E-15</v>
      </c>
      <c r="O229" s="1769">
        <v>0</v>
      </c>
      <c r="P229" s="1769">
        <v>0</v>
      </c>
      <c r="Q229" s="1769">
        <v>5.6843418860808015E-14</v>
      </c>
      <c r="R229" s="1769">
        <v>1.4210854715202004E-14</v>
      </c>
      <c r="S229" s="1769">
        <v>0</v>
      </c>
      <c r="T229" s="1769">
        <v>0</v>
      </c>
    </row>
    <row r="230" spans="2:20">
      <c r="B230" s="1750"/>
      <c r="C230" s="1750"/>
      <c r="D230" s="1750"/>
      <c r="E230" s="1750"/>
      <c r="F230" s="1750"/>
      <c r="G230" s="1750"/>
      <c r="H230" s="1750"/>
      <c r="I230" s="1750"/>
      <c r="J230" s="1750"/>
      <c r="K230" s="1750"/>
      <c r="L230" s="1750"/>
      <c r="M230" s="1750"/>
      <c r="N230" s="1750"/>
      <c r="O230" s="1750"/>
      <c r="P230" s="1750"/>
      <c r="Q230" s="1750"/>
      <c r="R230" s="1750"/>
      <c r="S230" s="1750"/>
      <c r="T230" s="1750"/>
    </row>
    <row r="231" spans="2:20" ht="15">
      <c r="B231" s="1754" t="s">
        <v>82</v>
      </c>
      <c r="C231" s="1755"/>
      <c r="D231" s="1755"/>
      <c r="E231" s="1755"/>
      <c r="F231" s="1755"/>
      <c r="G231" s="1755"/>
      <c r="H231" s="1755"/>
      <c r="I231" s="1755"/>
      <c r="J231" s="1755"/>
      <c r="K231" s="1755"/>
      <c r="L231" s="1755"/>
      <c r="M231" s="1755"/>
      <c r="N231" s="1755"/>
      <c r="O231" s="1755"/>
      <c r="P231" s="1755"/>
      <c r="Q231" s="1755"/>
      <c r="R231" s="1755"/>
      <c r="S231" s="1755"/>
      <c r="T231" s="1755"/>
    </row>
    <row r="232" spans="2:20">
      <c r="B232" s="1750"/>
      <c r="C232" s="1750"/>
      <c r="D232" s="1750"/>
      <c r="E232" s="1750"/>
      <c r="F232" s="1750"/>
      <c r="G232" s="1750"/>
      <c r="H232" s="1750"/>
      <c r="I232" s="1750"/>
      <c r="J232" s="1750"/>
      <c r="K232" s="1750"/>
      <c r="L232" s="1750"/>
      <c r="M232" s="1750"/>
      <c r="N232" s="1750"/>
      <c r="O232" s="1750"/>
      <c r="P232" s="1750"/>
      <c r="Q232" s="1750"/>
      <c r="R232" s="1750"/>
      <c r="S232" s="1750"/>
      <c r="T232" s="1750"/>
    </row>
    <row r="233" spans="2:20">
      <c r="B233" s="2166" t="s">
        <v>30</v>
      </c>
      <c r="C233" s="2159" t="s">
        <v>31</v>
      </c>
      <c r="D233" s="2159" t="s">
        <v>32</v>
      </c>
      <c r="E233" s="2159" t="s">
        <v>33</v>
      </c>
      <c r="F233" s="2159" t="s">
        <v>890</v>
      </c>
      <c r="G233" s="2159" t="s">
        <v>34</v>
      </c>
      <c r="H233" s="2159" t="s">
        <v>891</v>
      </c>
      <c r="I233" s="2159" t="s">
        <v>35</v>
      </c>
      <c r="J233" s="2159" t="s">
        <v>36</v>
      </c>
      <c r="K233" s="2163" t="s">
        <v>37</v>
      </c>
      <c r="L233" s="2164"/>
      <c r="M233" s="2164"/>
      <c r="N233" s="2164"/>
      <c r="O233" s="2164"/>
      <c r="P233" s="2165"/>
      <c r="Q233" s="2159" t="s">
        <v>38</v>
      </c>
      <c r="R233" s="2159" t="s">
        <v>39</v>
      </c>
      <c r="S233" s="2159" t="s">
        <v>40</v>
      </c>
      <c r="T233" s="2159" t="s">
        <v>41</v>
      </c>
    </row>
    <row r="234" spans="2:20" ht="36">
      <c r="B234" s="2167"/>
      <c r="C234" s="2160"/>
      <c r="D234" s="2160"/>
      <c r="E234" s="2160"/>
      <c r="F234" s="2160"/>
      <c r="G234" s="2160"/>
      <c r="H234" s="2160"/>
      <c r="I234" s="2160"/>
      <c r="J234" s="2160"/>
      <c r="K234" s="1756" t="s">
        <v>42</v>
      </c>
      <c r="L234" s="1756" t="s">
        <v>43</v>
      </c>
      <c r="M234" s="1756" t="s">
        <v>44</v>
      </c>
      <c r="N234" s="1756" t="s">
        <v>45</v>
      </c>
      <c r="O234" s="1757" t="s">
        <v>46</v>
      </c>
      <c r="P234" s="1756" t="s">
        <v>47</v>
      </c>
      <c r="Q234" s="2160"/>
      <c r="R234" s="2160"/>
      <c r="S234" s="2160"/>
      <c r="T234" s="2160"/>
    </row>
    <row r="235" spans="2:20">
      <c r="B235" s="1758" t="s">
        <v>48</v>
      </c>
      <c r="C235" s="1759">
        <v>0</v>
      </c>
      <c r="D235" s="1759">
        <v>7.3966799999999999</v>
      </c>
      <c r="E235" s="1759">
        <v>0</v>
      </c>
      <c r="F235" s="1759">
        <v>0</v>
      </c>
      <c r="G235" s="1759">
        <v>0.13025600000000001</v>
      </c>
      <c r="H235" s="1759">
        <v>0</v>
      </c>
      <c r="I235" s="1760">
        <v>984.06745809850588</v>
      </c>
      <c r="J235" s="1760">
        <v>241.56959638589765</v>
      </c>
      <c r="K235" s="1760">
        <v>252.44019637619652</v>
      </c>
      <c r="L235" s="1760">
        <v>27.339099029874415</v>
      </c>
      <c r="M235" s="1759">
        <v>1.4753548538560814</v>
      </c>
      <c r="N235" s="1759">
        <v>0.15089220372740705</v>
      </c>
      <c r="O235" s="1760">
        <v>105.39487042391544</v>
      </c>
      <c r="P235" s="1760">
        <v>15.052128201204939</v>
      </c>
      <c r="Q235" s="1759">
        <v>0</v>
      </c>
      <c r="R235" s="1759">
        <v>0</v>
      </c>
      <c r="S235" s="1759">
        <v>0</v>
      </c>
      <c r="T235" s="1761">
        <v>1635.0165315731783</v>
      </c>
    </row>
    <row r="236" spans="2:20">
      <c r="B236" s="1758" t="s">
        <v>49</v>
      </c>
      <c r="C236" s="1759">
        <v>17.764319657024068</v>
      </c>
      <c r="D236" s="1759">
        <v>368.30859161745235</v>
      </c>
      <c r="E236" s="1759">
        <v>88.290951016716463</v>
      </c>
      <c r="F236" s="1759">
        <v>0.96271456308499825</v>
      </c>
      <c r="G236" s="1759">
        <v>190.24031487064633</v>
      </c>
      <c r="H236" s="1759">
        <v>0</v>
      </c>
      <c r="I236" s="1759">
        <v>0</v>
      </c>
      <c r="J236" s="1759">
        <v>0</v>
      </c>
      <c r="K236" s="1759">
        <v>3.0227324829465219</v>
      </c>
      <c r="L236" s="1759">
        <v>0</v>
      </c>
      <c r="M236" s="1759">
        <v>3.4911647532197585</v>
      </c>
      <c r="N236" s="1759">
        <v>0</v>
      </c>
      <c r="O236" s="1759">
        <v>0</v>
      </c>
      <c r="P236" s="1759">
        <v>0</v>
      </c>
      <c r="Q236" s="1759">
        <v>0</v>
      </c>
      <c r="R236" s="1759">
        <v>0</v>
      </c>
      <c r="S236" s="1759">
        <v>0</v>
      </c>
      <c r="T236" s="1761">
        <v>672.08078896109055</v>
      </c>
    </row>
    <row r="237" spans="2:20">
      <c r="B237" s="1758" t="s">
        <v>50</v>
      </c>
      <c r="C237" s="1759">
        <v>0</v>
      </c>
      <c r="D237" s="1759">
        <v>0</v>
      </c>
      <c r="E237" s="1759">
        <v>-0.25412033446216642</v>
      </c>
      <c r="F237" s="1759">
        <v>0</v>
      </c>
      <c r="G237" s="1759">
        <v>0</v>
      </c>
      <c r="H237" s="1759">
        <v>0</v>
      </c>
      <c r="I237" s="1759">
        <v>0</v>
      </c>
      <c r="J237" s="1759">
        <v>0</v>
      </c>
      <c r="K237" s="1759">
        <v>0</v>
      </c>
      <c r="L237" s="1759">
        <v>0</v>
      </c>
      <c r="M237" s="1759">
        <v>0</v>
      </c>
      <c r="N237" s="1759">
        <v>0</v>
      </c>
      <c r="O237" s="1759">
        <v>0</v>
      </c>
      <c r="P237" s="1759">
        <v>0</v>
      </c>
      <c r="Q237" s="1759">
        <v>-40.726261025882536</v>
      </c>
      <c r="R237" s="1759">
        <v>0</v>
      </c>
      <c r="S237" s="1759">
        <v>0</v>
      </c>
      <c r="T237" s="1761">
        <v>-40.980381360344701</v>
      </c>
    </row>
    <row r="238" spans="2:20">
      <c r="B238" s="1758" t="s">
        <v>51</v>
      </c>
      <c r="C238" s="1759">
        <v>0</v>
      </c>
      <c r="D238" s="1759">
        <v>0</v>
      </c>
      <c r="E238" s="1759">
        <v>-14.25530176013427</v>
      </c>
      <c r="F238" s="1759">
        <v>-0.84519248028876315</v>
      </c>
      <c r="G238" s="1759">
        <v>-3.1313337287141003</v>
      </c>
      <c r="H238" s="1759">
        <v>0</v>
      </c>
      <c r="I238" s="1759">
        <v>0</v>
      </c>
      <c r="J238" s="1759">
        <v>0</v>
      </c>
      <c r="K238" s="1759">
        <v>0</v>
      </c>
      <c r="L238" s="1759">
        <v>0</v>
      </c>
      <c r="M238" s="1759">
        <v>-0.51271510605917692</v>
      </c>
      <c r="N238" s="1759">
        <v>-0.83237985193665964</v>
      </c>
      <c r="O238" s="1759">
        <v>0</v>
      </c>
      <c r="P238" s="1759">
        <v>0</v>
      </c>
      <c r="Q238" s="1759">
        <v>0</v>
      </c>
      <c r="R238" s="1759">
        <v>0</v>
      </c>
      <c r="S238" s="1759">
        <v>0</v>
      </c>
      <c r="T238" s="1761">
        <v>-19.576922927132969</v>
      </c>
    </row>
    <row r="239" spans="2:20">
      <c r="B239" s="1758" t="s">
        <v>52</v>
      </c>
      <c r="C239" s="1759">
        <v>0</v>
      </c>
      <c r="D239" s="1759">
        <v>0</v>
      </c>
      <c r="E239" s="1759">
        <v>-65.50346802559632</v>
      </c>
      <c r="F239" s="1759">
        <v>-2.6636790811189917</v>
      </c>
      <c r="G239" s="1759">
        <v>0</v>
      </c>
      <c r="H239" s="1759">
        <v>0</v>
      </c>
      <c r="I239" s="1759">
        <v>0</v>
      </c>
      <c r="J239" s="1759">
        <v>0</v>
      </c>
      <c r="K239" s="1759">
        <v>0</v>
      </c>
      <c r="L239" s="1759">
        <v>0</v>
      </c>
      <c r="M239" s="1759">
        <v>-8.704547136030067</v>
      </c>
      <c r="N239" s="1759">
        <v>0</v>
      </c>
      <c r="O239" s="1759">
        <v>0</v>
      </c>
      <c r="P239" s="1759">
        <v>0</v>
      </c>
      <c r="Q239" s="1759">
        <v>0</v>
      </c>
      <c r="R239" s="1759">
        <v>0</v>
      </c>
      <c r="S239" s="1759">
        <v>-8.5933245803094055E-2</v>
      </c>
      <c r="T239" s="1761">
        <v>-76.957627488548468</v>
      </c>
    </row>
    <row r="240" spans="2:20">
      <c r="B240" s="1758" t="s">
        <v>53</v>
      </c>
      <c r="C240" s="1759">
        <v>0</v>
      </c>
      <c r="D240" s="1759">
        <v>0</v>
      </c>
      <c r="E240" s="1759">
        <v>0</v>
      </c>
      <c r="F240" s="1759">
        <v>0</v>
      </c>
      <c r="G240" s="1759">
        <v>0</v>
      </c>
      <c r="H240" s="1759">
        <v>0</v>
      </c>
      <c r="I240" s="1759">
        <v>0</v>
      </c>
      <c r="J240" s="1759">
        <v>0</v>
      </c>
      <c r="K240" s="1759">
        <v>0</v>
      </c>
      <c r="L240" s="1759">
        <v>0</v>
      </c>
      <c r="M240" s="1759">
        <v>0</v>
      </c>
      <c r="N240" s="1759">
        <v>0</v>
      </c>
      <c r="O240" s="1759">
        <v>0</v>
      </c>
      <c r="P240" s="1759">
        <v>0</v>
      </c>
      <c r="Q240" s="1759">
        <v>0</v>
      </c>
      <c r="R240" s="1759">
        <v>0</v>
      </c>
      <c r="S240" s="1759">
        <v>0</v>
      </c>
      <c r="T240" s="1761">
        <v>0</v>
      </c>
    </row>
    <row r="241" spans="2:20">
      <c r="B241" s="1763" t="s">
        <v>54</v>
      </c>
      <c r="C241" s="1764">
        <v>17.764319657024068</v>
      </c>
      <c r="D241" s="1764">
        <v>375.70527161745235</v>
      </c>
      <c r="E241" s="1764">
        <v>8.2780608965236979</v>
      </c>
      <c r="F241" s="1764">
        <v>-2.5461569983227568</v>
      </c>
      <c r="G241" s="1772">
        <v>187.23923714193222</v>
      </c>
      <c r="H241" s="1764">
        <v>0</v>
      </c>
      <c r="I241" s="1764">
        <v>984.06745809850588</v>
      </c>
      <c r="J241" s="1764">
        <v>241.56959638589765</v>
      </c>
      <c r="K241" s="1764">
        <v>255.46292885914306</v>
      </c>
      <c r="L241" s="1764">
        <v>27.339099029874415</v>
      </c>
      <c r="M241" s="1764">
        <v>-4.2507426350134043</v>
      </c>
      <c r="N241" s="1764">
        <v>-0.68148764820925256</v>
      </c>
      <c r="O241" s="1764">
        <v>105.39487042391544</v>
      </c>
      <c r="P241" s="1764">
        <v>15.052128201204939</v>
      </c>
      <c r="Q241" s="1764">
        <v>-40.726261025882536</v>
      </c>
      <c r="R241" s="1764">
        <v>0</v>
      </c>
      <c r="S241" s="1764">
        <v>-8.5933245803094055E-2</v>
      </c>
      <c r="T241" s="1764">
        <v>2169.5823887582428</v>
      </c>
    </row>
    <row r="242" spans="2:20">
      <c r="B242" s="1765"/>
      <c r="C242" s="1766">
        <v>0</v>
      </c>
      <c r="D242" s="1766">
        <v>0</v>
      </c>
      <c r="E242" s="1766">
        <v>0</v>
      </c>
      <c r="F242" s="1766">
        <v>0</v>
      </c>
      <c r="G242" s="1773">
        <v>0</v>
      </c>
      <c r="H242" s="1766">
        <v>0</v>
      </c>
      <c r="I242" s="1766">
        <v>0</v>
      </c>
      <c r="J242" s="1766">
        <v>0</v>
      </c>
      <c r="K242" s="1766">
        <v>0</v>
      </c>
      <c r="L242" s="1766">
        <v>0</v>
      </c>
      <c r="M242" s="1766">
        <v>0</v>
      </c>
      <c r="N242" s="1766">
        <v>0</v>
      </c>
      <c r="O242" s="1766">
        <v>0</v>
      </c>
      <c r="P242" s="1766">
        <v>0</v>
      </c>
      <c r="Q242" s="1766">
        <v>0</v>
      </c>
      <c r="R242" s="1766">
        <v>0</v>
      </c>
      <c r="S242" s="1766">
        <v>0</v>
      </c>
      <c r="T242" s="1766">
        <v>0</v>
      </c>
    </row>
    <row r="243" spans="2:20">
      <c r="B243" s="1767" t="s">
        <v>55</v>
      </c>
      <c r="C243" s="1759">
        <v>0</v>
      </c>
      <c r="D243" s="1759">
        <v>0</v>
      </c>
      <c r="E243" s="1759">
        <v>0</v>
      </c>
      <c r="F243" s="1759">
        <v>0</v>
      </c>
      <c r="G243" s="1759">
        <v>0</v>
      </c>
      <c r="H243" s="1759">
        <v>0</v>
      </c>
      <c r="I243" s="1759">
        <v>0</v>
      </c>
      <c r="J243" s="1759">
        <v>0</v>
      </c>
      <c r="K243" s="1759">
        <v>0</v>
      </c>
      <c r="L243" s="1759">
        <v>0</v>
      </c>
      <c r="M243" s="1759">
        <v>0</v>
      </c>
      <c r="N243" s="1759">
        <v>0</v>
      </c>
      <c r="O243" s="1759">
        <v>0</v>
      </c>
      <c r="P243" s="1759">
        <v>0</v>
      </c>
      <c r="Q243" s="1759">
        <v>0</v>
      </c>
      <c r="R243" s="1759">
        <v>0</v>
      </c>
      <c r="S243" s="1759">
        <v>0</v>
      </c>
      <c r="T243" s="1768">
        <v>0</v>
      </c>
    </row>
    <row r="244" spans="2:20">
      <c r="B244" s="1767" t="s">
        <v>56</v>
      </c>
      <c r="C244" s="1759">
        <v>0</v>
      </c>
      <c r="D244" s="1759">
        <v>0</v>
      </c>
      <c r="E244" s="1759">
        <v>0.79278558393774012</v>
      </c>
      <c r="F244" s="1759">
        <v>0</v>
      </c>
      <c r="G244" s="1759">
        <v>20.123987350429775</v>
      </c>
      <c r="H244" s="1759">
        <v>0</v>
      </c>
      <c r="I244" s="1759">
        <v>984.06745809850588</v>
      </c>
      <c r="J244" s="1759">
        <v>241.56959638589765</v>
      </c>
      <c r="K244" s="1759">
        <v>26.462756770621699</v>
      </c>
      <c r="L244" s="1759">
        <v>9.947991491186821</v>
      </c>
      <c r="M244" s="1759">
        <v>4.7819832265678626</v>
      </c>
      <c r="N244" s="1759">
        <v>4.5234695383148633</v>
      </c>
      <c r="O244" s="1759">
        <v>0</v>
      </c>
      <c r="P244" s="1759">
        <v>1.6766395861963883</v>
      </c>
      <c r="Q244" s="1759">
        <v>-597.84355263879286</v>
      </c>
      <c r="R244" s="1759">
        <v>0</v>
      </c>
      <c r="S244" s="1759">
        <v>0</v>
      </c>
      <c r="T244" s="1768">
        <v>696.10311539286567</v>
      </c>
    </row>
    <row r="245" spans="2:20">
      <c r="B245" s="1767" t="s">
        <v>57</v>
      </c>
      <c r="C245" s="1759">
        <v>0</v>
      </c>
      <c r="D245" s="1759">
        <v>0</v>
      </c>
      <c r="E245" s="1759">
        <v>0</v>
      </c>
      <c r="F245" s="1759">
        <v>0</v>
      </c>
      <c r="G245" s="1759">
        <v>14.235464329282825</v>
      </c>
      <c r="H245" s="1759">
        <v>0</v>
      </c>
      <c r="I245" s="1759">
        <v>0</v>
      </c>
      <c r="J245" s="1759">
        <v>0</v>
      </c>
      <c r="K245" s="1759">
        <v>35.236777417757288</v>
      </c>
      <c r="L245" s="1759">
        <v>14.842062220534972</v>
      </c>
      <c r="M245" s="1759">
        <v>0</v>
      </c>
      <c r="N245" s="1759">
        <v>4.2657087375224645</v>
      </c>
      <c r="O245" s="1759">
        <v>0</v>
      </c>
      <c r="P245" s="1759">
        <v>9.4996550719303219</v>
      </c>
      <c r="Q245" s="1759">
        <v>0</v>
      </c>
      <c r="R245" s="1759">
        <v>-71.457959708478597</v>
      </c>
      <c r="S245" s="1759">
        <v>0</v>
      </c>
      <c r="T245" s="1768">
        <v>6.6217080685492906</v>
      </c>
    </row>
    <row r="246" spans="2:20">
      <c r="B246" s="1767" t="s">
        <v>58</v>
      </c>
      <c r="C246" s="1759">
        <v>0</v>
      </c>
      <c r="D246" s="1759">
        <v>0</v>
      </c>
      <c r="E246" s="1759">
        <v>0</v>
      </c>
      <c r="F246" s="1759">
        <v>0</v>
      </c>
      <c r="G246" s="1759">
        <v>0</v>
      </c>
      <c r="H246" s="1759">
        <v>0</v>
      </c>
      <c r="I246" s="1759">
        <v>0</v>
      </c>
      <c r="J246" s="1759">
        <v>0</v>
      </c>
      <c r="K246" s="1759">
        <v>54.324115786632007</v>
      </c>
      <c r="L246" s="1759">
        <v>0</v>
      </c>
      <c r="M246" s="1759">
        <v>0</v>
      </c>
      <c r="N246" s="1759">
        <v>-49.143303241017591</v>
      </c>
      <c r="O246" s="1759">
        <v>0</v>
      </c>
      <c r="P246" s="1759">
        <v>0</v>
      </c>
      <c r="Q246" s="1759">
        <v>0</v>
      </c>
      <c r="R246" s="1759">
        <v>0</v>
      </c>
      <c r="S246" s="1759">
        <v>0</v>
      </c>
      <c r="T246" s="1768">
        <v>5.1808125456144154</v>
      </c>
    </row>
    <row r="247" spans="2:20">
      <c r="B247" s="1767" t="s">
        <v>59</v>
      </c>
      <c r="C247" s="1759">
        <v>0</v>
      </c>
      <c r="D247" s="1759">
        <v>0</v>
      </c>
      <c r="E247" s="1759">
        <v>0</v>
      </c>
      <c r="F247" s="1759">
        <v>0</v>
      </c>
      <c r="G247" s="1759">
        <v>0</v>
      </c>
      <c r="H247" s="1759">
        <v>0</v>
      </c>
      <c r="I247" s="1759">
        <v>0</v>
      </c>
      <c r="J247" s="1759">
        <v>0</v>
      </c>
      <c r="K247" s="1759">
        <v>0</v>
      </c>
      <c r="L247" s="1759">
        <v>0</v>
      </c>
      <c r="M247" s="1759">
        <v>0</v>
      </c>
      <c r="N247" s="1759">
        <v>0</v>
      </c>
      <c r="O247" s="1759">
        <v>0</v>
      </c>
      <c r="P247" s="1759">
        <v>0</v>
      </c>
      <c r="Q247" s="1759">
        <v>0</v>
      </c>
      <c r="R247" s="1759">
        <v>0</v>
      </c>
      <c r="S247" s="1759">
        <v>0</v>
      </c>
      <c r="T247" s="1768">
        <v>0</v>
      </c>
    </row>
    <row r="248" spans="2:20">
      <c r="B248" s="1767" t="s">
        <v>60</v>
      </c>
      <c r="C248" s="1759">
        <v>0</v>
      </c>
      <c r="D248" s="1759">
        <v>389.35548440642862</v>
      </c>
      <c r="E248" s="1759">
        <v>-385.47782639146612</v>
      </c>
      <c r="F248" s="1759">
        <v>0</v>
      </c>
      <c r="G248" s="1759">
        <v>0</v>
      </c>
      <c r="H248" s="1759">
        <v>0</v>
      </c>
      <c r="I248" s="1759">
        <v>0</v>
      </c>
      <c r="J248" s="1759">
        <v>0</v>
      </c>
      <c r="K248" s="1759">
        <v>0</v>
      </c>
      <c r="L248" s="1759">
        <v>0</v>
      </c>
      <c r="M248" s="1759">
        <v>0</v>
      </c>
      <c r="N248" s="1759">
        <v>0</v>
      </c>
      <c r="O248" s="1759">
        <v>0</v>
      </c>
      <c r="P248" s="1759">
        <v>0</v>
      </c>
      <c r="Q248" s="1759">
        <v>0</v>
      </c>
      <c r="R248" s="1759">
        <v>0</v>
      </c>
      <c r="S248" s="1759">
        <v>0</v>
      </c>
      <c r="T248" s="1768">
        <v>3.8776580149625208</v>
      </c>
    </row>
    <row r="249" spans="2:20">
      <c r="B249" s="1767" t="s">
        <v>61</v>
      </c>
      <c r="C249" s="1759">
        <v>0</v>
      </c>
      <c r="D249" s="1759">
        <v>0</v>
      </c>
      <c r="E249" s="1759">
        <v>0</v>
      </c>
      <c r="F249" s="1759">
        <v>0</v>
      </c>
      <c r="G249" s="1759">
        <v>0</v>
      </c>
      <c r="H249" s="1759">
        <v>0</v>
      </c>
      <c r="I249" s="1759">
        <v>0</v>
      </c>
      <c r="J249" s="1759">
        <v>0</v>
      </c>
      <c r="K249" s="1759">
        <v>74.497168351025067</v>
      </c>
      <c r="L249" s="1759">
        <v>0</v>
      </c>
      <c r="M249" s="1759">
        <v>-74.497168351025067</v>
      </c>
      <c r="N249" s="1759">
        <v>0</v>
      </c>
      <c r="O249" s="1759">
        <v>0</v>
      </c>
      <c r="P249" s="1759">
        <v>0</v>
      </c>
      <c r="Q249" s="1759">
        <v>0</v>
      </c>
      <c r="R249" s="1759">
        <v>0</v>
      </c>
      <c r="S249" s="1759">
        <v>0</v>
      </c>
      <c r="T249" s="1768">
        <v>0</v>
      </c>
    </row>
    <row r="250" spans="2:20">
      <c r="B250" s="1767" t="s">
        <v>62</v>
      </c>
      <c r="C250" s="1759">
        <v>0</v>
      </c>
      <c r="D250" s="1759">
        <v>0</v>
      </c>
      <c r="E250" s="1759">
        <v>0</v>
      </c>
      <c r="F250" s="1759">
        <v>-5.3679652793818873</v>
      </c>
      <c r="G250" s="1759">
        <v>0</v>
      </c>
      <c r="H250" s="1759">
        <v>0</v>
      </c>
      <c r="I250" s="1759">
        <v>0</v>
      </c>
      <c r="J250" s="1759">
        <v>0</v>
      </c>
      <c r="K250" s="1759">
        <v>0</v>
      </c>
      <c r="L250" s="1759">
        <v>0</v>
      </c>
      <c r="M250" s="1759">
        <v>0</v>
      </c>
      <c r="N250" s="1759">
        <v>0</v>
      </c>
      <c r="O250" s="1759">
        <v>0</v>
      </c>
      <c r="P250" s="1759">
        <v>0</v>
      </c>
      <c r="Q250" s="1759">
        <v>0</v>
      </c>
      <c r="R250" s="1759">
        <v>0</v>
      </c>
      <c r="S250" s="1759">
        <v>7.4762747623703172</v>
      </c>
      <c r="T250" s="1768">
        <v>2.1083094829884299</v>
      </c>
    </row>
    <row r="251" spans="2:20">
      <c r="B251" s="1767" t="s">
        <v>63</v>
      </c>
      <c r="C251" s="1759">
        <v>0</v>
      </c>
      <c r="D251" s="1759">
        <v>0</v>
      </c>
      <c r="E251" s="1759">
        <v>0</v>
      </c>
      <c r="F251" s="1759">
        <v>0</v>
      </c>
      <c r="G251" s="1759">
        <v>0</v>
      </c>
      <c r="H251" s="1759">
        <v>0</v>
      </c>
      <c r="I251" s="1759">
        <v>0</v>
      </c>
      <c r="J251" s="1759">
        <v>0</v>
      </c>
      <c r="K251" s="1759">
        <v>0</v>
      </c>
      <c r="L251" s="1759">
        <v>0</v>
      </c>
      <c r="M251" s="1759">
        <v>0</v>
      </c>
      <c r="N251" s="1759">
        <v>0</v>
      </c>
      <c r="O251" s="1759">
        <v>0</v>
      </c>
      <c r="P251" s="1759">
        <v>0</v>
      </c>
      <c r="Q251" s="1759">
        <v>40.318919655124205</v>
      </c>
      <c r="R251" s="1759">
        <v>0</v>
      </c>
      <c r="S251" s="1759">
        <v>-26.630646432209534</v>
      </c>
      <c r="T251" s="1768">
        <v>13.68827322291467</v>
      </c>
    </row>
    <row r="252" spans="2:20">
      <c r="B252" s="1767" t="s">
        <v>64</v>
      </c>
      <c r="C252" s="1759">
        <v>10.05823125</v>
      </c>
      <c r="D252" s="1759">
        <v>-13.65021278897626</v>
      </c>
      <c r="E252" s="1759">
        <v>17.774822682354454</v>
      </c>
      <c r="F252" s="1759">
        <v>0</v>
      </c>
      <c r="G252" s="1759">
        <v>0</v>
      </c>
      <c r="H252" s="1759">
        <v>0</v>
      </c>
      <c r="I252" s="1759">
        <v>0</v>
      </c>
      <c r="J252" s="1759">
        <v>0</v>
      </c>
      <c r="K252" s="1759">
        <v>0</v>
      </c>
      <c r="L252" s="1759">
        <v>0</v>
      </c>
      <c r="M252" s="1759">
        <v>0</v>
      </c>
      <c r="N252" s="1759">
        <v>0</v>
      </c>
      <c r="O252" s="1759">
        <v>0</v>
      </c>
      <c r="P252" s="1759">
        <v>0</v>
      </c>
      <c r="Q252" s="1759">
        <v>0</v>
      </c>
      <c r="R252" s="1759">
        <v>0</v>
      </c>
      <c r="S252" s="1759">
        <v>0</v>
      </c>
      <c r="T252" s="1768">
        <v>14.182841143378196</v>
      </c>
    </row>
    <row r="253" spans="2:20">
      <c r="B253" s="1767" t="s">
        <v>65</v>
      </c>
      <c r="C253" s="1759">
        <v>3.9115343750000005</v>
      </c>
      <c r="D253" s="1759">
        <v>0</v>
      </c>
      <c r="E253" s="1759">
        <v>18.970841206198273</v>
      </c>
      <c r="F253" s="1759">
        <v>0</v>
      </c>
      <c r="G253" s="1759">
        <v>4.3082366200216411</v>
      </c>
      <c r="H253" s="1759">
        <v>0</v>
      </c>
      <c r="I253" s="1759">
        <v>0</v>
      </c>
      <c r="J253" s="1759">
        <v>0</v>
      </c>
      <c r="K253" s="1759">
        <v>0</v>
      </c>
      <c r="L253" s="1759">
        <v>0</v>
      </c>
      <c r="M253" s="1759">
        <v>0</v>
      </c>
      <c r="N253" s="1759">
        <v>1.1452274559551199</v>
      </c>
      <c r="O253" s="1759">
        <v>0</v>
      </c>
      <c r="P253" s="1759">
        <v>0</v>
      </c>
      <c r="Q253" s="1759">
        <v>31.394579304488644</v>
      </c>
      <c r="R253" s="1759">
        <v>0</v>
      </c>
      <c r="S253" s="1759">
        <v>0</v>
      </c>
      <c r="T253" s="1768">
        <v>59.73041896166368</v>
      </c>
    </row>
    <row r="254" spans="2:20">
      <c r="B254" s="1767" t="s">
        <v>66</v>
      </c>
      <c r="C254" s="1759">
        <v>0</v>
      </c>
      <c r="D254" s="1759">
        <v>0</v>
      </c>
      <c r="E254" s="1759">
        <v>0</v>
      </c>
      <c r="F254" s="1759">
        <v>0</v>
      </c>
      <c r="G254" s="1759">
        <v>2.1430066101031038</v>
      </c>
      <c r="H254" s="1759">
        <v>0</v>
      </c>
      <c r="I254" s="1759">
        <v>0</v>
      </c>
      <c r="J254" s="1759">
        <v>0</v>
      </c>
      <c r="K254" s="1759">
        <v>0</v>
      </c>
      <c r="L254" s="1759">
        <v>0</v>
      </c>
      <c r="M254" s="1759">
        <v>0</v>
      </c>
      <c r="N254" s="1759">
        <v>0.56965998496411629</v>
      </c>
      <c r="O254" s="1759">
        <v>0</v>
      </c>
      <c r="P254" s="1759">
        <v>0</v>
      </c>
      <c r="Q254" s="1759">
        <v>42.657385305781375</v>
      </c>
      <c r="R254" s="1759">
        <v>5.5417484036628721</v>
      </c>
      <c r="S254" s="1759">
        <v>0</v>
      </c>
      <c r="T254" s="1768">
        <v>50.911800304511466</v>
      </c>
    </row>
    <row r="255" spans="2:20">
      <c r="B255" s="1763" t="s">
        <v>67</v>
      </c>
      <c r="C255" s="1764">
        <v>13.969765625000001</v>
      </c>
      <c r="D255" s="1764">
        <v>375.70527161745235</v>
      </c>
      <c r="E255" s="1764">
        <v>-347.93937691897565</v>
      </c>
      <c r="F255" s="1764">
        <v>-5.3679652793818873</v>
      </c>
      <c r="G255" s="1772">
        <v>40.810694909837338</v>
      </c>
      <c r="H255" s="1764">
        <v>0</v>
      </c>
      <c r="I255" s="1764">
        <v>984.06745809850588</v>
      </c>
      <c r="J255" s="1764">
        <v>241.56959638589765</v>
      </c>
      <c r="K255" s="1764">
        <v>190.52081832603605</v>
      </c>
      <c r="L255" s="1764">
        <v>24.790053711721793</v>
      </c>
      <c r="M255" s="1764">
        <v>-69.715185124457207</v>
      </c>
      <c r="N255" s="1764">
        <v>-38.63923752426102</v>
      </c>
      <c r="O255" s="1764">
        <v>0</v>
      </c>
      <c r="P255" s="1764">
        <v>11.176294658126709</v>
      </c>
      <c r="Q255" s="1764">
        <v>-483.47266837339862</v>
      </c>
      <c r="R255" s="1764">
        <v>-65.916211304815732</v>
      </c>
      <c r="S255" s="1764">
        <v>-19.154371669839218</v>
      </c>
      <c r="T255" s="1764">
        <v>852.40493713744831</v>
      </c>
    </row>
    <row r="256" spans="2:20">
      <c r="B256" s="1765"/>
      <c r="C256" s="1766">
        <v>0</v>
      </c>
      <c r="D256" s="1766">
        <v>0</v>
      </c>
      <c r="E256" s="1766">
        <v>0</v>
      </c>
      <c r="F256" s="1766">
        <v>0</v>
      </c>
      <c r="G256" s="1773">
        <v>0</v>
      </c>
      <c r="H256" s="1766">
        <v>0</v>
      </c>
      <c r="I256" s="1766">
        <v>0</v>
      </c>
      <c r="J256" s="1766">
        <v>0</v>
      </c>
      <c r="K256" s="1766">
        <v>0</v>
      </c>
      <c r="L256" s="1766">
        <v>0</v>
      </c>
      <c r="M256" s="1766">
        <v>0</v>
      </c>
      <c r="N256" s="1766">
        <v>0</v>
      </c>
      <c r="O256" s="1766">
        <v>0</v>
      </c>
      <c r="P256" s="1766">
        <v>0</v>
      </c>
      <c r="Q256" s="1766">
        <v>0</v>
      </c>
      <c r="R256" s="1766">
        <v>0</v>
      </c>
      <c r="S256" s="1766">
        <v>0</v>
      </c>
      <c r="T256" s="1766">
        <v>0</v>
      </c>
    </row>
    <row r="257" spans="2:20">
      <c r="B257" s="1767" t="s">
        <v>68</v>
      </c>
      <c r="C257" s="1759">
        <v>3.7945540320240663</v>
      </c>
      <c r="D257" s="1759">
        <v>0</v>
      </c>
      <c r="E257" s="1759">
        <v>10.329791866978772</v>
      </c>
      <c r="F257" s="1759">
        <v>0</v>
      </c>
      <c r="G257" s="1759">
        <v>59.310912069450076</v>
      </c>
      <c r="H257" s="1759">
        <v>0</v>
      </c>
      <c r="I257" s="1759">
        <v>0</v>
      </c>
      <c r="J257" s="1759">
        <v>0</v>
      </c>
      <c r="K257" s="1759">
        <v>20.32032070760291</v>
      </c>
      <c r="L257" s="1759">
        <v>2.5485507721439489</v>
      </c>
      <c r="M257" s="1759">
        <v>1.1054608081054689</v>
      </c>
      <c r="N257" s="1759">
        <v>15.797518064491857</v>
      </c>
      <c r="O257" s="1759">
        <v>4.7115375976562497</v>
      </c>
      <c r="P257" s="1759">
        <v>6.3863689419622622E-4</v>
      </c>
      <c r="Q257" s="1759">
        <v>126.89039846529029</v>
      </c>
      <c r="R257" s="1759">
        <v>18.044740545750674</v>
      </c>
      <c r="S257" s="1759">
        <v>2.7711535644531251</v>
      </c>
      <c r="T257" s="1768">
        <v>265.62557713084163</v>
      </c>
    </row>
    <row r="258" spans="2:20">
      <c r="B258" s="1767" t="s">
        <v>69</v>
      </c>
      <c r="C258" s="1759">
        <v>0</v>
      </c>
      <c r="D258" s="1759">
        <v>0</v>
      </c>
      <c r="E258" s="1759">
        <v>230.06398718142972</v>
      </c>
      <c r="F258" s="1759">
        <v>0.28870182254104659</v>
      </c>
      <c r="G258" s="1759">
        <v>4.7638546223905314</v>
      </c>
      <c r="H258" s="1759">
        <v>0</v>
      </c>
      <c r="I258" s="1759">
        <v>0</v>
      </c>
      <c r="J258" s="1759">
        <v>0</v>
      </c>
      <c r="K258" s="1759">
        <v>0</v>
      </c>
      <c r="L258" s="1759">
        <v>0</v>
      </c>
      <c r="M258" s="1759">
        <v>46.305302929407816</v>
      </c>
      <c r="N258" s="1759">
        <v>1.2663411021544451</v>
      </c>
      <c r="O258" s="1759">
        <v>0</v>
      </c>
      <c r="P258" s="1759">
        <v>0</v>
      </c>
      <c r="Q258" s="1759">
        <v>46.787013172975605</v>
      </c>
      <c r="R258" s="1759">
        <v>0</v>
      </c>
      <c r="S258" s="1759">
        <v>1.4725342358360081</v>
      </c>
      <c r="T258" s="1768">
        <v>330.94773506673516</v>
      </c>
    </row>
    <row r="259" spans="2:20">
      <c r="B259" s="1767" t="s">
        <v>70</v>
      </c>
      <c r="C259" s="1759">
        <v>0</v>
      </c>
      <c r="D259" s="1759">
        <v>0</v>
      </c>
      <c r="E259" s="1759">
        <v>3.8037297943831954</v>
      </c>
      <c r="F259" s="1759">
        <v>0</v>
      </c>
      <c r="G259" s="1759">
        <v>48.749434252341672</v>
      </c>
      <c r="H259" s="1759">
        <v>0</v>
      </c>
      <c r="I259" s="1759">
        <v>0</v>
      </c>
      <c r="J259" s="1759">
        <v>0</v>
      </c>
      <c r="K259" s="1759">
        <v>41.434907608340509</v>
      </c>
      <c r="L259" s="1759">
        <v>0</v>
      </c>
      <c r="M259" s="1759">
        <v>0</v>
      </c>
      <c r="N259" s="1759">
        <v>12.958710370875634</v>
      </c>
      <c r="O259" s="1759">
        <v>81.342309221763003</v>
      </c>
      <c r="P259" s="1759">
        <v>2.1381357466702497</v>
      </c>
      <c r="Q259" s="1759">
        <v>162.42127689265124</v>
      </c>
      <c r="R259" s="1759">
        <v>29.067896346898497</v>
      </c>
      <c r="S259" s="1759">
        <v>0</v>
      </c>
      <c r="T259" s="1768">
        <v>381.91640023392404</v>
      </c>
    </row>
    <row r="260" spans="2:20">
      <c r="B260" s="1767" t="s">
        <v>71</v>
      </c>
      <c r="C260" s="1759">
        <v>0</v>
      </c>
      <c r="D260" s="1759">
        <v>0</v>
      </c>
      <c r="E260" s="1759">
        <v>4.4549193893901853</v>
      </c>
      <c r="F260" s="1759">
        <v>0</v>
      </c>
      <c r="G260" s="1759">
        <v>22.809891612288435</v>
      </c>
      <c r="H260" s="1759">
        <v>0</v>
      </c>
      <c r="I260" s="1759">
        <v>0</v>
      </c>
      <c r="J260" s="1759">
        <v>0</v>
      </c>
      <c r="K260" s="1759">
        <v>0.44569918061681485</v>
      </c>
      <c r="L260" s="1759">
        <v>4.9454600867274027E-4</v>
      </c>
      <c r="M260" s="1759">
        <v>0</v>
      </c>
      <c r="N260" s="1759">
        <v>6.0633889095956608</v>
      </c>
      <c r="O260" s="1759">
        <v>18.691023604496184</v>
      </c>
      <c r="P260" s="1759">
        <v>0.90924384630352406</v>
      </c>
      <c r="Q260" s="1759">
        <v>98.49757027134045</v>
      </c>
      <c r="R260" s="1759">
        <v>18.80357441216654</v>
      </c>
      <c r="S260" s="1759">
        <v>0</v>
      </c>
      <c r="T260" s="1768">
        <v>170.67580577220647</v>
      </c>
    </row>
    <row r="261" spans="2:20">
      <c r="B261" s="1767" t="s">
        <v>72</v>
      </c>
      <c r="C261" s="1759">
        <v>0</v>
      </c>
      <c r="D261" s="1759">
        <v>0</v>
      </c>
      <c r="E261" s="1759">
        <v>22.663704600568668</v>
      </c>
      <c r="F261" s="1759">
        <v>0</v>
      </c>
      <c r="G261" s="1759">
        <v>1.5172607097483775</v>
      </c>
      <c r="H261" s="1759">
        <v>0</v>
      </c>
      <c r="I261" s="1759">
        <v>0</v>
      </c>
      <c r="J261" s="1759">
        <v>0</v>
      </c>
      <c r="K261" s="1759">
        <v>2.5327781893790755</v>
      </c>
      <c r="L261" s="1759">
        <v>0</v>
      </c>
      <c r="M261" s="1759">
        <v>6.9172702223723741</v>
      </c>
      <c r="N261" s="1759">
        <v>0.40332246714830289</v>
      </c>
      <c r="O261" s="1759">
        <v>0.65</v>
      </c>
      <c r="P261" s="1759">
        <v>0.82781531321025892</v>
      </c>
      <c r="Q261" s="1759">
        <v>7.6931885452586402</v>
      </c>
      <c r="R261" s="1759">
        <v>0</v>
      </c>
      <c r="S261" s="1759">
        <v>0.21911019493558448</v>
      </c>
      <c r="T261" s="1768">
        <v>43.424450242621276</v>
      </c>
    </row>
    <row r="262" spans="2:20">
      <c r="B262" s="1767" t="s">
        <v>73</v>
      </c>
      <c r="C262" s="1759">
        <v>0</v>
      </c>
      <c r="D262" s="1759">
        <v>0</v>
      </c>
      <c r="E262" s="1759">
        <v>0</v>
      </c>
      <c r="F262" s="1759">
        <v>0</v>
      </c>
      <c r="G262" s="1759">
        <v>0</v>
      </c>
      <c r="H262" s="1759">
        <v>0</v>
      </c>
      <c r="I262" s="1759">
        <v>0</v>
      </c>
      <c r="J262" s="1759">
        <v>0</v>
      </c>
      <c r="K262" s="1759">
        <v>0</v>
      </c>
      <c r="L262" s="1759">
        <v>0</v>
      </c>
      <c r="M262" s="1759">
        <v>0</v>
      </c>
      <c r="N262" s="1759">
        <v>0</v>
      </c>
      <c r="O262" s="1759">
        <v>0</v>
      </c>
      <c r="P262" s="1759">
        <v>0</v>
      </c>
      <c r="Q262" s="1759">
        <v>0.45696000000000003</v>
      </c>
      <c r="R262" s="1759">
        <v>0</v>
      </c>
      <c r="S262" s="1759">
        <v>0</v>
      </c>
      <c r="T262" s="1768">
        <v>0.45696000000000003</v>
      </c>
    </row>
    <row r="263" spans="2:20">
      <c r="B263" s="1763" t="s">
        <v>74</v>
      </c>
      <c r="C263" s="1764">
        <v>3.7945540320240663</v>
      </c>
      <c r="D263" s="1764">
        <v>0</v>
      </c>
      <c r="E263" s="1764">
        <v>271.3161328327505</v>
      </c>
      <c r="F263" s="1764">
        <v>0.28870182254104659</v>
      </c>
      <c r="G263" s="1772">
        <v>137.15135326621908</v>
      </c>
      <c r="H263" s="1764">
        <v>0</v>
      </c>
      <c r="I263" s="1764">
        <v>0</v>
      </c>
      <c r="J263" s="1764">
        <v>0</v>
      </c>
      <c r="K263" s="1764">
        <v>64.733705685939313</v>
      </c>
      <c r="L263" s="1764">
        <v>2.5490453181526216</v>
      </c>
      <c r="M263" s="1764">
        <v>54.328033959885659</v>
      </c>
      <c r="N263" s="1764">
        <v>36.48928091426589</v>
      </c>
      <c r="O263" s="1764">
        <v>105.39487042391544</v>
      </c>
      <c r="P263" s="1764">
        <v>3.8758335430782287</v>
      </c>
      <c r="Q263" s="1764">
        <v>442.7464073475162</v>
      </c>
      <c r="R263" s="1764">
        <v>65.916211304815718</v>
      </c>
      <c r="S263" s="1764">
        <v>4.4627979952247179</v>
      </c>
      <c r="T263" s="1764">
        <v>1193.0469284463286</v>
      </c>
    </row>
    <row r="264" spans="2:20">
      <c r="B264" s="1758" t="s">
        <v>75</v>
      </c>
      <c r="C264" s="1759">
        <v>0</v>
      </c>
      <c r="D264" s="1759">
        <v>0</v>
      </c>
      <c r="E264" s="1759">
        <v>84.901304982748769</v>
      </c>
      <c r="F264" s="1759">
        <v>2.533106458518084</v>
      </c>
      <c r="G264" s="1759">
        <v>9.2771889658758084</v>
      </c>
      <c r="H264" s="1759">
        <v>0</v>
      </c>
      <c r="I264" s="1759">
        <v>0</v>
      </c>
      <c r="J264" s="1759">
        <v>0</v>
      </c>
      <c r="K264" s="1759">
        <v>0.20840484716769062</v>
      </c>
      <c r="L264" s="1759">
        <v>0</v>
      </c>
      <c r="M264" s="1759">
        <v>11.136408529558132</v>
      </c>
      <c r="N264" s="1759">
        <v>1.4684689617858735</v>
      </c>
      <c r="O264" s="1759">
        <v>0</v>
      </c>
      <c r="P264" s="1759">
        <v>0</v>
      </c>
      <c r="Q264" s="1759">
        <v>0</v>
      </c>
      <c r="R264" s="1759">
        <v>0</v>
      </c>
      <c r="S264" s="1759">
        <v>14.605640428811407</v>
      </c>
      <c r="T264" s="1768">
        <v>124.13052317446576</v>
      </c>
    </row>
    <row r="265" spans="2:20">
      <c r="B265" s="1763" t="s">
        <v>76</v>
      </c>
      <c r="C265" s="1764">
        <v>3.7945540320240663</v>
      </c>
      <c r="D265" s="1764">
        <v>0</v>
      </c>
      <c r="E265" s="1764">
        <v>356.2174378154993</v>
      </c>
      <c r="F265" s="1764">
        <v>2.8218082810591305</v>
      </c>
      <c r="G265" s="1772">
        <v>146.42854223209488</v>
      </c>
      <c r="H265" s="1764">
        <v>0</v>
      </c>
      <c r="I265" s="1764">
        <v>0</v>
      </c>
      <c r="J265" s="1764">
        <v>0</v>
      </c>
      <c r="K265" s="1764">
        <v>64.942110533106998</v>
      </c>
      <c r="L265" s="1764">
        <v>2.5490453181526216</v>
      </c>
      <c r="M265" s="1764">
        <v>65.464442489443798</v>
      </c>
      <c r="N265" s="1764">
        <v>37.957749876051764</v>
      </c>
      <c r="O265" s="1764">
        <v>105.39487042391544</v>
      </c>
      <c r="P265" s="1764">
        <v>3.8758335430782287</v>
      </c>
      <c r="Q265" s="1764">
        <v>442.7464073475162</v>
      </c>
      <c r="R265" s="1764">
        <v>65.916211304815718</v>
      </c>
      <c r="S265" s="1764">
        <v>19.068438424036124</v>
      </c>
      <c r="T265" s="1764">
        <v>1317.1774516207943</v>
      </c>
    </row>
    <row r="266" spans="2:20">
      <c r="B266" s="1750"/>
      <c r="C266" s="1769">
        <v>0</v>
      </c>
      <c r="D266" s="1769">
        <v>0</v>
      </c>
      <c r="E266" s="1769">
        <v>-5.6843418860808015E-14</v>
      </c>
      <c r="F266" s="1769">
        <v>0</v>
      </c>
      <c r="G266" s="1769">
        <v>0</v>
      </c>
      <c r="H266" s="1769">
        <v>0</v>
      </c>
      <c r="I266" s="1769">
        <v>0</v>
      </c>
      <c r="J266" s="1769">
        <v>0</v>
      </c>
      <c r="K266" s="1769">
        <v>0</v>
      </c>
      <c r="L266" s="1769">
        <v>0</v>
      </c>
      <c r="M266" s="1769">
        <v>0</v>
      </c>
      <c r="N266" s="1769">
        <v>-3.219646771412954E-15</v>
      </c>
      <c r="O266" s="1769">
        <v>0</v>
      </c>
      <c r="P266" s="1769">
        <v>0</v>
      </c>
      <c r="Q266" s="1769">
        <v>1.1368683772161603E-13</v>
      </c>
      <c r="R266" s="1769">
        <v>-1.4210854715202004E-14</v>
      </c>
      <c r="S266" s="1769">
        <v>0</v>
      </c>
      <c r="T266" s="1769">
        <v>0</v>
      </c>
    </row>
    <row r="267" spans="2:20">
      <c r="B267" s="1750"/>
      <c r="C267" s="1750"/>
      <c r="D267" s="1750"/>
      <c r="E267" s="1750"/>
      <c r="F267" s="1750"/>
      <c r="G267" s="1750"/>
      <c r="H267" s="1750"/>
      <c r="I267" s="1750"/>
      <c r="J267" s="1750"/>
      <c r="K267" s="1750"/>
      <c r="L267" s="1750"/>
      <c r="M267" s="1750"/>
      <c r="N267" s="1750"/>
      <c r="O267" s="1750"/>
      <c r="P267" s="1750"/>
      <c r="Q267" s="1750"/>
      <c r="R267" s="1750"/>
      <c r="S267" s="1750"/>
      <c r="T267" s="1750"/>
    </row>
    <row r="268" spans="2:20" ht="15">
      <c r="B268" s="1754" t="s">
        <v>83</v>
      </c>
      <c r="C268" s="1755"/>
      <c r="D268" s="1755"/>
      <c r="E268" s="1755"/>
      <c r="F268" s="1755"/>
      <c r="G268" s="1755"/>
      <c r="H268" s="1755"/>
      <c r="I268" s="1755"/>
      <c r="J268" s="1755"/>
      <c r="K268" s="1755"/>
      <c r="L268" s="1755"/>
      <c r="M268" s="1755"/>
      <c r="N268" s="1755"/>
      <c r="O268" s="1755"/>
      <c r="P268" s="1755"/>
      <c r="Q268" s="1755"/>
      <c r="R268" s="1755"/>
      <c r="S268" s="1755"/>
      <c r="T268" s="1755"/>
    </row>
    <row r="269" spans="2:20">
      <c r="B269" s="1750"/>
      <c r="C269" s="1750"/>
      <c r="D269" s="1750"/>
      <c r="E269" s="1750"/>
      <c r="F269" s="1750"/>
      <c r="G269" s="1750"/>
      <c r="H269" s="1750"/>
      <c r="I269" s="1750"/>
      <c r="J269" s="1750"/>
      <c r="K269" s="1750"/>
      <c r="L269" s="1750"/>
      <c r="M269" s="1750"/>
      <c r="N269" s="1750"/>
      <c r="O269" s="1750"/>
      <c r="P269" s="1750"/>
      <c r="Q269" s="1750"/>
      <c r="R269" s="1750"/>
      <c r="S269" s="1750"/>
      <c r="T269" s="1750"/>
    </row>
    <row r="270" spans="2:20">
      <c r="B270" s="2166" t="s">
        <v>30</v>
      </c>
      <c r="C270" s="2159" t="s">
        <v>31</v>
      </c>
      <c r="D270" s="2159" t="s">
        <v>32</v>
      </c>
      <c r="E270" s="2159" t="s">
        <v>33</v>
      </c>
      <c r="F270" s="2159" t="s">
        <v>890</v>
      </c>
      <c r="G270" s="2159" t="s">
        <v>34</v>
      </c>
      <c r="H270" s="2159" t="s">
        <v>891</v>
      </c>
      <c r="I270" s="2159" t="s">
        <v>35</v>
      </c>
      <c r="J270" s="2159" t="s">
        <v>36</v>
      </c>
      <c r="K270" s="2163" t="s">
        <v>37</v>
      </c>
      <c r="L270" s="2164"/>
      <c r="M270" s="2164"/>
      <c r="N270" s="2164"/>
      <c r="O270" s="2164"/>
      <c r="P270" s="2165"/>
      <c r="Q270" s="2159" t="s">
        <v>38</v>
      </c>
      <c r="R270" s="2159" t="s">
        <v>39</v>
      </c>
      <c r="S270" s="2159" t="s">
        <v>40</v>
      </c>
      <c r="T270" s="2159" t="s">
        <v>41</v>
      </c>
    </row>
    <row r="271" spans="2:20" ht="36">
      <c r="B271" s="2167"/>
      <c r="C271" s="2160"/>
      <c r="D271" s="2160"/>
      <c r="E271" s="2160"/>
      <c r="F271" s="2160"/>
      <c r="G271" s="2160"/>
      <c r="H271" s="2160"/>
      <c r="I271" s="2160"/>
      <c r="J271" s="2160"/>
      <c r="K271" s="1756" t="s">
        <v>42</v>
      </c>
      <c r="L271" s="1756" t="s">
        <v>43</v>
      </c>
      <c r="M271" s="1756" t="s">
        <v>44</v>
      </c>
      <c r="N271" s="1756" t="s">
        <v>45</v>
      </c>
      <c r="O271" s="1757" t="s">
        <v>46</v>
      </c>
      <c r="P271" s="1756" t="s">
        <v>47</v>
      </c>
      <c r="Q271" s="2160"/>
      <c r="R271" s="2160"/>
      <c r="S271" s="2160"/>
      <c r="T271" s="2160"/>
    </row>
    <row r="272" spans="2:20">
      <c r="B272" s="1758" t="s">
        <v>48</v>
      </c>
      <c r="C272" s="1759">
        <v>0</v>
      </c>
      <c r="D272" s="1759">
        <v>5.8150000000000004</v>
      </c>
      <c r="E272" s="1759">
        <v>0</v>
      </c>
      <c r="F272" s="1759">
        <v>0</v>
      </c>
      <c r="G272" s="1759">
        <v>9.3040000000000012E-2</v>
      </c>
      <c r="H272" s="1759">
        <v>0</v>
      </c>
      <c r="I272" s="1760">
        <v>974.19585058703615</v>
      </c>
      <c r="J272" s="1760">
        <v>270.72935780938479</v>
      </c>
      <c r="K272" s="1760">
        <v>268.18257802475915</v>
      </c>
      <c r="L272" s="1760">
        <v>26.827524270401334</v>
      </c>
      <c r="M272" s="1759">
        <v>1.5151391983163085</v>
      </c>
      <c r="N272" s="1759">
        <v>0.16086233431790645</v>
      </c>
      <c r="O272" s="1760">
        <v>114.79412791174752</v>
      </c>
      <c r="P272" s="1760">
        <v>17.865639972874789</v>
      </c>
      <c r="Q272" s="1759">
        <v>0</v>
      </c>
      <c r="R272" s="1759">
        <v>0</v>
      </c>
      <c r="S272" s="1759">
        <v>0</v>
      </c>
      <c r="T272" s="1761">
        <v>1680.1791201088379</v>
      </c>
    </row>
    <row r="273" spans="2:20">
      <c r="B273" s="1758" t="s">
        <v>49</v>
      </c>
      <c r="C273" s="1759">
        <v>16.528949801563918</v>
      </c>
      <c r="D273" s="1759">
        <v>338.94665094130841</v>
      </c>
      <c r="E273" s="1759">
        <v>53.154703213153105</v>
      </c>
      <c r="F273" s="1759">
        <v>0.84709048921241781</v>
      </c>
      <c r="G273" s="1759">
        <v>155.20862963241609</v>
      </c>
      <c r="H273" s="1759">
        <v>0</v>
      </c>
      <c r="I273" s="1759">
        <v>0</v>
      </c>
      <c r="J273" s="1759">
        <v>0</v>
      </c>
      <c r="K273" s="1759">
        <v>3.3497189577114872</v>
      </c>
      <c r="L273" s="1759">
        <v>0</v>
      </c>
      <c r="M273" s="1759">
        <v>3.7248932526167962</v>
      </c>
      <c r="N273" s="1759">
        <v>0</v>
      </c>
      <c r="O273" s="1759">
        <v>0</v>
      </c>
      <c r="P273" s="1759">
        <v>0</v>
      </c>
      <c r="Q273" s="1759">
        <v>0</v>
      </c>
      <c r="R273" s="1759">
        <v>0</v>
      </c>
      <c r="S273" s="1759">
        <v>0</v>
      </c>
      <c r="T273" s="1761">
        <v>571.76063628798215</v>
      </c>
    </row>
    <row r="274" spans="2:20">
      <c r="B274" s="1758" t="s">
        <v>50</v>
      </c>
      <c r="C274" s="1759">
        <v>0</v>
      </c>
      <c r="D274" s="1759">
        <v>0</v>
      </c>
      <c r="E274" s="1759">
        <v>-0.33572040479024756</v>
      </c>
      <c r="F274" s="1759">
        <v>0</v>
      </c>
      <c r="G274" s="1759">
        <v>0</v>
      </c>
      <c r="H274" s="1759">
        <v>0</v>
      </c>
      <c r="I274" s="1759">
        <v>0</v>
      </c>
      <c r="J274" s="1759">
        <v>0</v>
      </c>
      <c r="K274" s="1759">
        <v>0</v>
      </c>
      <c r="L274" s="1759">
        <v>0</v>
      </c>
      <c r="M274" s="1759">
        <v>0</v>
      </c>
      <c r="N274" s="1759">
        <v>0</v>
      </c>
      <c r="O274" s="1759">
        <v>0</v>
      </c>
      <c r="P274" s="1759">
        <v>0</v>
      </c>
      <c r="Q274" s="1759">
        <v>-41.116206698276414</v>
      </c>
      <c r="R274" s="1759">
        <v>0</v>
      </c>
      <c r="S274" s="1759">
        <v>0</v>
      </c>
      <c r="T274" s="1761">
        <v>-41.451927103066659</v>
      </c>
    </row>
    <row r="275" spans="2:20">
      <c r="B275" s="1758" t="s">
        <v>51</v>
      </c>
      <c r="C275" s="1759">
        <v>0</v>
      </c>
      <c r="D275" s="1759">
        <v>0</v>
      </c>
      <c r="E275" s="1759">
        <v>-12.959356122819004</v>
      </c>
      <c r="F275" s="1759">
        <v>-1.1745589556928391</v>
      </c>
      <c r="G275" s="1759">
        <v>-1.8985906548092106</v>
      </c>
      <c r="H275" s="1759">
        <v>0</v>
      </c>
      <c r="I275" s="1759">
        <v>0</v>
      </c>
      <c r="J275" s="1759">
        <v>0</v>
      </c>
      <c r="K275" s="1759">
        <v>0</v>
      </c>
      <c r="L275" s="1759">
        <v>0</v>
      </c>
      <c r="M275" s="1759">
        <v>-0.50338240958264524</v>
      </c>
      <c r="N275" s="1759">
        <v>-0.70221846136779031</v>
      </c>
      <c r="O275" s="1759">
        <v>0</v>
      </c>
      <c r="P275" s="1759">
        <v>0</v>
      </c>
      <c r="Q275" s="1759">
        <v>0</v>
      </c>
      <c r="R275" s="1759">
        <v>0</v>
      </c>
      <c r="S275" s="1759">
        <v>0</v>
      </c>
      <c r="T275" s="1761">
        <v>-17.23810660427149</v>
      </c>
    </row>
    <row r="276" spans="2:20">
      <c r="B276" s="1758" t="s">
        <v>52</v>
      </c>
      <c r="C276" s="1759">
        <v>0</v>
      </c>
      <c r="D276" s="1759">
        <v>0</v>
      </c>
      <c r="E276" s="1759">
        <v>-60.220777612804881</v>
      </c>
      <c r="F276" s="1759">
        <v>-3.9749070731502325</v>
      </c>
      <c r="G276" s="1759">
        <v>0</v>
      </c>
      <c r="H276" s="1759">
        <v>0</v>
      </c>
      <c r="I276" s="1759">
        <v>0</v>
      </c>
      <c r="J276" s="1759">
        <v>0</v>
      </c>
      <c r="K276" s="1759">
        <v>0</v>
      </c>
      <c r="L276" s="1759">
        <v>0</v>
      </c>
      <c r="M276" s="1759">
        <v>-11.924721219450698</v>
      </c>
      <c r="N276" s="1759">
        <v>0</v>
      </c>
      <c r="O276" s="1759">
        <v>0</v>
      </c>
      <c r="P276" s="1759">
        <v>0</v>
      </c>
      <c r="Q276" s="1759">
        <v>0</v>
      </c>
      <c r="R276" s="1759">
        <v>0</v>
      </c>
      <c r="S276" s="1759">
        <v>-0.14322207633849007</v>
      </c>
      <c r="T276" s="1761">
        <v>-76.263627981744307</v>
      </c>
    </row>
    <row r="277" spans="2:20">
      <c r="B277" s="1758" t="s">
        <v>53</v>
      </c>
      <c r="C277" s="1759">
        <v>0</v>
      </c>
      <c r="D277" s="1759">
        <v>0</v>
      </c>
      <c r="E277" s="1759">
        <v>0</v>
      </c>
      <c r="F277" s="1759">
        <v>0</v>
      </c>
      <c r="G277" s="1759">
        <v>0</v>
      </c>
      <c r="H277" s="1759">
        <v>0</v>
      </c>
      <c r="I277" s="1759">
        <v>0</v>
      </c>
      <c r="J277" s="1759">
        <v>0</v>
      </c>
      <c r="K277" s="1759">
        <v>0</v>
      </c>
      <c r="L277" s="1759">
        <v>0</v>
      </c>
      <c r="M277" s="1759">
        <v>0</v>
      </c>
      <c r="N277" s="1759">
        <v>0</v>
      </c>
      <c r="O277" s="1759">
        <v>0</v>
      </c>
      <c r="P277" s="1759">
        <v>0</v>
      </c>
      <c r="Q277" s="1759">
        <v>0</v>
      </c>
      <c r="R277" s="1759">
        <v>0</v>
      </c>
      <c r="S277" s="1759">
        <v>0</v>
      </c>
      <c r="T277" s="1761">
        <v>0</v>
      </c>
    </row>
    <row r="278" spans="2:20">
      <c r="B278" s="1763" t="s">
        <v>54</v>
      </c>
      <c r="C278" s="1764">
        <v>16.528949801563918</v>
      </c>
      <c r="D278" s="1764">
        <v>344.7616509413084</v>
      </c>
      <c r="E278" s="1764">
        <v>-20.361150927261026</v>
      </c>
      <c r="F278" s="1764">
        <v>-4.3023755396306536</v>
      </c>
      <c r="G278" s="1772">
        <v>153.4030789776069</v>
      </c>
      <c r="H278" s="1764">
        <v>0</v>
      </c>
      <c r="I278" s="1764">
        <v>974.19585058703615</v>
      </c>
      <c r="J278" s="1764">
        <v>270.72935780938479</v>
      </c>
      <c r="K278" s="1764">
        <v>271.53229698247065</v>
      </c>
      <c r="L278" s="1764">
        <v>26.827524270401334</v>
      </c>
      <c r="M278" s="1764">
        <v>-7.1880711781002375</v>
      </c>
      <c r="N278" s="1764">
        <v>-0.5413561270498839</v>
      </c>
      <c r="O278" s="1764">
        <v>114.79412791174752</v>
      </c>
      <c r="P278" s="1764">
        <v>17.865639972874789</v>
      </c>
      <c r="Q278" s="1764">
        <v>-41.116206698276414</v>
      </c>
      <c r="R278" s="1764">
        <v>0</v>
      </c>
      <c r="S278" s="1764">
        <v>-0.14322207633849007</v>
      </c>
      <c r="T278" s="1764">
        <v>2116.9860947077373</v>
      </c>
    </row>
    <row r="279" spans="2:20">
      <c r="B279" s="1765"/>
      <c r="C279" s="1766">
        <v>0</v>
      </c>
      <c r="D279" s="1766">
        <v>0</v>
      </c>
      <c r="E279" s="1766">
        <v>0</v>
      </c>
      <c r="F279" s="1766">
        <v>0</v>
      </c>
      <c r="G279" s="1773">
        <v>0</v>
      </c>
      <c r="H279" s="1766">
        <v>0</v>
      </c>
      <c r="I279" s="1766">
        <v>0</v>
      </c>
      <c r="J279" s="1766">
        <v>0</v>
      </c>
      <c r="K279" s="1766">
        <v>0</v>
      </c>
      <c r="L279" s="1766">
        <v>0</v>
      </c>
      <c r="M279" s="1766">
        <v>0</v>
      </c>
      <c r="N279" s="1766">
        <v>0</v>
      </c>
      <c r="O279" s="1766">
        <v>0</v>
      </c>
      <c r="P279" s="1766">
        <v>0</v>
      </c>
      <c r="Q279" s="1766">
        <v>0</v>
      </c>
      <c r="R279" s="1766">
        <v>0</v>
      </c>
      <c r="S279" s="1766">
        <v>0</v>
      </c>
      <c r="T279" s="1766">
        <v>0</v>
      </c>
    </row>
    <row r="280" spans="2:20">
      <c r="B280" s="1767" t="s">
        <v>55</v>
      </c>
      <c r="C280" s="1759">
        <v>0</v>
      </c>
      <c r="D280" s="1759">
        <v>0</v>
      </c>
      <c r="E280" s="1759">
        <v>0</v>
      </c>
      <c r="F280" s="1759">
        <v>0</v>
      </c>
      <c r="G280" s="1759">
        <v>0</v>
      </c>
      <c r="H280" s="1759">
        <v>0</v>
      </c>
      <c r="I280" s="1759">
        <v>0</v>
      </c>
      <c r="J280" s="1759">
        <v>0</v>
      </c>
      <c r="K280" s="1759">
        <v>0</v>
      </c>
      <c r="L280" s="1759">
        <v>0</v>
      </c>
      <c r="M280" s="1759">
        <v>0</v>
      </c>
      <c r="N280" s="1759">
        <v>0</v>
      </c>
      <c r="O280" s="1759">
        <v>0</v>
      </c>
      <c r="P280" s="1759">
        <v>0</v>
      </c>
      <c r="Q280" s="1759">
        <v>0</v>
      </c>
      <c r="R280" s="1759">
        <v>0</v>
      </c>
      <c r="S280" s="1759">
        <v>0</v>
      </c>
      <c r="T280" s="1768">
        <v>0</v>
      </c>
    </row>
    <row r="281" spans="2:20">
      <c r="B281" s="1767" t="s">
        <v>56</v>
      </c>
      <c r="C281" s="1759">
        <v>0</v>
      </c>
      <c r="D281" s="1759">
        <v>0</v>
      </c>
      <c r="E281" s="1759">
        <v>0.802217285608815</v>
      </c>
      <c r="F281" s="1759">
        <v>0</v>
      </c>
      <c r="G281" s="1759">
        <v>11.018039015872413</v>
      </c>
      <c r="H281" s="1759">
        <v>0</v>
      </c>
      <c r="I281" s="1759">
        <v>974.19585058703615</v>
      </c>
      <c r="J281" s="1759">
        <v>270.72935780938479</v>
      </c>
      <c r="K281" s="1759">
        <v>25.826480393830469</v>
      </c>
      <c r="L281" s="1759">
        <v>9.9811210664374208</v>
      </c>
      <c r="M281" s="1759">
        <v>5.0291337303525587</v>
      </c>
      <c r="N281" s="1759">
        <v>2.8675816384534909</v>
      </c>
      <c r="O281" s="1759">
        <v>0</v>
      </c>
      <c r="P281" s="1759">
        <v>2.7943993103273139</v>
      </c>
      <c r="Q281" s="1759">
        <v>-618.12085952145924</v>
      </c>
      <c r="R281" s="1759">
        <v>0</v>
      </c>
      <c r="S281" s="1759">
        <v>0</v>
      </c>
      <c r="T281" s="1768">
        <v>685.12332131584424</v>
      </c>
    </row>
    <row r="282" spans="2:20">
      <c r="B282" s="1767" t="s">
        <v>57</v>
      </c>
      <c r="C282" s="1759">
        <v>0</v>
      </c>
      <c r="D282" s="1759">
        <v>0</v>
      </c>
      <c r="E282" s="1759">
        <v>0</v>
      </c>
      <c r="F282" s="1759">
        <v>0</v>
      </c>
      <c r="G282" s="1759">
        <v>12.378684044888715</v>
      </c>
      <c r="H282" s="1759">
        <v>0</v>
      </c>
      <c r="I282" s="1759">
        <v>0</v>
      </c>
      <c r="J282" s="1759">
        <v>0</v>
      </c>
      <c r="K282" s="1759">
        <v>36.0447949504767</v>
      </c>
      <c r="L282" s="1759">
        <v>14.339300216640275</v>
      </c>
      <c r="M282" s="1759">
        <v>0</v>
      </c>
      <c r="N282" s="1759">
        <v>4.1400526748892315</v>
      </c>
      <c r="O282" s="1759">
        <v>0</v>
      </c>
      <c r="P282" s="1759">
        <v>10.825953288370551</v>
      </c>
      <c r="Q282" s="1759">
        <v>0</v>
      </c>
      <c r="R282" s="1759">
        <v>-71.400838762535344</v>
      </c>
      <c r="S282" s="1759">
        <v>0</v>
      </c>
      <c r="T282" s="1768">
        <v>6.3279464127301193</v>
      </c>
    </row>
    <row r="283" spans="2:20">
      <c r="B283" s="1767" t="s">
        <v>58</v>
      </c>
      <c r="C283" s="1759">
        <v>0</v>
      </c>
      <c r="D283" s="1759">
        <v>0</v>
      </c>
      <c r="E283" s="1759">
        <v>0</v>
      </c>
      <c r="F283" s="1759">
        <v>0</v>
      </c>
      <c r="G283" s="1759">
        <v>0</v>
      </c>
      <c r="H283" s="1759">
        <v>0</v>
      </c>
      <c r="I283" s="1759">
        <v>0</v>
      </c>
      <c r="J283" s="1759">
        <v>0</v>
      </c>
      <c r="K283" s="1759">
        <v>59.877852533166731</v>
      </c>
      <c r="L283" s="1759">
        <v>0</v>
      </c>
      <c r="M283" s="1759">
        <v>0</v>
      </c>
      <c r="N283" s="1759">
        <v>-54.310215379146349</v>
      </c>
      <c r="O283" s="1759">
        <v>0</v>
      </c>
      <c r="P283" s="1759">
        <v>0</v>
      </c>
      <c r="Q283" s="1759">
        <v>0</v>
      </c>
      <c r="R283" s="1759">
        <v>0</v>
      </c>
      <c r="S283" s="1759">
        <v>0</v>
      </c>
      <c r="T283" s="1768">
        <v>5.5676371540203817</v>
      </c>
    </row>
    <row r="284" spans="2:20">
      <c r="B284" s="1767" t="s">
        <v>59</v>
      </c>
      <c r="C284" s="1759">
        <v>0</v>
      </c>
      <c r="D284" s="1759">
        <v>0</v>
      </c>
      <c r="E284" s="1759">
        <v>0</v>
      </c>
      <c r="F284" s="1759">
        <v>0</v>
      </c>
      <c r="G284" s="1759">
        <v>0</v>
      </c>
      <c r="H284" s="1759">
        <v>0</v>
      </c>
      <c r="I284" s="1759">
        <v>0</v>
      </c>
      <c r="J284" s="1759">
        <v>0</v>
      </c>
      <c r="K284" s="1759">
        <v>0</v>
      </c>
      <c r="L284" s="1759">
        <v>0</v>
      </c>
      <c r="M284" s="1759">
        <v>0</v>
      </c>
      <c r="N284" s="1759">
        <v>0</v>
      </c>
      <c r="O284" s="1759">
        <v>0</v>
      </c>
      <c r="P284" s="1759">
        <v>0</v>
      </c>
      <c r="Q284" s="1759">
        <v>0</v>
      </c>
      <c r="R284" s="1759">
        <v>0</v>
      </c>
      <c r="S284" s="1759">
        <v>0</v>
      </c>
      <c r="T284" s="1768">
        <v>0</v>
      </c>
    </row>
    <row r="285" spans="2:20">
      <c r="B285" s="1767" t="s">
        <v>60</v>
      </c>
      <c r="C285" s="1759">
        <v>0</v>
      </c>
      <c r="D285" s="1759">
        <v>357.27482859273942</v>
      </c>
      <c r="E285" s="1759">
        <v>-353.71543432563573</v>
      </c>
      <c r="F285" s="1759">
        <v>0</v>
      </c>
      <c r="G285" s="1759">
        <v>0</v>
      </c>
      <c r="H285" s="1759">
        <v>0</v>
      </c>
      <c r="I285" s="1759">
        <v>0</v>
      </c>
      <c r="J285" s="1759">
        <v>0</v>
      </c>
      <c r="K285" s="1759">
        <v>0</v>
      </c>
      <c r="L285" s="1759">
        <v>0</v>
      </c>
      <c r="M285" s="1759">
        <v>0</v>
      </c>
      <c r="N285" s="1759">
        <v>0</v>
      </c>
      <c r="O285" s="1759">
        <v>0</v>
      </c>
      <c r="P285" s="1759">
        <v>0</v>
      </c>
      <c r="Q285" s="1759">
        <v>0</v>
      </c>
      <c r="R285" s="1759">
        <v>0</v>
      </c>
      <c r="S285" s="1759">
        <v>0</v>
      </c>
      <c r="T285" s="1768">
        <v>3.5593942671036793</v>
      </c>
    </row>
    <row r="286" spans="2:20">
      <c r="B286" s="1767" t="s">
        <v>61</v>
      </c>
      <c r="C286" s="1759">
        <v>0</v>
      </c>
      <c r="D286" s="1759">
        <v>0</v>
      </c>
      <c r="E286" s="1759">
        <v>0</v>
      </c>
      <c r="F286" s="1759">
        <v>0</v>
      </c>
      <c r="G286" s="1759">
        <v>0</v>
      </c>
      <c r="H286" s="1759">
        <v>0</v>
      </c>
      <c r="I286" s="1759">
        <v>0</v>
      </c>
      <c r="J286" s="1759">
        <v>0</v>
      </c>
      <c r="K286" s="1759">
        <v>87.509483344344943</v>
      </c>
      <c r="L286" s="1759">
        <v>0</v>
      </c>
      <c r="M286" s="1759">
        <v>-87.509483344344943</v>
      </c>
      <c r="N286" s="1759">
        <v>0</v>
      </c>
      <c r="O286" s="1759">
        <v>0</v>
      </c>
      <c r="P286" s="1759">
        <v>0</v>
      </c>
      <c r="Q286" s="1759">
        <v>0</v>
      </c>
      <c r="R286" s="1759">
        <v>0</v>
      </c>
      <c r="S286" s="1759">
        <v>0</v>
      </c>
      <c r="T286" s="1768">
        <v>0</v>
      </c>
    </row>
    <row r="287" spans="2:20">
      <c r="B287" s="1767" t="s">
        <v>62</v>
      </c>
      <c r="C287" s="1759">
        <v>0</v>
      </c>
      <c r="D287" s="1759">
        <v>0</v>
      </c>
      <c r="E287" s="1759">
        <v>0</v>
      </c>
      <c r="F287" s="1759">
        <v>-7.9105007206485656</v>
      </c>
      <c r="G287" s="1759">
        <v>0</v>
      </c>
      <c r="H287" s="1759">
        <v>0</v>
      </c>
      <c r="I287" s="1759">
        <v>0</v>
      </c>
      <c r="J287" s="1759">
        <v>0</v>
      </c>
      <c r="K287" s="1759">
        <v>0</v>
      </c>
      <c r="L287" s="1759">
        <v>0</v>
      </c>
      <c r="M287" s="1759">
        <v>0</v>
      </c>
      <c r="N287" s="1759">
        <v>0</v>
      </c>
      <c r="O287" s="1759">
        <v>0</v>
      </c>
      <c r="P287" s="1759">
        <v>0</v>
      </c>
      <c r="Q287" s="1759">
        <v>0</v>
      </c>
      <c r="R287" s="1759">
        <v>0</v>
      </c>
      <c r="S287" s="1759">
        <v>11.017410474440901</v>
      </c>
      <c r="T287" s="1768">
        <v>3.1069097537923351</v>
      </c>
    </row>
    <row r="288" spans="2:20">
      <c r="B288" s="1767" t="s">
        <v>63</v>
      </c>
      <c r="C288" s="1759">
        <v>0</v>
      </c>
      <c r="D288" s="1759">
        <v>0</v>
      </c>
      <c r="E288" s="1759">
        <v>0</v>
      </c>
      <c r="F288" s="1759">
        <v>0</v>
      </c>
      <c r="G288" s="1759">
        <v>0</v>
      </c>
      <c r="H288" s="1759">
        <v>0</v>
      </c>
      <c r="I288" s="1759">
        <v>0</v>
      </c>
      <c r="J288" s="1759">
        <v>0</v>
      </c>
      <c r="K288" s="1759">
        <v>0</v>
      </c>
      <c r="L288" s="1759">
        <v>0</v>
      </c>
      <c r="M288" s="1759">
        <v>0</v>
      </c>
      <c r="N288" s="1759">
        <v>0</v>
      </c>
      <c r="O288" s="1759">
        <v>0</v>
      </c>
      <c r="P288" s="1759">
        <v>0</v>
      </c>
      <c r="Q288" s="1759">
        <v>51.730551312429718</v>
      </c>
      <c r="R288" s="1759">
        <v>0</v>
      </c>
      <c r="S288" s="1759">
        <v>-34.530143001046838</v>
      </c>
      <c r="T288" s="1768">
        <v>17.20040831138288</v>
      </c>
    </row>
    <row r="289" spans="2:20">
      <c r="B289" s="1767" t="s">
        <v>64</v>
      </c>
      <c r="C289" s="1759">
        <v>9.1080551953124989</v>
      </c>
      <c r="D289" s="1759">
        <v>-12.513177651431018</v>
      </c>
      <c r="E289" s="1759">
        <v>16.300260399898175</v>
      </c>
      <c r="F289" s="1759">
        <v>0</v>
      </c>
      <c r="G289" s="1759">
        <v>0</v>
      </c>
      <c r="H289" s="1759">
        <v>0</v>
      </c>
      <c r="I289" s="1759">
        <v>0</v>
      </c>
      <c r="J289" s="1759">
        <v>0</v>
      </c>
      <c r="K289" s="1759">
        <v>0</v>
      </c>
      <c r="L289" s="1759">
        <v>0</v>
      </c>
      <c r="M289" s="1759">
        <v>0</v>
      </c>
      <c r="N289" s="1759">
        <v>0</v>
      </c>
      <c r="O289" s="1759">
        <v>0</v>
      </c>
      <c r="P289" s="1759">
        <v>0</v>
      </c>
      <c r="Q289" s="1759">
        <v>0</v>
      </c>
      <c r="R289" s="1759">
        <v>0</v>
      </c>
      <c r="S289" s="1759">
        <v>0</v>
      </c>
      <c r="T289" s="1768">
        <v>12.895137943779657</v>
      </c>
    </row>
    <row r="290" spans="2:20">
      <c r="B290" s="1767" t="s">
        <v>65</v>
      </c>
      <c r="C290" s="1759">
        <v>3.5420214648437502</v>
      </c>
      <c r="D290" s="1759">
        <v>0</v>
      </c>
      <c r="E290" s="1759">
        <v>18.654676129726123</v>
      </c>
      <c r="F290" s="1759">
        <v>0</v>
      </c>
      <c r="G290" s="1759">
        <v>3.9220454388203256</v>
      </c>
      <c r="H290" s="1759">
        <v>0</v>
      </c>
      <c r="I290" s="1759">
        <v>0</v>
      </c>
      <c r="J290" s="1759">
        <v>0</v>
      </c>
      <c r="K290" s="1759">
        <v>0</v>
      </c>
      <c r="L290" s="1759">
        <v>0</v>
      </c>
      <c r="M290" s="1759">
        <v>0</v>
      </c>
      <c r="N290" s="1759">
        <v>1.4506195458650522</v>
      </c>
      <c r="O290" s="1759">
        <v>0</v>
      </c>
      <c r="P290" s="1759">
        <v>0</v>
      </c>
      <c r="Q290" s="1759">
        <v>30.862770549488644</v>
      </c>
      <c r="R290" s="1759">
        <v>0</v>
      </c>
      <c r="S290" s="1759">
        <v>0</v>
      </c>
      <c r="T290" s="1768">
        <v>58.432133128743892</v>
      </c>
    </row>
    <row r="291" spans="2:20">
      <c r="B291" s="1767" t="s">
        <v>66</v>
      </c>
      <c r="C291" s="1759">
        <v>0</v>
      </c>
      <c r="D291" s="1759">
        <v>0</v>
      </c>
      <c r="E291" s="1759">
        <v>0</v>
      </c>
      <c r="F291" s="1759">
        <v>0</v>
      </c>
      <c r="G291" s="1759">
        <v>1.7249396904403242</v>
      </c>
      <c r="H291" s="1759">
        <v>0</v>
      </c>
      <c r="I291" s="1759">
        <v>0</v>
      </c>
      <c r="J291" s="1759">
        <v>0</v>
      </c>
      <c r="K291" s="1759">
        <v>0</v>
      </c>
      <c r="L291" s="1759">
        <v>0</v>
      </c>
      <c r="M291" s="1759">
        <v>0</v>
      </c>
      <c r="N291" s="1759">
        <v>0.63799139235464053</v>
      </c>
      <c r="O291" s="1759">
        <v>0</v>
      </c>
      <c r="P291" s="1759">
        <v>0</v>
      </c>
      <c r="Q291" s="1759">
        <v>44.175863605014541</v>
      </c>
      <c r="R291" s="1759">
        <v>5.5373897346121579</v>
      </c>
      <c r="S291" s="1759">
        <v>0</v>
      </c>
      <c r="T291" s="1768">
        <v>52.076184422421669</v>
      </c>
    </row>
    <row r="292" spans="2:20">
      <c r="B292" s="1763" t="s">
        <v>67</v>
      </c>
      <c r="C292" s="1764">
        <v>12.650076660156248</v>
      </c>
      <c r="D292" s="1764">
        <v>344.7616509413084</v>
      </c>
      <c r="E292" s="1764">
        <v>-317.95828051040263</v>
      </c>
      <c r="F292" s="1764">
        <v>-7.9105007206485656</v>
      </c>
      <c r="G292" s="1772">
        <v>29.043708190021775</v>
      </c>
      <c r="H292" s="1764">
        <v>0</v>
      </c>
      <c r="I292" s="1764">
        <v>974.19585058703615</v>
      </c>
      <c r="J292" s="1764">
        <v>270.72935780938479</v>
      </c>
      <c r="K292" s="1764">
        <v>209.25861122181882</v>
      </c>
      <c r="L292" s="1764">
        <v>24.3204212830777</v>
      </c>
      <c r="M292" s="1764">
        <v>-82.480349613992388</v>
      </c>
      <c r="N292" s="1764">
        <v>-45.213970127583934</v>
      </c>
      <c r="O292" s="1764">
        <v>0</v>
      </c>
      <c r="P292" s="1764">
        <v>13.620352598697865</v>
      </c>
      <c r="Q292" s="1764">
        <v>-491.35167405452626</v>
      </c>
      <c r="R292" s="1764">
        <v>-65.863449027923181</v>
      </c>
      <c r="S292" s="1764">
        <v>-23.512732526605937</v>
      </c>
      <c r="T292" s="1764">
        <v>844.28907270981881</v>
      </c>
    </row>
    <row r="293" spans="2:20">
      <c r="B293" s="1765"/>
      <c r="C293" s="1766">
        <v>0</v>
      </c>
      <c r="D293" s="1766">
        <v>0</v>
      </c>
      <c r="E293" s="1766">
        <v>0</v>
      </c>
      <c r="F293" s="1766">
        <v>0</v>
      </c>
      <c r="G293" s="1773">
        <v>0</v>
      </c>
      <c r="H293" s="1766">
        <v>0</v>
      </c>
      <c r="I293" s="1766">
        <v>0</v>
      </c>
      <c r="J293" s="1766">
        <v>0</v>
      </c>
      <c r="K293" s="1766">
        <v>0</v>
      </c>
      <c r="L293" s="1766">
        <v>0</v>
      </c>
      <c r="M293" s="1766">
        <v>0</v>
      </c>
      <c r="N293" s="1766">
        <v>0</v>
      </c>
      <c r="O293" s="1766">
        <v>0</v>
      </c>
      <c r="P293" s="1766">
        <v>0</v>
      </c>
      <c r="Q293" s="1766">
        <v>0</v>
      </c>
      <c r="R293" s="1766">
        <v>0</v>
      </c>
      <c r="S293" s="1766">
        <v>0</v>
      </c>
      <c r="T293" s="1766">
        <v>0</v>
      </c>
    </row>
    <row r="294" spans="2:20">
      <c r="B294" s="1767" t="s">
        <v>68</v>
      </c>
      <c r="C294" s="1759">
        <v>3.87887314140767</v>
      </c>
      <c r="D294" s="1759">
        <v>0</v>
      </c>
      <c r="E294" s="1759">
        <v>9.0742751543652709</v>
      </c>
      <c r="F294" s="1759">
        <v>0</v>
      </c>
      <c r="G294" s="1759">
        <v>50.884027359503371</v>
      </c>
      <c r="H294" s="1759">
        <v>0</v>
      </c>
      <c r="I294" s="1759">
        <v>0</v>
      </c>
      <c r="J294" s="1759">
        <v>0</v>
      </c>
      <c r="K294" s="1759">
        <v>20.203559685037114</v>
      </c>
      <c r="L294" s="1759">
        <v>2.5066351077817299</v>
      </c>
      <c r="M294" s="1759">
        <v>1.1254933974609376</v>
      </c>
      <c r="N294" s="1759">
        <v>18.85408549821566</v>
      </c>
      <c r="O294" s="1759">
        <v>5.5404179687499999</v>
      </c>
      <c r="P294" s="1759">
        <v>6.9244826847420892E-4</v>
      </c>
      <c r="Q294" s="1759">
        <v>128.5747639384729</v>
      </c>
      <c r="R294" s="1759">
        <v>18.067305271014469</v>
      </c>
      <c r="S294" s="1759">
        <v>3.2886369628906249</v>
      </c>
      <c r="T294" s="1768">
        <v>261.99876593316822</v>
      </c>
    </row>
    <row r="295" spans="2:20">
      <c r="B295" s="1767" t="s">
        <v>69</v>
      </c>
      <c r="C295" s="1759">
        <v>0</v>
      </c>
      <c r="D295" s="1759">
        <v>0</v>
      </c>
      <c r="E295" s="1759">
        <v>183.65265309164423</v>
      </c>
      <c r="F295" s="1759">
        <v>0.37586832320647884</v>
      </c>
      <c r="G295" s="1759">
        <v>4.5862710057628444</v>
      </c>
      <c r="H295" s="1759">
        <v>0</v>
      </c>
      <c r="I295" s="1759">
        <v>0</v>
      </c>
      <c r="J295" s="1759">
        <v>0</v>
      </c>
      <c r="K295" s="1759">
        <v>0</v>
      </c>
      <c r="L295" s="1759">
        <v>0</v>
      </c>
      <c r="M295" s="1759">
        <v>52.853956211759765</v>
      </c>
      <c r="N295" s="1759">
        <v>1.6962920158300934</v>
      </c>
      <c r="O295" s="1759">
        <v>0</v>
      </c>
      <c r="P295" s="1759">
        <v>0</v>
      </c>
      <c r="Q295" s="1759">
        <v>57.341707182273488</v>
      </c>
      <c r="R295" s="1759">
        <v>0</v>
      </c>
      <c r="S295" s="1759">
        <v>2.0198839430903792</v>
      </c>
      <c r="T295" s="1768">
        <v>302.52663177356732</v>
      </c>
    </row>
    <row r="296" spans="2:20">
      <c r="B296" s="1767" t="s">
        <v>70</v>
      </c>
      <c r="C296" s="1759">
        <v>0</v>
      </c>
      <c r="D296" s="1759">
        <v>0</v>
      </c>
      <c r="E296" s="1759">
        <v>3.260836950166615</v>
      </c>
      <c r="F296" s="1759">
        <v>0</v>
      </c>
      <c r="G296" s="1759">
        <v>39.313312069692138</v>
      </c>
      <c r="H296" s="1759">
        <v>0</v>
      </c>
      <c r="I296" s="1759">
        <v>0</v>
      </c>
      <c r="J296" s="1759">
        <v>0</v>
      </c>
      <c r="K296" s="1759">
        <v>38.595135513286785</v>
      </c>
      <c r="L296" s="1759">
        <v>0</v>
      </c>
      <c r="M296" s="1759">
        <v>0</v>
      </c>
      <c r="N296" s="1759">
        <v>14.540540080571066</v>
      </c>
      <c r="O296" s="1759">
        <v>88.021667456281236</v>
      </c>
      <c r="P296" s="1759">
        <v>2.3427124137087052</v>
      </c>
      <c r="Q296" s="1759">
        <v>158.98187870009832</v>
      </c>
      <c r="R296" s="1759">
        <v>28.917251051933125</v>
      </c>
      <c r="S296" s="1759">
        <v>0</v>
      </c>
      <c r="T296" s="1768">
        <v>373.97333423573804</v>
      </c>
    </row>
    <row r="297" spans="2:20">
      <c r="B297" s="1767" t="s">
        <v>71</v>
      </c>
      <c r="C297" s="1759">
        <v>0</v>
      </c>
      <c r="D297" s="1759">
        <v>0</v>
      </c>
      <c r="E297" s="1759">
        <v>3.4419330830775619</v>
      </c>
      <c r="F297" s="1759">
        <v>0</v>
      </c>
      <c r="G297" s="1759">
        <v>19.661407657447267</v>
      </c>
      <c r="H297" s="1759">
        <v>0</v>
      </c>
      <c r="I297" s="1759">
        <v>0</v>
      </c>
      <c r="J297" s="1759">
        <v>0</v>
      </c>
      <c r="K297" s="1759">
        <v>0.43406989863895534</v>
      </c>
      <c r="L297" s="1759">
        <v>4.6787954190583215E-4</v>
      </c>
      <c r="M297" s="1759">
        <v>0</v>
      </c>
      <c r="N297" s="1759">
        <v>7.2720274897407702</v>
      </c>
      <c r="O297" s="1759">
        <v>20.482042486716281</v>
      </c>
      <c r="P297" s="1759">
        <v>0.93898003664808516</v>
      </c>
      <c r="Q297" s="1759">
        <v>96.862888654792613</v>
      </c>
      <c r="R297" s="1759">
        <v>18.878892704975588</v>
      </c>
      <c r="S297" s="1759">
        <v>0</v>
      </c>
      <c r="T297" s="1768">
        <v>167.97270989157903</v>
      </c>
    </row>
    <row r="298" spans="2:20">
      <c r="B298" s="1767" t="s">
        <v>72</v>
      </c>
      <c r="C298" s="1759">
        <v>0</v>
      </c>
      <c r="D298" s="1759">
        <v>0</v>
      </c>
      <c r="E298" s="1759">
        <v>19.85629550078999</v>
      </c>
      <c r="F298" s="1759">
        <v>0</v>
      </c>
      <c r="G298" s="1759">
        <v>1.376773611649958</v>
      </c>
      <c r="H298" s="1759">
        <v>0</v>
      </c>
      <c r="I298" s="1759">
        <v>0</v>
      </c>
      <c r="J298" s="1759">
        <v>0</v>
      </c>
      <c r="K298" s="1759">
        <v>2.7730307508519707</v>
      </c>
      <c r="L298" s="1759">
        <v>0</v>
      </c>
      <c r="M298" s="1759">
        <v>8.3214654409998232</v>
      </c>
      <c r="N298" s="1759">
        <v>0.50921763718560098</v>
      </c>
      <c r="O298" s="1759">
        <v>0.75</v>
      </c>
      <c r="P298" s="1759">
        <v>0.96290247555165809</v>
      </c>
      <c r="Q298" s="1759">
        <v>7.7126288806125016</v>
      </c>
      <c r="R298" s="1759">
        <v>0</v>
      </c>
      <c r="S298" s="1759">
        <v>0.24940873791150003</v>
      </c>
      <c r="T298" s="1768">
        <v>42.511723035553004</v>
      </c>
    </row>
    <row r="299" spans="2:20">
      <c r="B299" s="1767" t="s">
        <v>73</v>
      </c>
      <c r="C299" s="1759">
        <v>0</v>
      </c>
      <c r="D299" s="1759">
        <v>0</v>
      </c>
      <c r="E299" s="1759">
        <v>0</v>
      </c>
      <c r="F299" s="1759">
        <v>0</v>
      </c>
      <c r="G299" s="1759">
        <v>0</v>
      </c>
      <c r="H299" s="1759">
        <v>0</v>
      </c>
      <c r="I299" s="1759">
        <v>0</v>
      </c>
      <c r="J299" s="1759">
        <v>0</v>
      </c>
      <c r="K299" s="1759">
        <v>0</v>
      </c>
      <c r="L299" s="1759">
        <v>0</v>
      </c>
      <c r="M299" s="1759">
        <v>0</v>
      </c>
      <c r="N299" s="1759">
        <v>0</v>
      </c>
      <c r="O299" s="1759">
        <v>0</v>
      </c>
      <c r="P299" s="1759">
        <v>0</v>
      </c>
      <c r="Q299" s="1759">
        <v>0.76160000000000005</v>
      </c>
      <c r="R299" s="1759">
        <v>0</v>
      </c>
      <c r="S299" s="1759">
        <v>0</v>
      </c>
      <c r="T299" s="1768">
        <v>0.76160000000000005</v>
      </c>
    </row>
    <row r="300" spans="2:20">
      <c r="B300" s="1763" t="s">
        <v>74</v>
      </c>
      <c r="C300" s="1764">
        <v>3.87887314140767</v>
      </c>
      <c r="D300" s="1764">
        <v>0</v>
      </c>
      <c r="E300" s="1764">
        <v>219.2859937800437</v>
      </c>
      <c r="F300" s="1764">
        <v>0.37586832320647884</v>
      </c>
      <c r="G300" s="1772">
        <v>115.82179170405557</v>
      </c>
      <c r="H300" s="1764">
        <v>0</v>
      </c>
      <c r="I300" s="1764">
        <v>0</v>
      </c>
      <c r="J300" s="1764">
        <v>0</v>
      </c>
      <c r="K300" s="1764">
        <v>62.005795847814824</v>
      </c>
      <c r="L300" s="1764">
        <v>2.5071029873236355</v>
      </c>
      <c r="M300" s="1764">
        <v>62.300915050220524</v>
      </c>
      <c r="N300" s="1764">
        <v>42.872162721543191</v>
      </c>
      <c r="O300" s="1764">
        <v>114.79412791174752</v>
      </c>
      <c r="P300" s="1764">
        <v>4.2452873741769226</v>
      </c>
      <c r="Q300" s="1764">
        <v>450.23546735624979</v>
      </c>
      <c r="R300" s="1764">
        <v>65.863449027923181</v>
      </c>
      <c r="S300" s="1764">
        <v>5.5579296438925034</v>
      </c>
      <c r="T300" s="1764">
        <v>1149.7447648696054</v>
      </c>
    </row>
    <row r="301" spans="2:20">
      <c r="B301" s="1758" t="s">
        <v>75</v>
      </c>
      <c r="C301" s="1759">
        <v>0</v>
      </c>
      <c r="D301" s="1759">
        <v>0</v>
      </c>
      <c r="E301" s="1759">
        <v>78.311135803097855</v>
      </c>
      <c r="F301" s="1759">
        <v>3.2322568578114335</v>
      </c>
      <c r="G301" s="1759">
        <v>8.5375790835295255</v>
      </c>
      <c r="H301" s="1759">
        <v>0</v>
      </c>
      <c r="I301" s="1759">
        <v>0</v>
      </c>
      <c r="J301" s="1759">
        <v>0</v>
      </c>
      <c r="K301" s="1759">
        <v>0.26788991283700125</v>
      </c>
      <c r="L301" s="1759">
        <v>0</v>
      </c>
      <c r="M301" s="1759">
        <v>12.991363385671615</v>
      </c>
      <c r="N301" s="1759">
        <v>1.800451278990862</v>
      </c>
      <c r="O301" s="1759">
        <v>0</v>
      </c>
      <c r="P301" s="1759">
        <v>0</v>
      </c>
      <c r="Q301" s="1759">
        <v>0</v>
      </c>
      <c r="R301" s="1759">
        <v>0</v>
      </c>
      <c r="S301" s="1759">
        <v>17.811580806374948</v>
      </c>
      <c r="T301" s="1768">
        <v>122.95225712831325</v>
      </c>
    </row>
    <row r="302" spans="2:20">
      <c r="B302" s="1763" t="s">
        <v>76</v>
      </c>
      <c r="C302" s="1764">
        <v>3.87887314140767</v>
      </c>
      <c r="D302" s="1764">
        <v>0</v>
      </c>
      <c r="E302" s="1764">
        <v>297.59712958314151</v>
      </c>
      <c r="F302" s="1764">
        <v>3.6081251810179125</v>
      </c>
      <c r="G302" s="1772">
        <v>124.35937078758509</v>
      </c>
      <c r="H302" s="1764">
        <v>0</v>
      </c>
      <c r="I302" s="1764">
        <v>0</v>
      </c>
      <c r="J302" s="1764">
        <v>0</v>
      </c>
      <c r="K302" s="1764">
        <v>62.273685760651823</v>
      </c>
      <c r="L302" s="1764">
        <v>2.5071029873236355</v>
      </c>
      <c r="M302" s="1764">
        <v>75.292278435892143</v>
      </c>
      <c r="N302" s="1764">
        <v>44.672614000534054</v>
      </c>
      <c r="O302" s="1764">
        <v>114.79412791174752</v>
      </c>
      <c r="P302" s="1764">
        <v>4.2452873741769226</v>
      </c>
      <c r="Q302" s="1764">
        <v>450.23546735624979</v>
      </c>
      <c r="R302" s="1764">
        <v>65.863449027923181</v>
      </c>
      <c r="S302" s="1764">
        <v>23.369510450267452</v>
      </c>
      <c r="T302" s="1764">
        <v>1272.6970219979187</v>
      </c>
    </row>
    <row r="303" spans="2:20">
      <c r="B303" s="1750"/>
      <c r="C303" s="1769">
        <v>0</v>
      </c>
      <c r="D303" s="1769">
        <v>0</v>
      </c>
      <c r="E303" s="1769">
        <v>-9.5923269327613525E-14</v>
      </c>
      <c r="F303" s="1769">
        <v>0</v>
      </c>
      <c r="G303" s="1769">
        <v>0</v>
      </c>
      <c r="H303" s="1769">
        <v>0</v>
      </c>
      <c r="I303" s="1769">
        <v>0</v>
      </c>
      <c r="J303" s="1769">
        <v>0</v>
      </c>
      <c r="K303" s="1769">
        <v>0</v>
      </c>
      <c r="L303" s="1769">
        <v>0</v>
      </c>
      <c r="M303" s="1769">
        <v>-7.1054273576010019E-15</v>
      </c>
      <c r="N303" s="1769">
        <v>3.5527136788005009E-15</v>
      </c>
      <c r="O303" s="1769">
        <v>0</v>
      </c>
      <c r="P303" s="1769">
        <v>0</v>
      </c>
      <c r="Q303" s="1769">
        <v>-5.6843418860808015E-14</v>
      </c>
      <c r="R303" s="1769">
        <v>0</v>
      </c>
      <c r="S303" s="1769">
        <v>4.5796699765787707E-15</v>
      </c>
      <c r="T303" s="1769">
        <v>0</v>
      </c>
    </row>
    <row r="304" spans="2:20">
      <c r="B304" s="1750"/>
      <c r="C304" s="1750"/>
      <c r="D304" s="1750"/>
      <c r="E304" s="1750"/>
      <c r="F304" s="1750"/>
      <c r="G304" s="1750"/>
      <c r="H304" s="1750"/>
      <c r="I304" s="1750"/>
      <c r="J304" s="1750"/>
      <c r="K304" s="1750"/>
      <c r="L304" s="1750"/>
      <c r="M304" s="1750"/>
      <c r="N304" s="1750"/>
      <c r="O304" s="1750"/>
      <c r="P304" s="1750"/>
      <c r="Q304" s="1750"/>
      <c r="R304" s="1750"/>
      <c r="S304" s="1750"/>
      <c r="T304" s="1750"/>
    </row>
    <row r="305" spans="2:20" ht="15">
      <c r="B305" s="1754" t="s">
        <v>84</v>
      </c>
      <c r="C305" s="1755"/>
      <c r="D305" s="1755"/>
      <c r="E305" s="1755"/>
      <c r="F305" s="1755"/>
      <c r="G305" s="1755"/>
      <c r="H305" s="1755"/>
      <c r="I305" s="1755"/>
      <c r="J305" s="1755"/>
      <c r="K305" s="1755"/>
      <c r="L305" s="1755"/>
      <c r="M305" s="1755"/>
      <c r="N305" s="1755"/>
      <c r="O305" s="1755"/>
      <c r="P305" s="1755"/>
      <c r="Q305" s="1755"/>
      <c r="R305" s="1755"/>
      <c r="S305" s="1755"/>
      <c r="T305" s="1755"/>
    </row>
    <row r="306" spans="2:20">
      <c r="B306" s="1750"/>
      <c r="C306" s="1750"/>
      <c r="D306" s="1750"/>
      <c r="E306" s="1750"/>
      <c r="F306" s="1750"/>
      <c r="G306" s="1750"/>
      <c r="H306" s="1750"/>
      <c r="I306" s="1750"/>
      <c r="J306" s="1750"/>
      <c r="K306" s="1750"/>
      <c r="L306" s="1750"/>
      <c r="M306" s="1750"/>
      <c r="N306" s="1750"/>
      <c r="O306" s="1750"/>
      <c r="P306" s="1750"/>
      <c r="Q306" s="1750"/>
      <c r="R306" s="1750"/>
      <c r="S306" s="1750"/>
      <c r="T306" s="1750"/>
    </row>
    <row r="307" spans="2:20">
      <c r="B307" s="2166" t="s">
        <v>30</v>
      </c>
      <c r="C307" s="2159" t="s">
        <v>31</v>
      </c>
      <c r="D307" s="2159" t="s">
        <v>32</v>
      </c>
      <c r="E307" s="2159" t="s">
        <v>33</v>
      </c>
      <c r="F307" s="2159" t="s">
        <v>890</v>
      </c>
      <c r="G307" s="2159" t="s">
        <v>34</v>
      </c>
      <c r="H307" s="2159" t="s">
        <v>891</v>
      </c>
      <c r="I307" s="2159" t="s">
        <v>35</v>
      </c>
      <c r="J307" s="2159" t="s">
        <v>36</v>
      </c>
      <c r="K307" s="2163" t="s">
        <v>37</v>
      </c>
      <c r="L307" s="2164"/>
      <c r="M307" s="2164"/>
      <c r="N307" s="2164"/>
      <c r="O307" s="2164"/>
      <c r="P307" s="2165"/>
      <c r="Q307" s="2159" t="s">
        <v>38</v>
      </c>
      <c r="R307" s="2159" t="s">
        <v>39</v>
      </c>
      <c r="S307" s="2159" t="s">
        <v>40</v>
      </c>
      <c r="T307" s="2159" t="s">
        <v>41</v>
      </c>
    </row>
    <row r="308" spans="2:20" ht="36">
      <c r="B308" s="2167"/>
      <c r="C308" s="2160"/>
      <c r="D308" s="2160"/>
      <c r="E308" s="2160"/>
      <c r="F308" s="2160"/>
      <c r="G308" s="2160"/>
      <c r="H308" s="2160"/>
      <c r="I308" s="2160"/>
      <c r="J308" s="2160"/>
      <c r="K308" s="1756" t="s">
        <v>42</v>
      </c>
      <c r="L308" s="1756" t="s">
        <v>43</v>
      </c>
      <c r="M308" s="1756" t="s">
        <v>44</v>
      </c>
      <c r="N308" s="1756" t="s">
        <v>45</v>
      </c>
      <c r="O308" s="1757" t="s">
        <v>46</v>
      </c>
      <c r="P308" s="1756" t="s">
        <v>47</v>
      </c>
      <c r="Q308" s="2160"/>
      <c r="R308" s="2160"/>
      <c r="S308" s="2160"/>
      <c r="T308" s="2160"/>
    </row>
    <row r="309" spans="2:20">
      <c r="B309" s="1758" t="s">
        <v>48</v>
      </c>
      <c r="C309" s="1759">
        <v>0</v>
      </c>
      <c r="D309" s="1759">
        <v>2.3260000000000005</v>
      </c>
      <c r="E309" s="1759">
        <v>0</v>
      </c>
      <c r="F309" s="1759">
        <v>0</v>
      </c>
      <c r="G309" s="1759">
        <v>3.7216000000000006E-2</v>
      </c>
      <c r="H309" s="1759">
        <v>0</v>
      </c>
      <c r="I309" s="1760">
        <v>975.57590225333456</v>
      </c>
      <c r="J309" s="1760">
        <v>314.97390360562764</v>
      </c>
      <c r="K309" s="1760">
        <v>294.94211982684334</v>
      </c>
      <c r="L309" s="1760">
        <v>27.006007698610052</v>
      </c>
      <c r="M309" s="1759">
        <v>1.5522078310841105</v>
      </c>
      <c r="N309" s="1759">
        <v>0.16457898409976487</v>
      </c>
      <c r="O309" s="1760">
        <v>128.43983591306872</v>
      </c>
      <c r="P309" s="1760">
        <v>20.654107927982594</v>
      </c>
      <c r="Q309" s="1759">
        <v>0</v>
      </c>
      <c r="R309" s="1759">
        <v>0</v>
      </c>
      <c r="S309" s="1759">
        <v>0</v>
      </c>
      <c r="T309" s="1761">
        <v>1765.6718800406504</v>
      </c>
    </row>
    <row r="310" spans="2:20">
      <c r="B310" s="1758" t="s">
        <v>49</v>
      </c>
      <c r="C310" s="1759">
        <v>14.305315196336464</v>
      </c>
      <c r="D310" s="1759">
        <v>296.13837759387053</v>
      </c>
      <c r="E310" s="1759">
        <v>5.829718761745502</v>
      </c>
      <c r="F310" s="1759">
        <v>0.35872125556105416</v>
      </c>
      <c r="G310" s="1759">
        <v>120.89114177876897</v>
      </c>
      <c r="H310" s="1759">
        <v>0</v>
      </c>
      <c r="I310" s="1759">
        <v>0</v>
      </c>
      <c r="J310" s="1759">
        <v>0</v>
      </c>
      <c r="K310" s="1759">
        <v>3.8185483520995893</v>
      </c>
      <c r="L310" s="1759">
        <v>0</v>
      </c>
      <c r="M310" s="1759">
        <v>4.0860505945061325</v>
      </c>
      <c r="N310" s="1759">
        <v>0</v>
      </c>
      <c r="O310" s="1759">
        <v>0</v>
      </c>
      <c r="P310" s="1759">
        <v>0</v>
      </c>
      <c r="Q310" s="1759">
        <v>0</v>
      </c>
      <c r="R310" s="1759">
        <v>0</v>
      </c>
      <c r="S310" s="1759">
        <v>0</v>
      </c>
      <c r="T310" s="1761">
        <v>445.42787353288816</v>
      </c>
    </row>
    <row r="311" spans="2:20">
      <c r="B311" s="1758" t="s">
        <v>50</v>
      </c>
      <c r="C311" s="1759">
        <v>0</v>
      </c>
      <c r="D311" s="1759">
        <v>0</v>
      </c>
      <c r="E311" s="1759">
        <v>-11.930293865877704</v>
      </c>
      <c r="F311" s="1759">
        <v>0</v>
      </c>
      <c r="G311" s="1759">
        <v>0</v>
      </c>
      <c r="H311" s="1759">
        <v>0</v>
      </c>
      <c r="I311" s="1759">
        <v>0</v>
      </c>
      <c r="J311" s="1759">
        <v>0</v>
      </c>
      <c r="K311" s="1759">
        <v>0</v>
      </c>
      <c r="L311" s="1759">
        <v>0</v>
      </c>
      <c r="M311" s="1759">
        <v>0</v>
      </c>
      <c r="N311" s="1759">
        <v>0</v>
      </c>
      <c r="O311" s="1759">
        <v>0</v>
      </c>
      <c r="P311" s="1759">
        <v>0</v>
      </c>
      <c r="Q311" s="1759">
        <v>-38.164554088237196</v>
      </c>
      <c r="R311" s="1759">
        <v>0</v>
      </c>
      <c r="S311" s="1759">
        <v>0</v>
      </c>
      <c r="T311" s="1761">
        <v>-50.094847954114897</v>
      </c>
    </row>
    <row r="312" spans="2:20">
      <c r="B312" s="1758" t="s">
        <v>51</v>
      </c>
      <c r="C312" s="1759">
        <v>0</v>
      </c>
      <c r="D312" s="1759">
        <v>0</v>
      </c>
      <c r="E312" s="1759">
        <v>-10.650864702914385</v>
      </c>
      <c r="F312" s="1759">
        <v>-1.9080821969915447</v>
      </c>
      <c r="G312" s="1759">
        <v>-4.5147113062781807</v>
      </c>
      <c r="H312" s="1759">
        <v>0</v>
      </c>
      <c r="I312" s="1759">
        <v>0</v>
      </c>
      <c r="J312" s="1759">
        <v>0</v>
      </c>
      <c r="K312" s="1759">
        <v>0</v>
      </c>
      <c r="L312" s="1759">
        <v>0</v>
      </c>
      <c r="M312" s="1759">
        <v>-0.48900468677593995</v>
      </c>
      <c r="N312" s="1759">
        <v>-2.7436669996352929</v>
      </c>
      <c r="O312" s="1759">
        <v>0</v>
      </c>
      <c r="P312" s="1759">
        <v>0</v>
      </c>
      <c r="Q312" s="1759">
        <v>0</v>
      </c>
      <c r="R312" s="1759">
        <v>0</v>
      </c>
      <c r="S312" s="1759">
        <v>0</v>
      </c>
      <c r="T312" s="1761">
        <v>-20.306329892595343</v>
      </c>
    </row>
    <row r="313" spans="2:20">
      <c r="B313" s="1758" t="s">
        <v>52</v>
      </c>
      <c r="C313" s="1759">
        <v>0</v>
      </c>
      <c r="D313" s="1759">
        <v>0</v>
      </c>
      <c r="E313" s="1759">
        <v>-52.2656340821949</v>
      </c>
      <c r="F313" s="1759">
        <v>-8.2703034572776399</v>
      </c>
      <c r="G313" s="1759">
        <v>0</v>
      </c>
      <c r="H313" s="1759">
        <v>0</v>
      </c>
      <c r="I313" s="1759">
        <v>0</v>
      </c>
      <c r="J313" s="1759">
        <v>0</v>
      </c>
      <c r="K313" s="1759">
        <v>0</v>
      </c>
      <c r="L313" s="1759">
        <v>0</v>
      </c>
      <c r="M313" s="1759">
        <v>-13.213101981709578</v>
      </c>
      <c r="N313" s="1759">
        <v>0</v>
      </c>
      <c r="O313" s="1759">
        <v>0</v>
      </c>
      <c r="P313" s="1759">
        <v>0</v>
      </c>
      <c r="Q313" s="1759">
        <v>0</v>
      </c>
      <c r="R313" s="1759">
        <v>0</v>
      </c>
      <c r="S313" s="1759">
        <v>-0.45605370393256905</v>
      </c>
      <c r="T313" s="1761">
        <v>-74.20509322511468</v>
      </c>
    </row>
    <row r="314" spans="2:20">
      <c r="B314" s="1758" t="s">
        <v>53</v>
      </c>
      <c r="C314" s="1759">
        <v>0</v>
      </c>
      <c r="D314" s="1759">
        <v>0</v>
      </c>
      <c r="E314" s="1759">
        <v>0</v>
      </c>
      <c r="F314" s="1759">
        <v>0</v>
      </c>
      <c r="G314" s="1759">
        <v>0</v>
      </c>
      <c r="H314" s="1759">
        <v>0</v>
      </c>
      <c r="I314" s="1759">
        <v>0</v>
      </c>
      <c r="J314" s="1759">
        <v>0</v>
      </c>
      <c r="K314" s="1759">
        <v>0</v>
      </c>
      <c r="L314" s="1759">
        <v>0</v>
      </c>
      <c r="M314" s="1759">
        <v>0</v>
      </c>
      <c r="N314" s="1759">
        <v>0</v>
      </c>
      <c r="O314" s="1759">
        <v>0</v>
      </c>
      <c r="P314" s="1759">
        <v>0</v>
      </c>
      <c r="Q314" s="1759">
        <v>0</v>
      </c>
      <c r="R314" s="1759">
        <v>0</v>
      </c>
      <c r="S314" s="1759">
        <v>0</v>
      </c>
      <c r="T314" s="1761">
        <v>0</v>
      </c>
    </row>
    <row r="315" spans="2:20">
      <c r="B315" s="1763" t="s">
        <v>54</v>
      </c>
      <c r="C315" s="1764">
        <v>14.305315196336464</v>
      </c>
      <c r="D315" s="1764">
        <v>298.46437759387055</v>
      </c>
      <c r="E315" s="1764">
        <v>-69.017073889241487</v>
      </c>
      <c r="F315" s="1764">
        <v>-9.8196643987081309</v>
      </c>
      <c r="G315" s="1772">
        <v>116.41364647249078</v>
      </c>
      <c r="H315" s="1764">
        <v>0</v>
      </c>
      <c r="I315" s="1764">
        <v>975.57590225333456</v>
      </c>
      <c r="J315" s="1764">
        <v>314.97390360562764</v>
      </c>
      <c r="K315" s="1764">
        <v>298.76066817894292</v>
      </c>
      <c r="L315" s="1764">
        <v>27.006007698610052</v>
      </c>
      <c r="M315" s="1764">
        <v>-8.0638482428952756</v>
      </c>
      <c r="N315" s="1764">
        <v>-2.579088015535528</v>
      </c>
      <c r="O315" s="1764">
        <v>128.43983591306872</v>
      </c>
      <c r="P315" s="1764">
        <v>20.654107927982594</v>
      </c>
      <c r="Q315" s="1764">
        <v>-38.164554088237196</v>
      </c>
      <c r="R315" s="1764">
        <v>0</v>
      </c>
      <c r="S315" s="1764">
        <v>-0.45605370393256905</v>
      </c>
      <c r="T315" s="1764">
        <v>2066.4934825017135</v>
      </c>
    </row>
    <row r="316" spans="2:20">
      <c r="B316" s="1765"/>
      <c r="C316" s="1766">
        <v>0</v>
      </c>
      <c r="D316" s="1766">
        <v>0</v>
      </c>
      <c r="E316" s="1766">
        <v>0</v>
      </c>
      <c r="F316" s="1766">
        <v>0</v>
      </c>
      <c r="G316" s="1773">
        <v>0</v>
      </c>
      <c r="H316" s="1766">
        <v>0</v>
      </c>
      <c r="I316" s="1766">
        <v>0</v>
      </c>
      <c r="J316" s="1766">
        <v>0</v>
      </c>
      <c r="K316" s="1766">
        <v>0</v>
      </c>
      <c r="L316" s="1766">
        <v>0</v>
      </c>
      <c r="M316" s="1766">
        <v>0</v>
      </c>
      <c r="N316" s="1766">
        <v>0</v>
      </c>
      <c r="O316" s="1766">
        <v>0</v>
      </c>
      <c r="P316" s="1766">
        <v>0</v>
      </c>
      <c r="Q316" s="1766">
        <v>0</v>
      </c>
      <c r="R316" s="1766">
        <v>0</v>
      </c>
      <c r="S316" s="1766">
        <v>0</v>
      </c>
      <c r="T316" s="1766">
        <v>0</v>
      </c>
    </row>
    <row r="317" spans="2:20">
      <c r="B317" s="1767" t="s">
        <v>55</v>
      </c>
      <c r="C317" s="1759">
        <v>0</v>
      </c>
      <c r="D317" s="1759">
        <v>0</v>
      </c>
      <c r="E317" s="1759">
        <v>0</v>
      </c>
      <c r="F317" s="1759">
        <v>0</v>
      </c>
      <c r="G317" s="1759">
        <v>0</v>
      </c>
      <c r="H317" s="1759">
        <v>0</v>
      </c>
      <c r="I317" s="1759">
        <v>0</v>
      </c>
      <c r="J317" s="1759">
        <v>0</v>
      </c>
      <c r="K317" s="1759">
        <v>0</v>
      </c>
      <c r="L317" s="1759">
        <v>0</v>
      </c>
      <c r="M317" s="1759">
        <v>0</v>
      </c>
      <c r="N317" s="1759">
        <v>0</v>
      </c>
      <c r="O317" s="1759">
        <v>0</v>
      </c>
      <c r="P317" s="1759">
        <v>0</v>
      </c>
      <c r="Q317" s="1759">
        <v>0</v>
      </c>
      <c r="R317" s="1759">
        <v>0</v>
      </c>
      <c r="S317" s="1759">
        <v>0</v>
      </c>
      <c r="T317" s="1768">
        <v>0</v>
      </c>
    </row>
    <row r="318" spans="2:20">
      <c r="B318" s="1767" t="s">
        <v>56</v>
      </c>
      <c r="C318" s="1759">
        <v>0</v>
      </c>
      <c r="D318" s="1759">
        <v>0</v>
      </c>
      <c r="E318" s="1759">
        <v>0.36057808628354604</v>
      </c>
      <c r="F318" s="1759">
        <v>0</v>
      </c>
      <c r="G318" s="1759">
        <v>7.6724377696366286</v>
      </c>
      <c r="H318" s="1759">
        <v>0</v>
      </c>
      <c r="I318" s="1759">
        <v>975.57590225333456</v>
      </c>
      <c r="J318" s="1759">
        <v>314.97390360562764</v>
      </c>
      <c r="K318" s="1759">
        <v>22.478845589300303</v>
      </c>
      <c r="L318" s="1759">
        <v>10.198283978706113</v>
      </c>
      <c r="M318" s="1759">
        <v>5.3878161949008447</v>
      </c>
      <c r="N318" s="1759">
        <v>2.0316782857544613</v>
      </c>
      <c r="O318" s="1759">
        <v>0</v>
      </c>
      <c r="P318" s="1759">
        <v>4.9774137725284184</v>
      </c>
      <c r="Q318" s="1759">
        <v>-660.93057278467393</v>
      </c>
      <c r="R318" s="1759">
        <v>0</v>
      </c>
      <c r="S318" s="1759">
        <v>1.9399925928482922</v>
      </c>
      <c r="T318" s="1768">
        <v>684.66627934424673</v>
      </c>
    </row>
    <row r="319" spans="2:20">
      <c r="B319" s="1767" t="s">
        <v>57</v>
      </c>
      <c r="C319" s="1759">
        <v>0</v>
      </c>
      <c r="D319" s="1759">
        <v>0</v>
      </c>
      <c r="E319" s="1759">
        <v>0</v>
      </c>
      <c r="F319" s="1759">
        <v>0</v>
      </c>
      <c r="G319" s="1759">
        <v>9.2764090353058375</v>
      </c>
      <c r="H319" s="1759">
        <v>0</v>
      </c>
      <c r="I319" s="1759">
        <v>0</v>
      </c>
      <c r="J319" s="1759">
        <v>0</v>
      </c>
      <c r="K319" s="1759">
        <v>35.764224717869801</v>
      </c>
      <c r="L319" s="1759">
        <v>14.37233701187753</v>
      </c>
      <c r="M319" s="1759">
        <v>0</v>
      </c>
      <c r="N319" s="1759">
        <v>5.4622758911360467</v>
      </c>
      <c r="O319" s="1759">
        <v>0</v>
      </c>
      <c r="P319" s="1759">
        <v>10.952590418500169</v>
      </c>
      <c r="Q319" s="1759">
        <v>0</v>
      </c>
      <c r="R319" s="1759">
        <v>-70.157887736076944</v>
      </c>
      <c r="S319" s="1759">
        <v>0</v>
      </c>
      <c r="T319" s="1768">
        <v>5.6699493386124447</v>
      </c>
    </row>
    <row r="320" spans="2:20">
      <c r="B320" s="1767" t="s">
        <v>58</v>
      </c>
      <c r="C320" s="1759">
        <v>0</v>
      </c>
      <c r="D320" s="1759">
        <v>0</v>
      </c>
      <c r="E320" s="1759">
        <v>0</v>
      </c>
      <c r="F320" s="1759">
        <v>0</v>
      </c>
      <c r="G320" s="1759">
        <v>0</v>
      </c>
      <c r="H320" s="1759">
        <v>0</v>
      </c>
      <c r="I320" s="1759">
        <v>0</v>
      </c>
      <c r="J320" s="1759">
        <v>0</v>
      </c>
      <c r="K320" s="1759">
        <v>74.581607194268187</v>
      </c>
      <c r="L320" s="1759">
        <v>0</v>
      </c>
      <c r="M320" s="1759">
        <v>0</v>
      </c>
      <c r="N320" s="1759">
        <v>-68.35360369785208</v>
      </c>
      <c r="O320" s="1759">
        <v>0</v>
      </c>
      <c r="P320" s="1759">
        <v>0</v>
      </c>
      <c r="Q320" s="1759">
        <v>0</v>
      </c>
      <c r="R320" s="1759">
        <v>0</v>
      </c>
      <c r="S320" s="1759">
        <v>0</v>
      </c>
      <c r="T320" s="1768">
        <v>6.2280034964161075</v>
      </c>
    </row>
    <row r="321" spans="2:20">
      <c r="B321" s="1767" t="s">
        <v>59</v>
      </c>
      <c r="C321" s="1759">
        <v>0</v>
      </c>
      <c r="D321" s="1759">
        <v>0</v>
      </c>
      <c r="E321" s="1759">
        <v>0</v>
      </c>
      <c r="F321" s="1759">
        <v>0</v>
      </c>
      <c r="G321" s="1759">
        <v>0</v>
      </c>
      <c r="H321" s="1759">
        <v>0</v>
      </c>
      <c r="I321" s="1759">
        <v>0</v>
      </c>
      <c r="J321" s="1759">
        <v>0</v>
      </c>
      <c r="K321" s="1759">
        <v>0</v>
      </c>
      <c r="L321" s="1759">
        <v>0</v>
      </c>
      <c r="M321" s="1759">
        <v>0</v>
      </c>
      <c r="N321" s="1759">
        <v>0</v>
      </c>
      <c r="O321" s="1759">
        <v>0</v>
      </c>
      <c r="P321" s="1759">
        <v>0</v>
      </c>
      <c r="Q321" s="1759">
        <v>0</v>
      </c>
      <c r="R321" s="1759">
        <v>0</v>
      </c>
      <c r="S321" s="1759">
        <v>0</v>
      </c>
      <c r="T321" s="1768">
        <v>0</v>
      </c>
    </row>
    <row r="322" spans="2:20">
      <c r="B322" s="1767" t="s">
        <v>60</v>
      </c>
      <c r="C322" s="1759">
        <v>0</v>
      </c>
      <c r="D322" s="1759">
        <v>309.28389692910912</v>
      </c>
      <c r="E322" s="1759">
        <v>-306.20133621434456</v>
      </c>
      <c r="F322" s="1759">
        <v>0</v>
      </c>
      <c r="G322" s="1759">
        <v>0</v>
      </c>
      <c r="H322" s="1759">
        <v>0</v>
      </c>
      <c r="I322" s="1759">
        <v>0</v>
      </c>
      <c r="J322" s="1759">
        <v>0</v>
      </c>
      <c r="K322" s="1759">
        <v>0</v>
      </c>
      <c r="L322" s="1759">
        <v>0</v>
      </c>
      <c r="M322" s="1759">
        <v>0</v>
      </c>
      <c r="N322" s="1759">
        <v>0</v>
      </c>
      <c r="O322" s="1759">
        <v>0</v>
      </c>
      <c r="P322" s="1759">
        <v>0</v>
      </c>
      <c r="Q322" s="1759">
        <v>0</v>
      </c>
      <c r="R322" s="1759">
        <v>0</v>
      </c>
      <c r="S322" s="1759">
        <v>0</v>
      </c>
      <c r="T322" s="1768">
        <v>3.0825607147645133</v>
      </c>
    </row>
    <row r="323" spans="2:20">
      <c r="B323" s="1767" t="s">
        <v>61</v>
      </c>
      <c r="C323" s="1759">
        <v>0</v>
      </c>
      <c r="D323" s="1759">
        <v>0</v>
      </c>
      <c r="E323" s="1759">
        <v>0</v>
      </c>
      <c r="F323" s="1759">
        <v>0</v>
      </c>
      <c r="G323" s="1759">
        <v>0</v>
      </c>
      <c r="H323" s="1759">
        <v>0</v>
      </c>
      <c r="I323" s="1759">
        <v>0</v>
      </c>
      <c r="J323" s="1759">
        <v>0</v>
      </c>
      <c r="K323" s="1759">
        <v>106.10331078427467</v>
      </c>
      <c r="L323" s="1759">
        <v>0</v>
      </c>
      <c r="M323" s="1759">
        <v>-106.10331078427467</v>
      </c>
      <c r="N323" s="1759">
        <v>0</v>
      </c>
      <c r="O323" s="1759">
        <v>0</v>
      </c>
      <c r="P323" s="1759">
        <v>0</v>
      </c>
      <c r="Q323" s="1759">
        <v>0</v>
      </c>
      <c r="R323" s="1759">
        <v>0</v>
      </c>
      <c r="S323" s="1759">
        <v>0</v>
      </c>
      <c r="T323" s="1768">
        <v>0</v>
      </c>
    </row>
    <row r="324" spans="2:20">
      <c r="B324" s="1767" t="s">
        <v>62</v>
      </c>
      <c r="C324" s="1759">
        <v>0</v>
      </c>
      <c r="D324" s="1759">
        <v>0</v>
      </c>
      <c r="E324" s="1759">
        <v>0</v>
      </c>
      <c r="F324" s="1759">
        <v>-16.310777823492739</v>
      </c>
      <c r="G324" s="1759">
        <v>0</v>
      </c>
      <c r="H324" s="1759">
        <v>0</v>
      </c>
      <c r="I324" s="1759">
        <v>0</v>
      </c>
      <c r="J324" s="1759">
        <v>0</v>
      </c>
      <c r="K324" s="1759">
        <v>0</v>
      </c>
      <c r="L324" s="1759">
        <v>0</v>
      </c>
      <c r="M324" s="1759">
        <v>0</v>
      </c>
      <c r="N324" s="1759">
        <v>0</v>
      </c>
      <c r="O324" s="1759">
        <v>0</v>
      </c>
      <c r="P324" s="1759">
        <v>0</v>
      </c>
      <c r="Q324" s="1759">
        <v>0</v>
      </c>
      <c r="R324" s="1759">
        <v>0</v>
      </c>
      <c r="S324" s="1759">
        <v>22.716960756953675</v>
      </c>
      <c r="T324" s="1768">
        <v>6.4061829334609364</v>
      </c>
    </row>
    <row r="325" spans="2:20">
      <c r="B325" s="1767" t="s">
        <v>63</v>
      </c>
      <c r="C325" s="1759">
        <v>0</v>
      </c>
      <c r="D325" s="1759">
        <v>0</v>
      </c>
      <c r="E325" s="1759">
        <v>0</v>
      </c>
      <c r="F325" s="1759">
        <v>0</v>
      </c>
      <c r="G325" s="1759">
        <v>0</v>
      </c>
      <c r="H325" s="1759">
        <v>0</v>
      </c>
      <c r="I325" s="1759">
        <v>0</v>
      </c>
      <c r="J325" s="1759">
        <v>0</v>
      </c>
      <c r="K325" s="1759">
        <v>0</v>
      </c>
      <c r="L325" s="1759">
        <v>0</v>
      </c>
      <c r="M325" s="1759">
        <v>0</v>
      </c>
      <c r="N325" s="1759">
        <v>0</v>
      </c>
      <c r="O325" s="1759">
        <v>0</v>
      </c>
      <c r="P325" s="1759">
        <v>0</v>
      </c>
      <c r="Q325" s="1759">
        <v>80.778009766722434</v>
      </c>
      <c r="R325" s="1759">
        <v>0</v>
      </c>
      <c r="S325" s="1759">
        <v>-54.767490621837815</v>
      </c>
      <c r="T325" s="1768">
        <v>26.010519144884618</v>
      </c>
    </row>
    <row r="326" spans="2:20">
      <c r="B326" s="1767" t="s">
        <v>64</v>
      </c>
      <c r="C326" s="1759">
        <v>7.7637663281249996</v>
      </c>
      <c r="D326" s="1759">
        <v>-10.819519335238569</v>
      </c>
      <c r="E326" s="1759">
        <v>14.100311366339174</v>
      </c>
      <c r="F326" s="1759">
        <v>0</v>
      </c>
      <c r="G326" s="1759">
        <v>0</v>
      </c>
      <c r="H326" s="1759">
        <v>0</v>
      </c>
      <c r="I326" s="1759">
        <v>0</v>
      </c>
      <c r="J326" s="1759">
        <v>0</v>
      </c>
      <c r="K326" s="1759">
        <v>0</v>
      </c>
      <c r="L326" s="1759">
        <v>0</v>
      </c>
      <c r="M326" s="1759">
        <v>0</v>
      </c>
      <c r="N326" s="1759">
        <v>0</v>
      </c>
      <c r="O326" s="1759">
        <v>0</v>
      </c>
      <c r="P326" s="1759">
        <v>0</v>
      </c>
      <c r="Q326" s="1759">
        <v>0</v>
      </c>
      <c r="R326" s="1759">
        <v>0</v>
      </c>
      <c r="S326" s="1759">
        <v>0</v>
      </c>
      <c r="T326" s="1768">
        <v>11.044558359225604</v>
      </c>
    </row>
    <row r="327" spans="2:20">
      <c r="B327" s="1767" t="s">
        <v>65</v>
      </c>
      <c r="C327" s="1759">
        <v>3.0192424609374999</v>
      </c>
      <c r="D327" s="1759">
        <v>0</v>
      </c>
      <c r="E327" s="1759">
        <v>18.191659515376916</v>
      </c>
      <c r="F327" s="1759">
        <v>0</v>
      </c>
      <c r="G327" s="1759">
        <v>3.2664120682994437</v>
      </c>
      <c r="H327" s="1759">
        <v>0</v>
      </c>
      <c r="I327" s="1759">
        <v>0</v>
      </c>
      <c r="J327" s="1759">
        <v>0</v>
      </c>
      <c r="K327" s="1759">
        <v>0</v>
      </c>
      <c r="L327" s="1759">
        <v>0</v>
      </c>
      <c r="M327" s="1759">
        <v>0</v>
      </c>
      <c r="N327" s="1759">
        <v>1.9850542794488581</v>
      </c>
      <c r="O327" s="1759">
        <v>0</v>
      </c>
      <c r="P327" s="1759">
        <v>0</v>
      </c>
      <c r="Q327" s="1759">
        <v>30.739309255436037</v>
      </c>
      <c r="R327" s="1759">
        <v>0</v>
      </c>
      <c r="S327" s="1759">
        <v>0</v>
      </c>
      <c r="T327" s="1768">
        <v>57.201677579498757</v>
      </c>
    </row>
    <row r="328" spans="2:20">
      <c r="B328" s="1767" t="s">
        <v>66</v>
      </c>
      <c r="C328" s="1759">
        <v>0</v>
      </c>
      <c r="D328" s="1759">
        <v>0</v>
      </c>
      <c r="E328" s="1759">
        <v>0</v>
      </c>
      <c r="F328" s="1759">
        <v>0</v>
      </c>
      <c r="G328" s="1759">
        <v>1.3236495837058584</v>
      </c>
      <c r="H328" s="1759">
        <v>0</v>
      </c>
      <c r="I328" s="1759">
        <v>0</v>
      </c>
      <c r="J328" s="1759">
        <v>0</v>
      </c>
      <c r="K328" s="1759">
        <v>0</v>
      </c>
      <c r="L328" s="1759">
        <v>0</v>
      </c>
      <c r="M328" s="1759">
        <v>0</v>
      </c>
      <c r="N328" s="1759">
        <v>0.80440440939037705</v>
      </c>
      <c r="O328" s="1759">
        <v>0</v>
      </c>
      <c r="P328" s="1759">
        <v>0</v>
      </c>
      <c r="Q328" s="1759">
        <v>47.672773503976082</v>
      </c>
      <c r="R328" s="1759">
        <v>5.4411740217158124</v>
      </c>
      <c r="S328" s="1759">
        <v>0</v>
      </c>
      <c r="T328" s="1768">
        <v>55.242001518788136</v>
      </c>
    </row>
    <row r="329" spans="2:20">
      <c r="B329" s="1763" t="s">
        <v>67</v>
      </c>
      <c r="C329" s="1764">
        <v>10.783008789062499</v>
      </c>
      <c r="D329" s="1764">
        <v>298.46437759387055</v>
      </c>
      <c r="E329" s="1764">
        <v>-273.54878724634494</v>
      </c>
      <c r="F329" s="1764">
        <v>-16.310777823492739</v>
      </c>
      <c r="G329" s="1772">
        <v>21.53890845694777</v>
      </c>
      <c r="H329" s="1764">
        <v>0</v>
      </c>
      <c r="I329" s="1764">
        <v>975.57590225333456</v>
      </c>
      <c r="J329" s="1764">
        <v>314.97390360562764</v>
      </c>
      <c r="K329" s="1764">
        <v>238.92798828571296</v>
      </c>
      <c r="L329" s="1764">
        <v>24.570620990583642</v>
      </c>
      <c r="M329" s="1764">
        <v>-100.71549458937382</v>
      </c>
      <c r="N329" s="1764">
        <v>-58.070190832122329</v>
      </c>
      <c r="O329" s="1764">
        <v>0</v>
      </c>
      <c r="P329" s="1764">
        <v>15.930004191028587</v>
      </c>
      <c r="Q329" s="1764">
        <v>-501.74048025853943</v>
      </c>
      <c r="R329" s="1764">
        <v>-64.71671371436112</v>
      </c>
      <c r="S329" s="1764">
        <v>-30.110537272035849</v>
      </c>
      <c r="T329" s="1764">
        <v>855.5517324298977</v>
      </c>
    </row>
    <row r="330" spans="2:20">
      <c r="B330" s="1765"/>
      <c r="C330" s="1766">
        <v>0</v>
      </c>
      <c r="D330" s="1766">
        <v>0</v>
      </c>
      <c r="E330" s="1766">
        <v>0</v>
      </c>
      <c r="F330" s="1766">
        <v>0</v>
      </c>
      <c r="G330" s="1773">
        <v>0</v>
      </c>
      <c r="H330" s="1766">
        <v>0</v>
      </c>
      <c r="I330" s="1766">
        <v>0</v>
      </c>
      <c r="J330" s="1766">
        <v>0</v>
      </c>
      <c r="K330" s="1766">
        <v>0</v>
      </c>
      <c r="L330" s="1766">
        <v>0</v>
      </c>
      <c r="M330" s="1766">
        <v>0</v>
      </c>
      <c r="N330" s="1766">
        <v>0</v>
      </c>
      <c r="O330" s="1766">
        <v>0</v>
      </c>
      <c r="P330" s="1766">
        <v>0</v>
      </c>
      <c r="Q330" s="1766">
        <v>0</v>
      </c>
      <c r="R330" s="1766">
        <v>0</v>
      </c>
      <c r="S330" s="1766">
        <v>0</v>
      </c>
      <c r="T330" s="1766">
        <v>0</v>
      </c>
    </row>
    <row r="331" spans="2:20">
      <c r="B331" s="1767" t="s">
        <v>68</v>
      </c>
      <c r="C331" s="1759">
        <v>3.5223064072739652</v>
      </c>
      <c r="D331" s="1759">
        <v>0</v>
      </c>
      <c r="E331" s="1759">
        <v>6.6351508306047968</v>
      </c>
      <c r="F331" s="1759">
        <v>0</v>
      </c>
      <c r="G331" s="1759">
        <v>38.69531142417906</v>
      </c>
      <c r="H331" s="1759">
        <v>0</v>
      </c>
      <c r="I331" s="1759">
        <v>0</v>
      </c>
      <c r="J331" s="1759">
        <v>0</v>
      </c>
      <c r="K331" s="1759">
        <v>20.031105646676835</v>
      </c>
      <c r="L331" s="1759">
        <v>2.4349588281846541</v>
      </c>
      <c r="M331" s="1759">
        <v>1.8349433718750003</v>
      </c>
      <c r="N331" s="1759">
        <v>23.55258419076905</v>
      </c>
      <c r="O331" s="1759">
        <v>6.8164926757812498</v>
      </c>
      <c r="P331" s="1759">
        <v>7.4990210834655101E-4</v>
      </c>
      <c r="Q331" s="1759">
        <v>131.88805505917358</v>
      </c>
      <c r="R331" s="1759">
        <v>18.207144124668375</v>
      </c>
      <c r="S331" s="1759">
        <v>4.1350366210937501</v>
      </c>
      <c r="T331" s="1768">
        <v>257.75383908238865</v>
      </c>
    </row>
    <row r="332" spans="2:20">
      <c r="B332" s="1767" t="s">
        <v>69</v>
      </c>
      <c r="C332" s="1759">
        <v>0</v>
      </c>
      <c r="D332" s="1759">
        <v>0</v>
      </c>
      <c r="E332" s="1759">
        <v>110.91379205811297</v>
      </c>
      <c r="F332" s="1759">
        <v>0.7006243456433674</v>
      </c>
      <c r="G332" s="1759">
        <v>3.7872267703464977</v>
      </c>
      <c r="H332" s="1759">
        <v>0</v>
      </c>
      <c r="I332" s="1759">
        <v>0</v>
      </c>
      <c r="J332" s="1759">
        <v>0</v>
      </c>
      <c r="K332" s="1759">
        <v>0</v>
      </c>
      <c r="L332" s="1759">
        <v>0</v>
      </c>
      <c r="M332" s="1759">
        <v>63.547118628094331</v>
      </c>
      <c r="N332" s="1759">
        <v>2.3015622495031773</v>
      </c>
      <c r="O332" s="1759">
        <v>0</v>
      </c>
      <c r="P332" s="1759">
        <v>0</v>
      </c>
      <c r="Q332" s="1759">
        <v>74.297767208409297</v>
      </c>
      <c r="R332" s="1759">
        <v>0</v>
      </c>
      <c r="S332" s="1759">
        <v>2.9567259991236208</v>
      </c>
      <c r="T332" s="1768">
        <v>258.50481725923328</v>
      </c>
    </row>
    <row r="333" spans="2:20">
      <c r="B333" s="1767" t="s">
        <v>70</v>
      </c>
      <c r="C333" s="1759">
        <v>0</v>
      </c>
      <c r="D333" s="1759">
        <v>0</v>
      </c>
      <c r="E333" s="1759">
        <v>2.6564398035767778</v>
      </c>
      <c r="F333" s="1759">
        <v>0</v>
      </c>
      <c r="G333" s="1759">
        <v>28.69836522821614</v>
      </c>
      <c r="H333" s="1759">
        <v>0</v>
      </c>
      <c r="I333" s="1759">
        <v>0</v>
      </c>
      <c r="J333" s="1759">
        <v>0</v>
      </c>
      <c r="K333" s="1759">
        <v>35.896639108009097</v>
      </c>
      <c r="L333" s="1759">
        <v>0</v>
      </c>
      <c r="M333" s="1759">
        <v>0</v>
      </c>
      <c r="N333" s="1759">
        <v>17.440485621005948</v>
      </c>
      <c r="O333" s="1759">
        <v>97.288022909546527</v>
      </c>
      <c r="P333" s="1759">
        <v>2.574236293616976</v>
      </c>
      <c r="Q333" s="1759">
        <v>153.30644884049457</v>
      </c>
      <c r="R333" s="1759">
        <v>27.523160685886953</v>
      </c>
      <c r="S333" s="1759">
        <v>0</v>
      </c>
      <c r="T333" s="1768">
        <v>365.383798490353</v>
      </c>
    </row>
    <row r="334" spans="2:20">
      <c r="B334" s="1767" t="s">
        <v>71</v>
      </c>
      <c r="C334" s="1759">
        <v>0</v>
      </c>
      <c r="D334" s="1759">
        <v>0</v>
      </c>
      <c r="E334" s="1759">
        <v>2.1807410006338563</v>
      </c>
      <c r="F334" s="1759">
        <v>0</v>
      </c>
      <c r="G334" s="1759">
        <v>15.077359159365459</v>
      </c>
      <c r="H334" s="1759">
        <v>0</v>
      </c>
      <c r="I334" s="1759">
        <v>0</v>
      </c>
      <c r="J334" s="1759">
        <v>0</v>
      </c>
      <c r="K334" s="1759">
        <v>0.41672235765550286</v>
      </c>
      <c r="L334" s="1759">
        <v>4.2787984175547016E-4</v>
      </c>
      <c r="M334" s="1759">
        <v>0</v>
      </c>
      <c r="N334" s="1759">
        <v>9.1627681064954078</v>
      </c>
      <c r="O334" s="1759">
        <v>23.435320327740932</v>
      </c>
      <c r="P334" s="1759">
        <v>0.98358432216492664</v>
      </c>
      <c r="Q334" s="1759">
        <v>94.082065678581444</v>
      </c>
      <c r="R334" s="1759">
        <v>18.986408903805792</v>
      </c>
      <c r="S334" s="1759">
        <v>0</v>
      </c>
      <c r="T334" s="1768">
        <v>164.32539773628508</v>
      </c>
    </row>
    <row r="335" spans="2:20">
      <c r="B335" s="1767" t="s">
        <v>72</v>
      </c>
      <c r="C335" s="1759">
        <v>0</v>
      </c>
      <c r="D335" s="1759">
        <v>0</v>
      </c>
      <c r="E335" s="1759">
        <v>12.977219358559188</v>
      </c>
      <c r="F335" s="1759">
        <v>1</v>
      </c>
      <c r="G335" s="1759">
        <v>1.1408122878946925</v>
      </c>
      <c r="H335" s="1759">
        <v>0</v>
      </c>
      <c r="I335" s="1759">
        <v>0</v>
      </c>
      <c r="J335" s="1759">
        <v>0</v>
      </c>
      <c r="K335" s="1759">
        <v>3.1334095930613137</v>
      </c>
      <c r="L335" s="1759">
        <v>0</v>
      </c>
      <c r="M335" s="1759">
        <v>12.27694106679661</v>
      </c>
      <c r="N335" s="1759">
        <v>0.69329106884918612</v>
      </c>
      <c r="O335" s="1759">
        <v>0.9</v>
      </c>
      <c r="P335" s="1759">
        <v>1.1655332190637568</v>
      </c>
      <c r="Q335" s="1759">
        <v>7.7417893836432903</v>
      </c>
      <c r="R335" s="1759">
        <v>0</v>
      </c>
      <c r="S335" s="1759">
        <v>0.29485655237537339</v>
      </c>
      <c r="T335" s="1768">
        <v>41.3238525302434</v>
      </c>
    </row>
    <row r="336" spans="2:20">
      <c r="B336" s="1767" t="s">
        <v>73</v>
      </c>
      <c r="C336" s="1759">
        <v>0</v>
      </c>
      <c r="D336" s="1759">
        <v>0</v>
      </c>
      <c r="E336" s="1759">
        <v>0</v>
      </c>
      <c r="F336" s="1759">
        <v>0</v>
      </c>
      <c r="G336" s="1759">
        <v>0</v>
      </c>
      <c r="H336" s="1759">
        <v>0</v>
      </c>
      <c r="I336" s="1759">
        <v>0</v>
      </c>
      <c r="J336" s="1759">
        <v>0</v>
      </c>
      <c r="K336" s="1759">
        <v>0</v>
      </c>
      <c r="L336" s="1759">
        <v>0</v>
      </c>
      <c r="M336" s="1759">
        <v>0</v>
      </c>
      <c r="N336" s="1759">
        <v>0</v>
      </c>
      <c r="O336" s="1759">
        <v>0</v>
      </c>
      <c r="P336" s="1759">
        <v>0</v>
      </c>
      <c r="Q336" s="1759">
        <v>2.2597999999999998</v>
      </c>
      <c r="R336" s="1759">
        <v>0</v>
      </c>
      <c r="S336" s="1759">
        <v>0</v>
      </c>
      <c r="T336" s="1768">
        <v>2.2597999999999998</v>
      </c>
    </row>
    <row r="337" spans="2:20">
      <c r="B337" s="1763" t="s">
        <v>74</v>
      </c>
      <c r="C337" s="1764">
        <v>3.5223064072739652</v>
      </c>
      <c r="D337" s="1764">
        <v>0</v>
      </c>
      <c r="E337" s="1764">
        <v>135.36334305148762</v>
      </c>
      <c r="F337" s="1764">
        <v>1.7006243456433674</v>
      </c>
      <c r="G337" s="1772">
        <v>87.39907487000184</v>
      </c>
      <c r="H337" s="1764">
        <v>0</v>
      </c>
      <c r="I337" s="1764">
        <v>0</v>
      </c>
      <c r="J337" s="1764">
        <v>0</v>
      </c>
      <c r="K337" s="1764">
        <v>59.47787670540275</v>
      </c>
      <c r="L337" s="1764">
        <v>2.4353867080264098</v>
      </c>
      <c r="M337" s="1764">
        <v>77.659003066765948</v>
      </c>
      <c r="N337" s="1764">
        <v>53.150691236622762</v>
      </c>
      <c r="O337" s="1764">
        <v>128.43983591306872</v>
      </c>
      <c r="P337" s="1764">
        <v>4.7241037369540066</v>
      </c>
      <c r="Q337" s="1764">
        <v>463.57592617030224</v>
      </c>
      <c r="R337" s="1764">
        <v>64.71671371436112</v>
      </c>
      <c r="S337" s="1764">
        <v>7.3866191725927441</v>
      </c>
      <c r="T337" s="1764">
        <v>1089.5515050985036</v>
      </c>
    </row>
    <row r="338" spans="2:20">
      <c r="B338" s="1758" t="s">
        <v>75</v>
      </c>
      <c r="C338" s="1759">
        <v>0</v>
      </c>
      <c r="D338" s="1759">
        <v>0</v>
      </c>
      <c r="E338" s="1759">
        <v>69.168370305615824</v>
      </c>
      <c r="F338" s="1759">
        <v>4.7904890791412402</v>
      </c>
      <c r="G338" s="1759">
        <v>7.4756631455411453</v>
      </c>
      <c r="H338" s="1759">
        <v>0</v>
      </c>
      <c r="I338" s="1759">
        <v>0</v>
      </c>
      <c r="J338" s="1759">
        <v>0</v>
      </c>
      <c r="K338" s="1759">
        <v>0.35480318782723769</v>
      </c>
      <c r="L338" s="1759">
        <v>0</v>
      </c>
      <c r="M338" s="1759">
        <v>14.992643279712595</v>
      </c>
      <c r="N338" s="1759">
        <v>2.3404115799640408</v>
      </c>
      <c r="O338" s="1759">
        <v>0</v>
      </c>
      <c r="P338" s="1759">
        <v>0</v>
      </c>
      <c r="Q338" s="1759">
        <v>0</v>
      </c>
      <c r="R338" s="1759">
        <v>0</v>
      </c>
      <c r="S338" s="1759">
        <v>22.267864395510532</v>
      </c>
      <c r="T338" s="1768">
        <v>121.39024497331262</v>
      </c>
    </row>
    <row r="339" spans="2:20">
      <c r="B339" s="1763" t="s">
        <v>76</v>
      </c>
      <c r="C339" s="1764">
        <v>3.5223064072739652</v>
      </c>
      <c r="D339" s="1764">
        <v>0</v>
      </c>
      <c r="E339" s="1764">
        <v>204.53171335710346</v>
      </c>
      <c r="F339" s="1764">
        <v>6.4911134247846078</v>
      </c>
      <c r="G339" s="1772">
        <v>94.874738015542988</v>
      </c>
      <c r="H339" s="1764">
        <v>0</v>
      </c>
      <c r="I339" s="1764">
        <v>0</v>
      </c>
      <c r="J339" s="1764">
        <v>0</v>
      </c>
      <c r="K339" s="1764">
        <v>59.832679893229987</v>
      </c>
      <c r="L339" s="1764">
        <v>2.4353867080264098</v>
      </c>
      <c r="M339" s="1764">
        <v>92.651646346478543</v>
      </c>
      <c r="N339" s="1764">
        <v>55.491102816586803</v>
      </c>
      <c r="O339" s="1764">
        <v>128.43983591306872</v>
      </c>
      <c r="P339" s="1764">
        <v>4.7241037369540066</v>
      </c>
      <c r="Q339" s="1764">
        <v>463.57592617030224</v>
      </c>
      <c r="R339" s="1764">
        <v>64.71671371436112</v>
      </c>
      <c r="S339" s="1764">
        <v>29.654483568103277</v>
      </c>
      <c r="T339" s="1764">
        <v>1210.9417500718162</v>
      </c>
    </row>
    <row r="340" spans="2:20">
      <c r="B340" s="1750"/>
      <c r="C340" s="1769">
        <v>0</v>
      </c>
      <c r="D340" s="1769">
        <v>0</v>
      </c>
      <c r="E340" s="1769">
        <v>0</v>
      </c>
      <c r="F340" s="1769">
        <v>0</v>
      </c>
      <c r="G340" s="1769">
        <v>0</v>
      </c>
      <c r="H340" s="1769">
        <v>0</v>
      </c>
      <c r="I340" s="1769">
        <v>0</v>
      </c>
      <c r="J340" s="1769">
        <v>0</v>
      </c>
      <c r="K340" s="1769">
        <v>0</v>
      </c>
      <c r="L340" s="1769">
        <v>0</v>
      </c>
      <c r="M340" s="1769">
        <v>0</v>
      </c>
      <c r="N340" s="1769">
        <v>0</v>
      </c>
      <c r="O340" s="1769">
        <v>0</v>
      </c>
      <c r="P340" s="1769">
        <v>0</v>
      </c>
      <c r="Q340" s="1769">
        <v>0</v>
      </c>
      <c r="R340" s="1769">
        <v>0</v>
      </c>
      <c r="S340" s="1769">
        <v>-2.55351295663786E-15</v>
      </c>
      <c r="T340" s="1769">
        <v>0</v>
      </c>
    </row>
    <row r="341" spans="2:20">
      <c r="B341" s="1750"/>
      <c r="C341" s="1750"/>
      <c r="D341" s="1750"/>
      <c r="E341" s="1750"/>
      <c r="F341" s="1750"/>
      <c r="G341" s="1750"/>
      <c r="H341" s="1750"/>
      <c r="I341" s="1750"/>
      <c r="J341" s="1750"/>
      <c r="K341" s="1750"/>
      <c r="L341" s="1750"/>
      <c r="M341" s="1750"/>
      <c r="N341" s="1750"/>
      <c r="O341" s="1750"/>
      <c r="P341" s="1750"/>
      <c r="Q341" s="1750"/>
      <c r="R341" s="1750"/>
      <c r="S341" s="1750"/>
      <c r="T341" s="1750"/>
    </row>
    <row r="342" spans="2:20" ht="15">
      <c r="B342" s="1754" t="s">
        <v>85</v>
      </c>
      <c r="C342" s="1755"/>
      <c r="D342" s="1755"/>
      <c r="E342" s="1755"/>
      <c r="F342" s="1755"/>
      <c r="G342" s="1755"/>
      <c r="H342" s="1755"/>
      <c r="I342" s="1755"/>
      <c r="J342" s="1755"/>
      <c r="K342" s="1755"/>
      <c r="L342" s="1755"/>
      <c r="M342" s="1755"/>
      <c r="N342" s="1755"/>
      <c r="O342" s="1755"/>
      <c r="P342" s="1755"/>
      <c r="Q342" s="1755"/>
      <c r="R342" s="1755"/>
      <c r="S342" s="1755"/>
      <c r="T342" s="1755"/>
    </row>
    <row r="343" spans="2:20">
      <c r="B343" s="1750"/>
      <c r="C343" s="1750"/>
      <c r="D343" s="1750"/>
      <c r="E343" s="1750"/>
      <c r="F343" s="1750"/>
      <c r="G343" s="1750"/>
      <c r="H343" s="1750"/>
      <c r="I343" s="1750"/>
      <c r="J343" s="1750"/>
      <c r="K343" s="1750"/>
      <c r="L343" s="1750"/>
      <c r="M343" s="1750"/>
      <c r="N343" s="1750"/>
      <c r="O343" s="1750"/>
      <c r="P343" s="1750"/>
      <c r="Q343" s="1750"/>
      <c r="R343" s="1750"/>
      <c r="S343" s="1750"/>
      <c r="T343" s="1750"/>
    </row>
    <row r="344" spans="2:20">
      <c r="B344" s="2166" t="s">
        <v>30</v>
      </c>
      <c r="C344" s="2159" t="s">
        <v>31</v>
      </c>
      <c r="D344" s="2159" t="s">
        <v>32</v>
      </c>
      <c r="E344" s="2159" t="s">
        <v>33</v>
      </c>
      <c r="F344" s="2159" t="s">
        <v>890</v>
      </c>
      <c r="G344" s="2159" t="s">
        <v>34</v>
      </c>
      <c r="H344" s="2159" t="s">
        <v>891</v>
      </c>
      <c r="I344" s="2159" t="s">
        <v>35</v>
      </c>
      <c r="J344" s="2159" t="s">
        <v>36</v>
      </c>
      <c r="K344" s="2163" t="s">
        <v>37</v>
      </c>
      <c r="L344" s="2164"/>
      <c r="M344" s="2164"/>
      <c r="N344" s="2164"/>
      <c r="O344" s="2164"/>
      <c r="P344" s="2165"/>
      <c r="Q344" s="2159" t="s">
        <v>38</v>
      </c>
      <c r="R344" s="2159" t="s">
        <v>39</v>
      </c>
      <c r="S344" s="2159" t="s">
        <v>40</v>
      </c>
      <c r="T344" s="2159" t="s">
        <v>41</v>
      </c>
    </row>
    <row r="345" spans="2:20" ht="36">
      <c r="B345" s="2167"/>
      <c r="C345" s="2160"/>
      <c r="D345" s="2160"/>
      <c r="E345" s="2160"/>
      <c r="F345" s="2160"/>
      <c r="G345" s="2160"/>
      <c r="H345" s="2160"/>
      <c r="I345" s="2160"/>
      <c r="J345" s="2160"/>
      <c r="K345" s="1756" t="s">
        <v>42</v>
      </c>
      <c r="L345" s="1756" t="s">
        <v>43</v>
      </c>
      <c r="M345" s="1756" t="s">
        <v>44</v>
      </c>
      <c r="N345" s="1756" t="s">
        <v>45</v>
      </c>
      <c r="O345" s="1757" t="s">
        <v>46</v>
      </c>
      <c r="P345" s="1756" t="s">
        <v>47</v>
      </c>
      <c r="Q345" s="2160"/>
      <c r="R345" s="2160"/>
      <c r="S345" s="2160"/>
      <c r="T345" s="2160"/>
    </row>
    <row r="346" spans="2:20">
      <c r="B346" s="1758" t="s">
        <v>48</v>
      </c>
      <c r="C346" s="1759">
        <v>0</v>
      </c>
      <c r="D346" s="1759">
        <v>0</v>
      </c>
      <c r="E346" s="1759">
        <v>0</v>
      </c>
      <c r="F346" s="1759">
        <v>0</v>
      </c>
      <c r="G346" s="1759">
        <v>0</v>
      </c>
      <c r="H346" s="1759">
        <v>0</v>
      </c>
      <c r="I346" s="1760">
        <v>976.49593669753347</v>
      </c>
      <c r="J346" s="1760">
        <v>344.47026746978952</v>
      </c>
      <c r="K346" s="1760">
        <v>306.70003792842056</v>
      </c>
      <c r="L346" s="1760">
        <v>27.102060498693159</v>
      </c>
      <c r="M346" s="1759">
        <v>1.5769202529293118</v>
      </c>
      <c r="N346" s="1759">
        <v>0.16705675062100381</v>
      </c>
      <c r="O346" s="1760">
        <v>137.63232647396575</v>
      </c>
      <c r="P346" s="1760">
        <v>22.505061443653027</v>
      </c>
      <c r="Q346" s="1759">
        <v>0</v>
      </c>
      <c r="R346" s="1759">
        <v>0</v>
      </c>
      <c r="S346" s="1759">
        <v>0</v>
      </c>
      <c r="T346" s="1761">
        <v>1816.6496675156059</v>
      </c>
    </row>
    <row r="347" spans="2:20">
      <c r="B347" s="1758" t="s">
        <v>49</v>
      </c>
      <c r="C347" s="1759">
        <v>12.896225176024295</v>
      </c>
      <c r="D347" s="1759">
        <v>267.59952869557856</v>
      </c>
      <c r="E347" s="1759">
        <v>4.6624671135986846</v>
      </c>
      <c r="F347" s="1759">
        <v>0</v>
      </c>
      <c r="G347" s="1759">
        <v>96.632199506896143</v>
      </c>
      <c r="H347" s="1759">
        <v>0</v>
      </c>
      <c r="I347" s="1759">
        <v>0</v>
      </c>
      <c r="J347" s="1759">
        <v>0</v>
      </c>
      <c r="K347" s="1759">
        <v>4.1311012816916577</v>
      </c>
      <c r="L347" s="1759">
        <v>0</v>
      </c>
      <c r="M347" s="1759">
        <v>4.3268221557656901</v>
      </c>
      <c r="N347" s="1759">
        <v>0</v>
      </c>
      <c r="O347" s="1759">
        <v>0</v>
      </c>
      <c r="P347" s="1759">
        <v>0</v>
      </c>
      <c r="Q347" s="1759">
        <v>0</v>
      </c>
      <c r="R347" s="1759">
        <v>0</v>
      </c>
      <c r="S347" s="1759">
        <v>0</v>
      </c>
      <c r="T347" s="1761">
        <v>390.24834392955506</v>
      </c>
    </row>
    <row r="348" spans="2:20">
      <c r="B348" s="1758" t="s">
        <v>50</v>
      </c>
      <c r="C348" s="1759">
        <v>0</v>
      </c>
      <c r="D348" s="1759">
        <v>0</v>
      </c>
      <c r="E348" s="1759">
        <v>-48.857560720144178</v>
      </c>
      <c r="F348" s="1759">
        <v>-1.2901681691857902E-2</v>
      </c>
      <c r="G348" s="1759">
        <v>0</v>
      </c>
      <c r="H348" s="1759">
        <v>0</v>
      </c>
      <c r="I348" s="1759">
        <v>0</v>
      </c>
      <c r="J348" s="1759">
        <v>0</v>
      </c>
      <c r="K348" s="1759">
        <v>0</v>
      </c>
      <c r="L348" s="1759">
        <v>0</v>
      </c>
      <c r="M348" s="1759">
        <v>0</v>
      </c>
      <c r="N348" s="1759">
        <v>0</v>
      </c>
      <c r="O348" s="1759">
        <v>0</v>
      </c>
      <c r="P348" s="1759">
        <v>0</v>
      </c>
      <c r="Q348" s="1759">
        <v>-37.412763870187518</v>
      </c>
      <c r="R348" s="1759">
        <v>0</v>
      </c>
      <c r="S348" s="1759">
        <v>0</v>
      </c>
      <c r="T348" s="1761">
        <v>-86.283226272023555</v>
      </c>
    </row>
    <row r="349" spans="2:20">
      <c r="B349" s="1758" t="s">
        <v>51</v>
      </c>
      <c r="C349" s="1759">
        <v>0</v>
      </c>
      <c r="D349" s="1759">
        <v>0</v>
      </c>
      <c r="E349" s="1759">
        <v>-9.1118704229779723</v>
      </c>
      <c r="F349" s="1759">
        <v>-2.3970976911906821</v>
      </c>
      <c r="G349" s="1759">
        <v>-2.3731267142787753</v>
      </c>
      <c r="H349" s="1759">
        <v>0</v>
      </c>
      <c r="I349" s="1759">
        <v>0</v>
      </c>
      <c r="J349" s="1759">
        <v>0</v>
      </c>
      <c r="K349" s="1759">
        <v>0</v>
      </c>
      <c r="L349" s="1759">
        <v>0</v>
      </c>
      <c r="M349" s="1759">
        <v>-0.47941953823813638</v>
      </c>
      <c r="N349" s="1759">
        <v>-1.9416491298644523</v>
      </c>
      <c r="O349" s="1759">
        <v>0</v>
      </c>
      <c r="P349" s="1759">
        <v>0</v>
      </c>
      <c r="Q349" s="1759">
        <v>0</v>
      </c>
      <c r="R349" s="1759">
        <v>0</v>
      </c>
      <c r="S349" s="1759">
        <v>0</v>
      </c>
      <c r="T349" s="1761">
        <v>-16.30316349655002</v>
      </c>
    </row>
    <row r="350" spans="2:20">
      <c r="B350" s="1758" t="s">
        <v>52</v>
      </c>
      <c r="C350" s="1759">
        <v>0</v>
      </c>
      <c r="D350" s="1759">
        <v>0</v>
      </c>
      <c r="E350" s="1759">
        <v>-46.962205061788246</v>
      </c>
      <c r="F350" s="1759">
        <v>-11.133901046695911</v>
      </c>
      <c r="G350" s="1759">
        <v>0</v>
      </c>
      <c r="H350" s="1759">
        <v>0</v>
      </c>
      <c r="I350" s="1759">
        <v>0</v>
      </c>
      <c r="J350" s="1759">
        <v>0</v>
      </c>
      <c r="K350" s="1759">
        <v>0</v>
      </c>
      <c r="L350" s="1759">
        <v>0</v>
      </c>
      <c r="M350" s="1759">
        <v>-14.072022489882162</v>
      </c>
      <c r="N350" s="1759">
        <v>0</v>
      </c>
      <c r="O350" s="1759">
        <v>0</v>
      </c>
      <c r="P350" s="1759">
        <v>0</v>
      </c>
      <c r="Q350" s="1759">
        <v>0</v>
      </c>
      <c r="R350" s="1759">
        <v>0</v>
      </c>
      <c r="S350" s="1759">
        <v>-0.66460812232862176</v>
      </c>
      <c r="T350" s="1761">
        <v>-72.832736720694939</v>
      </c>
    </row>
    <row r="351" spans="2:20">
      <c r="B351" s="1758" t="s">
        <v>53</v>
      </c>
      <c r="C351" s="1759">
        <v>0</v>
      </c>
      <c r="D351" s="1759">
        <v>0</v>
      </c>
      <c r="E351" s="1759">
        <v>0</v>
      </c>
      <c r="F351" s="1759">
        <v>0</v>
      </c>
      <c r="G351" s="1759">
        <v>0</v>
      </c>
      <c r="H351" s="1759">
        <v>0</v>
      </c>
      <c r="I351" s="1759">
        <v>0</v>
      </c>
      <c r="J351" s="1759">
        <v>0</v>
      </c>
      <c r="K351" s="1759">
        <v>0</v>
      </c>
      <c r="L351" s="1759">
        <v>0</v>
      </c>
      <c r="M351" s="1759">
        <v>0</v>
      </c>
      <c r="N351" s="1759">
        <v>0</v>
      </c>
      <c r="O351" s="1759">
        <v>0</v>
      </c>
      <c r="P351" s="1759">
        <v>0</v>
      </c>
      <c r="Q351" s="1759">
        <v>0</v>
      </c>
      <c r="R351" s="1759">
        <v>0</v>
      </c>
      <c r="S351" s="1759">
        <v>0</v>
      </c>
      <c r="T351" s="1761">
        <v>0</v>
      </c>
    </row>
    <row r="352" spans="2:20">
      <c r="B352" s="1763" t="s">
        <v>54</v>
      </c>
      <c r="C352" s="1764">
        <v>12.896225176024295</v>
      </c>
      <c r="D352" s="1764">
        <v>267.59952869557856</v>
      </c>
      <c r="E352" s="1764">
        <v>-100.26916909131171</v>
      </c>
      <c r="F352" s="1764">
        <v>-13.543900419578451</v>
      </c>
      <c r="G352" s="1772">
        <v>94.259072792617374</v>
      </c>
      <c r="H352" s="1764">
        <v>0</v>
      </c>
      <c r="I352" s="1764">
        <v>976.49593669753347</v>
      </c>
      <c r="J352" s="1764">
        <v>344.47026746978952</v>
      </c>
      <c r="K352" s="1764">
        <v>310.83113921011221</v>
      </c>
      <c r="L352" s="1764">
        <v>27.102060498693159</v>
      </c>
      <c r="M352" s="1764">
        <v>-8.647699619425298</v>
      </c>
      <c r="N352" s="1764">
        <v>-1.7745923792434484</v>
      </c>
      <c r="O352" s="1764">
        <v>137.63232647396575</v>
      </c>
      <c r="P352" s="1764">
        <v>22.505061443653027</v>
      </c>
      <c r="Q352" s="1764">
        <v>-37.412763870187518</v>
      </c>
      <c r="R352" s="1764">
        <v>0</v>
      </c>
      <c r="S352" s="1764">
        <v>-0.66460812232862176</v>
      </c>
      <c r="T352" s="1764">
        <v>2031.4788849558922</v>
      </c>
    </row>
    <row r="353" spans="2:20">
      <c r="B353" s="1765"/>
      <c r="C353" s="1766">
        <v>0</v>
      </c>
      <c r="D353" s="1766">
        <v>0</v>
      </c>
      <c r="E353" s="1766">
        <v>0</v>
      </c>
      <c r="F353" s="1766">
        <v>0</v>
      </c>
      <c r="G353" s="1773">
        <v>0</v>
      </c>
      <c r="H353" s="1766">
        <v>0</v>
      </c>
      <c r="I353" s="1766">
        <v>0</v>
      </c>
      <c r="J353" s="1766">
        <v>0</v>
      </c>
      <c r="K353" s="1766">
        <v>0</v>
      </c>
      <c r="L353" s="1766">
        <v>0</v>
      </c>
      <c r="M353" s="1766">
        <v>0</v>
      </c>
      <c r="N353" s="1766">
        <v>0</v>
      </c>
      <c r="O353" s="1766">
        <v>0</v>
      </c>
      <c r="P353" s="1766">
        <v>0</v>
      </c>
      <c r="Q353" s="1766">
        <v>0</v>
      </c>
      <c r="R353" s="1766">
        <v>0</v>
      </c>
      <c r="S353" s="1766">
        <v>0</v>
      </c>
      <c r="T353" s="1766">
        <v>0</v>
      </c>
    </row>
    <row r="354" spans="2:20">
      <c r="B354" s="1767" t="s">
        <v>55</v>
      </c>
      <c r="C354" s="1759">
        <v>0</v>
      </c>
      <c r="D354" s="1759">
        <v>0</v>
      </c>
      <c r="E354" s="1759">
        <v>0</v>
      </c>
      <c r="F354" s="1759">
        <v>0</v>
      </c>
      <c r="G354" s="1759">
        <v>0</v>
      </c>
      <c r="H354" s="1759">
        <v>0</v>
      </c>
      <c r="I354" s="1759">
        <v>0</v>
      </c>
      <c r="J354" s="1759">
        <v>0</v>
      </c>
      <c r="K354" s="1759">
        <v>0</v>
      </c>
      <c r="L354" s="1759">
        <v>0</v>
      </c>
      <c r="M354" s="1759">
        <v>0</v>
      </c>
      <c r="N354" s="1759">
        <v>0</v>
      </c>
      <c r="O354" s="1759">
        <v>0</v>
      </c>
      <c r="P354" s="1759">
        <v>0</v>
      </c>
      <c r="Q354" s="1759">
        <v>0</v>
      </c>
      <c r="R354" s="1759">
        <v>0</v>
      </c>
      <c r="S354" s="1759">
        <v>0</v>
      </c>
      <c r="T354" s="1768">
        <v>0</v>
      </c>
    </row>
    <row r="355" spans="2:20">
      <c r="B355" s="1767" t="s">
        <v>56</v>
      </c>
      <c r="C355" s="1759">
        <v>0</v>
      </c>
      <c r="D355" s="1759">
        <v>0</v>
      </c>
      <c r="E355" s="1759">
        <v>6.6151953400033478E-2</v>
      </c>
      <c r="F355" s="1759">
        <v>0</v>
      </c>
      <c r="G355" s="1759">
        <v>5.4905239133958981</v>
      </c>
      <c r="H355" s="1759">
        <v>0</v>
      </c>
      <c r="I355" s="1759">
        <v>976.49593669753347</v>
      </c>
      <c r="J355" s="1759">
        <v>344.47026746978952</v>
      </c>
      <c r="K355" s="1759">
        <v>20.436178861565395</v>
      </c>
      <c r="L355" s="1759">
        <v>10.333020242181497</v>
      </c>
      <c r="M355" s="1759">
        <v>5.6269378379330357</v>
      </c>
      <c r="N355" s="1759">
        <v>1.4865311276008895</v>
      </c>
      <c r="O355" s="1759">
        <v>0</v>
      </c>
      <c r="P355" s="1759">
        <v>6.4327567473291545</v>
      </c>
      <c r="Q355" s="1759">
        <v>-689.47038162681724</v>
      </c>
      <c r="R355" s="1759">
        <v>0</v>
      </c>
      <c r="S355" s="1759">
        <v>3.2333209880804867</v>
      </c>
      <c r="T355" s="1768">
        <v>684.60124421199248</v>
      </c>
    </row>
    <row r="356" spans="2:20">
      <c r="B356" s="1767" t="s">
        <v>57</v>
      </c>
      <c r="C356" s="1759">
        <v>0</v>
      </c>
      <c r="D356" s="1759">
        <v>0</v>
      </c>
      <c r="E356" s="1759">
        <v>0</v>
      </c>
      <c r="F356" s="1759">
        <v>0</v>
      </c>
      <c r="G356" s="1759">
        <v>7.4585129183309293</v>
      </c>
      <c r="H356" s="1759">
        <v>0</v>
      </c>
      <c r="I356" s="1759">
        <v>0</v>
      </c>
      <c r="J356" s="1759">
        <v>0</v>
      </c>
      <c r="K356" s="1759">
        <v>35.547730315639996</v>
      </c>
      <c r="L356" s="1759">
        <v>14.387113593265058</v>
      </c>
      <c r="M356" s="1759">
        <v>0</v>
      </c>
      <c r="N356" s="1759">
        <v>6.1169134542385972</v>
      </c>
      <c r="O356" s="1759">
        <v>0</v>
      </c>
      <c r="P356" s="1759">
        <v>11.02899005085181</v>
      </c>
      <c r="Q356" s="1759">
        <v>0</v>
      </c>
      <c r="R356" s="1759">
        <v>-69.303608577230833</v>
      </c>
      <c r="S356" s="1759">
        <v>0</v>
      </c>
      <c r="T356" s="1768">
        <v>5.235651755095569</v>
      </c>
    </row>
    <row r="357" spans="2:20">
      <c r="B357" s="1767" t="s">
        <v>58</v>
      </c>
      <c r="C357" s="1759">
        <v>0</v>
      </c>
      <c r="D357" s="1759">
        <v>0</v>
      </c>
      <c r="E357" s="1759">
        <v>0</v>
      </c>
      <c r="F357" s="1759">
        <v>0</v>
      </c>
      <c r="G357" s="1759">
        <v>0</v>
      </c>
      <c r="H357" s="1759">
        <v>0</v>
      </c>
      <c r="I357" s="1759">
        <v>0</v>
      </c>
      <c r="J357" s="1759">
        <v>0</v>
      </c>
      <c r="K357" s="1759">
        <v>79.18640962729458</v>
      </c>
      <c r="L357" s="1759">
        <v>0</v>
      </c>
      <c r="M357" s="1759">
        <v>0</v>
      </c>
      <c r="N357" s="1759">
        <v>-73.149153997272649</v>
      </c>
      <c r="O357" s="1759">
        <v>0</v>
      </c>
      <c r="P357" s="1759">
        <v>0</v>
      </c>
      <c r="Q357" s="1759">
        <v>0</v>
      </c>
      <c r="R357" s="1759">
        <v>0</v>
      </c>
      <c r="S357" s="1759">
        <v>0</v>
      </c>
      <c r="T357" s="1768">
        <v>6.0372556300219316</v>
      </c>
    </row>
    <row r="358" spans="2:20">
      <c r="B358" s="1767" t="s">
        <v>59</v>
      </c>
      <c r="C358" s="1759">
        <v>0</v>
      </c>
      <c r="D358" s="1759">
        <v>0</v>
      </c>
      <c r="E358" s="1759">
        <v>0</v>
      </c>
      <c r="F358" s="1759">
        <v>0</v>
      </c>
      <c r="G358" s="1759">
        <v>0</v>
      </c>
      <c r="H358" s="1759">
        <v>0</v>
      </c>
      <c r="I358" s="1759">
        <v>0</v>
      </c>
      <c r="J358" s="1759">
        <v>0</v>
      </c>
      <c r="K358" s="1759">
        <v>0</v>
      </c>
      <c r="L358" s="1759">
        <v>0</v>
      </c>
      <c r="M358" s="1759">
        <v>0</v>
      </c>
      <c r="N358" s="1759">
        <v>0</v>
      </c>
      <c r="O358" s="1759">
        <v>0</v>
      </c>
      <c r="P358" s="1759">
        <v>0</v>
      </c>
      <c r="Q358" s="1759">
        <v>0</v>
      </c>
      <c r="R358" s="1759">
        <v>0</v>
      </c>
      <c r="S358" s="1759">
        <v>0</v>
      </c>
      <c r="T358" s="1768">
        <v>0</v>
      </c>
    </row>
    <row r="359" spans="2:20">
      <c r="B359" s="1767" t="s">
        <v>60</v>
      </c>
      <c r="C359" s="1759">
        <v>0</v>
      </c>
      <c r="D359" s="1759">
        <v>277.28994248668886</v>
      </c>
      <c r="E359" s="1759">
        <v>-274.5252708068171</v>
      </c>
      <c r="F359" s="1759">
        <v>0</v>
      </c>
      <c r="G359" s="1759">
        <v>0</v>
      </c>
      <c r="H359" s="1759">
        <v>0</v>
      </c>
      <c r="I359" s="1759">
        <v>0</v>
      </c>
      <c r="J359" s="1759">
        <v>0</v>
      </c>
      <c r="K359" s="1759">
        <v>0</v>
      </c>
      <c r="L359" s="1759">
        <v>0</v>
      </c>
      <c r="M359" s="1759">
        <v>0</v>
      </c>
      <c r="N359" s="1759">
        <v>0</v>
      </c>
      <c r="O359" s="1759">
        <v>0</v>
      </c>
      <c r="P359" s="1759">
        <v>0</v>
      </c>
      <c r="Q359" s="1759">
        <v>0</v>
      </c>
      <c r="R359" s="1759">
        <v>0</v>
      </c>
      <c r="S359" s="1759">
        <v>0</v>
      </c>
      <c r="T359" s="1768">
        <v>2.7646716798717357</v>
      </c>
    </row>
    <row r="360" spans="2:20">
      <c r="B360" s="1767" t="s">
        <v>61</v>
      </c>
      <c r="C360" s="1759">
        <v>0</v>
      </c>
      <c r="D360" s="1759">
        <v>0</v>
      </c>
      <c r="E360" s="1759">
        <v>0</v>
      </c>
      <c r="F360" s="1759">
        <v>0</v>
      </c>
      <c r="G360" s="1759">
        <v>0</v>
      </c>
      <c r="H360" s="1759">
        <v>0</v>
      </c>
      <c r="I360" s="1759">
        <v>0</v>
      </c>
      <c r="J360" s="1759">
        <v>0</v>
      </c>
      <c r="K360" s="1759">
        <v>117.50933865541684</v>
      </c>
      <c r="L360" s="1759">
        <v>0</v>
      </c>
      <c r="M360" s="1759">
        <v>-117.50933865541684</v>
      </c>
      <c r="N360" s="1759">
        <v>0</v>
      </c>
      <c r="O360" s="1759">
        <v>0</v>
      </c>
      <c r="P360" s="1759">
        <v>0</v>
      </c>
      <c r="Q360" s="1759">
        <v>0</v>
      </c>
      <c r="R360" s="1759">
        <v>0</v>
      </c>
      <c r="S360" s="1759">
        <v>0</v>
      </c>
      <c r="T360" s="1768">
        <v>0</v>
      </c>
    </row>
    <row r="361" spans="2:20">
      <c r="B361" s="1767" t="s">
        <v>62</v>
      </c>
      <c r="C361" s="1759">
        <v>0</v>
      </c>
      <c r="D361" s="1759">
        <v>0</v>
      </c>
      <c r="E361" s="1759">
        <v>0</v>
      </c>
      <c r="F361" s="1759">
        <v>-21.910962558722186</v>
      </c>
      <c r="G361" s="1759">
        <v>0</v>
      </c>
      <c r="H361" s="1759">
        <v>0</v>
      </c>
      <c r="I361" s="1759">
        <v>0</v>
      </c>
      <c r="J361" s="1759">
        <v>0</v>
      </c>
      <c r="K361" s="1759">
        <v>0</v>
      </c>
      <c r="L361" s="1759">
        <v>0</v>
      </c>
      <c r="M361" s="1759">
        <v>0</v>
      </c>
      <c r="N361" s="1759">
        <v>0</v>
      </c>
      <c r="O361" s="1759">
        <v>0</v>
      </c>
      <c r="P361" s="1759">
        <v>0</v>
      </c>
      <c r="Q361" s="1759">
        <v>0</v>
      </c>
      <c r="R361" s="1759">
        <v>0</v>
      </c>
      <c r="S361" s="1759">
        <v>30.516660945295527</v>
      </c>
      <c r="T361" s="1768">
        <v>8.6056983865733407</v>
      </c>
    </row>
    <row r="362" spans="2:20">
      <c r="B362" s="1767" t="s">
        <v>63</v>
      </c>
      <c r="C362" s="1759">
        <v>0</v>
      </c>
      <c r="D362" s="1759">
        <v>0</v>
      </c>
      <c r="E362" s="1759">
        <v>0</v>
      </c>
      <c r="F362" s="1759">
        <v>0</v>
      </c>
      <c r="G362" s="1759">
        <v>0</v>
      </c>
      <c r="H362" s="1759">
        <v>0</v>
      </c>
      <c r="I362" s="1759">
        <v>0</v>
      </c>
      <c r="J362" s="1759">
        <v>0</v>
      </c>
      <c r="K362" s="1759">
        <v>0</v>
      </c>
      <c r="L362" s="1759">
        <v>0</v>
      </c>
      <c r="M362" s="1759">
        <v>0</v>
      </c>
      <c r="N362" s="1759">
        <v>0</v>
      </c>
      <c r="O362" s="1759">
        <v>0</v>
      </c>
      <c r="P362" s="1759">
        <v>0</v>
      </c>
      <c r="Q362" s="1759">
        <v>99.391543147777043</v>
      </c>
      <c r="R362" s="1759">
        <v>0</v>
      </c>
      <c r="S362" s="1759">
        <v>-68.08320705622728</v>
      </c>
      <c r="T362" s="1768">
        <v>31.308336091549762</v>
      </c>
    </row>
    <row r="363" spans="2:20">
      <c r="B363" s="1767" t="s">
        <v>64</v>
      </c>
      <c r="C363" s="1759">
        <v>6.9248988281249995</v>
      </c>
      <c r="D363" s="1759">
        <v>-9.6904137911102683</v>
      </c>
      <c r="E363" s="1759">
        <v>12.633678677299837</v>
      </c>
      <c r="F363" s="1759">
        <v>0</v>
      </c>
      <c r="G363" s="1759">
        <v>0</v>
      </c>
      <c r="H363" s="1759">
        <v>0</v>
      </c>
      <c r="I363" s="1759">
        <v>0</v>
      </c>
      <c r="J363" s="1759">
        <v>0</v>
      </c>
      <c r="K363" s="1759">
        <v>0</v>
      </c>
      <c r="L363" s="1759">
        <v>0</v>
      </c>
      <c r="M363" s="1759">
        <v>0</v>
      </c>
      <c r="N363" s="1759">
        <v>0</v>
      </c>
      <c r="O363" s="1759">
        <v>0</v>
      </c>
      <c r="P363" s="1759">
        <v>0</v>
      </c>
      <c r="Q363" s="1759">
        <v>0</v>
      </c>
      <c r="R363" s="1759">
        <v>0</v>
      </c>
      <c r="S363" s="1759">
        <v>0</v>
      </c>
      <c r="T363" s="1768">
        <v>9.8681637143145693</v>
      </c>
    </row>
    <row r="364" spans="2:20">
      <c r="B364" s="1767" t="s">
        <v>65</v>
      </c>
      <c r="C364" s="1759">
        <v>2.6930162109375</v>
      </c>
      <c r="D364" s="1759">
        <v>0</v>
      </c>
      <c r="E364" s="1759">
        <v>17.882981772477446</v>
      </c>
      <c r="F364" s="1759">
        <v>0</v>
      </c>
      <c r="G364" s="1759">
        <v>2.8438669910513061</v>
      </c>
      <c r="H364" s="1759">
        <v>0</v>
      </c>
      <c r="I364" s="1759">
        <v>0</v>
      </c>
      <c r="J364" s="1759">
        <v>0</v>
      </c>
      <c r="K364" s="1759">
        <v>0</v>
      </c>
      <c r="L364" s="1759">
        <v>0</v>
      </c>
      <c r="M364" s="1759">
        <v>0</v>
      </c>
      <c r="N364" s="1759">
        <v>2.3268002654056139</v>
      </c>
      <c r="O364" s="1759">
        <v>0</v>
      </c>
      <c r="P364" s="1759">
        <v>0</v>
      </c>
      <c r="Q364" s="1759">
        <v>30.657001726067637</v>
      </c>
      <c r="R364" s="1759">
        <v>0</v>
      </c>
      <c r="S364" s="1759">
        <v>0</v>
      </c>
      <c r="T364" s="1768">
        <v>56.4036669659395</v>
      </c>
    </row>
    <row r="365" spans="2:20">
      <c r="B365" s="1767" t="s">
        <v>66</v>
      </c>
      <c r="C365" s="1759">
        <v>0</v>
      </c>
      <c r="D365" s="1759">
        <v>0</v>
      </c>
      <c r="E365" s="1759">
        <v>0</v>
      </c>
      <c r="F365" s="1759">
        <v>0</v>
      </c>
      <c r="G365" s="1759">
        <v>1.0456636366951662</v>
      </c>
      <c r="H365" s="1759">
        <v>0</v>
      </c>
      <c r="I365" s="1759">
        <v>0</v>
      </c>
      <c r="J365" s="1759">
        <v>0</v>
      </c>
      <c r="K365" s="1759">
        <v>0</v>
      </c>
      <c r="L365" s="1759">
        <v>0</v>
      </c>
      <c r="M365" s="1759">
        <v>0</v>
      </c>
      <c r="N365" s="1759">
        <v>0.85554297547786318</v>
      </c>
      <c r="O365" s="1759">
        <v>0</v>
      </c>
      <c r="P365" s="1759">
        <v>0</v>
      </c>
      <c r="Q365" s="1759">
        <v>49.910855459094151</v>
      </c>
      <c r="R365" s="1759">
        <v>5.3750429512534854</v>
      </c>
      <c r="S365" s="1759">
        <v>0</v>
      </c>
      <c r="T365" s="1768">
        <v>57.187105022520669</v>
      </c>
    </row>
    <row r="366" spans="2:20">
      <c r="B366" s="1763" t="s">
        <v>67</v>
      </c>
      <c r="C366" s="1764">
        <v>9.617915039062499</v>
      </c>
      <c r="D366" s="1764">
        <v>267.59952869557856</v>
      </c>
      <c r="E366" s="1764">
        <v>-243.94245840363976</v>
      </c>
      <c r="F366" s="1764">
        <v>-21.910962558722186</v>
      </c>
      <c r="G366" s="1772">
        <v>16.8385674594733</v>
      </c>
      <c r="H366" s="1764">
        <v>0</v>
      </c>
      <c r="I366" s="1764">
        <v>976.49593669753347</v>
      </c>
      <c r="J366" s="1764">
        <v>344.47026746978952</v>
      </c>
      <c r="K366" s="1764">
        <v>252.67965745991683</v>
      </c>
      <c r="L366" s="1764">
        <v>24.720133835446557</v>
      </c>
      <c r="M366" s="1764">
        <v>-111.8824008174838</v>
      </c>
      <c r="N366" s="1764">
        <v>-62.363366174549689</v>
      </c>
      <c r="O366" s="1764">
        <v>0</v>
      </c>
      <c r="P366" s="1764">
        <v>17.461746798180965</v>
      </c>
      <c r="Q366" s="1764">
        <v>-509.51098129387839</v>
      </c>
      <c r="R366" s="1764">
        <v>-63.928565625977342</v>
      </c>
      <c r="S366" s="1764">
        <v>-34.333225122851267</v>
      </c>
      <c r="T366" s="1764">
        <v>862.01179345787966</v>
      </c>
    </row>
    <row r="367" spans="2:20">
      <c r="B367" s="1765"/>
      <c r="C367" s="1766">
        <v>0</v>
      </c>
      <c r="D367" s="1766">
        <v>0</v>
      </c>
      <c r="E367" s="1766">
        <v>0</v>
      </c>
      <c r="F367" s="1766">
        <v>0</v>
      </c>
      <c r="G367" s="1773">
        <v>0</v>
      </c>
      <c r="H367" s="1766">
        <v>0</v>
      </c>
      <c r="I367" s="1766">
        <v>0</v>
      </c>
      <c r="J367" s="1766">
        <v>0</v>
      </c>
      <c r="K367" s="1766">
        <v>0</v>
      </c>
      <c r="L367" s="1766">
        <v>0</v>
      </c>
      <c r="M367" s="1766">
        <v>0</v>
      </c>
      <c r="N367" s="1766">
        <v>0</v>
      </c>
      <c r="O367" s="1766">
        <v>0</v>
      </c>
      <c r="P367" s="1766">
        <v>0</v>
      </c>
      <c r="Q367" s="1766">
        <v>0</v>
      </c>
      <c r="R367" s="1766">
        <v>0</v>
      </c>
      <c r="S367" s="1766">
        <v>0</v>
      </c>
      <c r="T367" s="1766">
        <v>0</v>
      </c>
    </row>
    <row r="368" spans="2:20">
      <c r="B368" s="1767" t="s">
        <v>68</v>
      </c>
      <c r="C368" s="1759">
        <v>3.2783101369617951</v>
      </c>
      <c r="D368" s="1759">
        <v>0</v>
      </c>
      <c r="E368" s="1759">
        <v>5.1952563518908157</v>
      </c>
      <c r="F368" s="1759">
        <v>0</v>
      </c>
      <c r="G368" s="1759">
        <v>31.528821867995603</v>
      </c>
      <c r="H368" s="1759">
        <v>0</v>
      </c>
      <c r="I368" s="1759">
        <v>0</v>
      </c>
      <c r="J368" s="1759">
        <v>0</v>
      </c>
      <c r="K368" s="1759">
        <v>19.866368456853682</v>
      </c>
      <c r="L368" s="1759">
        <v>2.3815254498716123</v>
      </c>
      <c r="M368" s="1759">
        <v>2.1415231567382813</v>
      </c>
      <c r="N368" s="1759">
        <v>25.834971608670379</v>
      </c>
      <c r="O368" s="1759">
        <v>7.6335380859375004</v>
      </c>
      <c r="P368" s="1759">
        <v>7.8820466826144567E-4</v>
      </c>
      <c r="Q368" s="1759">
        <v>133.72556785032788</v>
      </c>
      <c r="R368" s="1759">
        <v>18.276712147761906</v>
      </c>
      <c r="S368" s="1759">
        <v>4.7382089843750004</v>
      </c>
      <c r="T368" s="1768">
        <v>254.60159230205269</v>
      </c>
    </row>
    <row r="369" spans="2:20">
      <c r="B369" s="1767" t="s">
        <v>69</v>
      </c>
      <c r="C369" s="1759">
        <v>0</v>
      </c>
      <c r="D369" s="1759">
        <v>0</v>
      </c>
      <c r="E369" s="1759">
        <v>62.42121803575882</v>
      </c>
      <c r="F369" s="1759">
        <v>0.9171283606012931</v>
      </c>
      <c r="G369" s="1759">
        <v>3.2777834936114583</v>
      </c>
      <c r="H369" s="1759">
        <v>0</v>
      </c>
      <c r="I369" s="1759">
        <v>0</v>
      </c>
      <c r="J369" s="1759">
        <v>0</v>
      </c>
      <c r="K369" s="1759">
        <v>0</v>
      </c>
      <c r="L369" s="1759">
        <v>0</v>
      </c>
      <c r="M369" s="1759">
        <v>70.675893572317364</v>
      </c>
      <c r="N369" s="1759">
        <v>2.6818228584093751</v>
      </c>
      <c r="O369" s="1759">
        <v>0</v>
      </c>
      <c r="P369" s="1759">
        <v>0</v>
      </c>
      <c r="Q369" s="1759">
        <v>85.601807225833156</v>
      </c>
      <c r="R369" s="1759">
        <v>0</v>
      </c>
      <c r="S369" s="1759">
        <v>3.5812873698124483</v>
      </c>
      <c r="T369" s="1768">
        <v>229.15694091634393</v>
      </c>
    </row>
    <row r="370" spans="2:20">
      <c r="B370" s="1767" t="s">
        <v>70</v>
      </c>
      <c r="C370" s="1759">
        <v>0</v>
      </c>
      <c r="D370" s="1759">
        <v>0</v>
      </c>
      <c r="E370" s="1759">
        <v>2.2535083725168867</v>
      </c>
      <c r="F370" s="1759">
        <v>0</v>
      </c>
      <c r="G370" s="1759">
        <v>22.547534156690407</v>
      </c>
      <c r="H370" s="1759">
        <v>0</v>
      </c>
      <c r="I370" s="1759">
        <v>0</v>
      </c>
      <c r="J370" s="1759">
        <v>0</v>
      </c>
      <c r="K370" s="1759">
        <v>34.097641504490639</v>
      </c>
      <c r="L370" s="1759">
        <v>0</v>
      </c>
      <c r="M370" s="1759">
        <v>0</v>
      </c>
      <c r="N370" s="1759">
        <v>18.447982491837607</v>
      </c>
      <c r="O370" s="1759">
        <v>103.59461616627088</v>
      </c>
      <c r="P370" s="1759">
        <v>2.7285855468891569</v>
      </c>
      <c r="Q370" s="1759">
        <v>149.5228289340921</v>
      </c>
      <c r="R370" s="1759">
        <v>26.593767108522837</v>
      </c>
      <c r="S370" s="1759">
        <v>0</v>
      </c>
      <c r="T370" s="1768">
        <v>359.78646428131054</v>
      </c>
    </row>
    <row r="371" spans="2:20">
      <c r="B371" s="1767" t="s">
        <v>71</v>
      </c>
      <c r="C371" s="1759">
        <v>0</v>
      </c>
      <c r="D371" s="1759">
        <v>0</v>
      </c>
      <c r="E371" s="1759">
        <v>1.3399462790047187</v>
      </c>
      <c r="F371" s="1759">
        <v>0</v>
      </c>
      <c r="G371" s="1759">
        <v>12.344523773070179</v>
      </c>
      <c r="H371" s="1759">
        <v>0</v>
      </c>
      <c r="I371" s="1759">
        <v>0</v>
      </c>
      <c r="J371" s="1759">
        <v>0</v>
      </c>
      <c r="K371" s="1759">
        <v>0.40515733033320123</v>
      </c>
      <c r="L371" s="1759">
        <v>4.0121337498856221E-4</v>
      </c>
      <c r="M371" s="1759">
        <v>0</v>
      </c>
      <c r="N371" s="1759">
        <v>10.100064905239238</v>
      </c>
      <c r="O371" s="1759">
        <v>25.404172221757367</v>
      </c>
      <c r="P371" s="1759">
        <v>1.0133205125094877</v>
      </c>
      <c r="Q371" s="1759">
        <v>92.228183694440688</v>
      </c>
      <c r="R371" s="1759">
        <v>19.0580863696926</v>
      </c>
      <c r="S371" s="1759">
        <v>0</v>
      </c>
      <c r="T371" s="1768">
        <v>161.89385629942248</v>
      </c>
    </row>
    <row r="372" spans="2:20">
      <c r="B372" s="1767" t="s">
        <v>72</v>
      </c>
      <c r="C372" s="1759">
        <v>0</v>
      </c>
      <c r="D372" s="1759">
        <v>0</v>
      </c>
      <c r="E372" s="1759">
        <v>9.0097391312566604</v>
      </c>
      <c r="F372" s="1759">
        <v>1.6</v>
      </c>
      <c r="G372" s="1759">
        <v>0.98973128577551672</v>
      </c>
      <c r="H372" s="1759">
        <v>0</v>
      </c>
      <c r="I372" s="1759">
        <v>0</v>
      </c>
      <c r="J372" s="1759">
        <v>0</v>
      </c>
      <c r="K372" s="1759">
        <v>3.3736621545342089</v>
      </c>
      <c r="L372" s="1759">
        <v>0</v>
      </c>
      <c r="M372" s="1759">
        <v>14.289145060057182</v>
      </c>
      <c r="N372" s="1759">
        <v>0.80978014290724099</v>
      </c>
      <c r="O372" s="1759">
        <v>1</v>
      </c>
      <c r="P372" s="1759">
        <v>1.300620381405156</v>
      </c>
      <c r="Q372" s="1759">
        <v>7.76122971899715</v>
      </c>
      <c r="R372" s="1759">
        <v>0</v>
      </c>
      <c r="S372" s="1759">
        <v>0.325155095351289</v>
      </c>
      <c r="T372" s="1768">
        <v>40.459062970284407</v>
      </c>
    </row>
    <row r="373" spans="2:20">
      <c r="B373" s="1767" t="s">
        <v>73</v>
      </c>
      <c r="C373" s="1759">
        <v>0</v>
      </c>
      <c r="D373" s="1759">
        <v>0</v>
      </c>
      <c r="E373" s="1759">
        <v>0</v>
      </c>
      <c r="F373" s="1759">
        <v>0</v>
      </c>
      <c r="G373" s="1759">
        <v>0</v>
      </c>
      <c r="H373" s="1759">
        <v>0</v>
      </c>
      <c r="I373" s="1759">
        <v>0</v>
      </c>
      <c r="J373" s="1759">
        <v>0</v>
      </c>
      <c r="K373" s="1759">
        <v>0</v>
      </c>
      <c r="L373" s="1759">
        <v>0</v>
      </c>
      <c r="M373" s="1759">
        <v>0</v>
      </c>
      <c r="N373" s="1759">
        <v>0</v>
      </c>
      <c r="O373" s="1759">
        <v>0</v>
      </c>
      <c r="P373" s="1759">
        <v>0</v>
      </c>
      <c r="Q373" s="1759">
        <v>3.2585999999999999</v>
      </c>
      <c r="R373" s="1759">
        <v>0</v>
      </c>
      <c r="S373" s="1759">
        <v>0</v>
      </c>
      <c r="T373" s="1768">
        <v>3.2585999999999999</v>
      </c>
    </row>
    <row r="374" spans="2:20">
      <c r="B374" s="1763" t="s">
        <v>74</v>
      </c>
      <c r="C374" s="1764">
        <v>3.2783101369617951</v>
      </c>
      <c r="D374" s="1764">
        <v>0</v>
      </c>
      <c r="E374" s="1764">
        <v>80.219668170427894</v>
      </c>
      <c r="F374" s="1764">
        <v>2.5171283606012933</v>
      </c>
      <c r="G374" s="1772">
        <v>70.688394577143171</v>
      </c>
      <c r="H374" s="1764">
        <v>0</v>
      </c>
      <c r="I374" s="1764">
        <v>0</v>
      </c>
      <c r="J374" s="1764">
        <v>0</v>
      </c>
      <c r="K374" s="1764">
        <v>57.742829446211736</v>
      </c>
      <c r="L374" s="1764">
        <v>2.3819266632466007</v>
      </c>
      <c r="M374" s="1764">
        <v>87.106561789112831</v>
      </c>
      <c r="N374" s="1764">
        <v>57.874622007063842</v>
      </c>
      <c r="O374" s="1764">
        <v>137.63232647396575</v>
      </c>
      <c r="P374" s="1764">
        <v>5.0433146454720621</v>
      </c>
      <c r="Q374" s="1764">
        <v>472.09821742369098</v>
      </c>
      <c r="R374" s="1764">
        <v>63.928565625977342</v>
      </c>
      <c r="S374" s="1764">
        <v>8.6446514495387365</v>
      </c>
      <c r="T374" s="1764">
        <v>1049.1565167694141</v>
      </c>
    </row>
    <row r="375" spans="2:20">
      <c r="B375" s="1758" t="s">
        <v>75</v>
      </c>
      <c r="C375" s="1759">
        <v>0</v>
      </c>
      <c r="D375" s="1759">
        <v>0</v>
      </c>
      <c r="E375" s="1759">
        <v>63.453621141900157</v>
      </c>
      <c r="F375" s="1759">
        <v>5.849933778542443</v>
      </c>
      <c r="G375" s="1759">
        <v>6.7321107560009157</v>
      </c>
      <c r="H375" s="1759">
        <v>0</v>
      </c>
      <c r="I375" s="1759">
        <v>0</v>
      </c>
      <c r="J375" s="1759">
        <v>0</v>
      </c>
      <c r="K375" s="1759">
        <v>0.4086523039836884</v>
      </c>
      <c r="L375" s="1759">
        <v>0</v>
      </c>
      <c r="M375" s="1759">
        <v>16.128139408945682</v>
      </c>
      <c r="N375" s="1759">
        <v>2.7141517882424018</v>
      </c>
      <c r="O375" s="1759">
        <v>0</v>
      </c>
      <c r="P375" s="1759">
        <v>0</v>
      </c>
      <c r="Q375" s="1759">
        <v>0</v>
      </c>
      <c r="R375" s="1759">
        <v>0</v>
      </c>
      <c r="S375" s="1759">
        <v>25.023965550983899</v>
      </c>
      <c r="T375" s="1768">
        <v>120.31057472859921</v>
      </c>
    </row>
    <row r="376" spans="2:20">
      <c r="B376" s="1763" t="s">
        <v>76</v>
      </c>
      <c r="C376" s="1764">
        <v>3.2783101369617951</v>
      </c>
      <c r="D376" s="1764">
        <v>0</v>
      </c>
      <c r="E376" s="1764">
        <v>143.67328931232805</v>
      </c>
      <c r="F376" s="1764">
        <v>8.3670621391437372</v>
      </c>
      <c r="G376" s="1772">
        <v>77.420505333144092</v>
      </c>
      <c r="H376" s="1764">
        <v>0</v>
      </c>
      <c r="I376" s="1764">
        <v>0</v>
      </c>
      <c r="J376" s="1764">
        <v>0</v>
      </c>
      <c r="K376" s="1764">
        <v>58.151481750195423</v>
      </c>
      <c r="L376" s="1764">
        <v>2.3819266632466007</v>
      </c>
      <c r="M376" s="1764">
        <v>103.23470119805852</v>
      </c>
      <c r="N376" s="1764">
        <v>60.588773795306246</v>
      </c>
      <c r="O376" s="1764">
        <v>137.63232647396575</v>
      </c>
      <c r="P376" s="1764">
        <v>5.0433146454720621</v>
      </c>
      <c r="Q376" s="1764">
        <v>472.09821742369098</v>
      </c>
      <c r="R376" s="1764">
        <v>63.928565625977342</v>
      </c>
      <c r="S376" s="1764">
        <v>33.668617000522637</v>
      </c>
      <c r="T376" s="1764">
        <v>1169.4670914980131</v>
      </c>
    </row>
    <row r="377" spans="2:20">
      <c r="B377" s="1750"/>
      <c r="C377" s="1769">
        <v>0</v>
      </c>
      <c r="D377" s="1769">
        <v>0</v>
      </c>
      <c r="E377" s="1769">
        <v>0</v>
      </c>
      <c r="F377" s="1769">
        <v>0</v>
      </c>
      <c r="G377" s="1769">
        <v>0</v>
      </c>
      <c r="H377" s="1769">
        <v>0</v>
      </c>
      <c r="I377" s="1769">
        <v>0</v>
      </c>
      <c r="J377" s="1769">
        <v>0</v>
      </c>
      <c r="K377" s="1769">
        <v>0</v>
      </c>
      <c r="L377" s="1769">
        <v>0</v>
      </c>
      <c r="M377" s="1769">
        <v>1.5987211554602254E-14</v>
      </c>
      <c r="N377" s="1769">
        <v>4.4408920985006262E-15</v>
      </c>
      <c r="O377" s="1769">
        <v>0</v>
      </c>
      <c r="P377" s="1769">
        <v>0</v>
      </c>
      <c r="Q377" s="1769">
        <v>1.1368683772161603E-13</v>
      </c>
      <c r="R377" s="1769">
        <v>0</v>
      </c>
      <c r="S377" s="1769">
        <v>-8.4376949871511897E-15</v>
      </c>
      <c r="T377" s="1769">
        <v>0</v>
      </c>
    </row>
    <row r="378" spans="2:20">
      <c r="B378" s="1750"/>
      <c r="C378" s="1750"/>
      <c r="D378" s="1750"/>
      <c r="E378" s="1750"/>
      <c r="F378" s="1750"/>
      <c r="G378" s="1750"/>
      <c r="H378" s="1750"/>
      <c r="I378" s="1750"/>
      <c r="J378" s="1750"/>
      <c r="K378" s="1750"/>
      <c r="L378" s="1750"/>
      <c r="M378" s="1750"/>
      <c r="N378" s="1750"/>
      <c r="O378" s="1750"/>
      <c r="P378" s="1750"/>
      <c r="Q378" s="1750"/>
      <c r="R378" s="1750"/>
      <c r="S378" s="1750"/>
      <c r="T378" s="1750"/>
    </row>
    <row r="379" spans="2:20" ht="15">
      <c r="B379" s="1754" t="s">
        <v>892</v>
      </c>
      <c r="C379" s="1755"/>
      <c r="D379" s="1755"/>
      <c r="E379" s="1755"/>
      <c r="F379" s="1755"/>
      <c r="G379" s="1755"/>
      <c r="H379" s="1755"/>
      <c r="I379" s="1755"/>
      <c r="J379" s="1755"/>
      <c r="K379" s="1755"/>
      <c r="L379" s="1755"/>
      <c r="M379" s="1755"/>
      <c r="N379" s="1755"/>
      <c r="O379" s="1755"/>
      <c r="P379" s="1755"/>
      <c r="Q379" s="1755"/>
      <c r="R379" s="1755"/>
      <c r="S379" s="1755"/>
      <c r="T379" s="1755"/>
    </row>
    <row r="380" spans="2:20">
      <c r="B380" s="1750"/>
      <c r="C380" s="1750"/>
      <c r="D380" s="1750"/>
      <c r="E380" s="1750"/>
      <c r="F380" s="1750"/>
      <c r="G380" s="1750"/>
      <c r="H380" s="1750"/>
      <c r="I380" s="1750"/>
      <c r="J380" s="1750"/>
      <c r="K380" s="1750"/>
      <c r="L380" s="1750"/>
      <c r="M380" s="1750"/>
      <c r="N380" s="1750"/>
      <c r="O380" s="1750"/>
      <c r="P380" s="1750"/>
      <c r="Q380" s="1750"/>
      <c r="R380" s="1750"/>
      <c r="S380" s="1750"/>
      <c r="T380" s="1750"/>
    </row>
    <row r="381" spans="2:20">
      <c r="B381" s="2166" t="s">
        <v>30</v>
      </c>
      <c r="C381" s="2159" t="s">
        <v>31</v>
      </c>
      <c r="D381" s="2159" t="s">
        <v>32</v>
      </c>
      <c r="E381" s="2159" t="s">
        <v>33</v>
      </c>
      <c r="F381" s="2159" t="s">
        <v>890</v>
      </c>
      <c r="G381" s="2159" t="s">
        <v>34</v>
      </c>
      <c r="H381" s="2159" t="s">
        <v>891</v>
      </c>
      <c r="I381" s="2159" t="s">
        <v>35</v>
      </c>
      <c r="J381" s="2159" t="s">
        <v>36</v>
      </c>
      <c r="K381" s="2163" t="s">
        <v>37</v>
      </c>
      <c r="L381" s="2164"/>
      <c r="M381" s="2164"/>
      <c r="N381" s="2164"/>
      <c r="O381" s="2164"/>
      <c r="P381" s="2165"/>
      <c r="Q381" s="2159" t="s">
        <v>38</v>
      </c>
      <c r="R381" s="2159" t="s">
        <v>39</v>
      </c>
      <c r="S381" s="2159" t="s">
        <v>40</v>
      </c>
      <c r="T381" s="2159" t="s">
        <v>41</v>
      </c>
    </row>
    <row r="382" spans="2:20" ht="36">
      <c r="B382" s="2167"/>
      <c r="C382" s="2160"/>
      <c r="D382" s="2160"/>
      <c r="E382" s="2160"/>
      <c r="F382" s="2160"/>
      <c r="G382" s="2160"/>
      <c r="H382" s="2160"/>
      <c r="I382" s="2160"/>
      <c r="J382" s="2160"/>
      <c r="K382" s="1756" t="s">
        <v>42</v>
      </c>
      <c r="L382" s="1756" t="s">
        <v>43</v>
      </c>
      <c r="M382" s="1756" t="s">
        <v>44</v>
      </c>
      <c r="N382" s="1756" t="s">
        <v>45</v>
      </c>
      <c r="O382" s="1757" t="s">
        <v>46</v>
      </c>
      <c r="P382" s="1756" t="s">
        <v>47</v>
      </c>
      <c r="Q382" s="2160"/>
      <c r="R382" s="2160"/>
      <c r="S382" s="2160"/>
      <c r="T382" s="2160"/>
    </row>
    <row r="383" spans="2:20">
      <c r="B383" s="1758" t="s">
        <v>48</v>
      </c>
      <c r="C383" s="1759">
        <v>0</v>
      </c>
      <c r="D383" s="1759">
        <v>0</v>
      </c>
      <c r="E383" s="1759">
        <v>0</v>
      </c>
      <c r="F383" s="1759">
        <v>0</v>
      </c>
      <c r="G383" s="1759">
        <v>0</v>
      </c>
      <c r="H383" s="1759">
        <v>0</v>
      </c>
      <c r="I383" s="1760">
        <v>897.32885107961761</v>
      </c>
      <c r="J383" s="1760">
        <v>400.40197432810834</v>
      </c>
      <c r="K383" s="1760">
        <v>299.67531820715385</v>
      </c>
      <c r="L383" s="1760">
        <v>24.044820997124567</v>
      </c>
      <c r="M383" s="1759">
        <v>1.638642873490971</v>
      </c>
      <c r="N383" s="1759">
        <v>0.1692153726460352</v>
      </c>
      <c r="O383" s="1760">
        <v>148.52009865212395</v>
      </c>
      <c r="P383" s="1760">
        <v>23.099478079825218</v>
      </c>
      <c r="Q383" s="1759">
        <v>0</v>
      </c>
      <c r="R383" s="1759">
        <v>0</v>
      </c>
      <c r="S383" s="1759">
        <v>0</v>
      </c>
      <c r="T383" s="1761">
        <v>1794.8783995900906</v>
      </c>
    </row>
    <row r="384" spans="2:20">
      <c r="B384" s="1758" t="s">
        <v>49</v>
      </c>
      <c r="C384" s="1759">
        <v>10.893187164905227</v>
      </c>
      <c r="D384" s="1759">
        <v>221.43377158510449</v>
      </c>
      <c r="E384" s="1759">
        <v>3.6404081450569747</v>
      </c>
      <c r="F384" s="1759">
        <v>0</v>
      </c>
      <c r="G384" s="1759">
        <v>71.591722631622005</v>
      </c>
      <c r="H384" s="1759">
        <v>0</v>
      </c>
      <c r="I384" s="1759">
        <v>0</v>
      </c>
      <c r="J384" s="1759">
        <v>0</v>
      </c>
      <c r="K384" s="1759">
        <v>4.5400000946661896</v>
      </c>
      <c r="L384" s="1759">
        <v>0</v>
      </c>
      <c r="M384" s="1759">
        <v>4.7355769449703358</v>
      </c>
      <c r="N384" s="1759">
        <v>0</v>
      </c>
      <c r="O384" s="1759">
        <v>0</v>
      </c>
      <c r="P384" s="1759">
        <v>0</v>
      </c>
      <c r="Q384" s="1759">
        <v>0</v>
      </c>
      <c r="R384" s="1759">
        <v>0</v>
      </c>
      <c r="S384" s="1759">
        <v>0</v>
      </c>
      <c r="T384" s="1761">
        <v>316.83466656632527</v>
      </c>
    </row>
    <row r="385" spans="2:20">
      <c r="B385" s="1758" t="s">
        <v>50</v>
      </c>
      <c r="C385" s="1759">
        <v>0</v>
      </c>
      <c r="D385" s="1759">
        <v>0</v>
      </c>
      <c r="E385" s="1759">
        <v>-61.117649142160822</v>
      </c>
      <c r="F385" s="1759">
        <v>0</v>
      </c>
      <c r="G385" s="1759">
        <v>0</v>
      </c>
      <c r="H385" s="1759">
        <v>0</v>
      </c>
      <c r="I385" s="1759">
        <v>0</v>
      </c>
      <c r="J385" s="1759">
        <v>0</v>
      </c>
      <c r="K385" s="1759">
        <v>0</v>
      </c>
      <c r="L385" s="1759">
        <v>0</v>
      </c>
      <c r="M385" s="1759">
        <v>0</v>
      </c>
      <c r="N385" s="1759">
        <v>0</v>
      </c>
      <c r="O385" s="1759">
        <v>0</v>
      </c>
      <c r="P385" s="1759">
        <v>0</v>
      </c>
      <c r="Q385" s="1759">
        <v>-33.446676626295243</v>
      </c>
      <c r="R385" s="1759">
        <v>0</v>
      </c>
      <c r="S385" s="1759">
        <v>0</v>
      </c>
      <c r="T385" s="1761">
        <v>-94.564325768456072</v>
      </c>
    </row>
    <row r="386" spans="2:20">
      <c r="B386" s="1758" t="s">
        <v>51</v>
      </c>
      <c r="C386" s="1759">
        <v>0</v>
      </c>
      <c r="D386" s="1759">
        <v>0</v>
      </c>
      <c r="E386" s="1759">
        <v>-6.8572519407668047</v>
      </c>
      <c r="F386" s="1759">
        <v>-2.9115063458369059</v>
      </c>
      <c r="G386" s="1759">
        <v>-4.556210213526227</v>
      </c>
      <c r="H386" s="1759">
        <v>-6.0214231896822394E-2</v>
      </c>
      <c r="I386" s="1759">
        <v>0</v>
      </c>
      <c r="J386" s="1759">
        <v>0</v>
      </c>
      <c r="K386" s="1759">
        <v>0</v>
      </c>
      <c r="L386" s="1759">
        <v>0</v>
      </c>
      <c r="M386" s="1759">
        <v>-0.36156496915270087</v>
      </c>
      <c r="N386" s="1759">
        <v>-5.4192808707140152</v>
      </c>
      <c r="O386" s="1759">
        <v>0</v>
      </c>
      <c r="P386" s="1759">
        <v>0</v>
      </c>
      <c r="Q386" s="1759">
        <v>0</v>
      </c>
      <c r="R386" s="1759">
        <v>0</v>
      </c>
      <c r="S386" s="1759">
        <v>0</v>
      </c>
      <c r="T386" s="1761">
        <v>-20.166028571893477</v>
      </c>
    </row>
    <row r="387" spans="2:20">
      <c r="B387" s="1758" t="s">
        <v>52</v>
      </c>
      <c r="C387" s="1759">
        <v>0</v>
      </c>
      <c r="D387" s="1759">
        <v>0</v>
      </c>
      <c r="E387" s="1759">
        <v>-41.932075648688581</v>
      </c>
      <c r="F387" s="1759">
        <v>-12.789597363010756</v>
      </c>
      <c r="G387" s="1759">
        <v>0</v>
      </c>
      <c r="H387" s="1759">
        <v>0</v>
      </c>
      <c r="I387" s="1759">
        <v>0</v>
      </c>
      <c r="J387" s="1759">
        <v>0</v>
      </c>
      <c r="K387" s="1759">
        <v>0</v>
      </c>
      <c r="L387" s="1759">
        <v>0</v>
      </c>
      <c r="M387" s="1759">
        <v>-13.964845940285258</v>
      </c>
      <c r="N387" s="1759">
        <v>0</v>
      </c>
      <c r="O387" s="1759">
        <v>0</v>
      </c>
      <c r="P387" s="1759">
        <v>0</v>
      </c>
      <c r="Q387" s="1759">
        <v>0</v>
      </c>
      <c r="R387" s="1759">
        <v>0</v>
      </c>
      <c r="S387" s="1759">
        <v>-1.1030439884832439</v>
      </c>
      <c r="T387" s="1761">
        <v>-69.789562940467846</v>
      </c>
    </row>
    <row r="388" spans="2:20">
      <c r="B388" s="1758" t="s">
        <v>53</v>
      </c>
      <c r="C388" s="1759">
        <v>0</v>
      </c>
      <c r="D388" s="1759">
        <v>0</v>
      </c>
      <c r="E388" s="1759">
        <v>0</v>
      </c>
      <c r="F388" s="1759">
        <v>0</v>
      </c>
      <c r="G388" s="1759">
        <v>0</v>
      </c>
      <c r="H388" s="1759">
        <v>0</v>
      </c>
      <c r="I388" s="1759">
        <v>0</v>
      </c>
      <c r="J388" s="1759">
        <v>0</v>
      </c>
      <c r="K388" s="1759">
        <v>0</v>
      </c>
      <c r="L388" s="1759">
        <v>0</v>
      </c>
      <c r="M388" s="1759">
        <v>0</v>
      </c>
      <c r="N388" s="1759">
        <v>0</v>
      </c>
      <c r="O388" s="1759">
        <v>0</v>
      </c>
      <c r="P388" s="1759">
        <v>0</v>
      </c>
      <c r="Q388" s="1759">
        <v>0</v>
      </c>
      <c r="R388" s="1759">
        <v>0</v>
      </c>
      <c r="S388" s="1759">
        <v>0</v>
      </c>
      <c r="T388" s="1761">
        <v>0</v>
      </c>
    </row>
    <row r="389" spans="2:20">
      <c r="B389" s="1763" t="s">
        <v>54</v>
      </c>
      <c r="C389" s="1764">
        <v>10.893187164905227</v>
      </c>
      <c r="D389" s="1764">
        <v>221.43377158510449</v>
      </c>
      <c r="E389" s="1764">
        <v>-106.26656858655923</v>
      </c>
      <c r="F389" s="1764">
        <v>-15.701103708847661</v>
      </c>
      <c r="G389" s="1772">
        <v>67.035512418095777</v>
      </c>
      <c r="H389" s="1764">
        <v>-6.0214231896822394E-2</v>
      </c>
      <c r="I389" s="1764">
        <v>897.32885107961761</v>
      </c>
      <c r="J389" s="1764">
        <v>400.40197432810834</v>
      </c>
      <c r="K389" s="1764">
        <v>304.21531830182005</v>
      </c>
      <c r="L389" s="1764">
        <v>24.044820997124567</v>
      </c>
      <c r="M389" s="1764">
        <v>-7.952191090976652</v>
      </c>
      <c r="N389" s="1764">
        <v>-5.25006549806798</v>
      </c>
      <c r="O389" s="1764">
        <v>148.52009865212395</v>
      </c>
      <c r="P389" s="1764">
        <v>23.099478079825218</v>
      </c>
      <c r="Q389" s="1764">
        <v>-33.446676626295243</v>
      </c>
      <c r="R389" s="1764">
        <v>0</v>
      </c>
      <c r="S389" s="1764">
        <v>-1.1030439884832439</v>
      </c>
      <c r="T389" s="1764">
        <v>1927.1931488755984</v>
      </c>
    </row>
    <row r="390" spans="2:20">
      <c r="B390" s="1765"/>
      <c r="C390" s="1766">
        <v>0</v>
      </c>
      <c r="D390" s="1766">
        <v>0</v>
      </c>
      <c r="E390" s="1766">
        <v>0</v>
      </c>
      <c r="F390" s="1766">
        <v>0</v>
      </c>
      <c r="G390" s="1773">
        <v>0</v>
      </c>
      <c r="H390" s="1766">
        <v>0</v>
      </c>
      <c r="I390" s="1766">
        <v>0</v>
      </c>
      <c r="J390" s="1766">
        <v>0</v>
      </c>
      <c r="K390" s="1766">
        <v>0</v>
      </c>
      <c r="L390" s="1766">
        <v>0</v>
      </c>
      <c r="M390" s="1766">
        <v>0</v>
      </c>
      <c r="N390" s="1766">
        <v>0</v>
      </c>
      <c r="O390" s="1766">
        <v>0</v>
      </c>
      <c r="P390" s="1766">
        <v>0</v>
      </c>
      <c r="Q390" s="1766">
        <v>0</v>
      </c>
      <c r="R390" s="1766">
        <v>0</v>
      </c>
      <c r="S390" s="1766">
        <v>0</v>
      </c>
      <c r="T390" s="1766">
        <v>0</v>
      </c>
    </row>
    <row r="391" spans="2:20">
      <c r="B391" s="1767" t="s">
        <v>55</v>
      </c>
      <c r="C391" s="1759">
        <v>0</v>
      </c>
      <c r="D391" s="1759">
        <v>0</v>
      </c>
      <c r="E391" s="1759">
        <v>0</v>
      </c>
      <c r="F391" s="1759">
        <v>0</v>
      </c>
      <c r="G391" s="1759">
        <v>0</v>
      </c>
      <c r="H391" s="1759">
        <v>0</v>
      </c>
      <c r="I391" s="1759">
        <v>0</v>
      </c>
      <c r="J391" s="1759">
        <v>0</v>
      </c>
      <c r="K391" s="1759">
        <v>0</v>
      </c>
      <c r="L391" s="1759">
        <v>0</v>
      </c>
      <c r="M391" s="1759">
        <v>0</v>
      </c>
      <c r="N391" s="1759">
        <v>0</v>
      </c>
      <c r="O391" s="1759">
        <v>0</v>
      </c>
      <c r="P391" s="1759">
        <v>0</v>
      </c>
      <c r="Q391" s="1759">
        <v>0</v>
      </c>
      <c r="R391" s="1759">
        <v>0</v>
      </c>
      <c r="S391" s="1759">
        <v>0</v>
      </c>
      <c r="T391" s="1768">
        <v>0</v>
      </c>
    </row>
    <row r="392" spans="2:20">
      <c r="B392" s="1767" t="s">
        <v>56</v>
      </c>
      <c r="C392" s="1759">
        <v>0</v>
      </c>
      <c r="D392" s="1759">
        <v>0</v>
      </c>
      <c r="E392" s="1759">
        <v>2.6460781360013397E-2</v>
      </c>
      <c r="F392" s="1759">
        <v>0</v>
      </c>
      <c r="G392" s="1759">
        <v>2.1679321889803549</v>
      </c>
      <c r="H392" s="1759">
        <v>0</v>
      </c>
      <c r="I392" s="1759">
        <v>897.32885107961761</v>
      </c>
      <c r="J392" s="1759">
        <v>400.40197432810834</v>
      </c>
      <c r="K392" s="1759">
        <v>15.276058863545863</v>
      </c>
      <c r="L392" s="1759">
        <v>7.3065710113595141</v>
      </c>
      <c r="M392" s="1759">
        <v>6.0578717375904887</v>
      </c>
      <c r="N392" s="1759">
        <v>0.6560587898910677</v>
      </c>
      <c r="O392" s="1759">
        <v>0</v>
      </c>
      <c r="P392" s="1759">
        <v>6.4590957564387725</v>
      </c>
      <c r="Q392" s="1759">
        <v>-716.41834558152016</v>
      </c>
      <c r="R392" s="1759">
        <v>0</v>
      </c>
      <c r="S392" s="1759">
        <v>8.1430846595063944</v>
      </c>
      <c r="T392" s="1768">
        <v>627.40561361487823</v>
      </c>
    </row>
    <row r="393" spans="2:20">
      <c r="B393" s="1767" t="s">
        <v>57</v>
      </c>
      <c r="C393" s="1759">
        <v>0</v>
      </c>
      <c r="D393" s="1759">
        <v>0</v>
      </c>
      <c r="E393" s="1759">
        <v>0</v>
      </c>
      <c r="F393" s="1759">
        <v>0</v>
      </c>
      <c r="G393" s="1759">
        <v>4.7815870319860325</v>
      </c>
      <c r="H393" s="1759">
        <v>0</v>
      </c>
      <c r="I393" s="1759">
        <v>0</v>
      </c>
      <c r="J393" s="1759">
        <v>0</v>
      </c>
      <c r="K393" s="1759">
        <v>35.214664152844563</v>
      </c>
      <c r="L393" s="1759">
        <v>14.445160723039894</v>
      </c>
      <c r="M393" s="1759">
        <v>0</v>
      </c>
      <c r="N393" s="1759">
        <v>7.1872449307268287</v>
      </c>
      <c r="O393" s="1759">
        <v>0</v>
      </c>
      <c r="P393" s="1759">
        <v>11.182341089352812</v>
      </c>
      <c r="Q393" s="1759">
        <v>0</v>
      </c>
      <c r="R393" s="1759">
        <v>-68.236033723831326</v>
      </c>
      <c r="S393" s="1759">
        <v>0</v>
      </c>
      <c r="T393" s="1768">
        <v>4.574964204118805</v>
      </c>
    </row>
    <row r="394" spans="2:20">
      <c r="B394" s="1767" t="s">
        <v>58</v>
      </c>
      <c r="C394" s="1759">
        <v>0</v>
      </c>
      <c r="D394" s="1759">
        <v>0</v>
      </c>
      <c r="E394" s="1759">
        <v>0</v>
      </c>
      <c r="F394" s="1759">
        <v>0</v>
      </c>
      <c r="G394" s="1759">
        <v>0</v>
      </c>
      <c r="H394" s="1759">
        <v>0</v>
      </c>
      <c r="I394" s="1759">
        <v>0</v>
      </c>
      <c r="J394" s="1759">
        <v>0</v>
      </c>
      <c r="K394" s="1759">
        <v>86.943211357208867</v>
      </c>
      <c r="L394" s="1759">
        <v>0</v>
      </c>
      <c r="M394" s="1759">
        <v>0</v>
      </c>
      <c r="N394" s="1759">
        <v>-81.268018453884821</v>
      </c>
      <c r="O394" s="1759">
        <v>0</v>
      </c>
      <c r="P394" s="1759">
        <v>0</v>
      </c>
      <c r="Q394" s="1759">
        <v>0</v>
      </c>
      <c r="R394" s="1759">
        <v>0</v>
      </c>
      <c r="S394" s="1759">
        <v>0</v>
      </c>
      <c r="T394" s="1768">
        <v>5.6751929033240458</v>
      </c>
    </row>
    <row r="395" spans="2:20">
      <c r="B395" s="1767" t="s">
        <v>59</v>
      </c>
      <c r="C395" s="1759">
        <v>0</v>
      </c>
      <c r="D395" s="1759">
        <v>0</v>
      </c>
      <c r="E395" s="1759">
        <v>0</v>
      </c>
      <c r="F395" s="1759">
        <v>0</v>
      </c>
      <c r="G395" s="1759">
        <v>0</v>
      </c>
      <c r="H395" s="1759">
        <v>-0.78052355760692205</v>
      </c>
      <c r="I395" s="1759">
        <v>0</v>
      </c>
      <c r="J395" s="1759">
        <v>0</v>
      </c>
      <c r="K395" s="1759">
        <v>0</v>
      </c>
      <c r="L395" s="1759">
        <v>0</v>
      </c>
      <c r="M395" s="1759">
        <v>0</v>
      </c>
      <c r="N395" s="1759">
        <v>0</v>
      </c>
      <c r="O395" s="1759">
        <v>0</v>
      </c>
      <c r="P395" s="1759">
        <v>0</v>
      </c>
      <c r="Q395" s="1759">
        <v>0</v>
      </c>
      <c r="R395" s="1759">
        <v>0</v>
      </c>
      <c r="S395" s="1759">
        <v>1.0822986785331616</v>
      </c>
      <c r="T395" s="1768">
        <v>0.30177512092623959</v>
      </c>
    </row>
    <row r="396" spans="2:20">
      <c r="B396" s="1767" t="s">
        <v>60</v>
      </c>
      <c r="C396" s="1759">
        <v>0</v>
      </c>
      <c r="D396" s="1759">
        <v>229.44376619610998</v>
      </c>
      <c r="E396" s="1759">
        <v>-227.15530245315296</v>
      </c>
      <c r="F396" s="1759">
        <v>0</v>
      </c>
      <c r="G396" s="1759">
        <v>0</v>
      </c>
      <c r="H396" s="1759">
        <v>0</v>
      </c>
      <c r="I396" s="1759">
        <v>0</v>
      </c>
      <c r="J396" s="1759">
        <v>0</v>
      </c>
      <c r="K396" s="1759">
        <v>0</v>
      </c>
      <c r="L396" s="1759">
        <v>0</v>
      </c>
      <c r="M396" s="1759">
        <v>0</v>
      </c>
      <c r="N396" s="1759">
        <v>0</v>
      </c>
      <c r="O396" s="1759">
        <v>0</v>
      </c>
      <c r="P396" s="1759">
        <v>0</v>
      </c>
      <c r="Q396" s="1759">
        <v>0</v>
      </c>
      <c r="R396" s="1759">
        <v>0</v>
      </c>
      <c r="S396" s="1759">
        <v>0</v>
      </c>
      <c r="T396" s="1768">
        <v>2.2884637429570258</v>
      </c>
    </row>
    <row r="397" spans="2:20">
      <c r="B397" s="1767" t="s">
        <v>61</v>
      </c>
      <c r="C397" s="1759">
        <v>0</v>
      </c>
      <c r="D397" s="1759">
        <v>0</v>
      </c>
      <c r="E397" s="1759">
        <v>0</v>
      </c>
      <c r="F397" s="1759">
        <v>0</v>
      </c>
      <c r="G397" s="1759">
        <v>0</v>
      </c>
      <c r="H397" s="1759">
        <v>0</v>
      </c>
      <c r="I397" s="1759">
        <v>0</v>
      </c>
      <c r="J397" s="1759">
        <v>0</v>
      </c>
      <c r="K397" s="1759">
        <v>110.37341937246062</v>
      </c>
      <c r="L397" s="1759">
        <v>0</v>
      </c>
      <c r="M397" s="1759">
        <v>-110.37341937246062</v>
      </c>
      <c r="N397" s="1759">
        <v>0</v>
      </c>
      <c r="O397" s="1759">
        <v>0</v>
      </c>
      <c r="P397" s="1759">
        <v>0</v>
      </c>
      <c r="Q397" s="1759">
        <v>0</v>
      </c>
      <c r="R397" s="1759">
        <v>0</v>
      </c>
      <c r="S397" s="1759">
        <v>0</v>
      </c>
      <c r="T397" s="1768">
        <v>0</v>
      </c>
    </row>
    <row r="398" spans="2:20">
      <c r="B398" s="1767" t="s">
        <v>62</v>
      </c>
      <c r="C398" s="1759">
        <v>0</v>
      </c>
      <c r="D398" s="1759">
        <v>0</v>
      </c>
      <c r="E398" s="1759">
        <v>0</v>
      </c>
      <c r="F398" s="1759">
        <v>-25.838308158403624</v>
      </c>
      <c r="G398" s="1759">
        <v>0</v>
      </c>
      <c r="H398" s="1759">
        <v>0</v>
      </c>
      <c r="I398" s="1759">
        <v>0</v>
      </c>
      <c r="J398" s="1759">
        <v>0</v>
      </c>
      <c r="K398" s="1759">
        <v>0</v>
      </c>
      <c r="L398" s="1759">
        <v>0</v>
      </c>
      <c r="M398" s="1759">
        <v>0</v>
      </c>
      <c r="N398" s="1759">
        <v>0</v>
      </c>
      <c r="O398" s="1759">
        <v>0</v>
      </c>
      <c r="P398" s="1759">
        <v>0</v>
      </c>
      <c r="Q398" s="1759">
        <v>0</v>
      </c>
      <c r="R398" s="1759">
        <v>0</v>
      </c>
      <c r="S398" s="1759">
        <v>35.986501613375523</v>
      </c>
      <c r="T398" s="1768">
        <v>10.148193454971899</v>
      </c>
    </row>
    <row r="399" spans="2:20">
      <c r="B399" s="1767" t="s">
        <v>63</v>
      </c>
      <c r="C399" s="1759">
        <v>0</v>
      </c>
      <c r="D399" s="1759">
        <v>0</v>
      </c>
      <c r="E399" s="1759">
        <v>0</v>
      </c>
      <c r="F399" s="1759">
        <v>0</v>
      </c>
      <c r="G399" s="1759">
        <v>0</v>
      </c>
      <c r="H399" s="1759">
        <v>0</v>
      </c>
      <c r="I399" s="1759">
        <v>0</v>
      </c>
      <c r="J399" s="1759">
        <v>0</v>
      </c>
      <c r="K399" s="1759">
        <v>0</v>
      </c>
      <c r="L399" s="1759">
        <v>0</v>
      </c>
      <c r="M399" s="1759">
        <v>0</v>
      </c>
      <c r="N399" s="1759">
        <v>0</v>
      </c>
      <c r="O399" s="1759">
        <v>0</v>
      </c>
      <c r="P399" s="1759">
        <v>0</v>
      </c>
      <c r="Q399" s="1759">
        <v>122.81606779944512</v>
      </c>
      <c r="R399" s="1759">
        <v>0</v>
      </c>
      <c r="S399" s="1759">
        <v>-85.418575154514087</v>
      </c>
      <c r="T399" s="1768">
        <v>37.397492644931035</v>
      </c>
    </row>
    <row r="400" spans="2:20">
      <c r="B400" s="1767" t="s">
        <v>64</v>
      </c>
      <c r="C400" s="1759">
        <v>5.7430949414062491</v>
      </c>
      <c r="D400" s="1759">
        <v>-8.0099946110054798</v>
      </c>
      <c r="E400" s="1759">
        <v>10.446968779828495</v>
      </c>
      <c r="F400" s="1759">
        <v>0</v>
      </c>
      <c r="G400" s="1759">
        <v>0</v>
      </c>
      <c r="H400" s="1759">
        <v>0</v>
      </c>
      <c r="I400" s="1759">
        <v>0</v>
      </c>
      <c r="J400" s="1759">
        <v>0</v>
      </c>
      <c r="K400" s="1759">
        <v>0</v>
      </c>
      <c r="L400" s="1759">
        <v>0</v>
      </c>
      <c r="M400" s="1759">
        <v>0</v>
      </c>
      <c r="N400" s="1759">
        <v>0</v>
      </c>
      <c r="O400" s="1759">
        <v>0</v>
      </c>
      <c r="P400" s="1759">
        <v>0</v>
      </c>
      <c r="Q400" s="1759">
        <v>0</v>
      </c>
      <c r="R400" s="1759">
        <v>0</v>
      </c>
      <c r="S400" s="1759">
        <v>0</v>
      </c>
      <c r="T400" s="1768">
        <v>8.1800691102292635</v>
      </c>
    </row>
    <row r="401" spans="2:20">
      <c r="B401" s="1767" t="s">
        <v>65</v>
      </c>
      <c r="C401" s="1759">
        <v>2.2334258105468749</v>
      </c>
      <c r="D401" s="1759">
        <v>0</v>
      </c>
      <c r="E401" s="1759">
        <v>17.43246590348684</v>
      </c>
      <c r="F401" s="1759">
        <v>0</v>
      </c>
      <c r="G401" s="1759">
        <v>2.2924587532620087</v>
      </c>
      <c r="H401" s="1759">
        <v>3.0296811717119062E-2</v>
      </c>
      <c r="I401" s="1759">
        <v>0</v>
      </c>
      <c r="J401" s="1759">
        <v>0</v>
      </c>
      <c r="K401" s="1759">
        <v>0</v>
      </c>
      <c r="L401" s="1759">
        <v>0</v>
      </c>
      <c r="M401" s="1759">
        <v>0</v>
      </c>
      <c r="N401" s="1759">
        <v>2.7267130545407157</v>
      </c>
      <c r="O401" s="1759">
        <v>0</v>
      </c>
      <c r="P401" s="1759">
        <v>0</v>
      </c>
      <c r="Q401" s="1759">
        <v>28.553099330992602</v>
      </c>
      <c r="R401" s="1759">
        <v>0</v>
      </c>
      <c r="S401" s="1759">
        <v>0</v>
      </c>
      <c r="T401" s="1768">
        <v>53.268459664546157</v>
      </c>
    </row>
    <row r="402" spans="2:20">
      <c r="B402" s="1767" t="s">
        <v>66</v>
      </c>
      <c r="C402" s="1759">
        <v>0</v>
      </c>
      <c r="D402" s="1759">
        <v>0</v>
      </c>
      <c r="E402" s="1759">
        <v>0</v>
      </c>
      <c r="F402" s="1759">
        <v>0</v>
      </c>
      <c r="G402" s="1759">
        <v>0.77925318566175017</v>
      </c>
      <c r="H402" s="1759">
        <v>1.0298500251036347E-2</v>
      </c>
      <c r="I402" s="1759">
        <v>0</v>
      </c>
      <c r="J402" s="1759">
        <v>0</v>
      </c>
      <c r="K402" s="1759">
        <v>0</v>
      </c>
      <c r="L402" s="1759">
        <v>0</v>
      </c>
      <c r="M402" s="1759">
        <v>0</v>
      </c>
      <c r="N402" s="1759">
        <v>0.9268650225932713</v>
      </c>
      <c r="O402" s="1759">
        <v>0</v>
      </c>
      <c r="P402" s="1759">
        <v>0</v>
      </c>
      <c r="Q402" s="1759">
        <v>52.26817702704912</v>
      </c>
      <c r="R402" s="1759">
        <v>5.2924074535934169</v>
      </c>
      <c r="S402" s="1759">
        <v>0</v>
      </c>
      <c r="T402" s="1768">
        <v>59.277001189148599</v>
      </c>
    </row>
    <row r="403" spans="2:20">
      <c r="B403" s="1763" t="s">
        <v>67</v>
      </c>
      <c r="C403" s="1764">
        <v>7.9765207519531245</v>
      </c>
      <c r="D403" s="1764">
        <v>221.43377158510449</v>
      </c>
      <c r="E403" s="1764">
        <v>-199.24940698847763</v>
      </c>
      <c r="F403" s="1764">
        <v>-25.838308158403624</v>
      </c>
      <c r="G403" s="1772">
        <v>10.021231159890146</v>
      </c>
      <c r="H403" s="1764">
        <v>-0.73992824563876658</v>
      </c>
      <c r="I403" s="1764">
        <v>897.32885107961761</v>
      </c>
      <c r="J403" s="1764">
        <v>400.40197432810834</v>
      </c>
      <c r="K403" s="1764">
        <v>247.80735374605993</v>
      </c>
      <c r="L403" s="1764">
        <v>21.75173173439941</v>
      </c>
      <c r="M403" s="1764">
        <v>-104.31554763487013</v>
      </c>
      <c r="N403" s="1764">
        <v>-69.771136656132938</v>
      </c>
      <c r="O403" s="1764">
        <v>0</v>
      </c>
      <c r="P403" s="1764">
        <v>17.641436845791585</v>
      </c>
      <c r="Q403" s="1764">
        <v>-512.78100142403332</v>
      </c>
      <c r="R403" s="1764">
        <v>-62.943626270237907</v>
      </c>
      <c r="S403" s="1764">
        <v>-40.206690203099008</v>
      </c>
      <c r="T403" s="1764">
        <v>808.51722565003138</v>
      </c>
    </row>
    <row r="404" spans="2:20">
      <c r="B404" s="1765"/>
      <c r="C404" s="1766">
        <v>0</v>
      </c>
      <c r="D404" s="1766">
        <v>0</v>
      </c>
      <c r="E404" s="1766">
        <v>0</v>
      </c>
      <c r="F404" s="1766">
        <v>0</v>
      </c>
      <c r="G404" s="1773">
        <v>0</v>
      </c>
      <c r="H404" s="1766">
        <v>0</v>
      </c>
      <c r="I404" s="1766">
        <v>0</v>
      </c>
      <c r="J404" s="1766">
        <v>0</v>
      </c>
      <c r="K404" s="1766">
        <v>0</v>
      </c>
      <c r="L404" s="1766">
        <v>0</v>
      </c>
      <c r="M404" s="1766">
        <v>0</v>
      </c>
      <c r="N404" s="1766">
        <v>0</v>
      </c>
      <c r="O404" s="1766">
        <v>0</v>
      </c>
      <c r="P404" s="1766">
        <v>0</v>
      </c>
      <c r="Q404" s="1766">
        <v>0</v>
      </c>
      <c r="R404" s="1766">
        <v>0</v>
      </c>
      <c r="S404" s="1766">
        <v>0</v>
      </c>
      <c r="T404" s="1766">
        <v>0</v>
      </c>
    </row>
    <row r="405" spans="2:20">
      <c r="B405" s="1767" t="s">
        <v>68</v>
      </c>
      <c r="C405" s="1759">
        <v>2.9166664129521025</v>
      </c>
      <c r="D405" s="1759">
        <v>0</v>
      </c>
      <c r="E405" s="1759">
        <v>3.114463113040443</v>
      </c>
      <c r="F405" s="1759">
        <v>0</v>
      </c>
      <c r="G405" s="1759">
        <v>22.840149791912172</v>
      </c>
      <c r="H405" s="1759">
        <v>0.30185219989311241</v>
      </c>
      <c r="I405" s="1759">
        <v>0</v>
      </c>
      <c r="J405" s="1759">
        <v>0</v>
      </c>
      <c r="K405" s="1759">
        <v>19.572699923725285</v>
      </c>
      <c r="L405" s="1759">
        <v>2.2927206810178133</v>
      </c>
      <c r="M405" s="1759">
        <v>2.5907279394531253</v>
      </c>
      <c r="N405" s="1759">
        <v>27.206973237632393</v>
      </c>
      <c r="O405" s="1759">
        <v>8.8445146484374995</v>
      </c>
      <c r="P405" s="1759">
        <v>8.2107689234467234E-4</v>
      </c>
      <c r="Q405" s="1759">
        <v>137.35693912832647</v>
      </c>
      <c r="R405" s="1759">
        <v>18.388872155735818</v>
      </c>
      <c r="S405" s="1759">
        <v>5.7096738281250001</v>
      </c>
      <c r="T405" s="1768">
        <v>251.13707413714357</v>
      </c>
    </row>
    <row r="406" spans="2:20">
      <c r="B406" s="1767" t="s">
        <v>69</v>
      </c>
      <c r="C406" s="1759">
        <v>0</v>
      </c>
      <c r="D406" s="1759">
        <v>0</v>
      </c>
      <c r="E406" s="1759">
        <v>28.084568019979141</v>
      </c>
      <c r="F406" s="1759">
        <v>1.421472124111238</v>
      </c>
      <c r="G406" s="1759">
        <v>2.5860362638913656</v>
      </c>
      <c r="H406" s="1759">
        <v>3.4176690712220695E-2</v>
      </c>
      <c r="I406" s="1759">
        <v>0</v>
      </c>
      <c r="J406" s="1759">
        <v>0</v>
      </c>
      <c r="K406" s="1759">
        <v>0</v>
      </c>
      <c r="L406" s="1759">
        <v>0</v>
      </c>
      <c r="M406" s="1759">
        <v>58.95620249302754</v>
      </c>
      <c r="N406" s="1759">
        <v>3.0759021640998623</v>
      </c>
      <c r="O406" s="1759">
        <v>0</v>
      </c>
      <c r="P406" s="1759">
        <v>0</v>
      </c>
      <c r="Q406" s="1759">
        <v>96.758599927458889</v>
      </c>
      <c r="R406" s="1759">
        <v>0</v>
      </c>
      <c r="S406" s="1759">
        <v>4.2910115463144054</v>
      </c>
      <c r="T406" s="1768">
        <v>195.20796922959462</v>
      </c>
    </row>
    <row r="407" spans="2:20">
      <c r="B407" s="1767" t="s">
        <v>70</v>
      </c>
      <c r="C407" s="1759">
        <v>0</v>
      </c>
      <c r="D407" s="1759">
        <v>0</v>
      </c>
      <c r="E407" s="1759">
        <v>1.0938828648554826</v>
      </c>
      <c r="F407" s="1759">
        <v>0</v>
      </c>
      <c r="G407" s="1759">
        <v>16.315204996757775</v>
      </c>
      <c r="H407" s="1759">
        <v>0.21561944929635826</v>
      </c>
      <c r="I407" s="1759">
        <v>0</v>
      </c>
      <c r="J407" s="1759">
        <v>0</v>
      </c>
      <c r="K407" s="1759">
        <v>32.232635043857968</v>
      </c>
      <c r="L407" s="1759">
        <v>0</v>
      </c>
      <c r="M407" s="1759">
        <v>0</v>
      </c>
      <c r="N407" s="1759">
        <v>19.405750436672243</v>
      </c>
      <c r="O407" s="1759">
        <v>111.91504706113531</v>
      </c>
      <c r="P407" s="1759">
        <v>2.8847164087553931</v>
      </c>
      <c r="Q407" s="1759">
        <v>143.6282802083233</v>
      </c>
      <c r="R407" s="1759">
        <v>25.545428952203935</v>
      </c>
      <c r="S407" s="1759">
        <v>0</v>
      </c>
      <c r="T407" s="1768">
        <v>353.23656542185773</v>
      </c>
    </row>
    <row r="408" spans="2:20">
      <c r="B408" s="1767" t="s">
        <v>71</v>
      </c>
      <c r="C408" s="1759">
        <v>0</v>
      </c>
      <c r="D408" s="1759">
        <v>0</v>
      </c>
      <c r="E408" s="1759">
        <v>0.97723127965383472</v>
      </c>
      <c r="F408" s="1759">
        <v>0</v>
      </c>
      <c r="G408" s="1759">
        <v>8.896881568300115</v>
      </c>
      <c r="H408" s="1759">
        <v>0.11757993262070637</v>
      </c>
      <c r="I408" s="1759">
        <v>0</v>
      </c>
      <c r="J408" s="1759">
        <v>0</v>
      </c>
      <c r="K408" s="1759">
        <v>0.3860243395319729</v>
      </c>
      <c r="L408" s="1759">
        <v>3.6858170734169985E-4</v>
      </c>
      <c r="M408" s="1759">
        <v>0</v>
      </c>
      <c r="N408" s="1759">
        <v>10.582193935863573</v>
      </c>
      <c r="O408" s="1759">
        <v>26.610536942551132</v>
      </c>
      <c r="P408" s="1759">
        <v>1.0058473798751368</v>
      </c>
      <c r="Q408" s="1759">
        <v>89.039868511744515</v>
      </c>
      <c r="R408" s="1759">
        <v>19.009325162298154</v>
      </c>
      <c r="S408" s="1759">
        <v>0</v>
      </c>
      <c r="T408" s="1768">
        <v>156.62585763414648</v>
      </c>
    </row>
    <row r="409" spans="2:20">
      <c r="B409" s="1767" t="s">
        <v>72</v>
      </c>
      <c r="C409" s="1759">
        <v>0</v>
      </c>
      <c r="D409" s="1759">
        <v>0</v>
      </c>
      <c r="E409" s="1759">
        <v>4.1945740406306502</v>
      </c>
      <c r="F409" s="1759">
        <v>1.6667279106947781</v>
      </c>
      <c r="G409" s="1759">
        <v>0.79342108561234903</v>
      </c>
      <c r="H409" s="1759">
        <v>1.0485741219546464E-2</v>
      </c>
      <c r="I409" s="1759">
        <v>0</v>
      </c>
      <c r="J409" s="1759">
        <v>0</v>
      </c>
      <c r="K409" s="1759">
        <v>3.7340409967435519</v>
      </c>
      <c r="L409" s="1759">
        <v>0</v>
      </c>
      <c r="M409" s="1759">
        <v>16.919952753679041</v>
      </c>
      <c r="N409" s="1759">
        <v>0.94371670975918176</v>
      </c>
      <c r="O409" s="1759">
        <v>1.1499999999999999</v>
      </c>
      <c r="P409" s="1759">
        <v>1.5666563685107562</v>
      </c>
      <c r="Q409" s="1759">
        <v>7.7866370218848946</v>
      </c>
      <c r="R409" s="1759">
        <v>0</v>
      </c>
      <c r="S409" s="1759">
        <v>0.36062656029870238</v>
      </c>
      <c r="T409" s="1768">
        <v>39.126839189033454</v>
      </c>
    </row>
    <row r="410" spans="2:20">
      <c r="B410" s="1767" t="s">
        <v>73</v>
      </c>
      <c r="C410" s="1759">
        <v>0</v>
      </c>
      <c r="D410" s="1759">
        <v>0</v>
      </c>
      <c r="E410" s="1759">
        <v>0</v>
      </c>
      <c r="F410" s="1759">
        <v>0</v>
      </c>
      <c r="G410" s="1759">
        <v>0</v>
      </c>
      <c r="H410" s="1759">
        <v>0</v>
      </c>
      <c r="I410" s="1759">
        <v>0</v>
      </c>
      <c r="J410" s="1759">
        <v>0</v>
      </c>
      <c r="K410" s="1759">
        <v>0</v>
      </c>
      <c r="L410" s="1759">
        <v>0</v>
      </c>
      <c r="M410" s="1759">
        <v>0</v>
      </c>
      <c r="N410" s="1759">
        <v>0</v>
      </c>
      <c r="O410" s="1759">
        <v>0</v>
      </c>
      <c r="P410" s="1759">
        <v>0</v>
      </c>
      <c r="Q410" s="1759">
        <v>4.7640000000000002</v>
      </c>
      <c r="R410" s="1759">
        <v>0</v>
      </c>
      <c r="S410" s="1759">
        <v>0</v>
      </c>
      <c r="T410" s="1768">
        <v>4.7640000000000002</v>
      </c>
    </row>
    <row r="411" spans="2:20">
      <c r="B411" s="1763" t="s">
        <v>74</v>
      </c>
      <c r="C411" s="1764">
        <v>2.9166664129521025</v>
      </c>
      <c r="D411" s="1764">
        <v>0</v>
      </c>
      <c r="E411" s="1764">
        <v>37.464719318159553</v>
      </c>
      <c r="F411" s="1764">
        <v>3.0882000348060163</v>
      </c>
      <c r="G411" s="1772">
        <v>51.43169370647378</v>
      </c>
      <c r="H411" s="1764">
        <v>0.67971401374194418</v>
      </c>
      <c r="I411" s="1764">
        <v>0</v>
      </c>
      <c r="J411" s="1764">
        <v>0</v>
      </c>
      <c r="K411" s="1764">
        <v>55.925400303858773</v>
      </c>
      <c r="L411" s="1764">
        <v>2.2930892627251551</v>
      </c>
      <c r="M411" s="1764">
        <v>78.46688318615972</v>
      </c>
      <c r="N411" s="1764">
        <v>61.214536484027249</v>
      </c>
      <c r="O411" s="1764">
        <v>148.52009865212395</v>
      </c>
      <c r="P411" s="1764">
        <v>5.4580412340336313</v>
      </c>
      <c r="Q411" s="1764">
        <v>479.33432479773808</v>
      </c>
      <c r="R411" s="1764">
        <v>62.943626270237907</v>
      </c>
      <c r="S411" s="1764">
        <v>10.361311934738108</v>
      </c>
      <c r="T411" s="1764">
        <v>1000.0983056117759</v>
      </c>
    </row>
    <row r="412" spans="2:20">
      <c r="B412" s="1758" t="s">
        <v>75</v>
      </c>
      <c r="C412" s="1759">
        <v>0</v>
      </c>
      <c r="D412" s="1759">
        <v>0</v>
      </c>
      <c r="E412" s="1759">
        <v>55.51811908375884</v>
      </c>
      <c r="F412" s="1759">
        <v>7.0490044147499464</v>
      </c>
      <c r="G412" s="1759">
        <v>5.5825875517318595</v>
      </c>
      <c r="H412" s="1759">
        <v>0</v>
      </c>
      <c r="I412" s="1759">
        <v>0</v>
      </c>
      <c r="J412" s="1759">
        <v>0</v>
      </c>
      <c r="K412" s="1759">
        <v>0.48256425190137814</v>
      </c>
      <c r="L412" s="1759">
        <v>0</v>
      </c>
      <c r="M412" s="1759">
        <v>17.896473357733768</v>
      </c>
      <c r="N412" s="1759">
        <v>3.3065346740377066</v>
      </c>
      <c r="O412" s="1759">
        <v>0</v>
      </c>
      <c r="P412" s="1759">
        <v>0</v>
      </c>
      <c r="Q412" s="1759">
        <v>0</v>
      </c>
      <c r="R412" s="1759">
        <v>0</v>
      </c>
      <c r="S412" s="1759">
        <v>28.74233427987765</v>
      </c>
      <c r="T412" s="1768">
        <v>118.57761761379115</v>
      </c>
    </row>
    <row r="413" spans="2:20">
      <c r="B413" s="1763" t="s">
        <v>76</v>
      </c>
      <c r="C413" s="1764">
        <v>2.9166664129521025</v>
      </c>
      <c r="D413" s="1764">
        <v>0</v>
      </c>
      <c r="E413" s="1764">
        <v>92.9828384019184</v>
      </c>
      <c r="F413" s="1764">
        <v>10.137204449555963</v>
      </c>
      <c r="G413" s="1772">
        <v>57.014281258205642</v>
      </c>
      <c r="H413" s="1764">
        <v>0.67971401374194418</v>
      </c>
      <c r="I413" s="1764">
        <v>0</v>
      </c>
      <c r="J413" s="1764">
        <v>0</v>
      </c>
      <c r="K413" s="1764">
        <v>56.407964555760152</v>
      </c>
      <c r="L413" s="1764">
        <v>2.2930892627251551</v>
      </c>
      <c r="M413" s="1764">
        <v>96.363356543893488</v>
      </c>
      <c r="N413" s="1764">
        <v>64.521071158064942</v>
      </c>
      <c r="O413" s="1764">
        <v>148.52009865212395</v>
      </c>
      <c r="P413" s="1764">
        <v>5.4580412340336313</v>
      </c>
      <c r="Q413" s="1764">
        <v>479.33432479773808</v>
      </c>
      <c r="R413" s="1764">
        <v>62.943626270237907</v>
      </c>
      <c r="S413" s="1764">
        <v>39.103646214615758</v>
      </c>
      <c r="T413" s="1764">
        <v>1118.6759232255672</v>
      </c>
    </row>
    <row r="414" spans="2:20">
      <c r="B414" s="1750"/>
      <c r="C414" s="1769">
        <v>0</v>
      </c>
      <c r="D414" s="1769">
        <v>0</v>
      </c>
      <c r="E414" s="1769">
        <v>0</v>
      </c>
      <c r="F414" s="1769">
        <v>0</v>
      </c>
      <c r="G414" s="1769">
        <v>0</v>
      </c>
      <c r="H414" s="1769">
        <v>0</v>
      </c>
      <c r="I414" s="1769">
        <v>0</v>
      </c>
      <c r="J414" s="1769">
        <v>0</v>
      </c>
      <c r="K414" s="1769">
        <v>0</v>
      </c>
      <c r="L414" s="1769">
        <v>0</v>
      </c>
      <c r="M414" s="1769">
        <v>1.1546319456101628E-14</v>
      </c>
      <c r="N414" s="1769">
        <v>-1.6875389974302379E-14</v>
      </c>
      <c r="O414" s="1769">
        <v>0</v>
      </c>
      <c r="P414" s="1769">
        <v>0</v>
      </c>
      <c r="Q414" s="1769">
        <v>0</v>
      </c>
      <c r="R414" s="1769">
        <v>0</v>
      </c>
      <c r="S414" s="1769">
        <v>-6.4392935428259079E-15</v>
      </c>
      <c r="T414" s="1769">
        <v>0</v>
      </c>
    </row>
    <row r="415" spans="2:20">
      <c r="B415" s="1750"/>
      <c r="C415" s="1750"/>
      <c r="D415" s="1750"/>
      <c r="E415" s="1750"/>
      <c r="F415" s="1750"/>
      <c r="G415" s="1750"/>
      <c r="H415" s="1750"/>
      <c r="I415" s="1750"/>
      <c r="J415" s="1750"/>
      <c r="K415" s="1750"/>
      <c r="L415" s="1750"/>
      <c r="M415" s="1750"/>
      <c r="N415" s="1750"/>
      <c r="O415" s="1750"/>
      <c r="P415" s="1750"/>
      <c r="Q415" s="1750"/>
      <c r="R415" s="1750"/>
      <c r="S415" s="1750"/>
      <c r="T415" s="1750"/>
    </row>
    <row r="416" spans="2:20" ht="15">
      <c r="B416" s="1754" t="s">
        <v>86</v>
      </c>
      <c r="C416" s="1755"/>
      <c r="D416" s="1755"/>
      <c r="E416" s="1755"/>
      <c r="F416" s="1755"/>
      <c r="G416" s="1755"/>
      <c r="H416" s="1755"/>
      <c r="I416" s="1755"/>
      <c r="J416" s="1755"/>
      <c r="K416" s="1755"/>
      <c r="L416" s="1755"/>
      <c r="M416" s="1755"/>
      <c r="N416" s="1755"/>
      <c r="O416" s="1755"/>
      <c r="P416" s="1755"/>
      <c r="Q416" s="1755"/>
      <c r="R416" s="1755"/>
      <c r="S416" s="1755"/>
      <c r="T416" s="1755"/>
    </row>
    <row r="417" spans="2:20">
      <c r="B417" s="1750"/>
      <c r="C417" s="1750"/>
      <c r="D417" s="1750"/>
      <c r="E417" s="1750"/>
      <c r="F417" s="1750"/>
      <c r="G417" s="1750"/>
      <c r="H417" s="1750"/>
      <c r="I417" s="1750"/>
      <c r="J417" s="1750"/>
      <c r="K417" s="1750"/>
      <c r="L417" s="1750"/>
      <c r="M417" s="1750"/>
      <c r="N417" s="1750"/>
      <c r="O417" s="1750"/>
      <c r="P417" s="1750"/>
      <c r="Q417" s="1750"/>
      <c r="R417" s="1750"/>
      <c r="S417" s="1750"/>
      <c r="T417" s="1750"/>
    </row>
    <row r="418" spans="2:20">
      <c r="B418" s="2166" t="s">
        <v>30</v>
      </c>
      <c r="C418" s="2159" t="s">
        <v>31</v>
      </c>
      <c r="D418" s="2159" t="s">
        <v>32</v>
      </c>
      <c r="E418" s="2159" t="s">
        <v>33</v>
      </c>
      <c r="F418" s="2159" t="s">
        <v>890</v>
      </c>
      <c r="G418" s="2159" t="s">
        <v>34</v>
      </c>
      <c r="H418" s="2159" t="s">
        <v>891</v>
      </c>
      <c r="I418" s="2159" t="s">
        <v>35</v>
      </c>
      <c r="J418" s="2159" t="s">
        <v>36</v>
      </c>
      <c r="K418" s="2163" t="s">
        <v>37</v>
      </c>
      <c r="L418" s="2164"/>
      <c r="M418" s="2164"/>
      <c r="N418" s="2164"/>
      <c r="O418" s="2164"/>
      <c r="P418" s="2165"/>
      <c r="Q418" s="2159" t="s">
        <v>38</v>
      </c>
      <c r="R418" s="2159" t="s">
        <v>39</v>
      </c>
      <c r="S418" s="2159" t="s">
        <v>40</v>
      </c>
      <c r="T418" s="2159" t="s">
        <v>41</v>
      </c>
    </row>
    <row r="419" spans="2:20" ht="36">
      <c r="B419" s="2167"/>
      <c r="C419" s="2160"/>
      <c r="D419" s="2160"/>
      <c r="E419" s="2160"/>
      <c r="F419" s="2160"/>
      <c r="G419" s="2160"/>
      <c r="H419" s="2160"/>
      <c r="I419" s="2160"/>
      <c r="J419" s="2160"/>
      <c r="K419" s="1756" t="s">
        <v>42</v>
      </c>
      <c r="L419" s="1756" t="s">
        <v>43</v>
      </c>
      <c r="M419" s="1756" t="s">
        <v>44</v>
      </c>
      <c r="N419" s="1756" t="s">
        <v>45</v>
      </c>
      <c r="O419" s="1757" t="s">
        <v>46</v>
      </c>
      <c r="P419" s="1756" t="s">
        <v>47</v>
      </c>
      <c r="Q419" s="2160"/>
      <c r="R419" s="2160"/>
      <c r="S419" s="2160"/>
      <c r="T419" s="2160"/>
    </row>
    <row r="420" spans="2:20">
      <c r="B420" s="1758" t="s">
        <v>48</v>
      </c>
      <c r="C420" s="1759">
        <v>0</v>
      </c>
      <c r="D420" s="1759">
        <v>0</v>
      </c>
      <c r="E420" s="1759">
        <v>0</v>
      </c>
      <c r="F420" s="1759">
        <v>0</v>
      </c>
      <c r="G420" s="1759">
        <v>0</v>
      </c>
      <c r="H420" s="1759">
        <v>0</v>
      </c>
      <c r="I420" s="1760">
        <v>844.55079400100703</v>
      </c>
      <c r="J420" s="1760">
        <v>437.68977890032079</v>
      </c>
      <c r="K420" s="1760">
        <v>289.24731675696057</v>
      </c>
      <c r="L420" s="1760">
        <v>22.128040743908841</v>
      </c>
      <c r="M420" s="1759">
        <v>1.6797912871987437</v>
      </c>
      <c r="N420" s="1759">
        <v>0.17065445399605614</v>
      </c>
      <c r="O420" s="1760">
        <v>155.82057805919561</v>
      </c>
      <c r="P420" s="1760">
        <v>23.487215011212861</v>
      </c>
      <c r="Q420" s="1759">
        <v>0</v>
      </c>
      <c r="R420" s="1759">
        <v>0</v>
      </c>
      <c r="S420" s="1759">
        <v>0</v>
      </c>
      <c r="T420" s="1761">
        <v>1774.7741692138009</v>
      </c>
    </row>
    <row r="421" spans="2:20">
      <c r="B421" s="1758" t="s">
        <v>49</v>
      </c>
      <c r="C421" s="1759">
        <v>9.6241548133684205</v>
      </c>
      <c r="D421" s="1759">
        <v>190.65660017812178</v>
      </c>
      <c r="E421" s="1759">
        <v>2.9590354993625017</v>
      </c>
      <c r="F421" s="1759">
        <v>0</v>
      </c>
      <c r="G421" s="1759">
        <v>52.993243256865924</v>
      </c>
      <c r="H421" s="1759">
        <v>0</v>
      </c>
      <c r="I421" s="1759">
        <v>0</v>
      </c>
      <c r="J421" s="1759">
        <v>0</v>
      </c>
      <c r="K421" s="1759">
        <v>4.8125993033158778</v>
      </c>
      <c r="L421" s="1759">
        <v>0</v>
      </c>
      <c r="M421" s="1759">
        <v>5.0080801377734332</v>
      </c>
      <c r="N421" s="1759">
        <v>0</v>
      </c>
      <c r="O421" s="1759">
        <v>0</v>
      </c>
      <c r="P421" s="1759">
        <v>0</v>
      </c>
      <c r="Q421" s="1759">
        <v>0</v>
      </c>
      <c r="R421" s="1759">
        <v>0</v>
      </c>
      <c r="S421" s="1759">
        <v>0</v>
      </c>
      <c r="T421" s="1761">
        <v>266.05371318880793</v>
      </c>
    </row>
    <row r="422" spans="2:20">
      <c r="B422" s="1758" t="s">
        <v>50</v>
      </c>
      <c r="C422" s="1759">
        <v>0</v>
      </c>
      <c r="D422" s="1759">
        <v>0</v>
      </c>
      <c r="E422" s="1759">
        <v>-67.846394386464354</v>
      </c>
      <c r="F422" s="1759">
        <v>-3.5527136788005009E-15</v>
      </c>
      <c r="G422" s="1759">
        <v>0</v>
      </c>
      <c r="H422" s="1759">
        <v>0</v>
      </c>
      <c r="I422" s="1759">
        <v>0</v>
      </c>
      <c r="J422" s="1759">
        <v>0</v>
      </c>
      <c r="K422" s="1759">
        <v>0</v>
      </c>
      <c r="L422" s="1759">
        <v>0</v>
      </c>
      <c r="M422" s="1759">
        <v>0</v>
      </c>
      <c r="N422" s="1759">
        <v>0</v>
      </c>
      <c r="O422" s="1759">
        <v>0</v>
      </c>
      <c r="P422" s="1759">
        <v>0</v>
      </c>
      <c r="Q422" s="1759">
        <v>-32.276872267882936</v>
      </c>
      <c r="R422" s="1759">
        <v>0</v>
      </c>
      <c r="S422" s="1759">
        <v>0</v>
      </c>
      <c r="T422" s="1761">
        <v>-100.12326665434729</v>
      </c>
    </row>
    <row r="423" spans="2:20">
      <c r="B423" s="1758" t="s">
        <v>51</v>
      </c>
      <c r="C423" s="1759">
        <v>0</v>
      </c>
      <c r="D423" s="1759">
        <v>0</v>
      </c>
      <c r="E423" s="1759">
        <v>-5.3541729526260253</v>
      </c>
      <c r="F423" s="1759">
        <v>-3.2544454489343884</v>
      </c>
      <c r="G423" s="1759">
        <v>-2.154938128893316</v>
      </c>
      <c r="H423" s="1759">
        <v>-5.5254823817777333E-2</v>
      </c>
      <c r="I423" s="1759">
        <v>0</v>
      </c>
      <c r="J423" s="1759">
        <v>0</v>
      </c>
      <c r="K423" s="1759">
        <v>0</v>
      </c>
      <c r="L423" s="1759">
        <v>0</v>
      </c>
      <c r="M423" s="1759">
        <v>-0.28299525642907725</v>
      </c>
      <c r="N423" s="1759">
        <v>-3.3152894290666399</v>
      </c>
      <c r="O423" s="1759">
        <v>0</v>
      </c>
      <c r="P423" s="1759">
        <v>0</v>
      </c>
      <c r="Q423" s="1759">
        <v>0</v>
      </c>
      <c r="R423" s="1759">
        <v>0</v>
      </c>
      <c r="S423" s="1759">
        <v>0</v>
      </c>
      <c r="T423" s="1761">
        <v>-14.417096039767225</v>
      </c>
    </row>
    <row r="424" spans="2:20">
      <c r="B424" s="1758" t="s">
        <v>52</v>
      </c>
      <c r="C424" s="1759">
        <v>0</v>
      </c>
      <c r="D424" s="1759">
        <v>0</v>
      </c>
      <c r="E424" s="1759">
        <v>-38.578656039955483</v>
      </c>
      <c r="F424" s="1759">
        <v>-13.893394907220655</v>
      </c>
      <c r="G424" s="1759">
        <v>0</v>
      </c>
      <c r="H424" s="1759">
        <v>0</v>
      </c>
      <c r="I424" s="1759">
        <v>0</v>
      </c>
      <c r="J424" s="1759">
        <v>0</v>
      </c>
      <c r="K424" s="1759">
        <v>0</v>
      </c>
      <c r="L424" s="1759">
        <v>0</v>
      </c>
      <c r="M424" s="1759">
        <v>-13.893394907220655</v>
      </c>
      <c r="N424" s="1759">
        <v>0</v>
      </c>
      <c r="O424" s="1759">
        <v>0</v>
      </c>
      <c r="P424" s="1759">
        <v>0</v>
      </c>
      <c r="Q424" s="1759">
        <v>0</v>
      </c>
      <c r="R424" s="1759">
        <v>0</v>
      </c>
      <c r="S424" s="1759">
        <v>-1.3953345659196588</v>
      </c>
      <c r="T424" s="1761">
        <v>-67.760780420316451</v>
      </c>
    </row>
    <row r="425" spans="2:20">
      <c r="B425" s="1758" t="s">
        <v>53</v>
      </c>
      <c r="C425" s="1759">
        <v>0</v>
      </c>
      <c r="D425" s="1759">
        <v>0</v>
      </c>
      <c r="E425" s="1759">
        <v>0</v>
      </c>
      <c r="F425" s="1759">
        <v>0</v>
      </c>
      <c r="G425" s="1759">
        <v>0</v>
      </c>
      <c r="H425" s="1759">
        <v>0</v>
      </c>
      <c r="I425" s="1759">
        <v>0</v>
      </c>
      <c r="J425" s="1759">
        <v>0</v>
      </c>
      <c r="K425" s="1759">
        <v>0</v>
      </c>
      <c r="L425" s="1759">
        <v>0</v>
      </c>
      <c r="M425" s="1759">
        <v>0</v>
      </c>
      <c r="N425" s="1759">
        <v>0</v>
      </c>
      <c r="O425" s="1759">
        <v>0</v>
      </c>
      <c r="P425" s="1759">
        <v>0</v>
      </c>
      <c r="Q425" s="1759">
        <v>0</v>
      </c>
      <c r="R425" s="1759">
        <v>0</v>
      </c>
      <c r="S425" s="1759">
        <v>0</v>
      </c>
      <c r="T425" s="1761">
        <v>0</v>
      </c>
    </row>
    <row r="426" spans="2:20">
      <c r="B426" s="1763" t="s">
        <v>54</v>
      </c>
      <c r="C426" s="1764">
        <v>9.6241548133684205</v>
      </c>
      <c r="D426" s="1764">
        <v>190.65660017812178</v>
      </c>
      <c r="E426" s="1764">
        <v>-108.82018787968336</v>
      </c>
      <c r="F426" s="1764">
        <v>-17.147840356155047</v>
      </c>
      <c r="G426" s="1772">
        <v>50.83830512797261</v>
      </c>
      <c r="H426" s="1764">
        <v>-5.5254823817777333E-2</v>
      </c>
      <c r="I426" s="1764">
        <v>844.55079400100703</v>
      </c>
      <c r="J426" s="1764">
        <v>437.68977890032079</v>
      </c>
      <c r="K426" s="1764">
        <v>294.05991606027646</v>
      </c>
      <c r="L426" s="1764">
        <v>22.128040743908841</v>
      </c>
      <c r="M426" s="1764">
        <v>-7.4885187386775538</v>
      </c>
      <c r="N426" s="1764">
        <v>-3.1446349750705838</v>
      </c>
      <c r="O426" s="1764">
        <v>155.82057805919561</v>
      </c>
      <c r="P426" s="1764">
        <v>23.487215011212861</v>
      </c>
      <c r="Q426" s="1764">
        <v>-32.276872267882936</v>
      </c>
      <c r="R426" s="1764">
        <v>0</v>
      </c>
      <c r="S426" s="1764">
        <v>-1.3953345659196588</v>
      </c>
      <c r="T426" s="1764">
        <v>1858.5267392881776</v>
      </c>
    </row>
    <row r="427" spans="2:20">
      <c r="B427" s="1765"/>
      <c r="C427" s="1766">
        <v>0</v>
      </c>
      <c r="D427" s="1766">
        <v>0</v>
      </c>
      <c r="E427" s="1766">
        <v>0</v>
      </c>
      <c r="F427" s="1766">
        <v>0</v>
      </c>
      <c r="G427" s="1773">
        <v>0</v>
      </c>
      <c r="H427" s="1766">
        <v>0</v>
      </c>
      <c r="I427" s="1766">
        <v>0</v>
      </c>
      <c r="J427" s="1766">
        <v>0</v>
      </c>
      <c r="K427" s="1766">
        <v>0</v>
      </c>
      <c r="L427" s="1766">
        <v>0</v>
      </c>
      <c r="M427" s="1766">
        <v>0</v>
      </c>
      <c r="N427" s="1766">
        <v>0</v>
      </c>
      <c r="O427" s="1766">
        <v>0</v>
      </c>
      <c r="P427" s="1766">
        <v>0</v>
      </c>
      <c r="Q427" s="1766">
        <v>0</v>
      </c>
      <c r="R427" s="1766">
        <v>0</v>
      </c>
      <c r="S427" s="1766">
        <v>0</v>
      </c>
      <c r="T427" s="1766">
        <v>0</v>
      </c>
    </row>
    <row r="428" spans="2:20">
      <c r="B428" s="1767" t="s">
        <v>55</v>
      </c>
      <c r="C428" s="1759">
        <v>0</v>
      </c>
      <c r="D428" s="1759">
        <v>0</v>
      </c>
      <c r="E428" s="1759">
        <v>0</v>
      </c>
      <c r="F428" s="1759">
        <v>0</v>
      </c>
      <c r="G428" s="1759">
        <v>0</v>
      </c>
      <c r="H428" s="1759">
        <v>0</v>
      </c>
      <c r="I428" s="1759">
        <v>0</v>
      </c>
      <c r="J428" s="1759">
        <v>0</v>
      </c>
      <c r="K428" s="1759">
        <v>0</v>
      </c>
      <c r="L428" s="1759">
        <v>0</v>
      </c>
      <c r="M428" s="1759">
        <v>0</v>
      </c>
      <c r="N428" s="1759">
        <v>0</v>
      </c>
      <c r="O428" s="1759">
        <v>0</v>
      </c>
      <c r="P428" s="1759">
        <v>0</v>
      </c>
      <c r="Q428" s="1759">
        <v>0</v>
      </c>
      <c r="R428" s="1759">
        <v>0</v>
      </c>
      <c r="S428" s="1759">
        <v>0</v>
      </c>
      <c r="T428" s="1768">
        <v>0</v>
      </c>
    </row>
    <row r="429" spans="2:20">
      <c r="B429" s="1767" t="s">
        <v>56</v>
      </c>
      <c r="C429" s="1759">
        <v>0</v>
      </c>
      <c r="D429" s="1759">
        <v>0</v>
      </c>
      <c r="E429" s="1759">
        <v>0</v>
      </c>
      <c r="F429" s="1759">
        <v>0</v>
      </c>
      <c r="G429" s="1759">
        <v>0</v>
      </c>
      <c r="H429" s="1759">
        <v>0</v>
      </c>
      <c r="I429" s="1759">
        <v>844.55079400100703</v>
      </c>
      <c r="J429" s="1759">
        <v>437.68977890032079</v>
      </c>
      <c r="K429" s="1759">
        <v>14.188154051569427</v>
      </c>
      <c r="L429" s="1759">
        <v>5.4236212452691985</v>
      </c>
      <c r="M429" s="1759">
        <v>6.3451610040287907</v>
      </c>
      <c r="N429" s="1759">
        <v>0.11419280490868838</v>
      </c>
      <c r="O429" s="1759">
        <v>0</v>
      </c>
      <c r="P429" s="1759">
        <v>6.4766550958451852</v>
      </c>
      <c r="Q429" s="1759">
        <v>-734.38365488465558</v>
      </c>
      <c r="R429" s="1759">
        <v>0</v>
      </c>
      <c r="S429" s="1759">
        <v>11.416260440456997</v>
      </c>
      <c r="T429" s="1768">
        <v>591.82096265875032</v>
      </c>
    </row>
    <row r="430" spans="2:20">
      <c r="B430" s="1767" t="s">
        <v>57</v>
      </c>
      <c r="C430" s="1759">
        <v>0</v>
      </c>
      <c r="D430" s="1759">
        <v>0</v>
      </c>
      <c r="E430" s="1759">
        <v>0</v>
      </c>
      <c r="F430" s="1759">
        <v>0</v>
      </c>
      <c r="G430" s="1759">
        <v>3.2711110414405256</v>
      </c>
      <c r="H430" s="1759">
        <v>0</v>
      </c>
      <c r="I430" s="1759">
        <v>0</v>
      </c>
      <c r="J430" s="1759">
        <v>0</v>
      </c>
      <c r="K430" s="1759">
        <v>34.963821149394811</v>
      </c>
      <c r="L430" s="1759">
        <v>14.476121269049287</v>
      </c>
      <c r="M430" s="1759">
        <v>0</v>
      </c>
      <c r="N430" s="1759">
        <v>7.6477038720835147</v>
      </c>
      <c r="O430" s="1759">
        <v>0</v>
      </c>
      <c r="P430" s="1759">
        <v>11.276034288959668</v>
      </c>
      <c r="Q430" s="1759">
        <v>0</v>
      </c>
      <c r="R430" s="1759">
        <v>-67.494467143680438</v>
      </c>
      <c r="S430" s="1759">
        <v>0</v>
      </c>
      <c r="T430" s="1768">
        <v>4.1403244772473649</v>
      </c>
    </row>
    <row r="431" spans="2:20">
      <c r="B431" s="1767" t="s">
        <v>58</v>
      </c>
      <c r="C431" s="1759">
        <v>0</v>
      </c>
      <c r="D431" s="1759">
        <v>0</v>
      </c>
      <c r="E431" s="1759">
        <v>0</v>
      </c>
      <c r="F431" s="1759">
        <v>0</v>
      </c>
      <c r="G431" s="1759">
        <v>0</v>
      </c>
      <c r="H431" s="1759">
        <v>0</v>
      </c>
      <c r="I431" s="1759">
        <v>0</v>
      </c>
      <c r="J431" s="1759">
        <v>0</v>
      </c>
      <c r="K431" s="1759">
        <v>85.394718277923062</v>
      </c>
      <c r="L431" s="1759">
        <v>0</v>
      </c>
      <c r="M431" s="1759">
        <v>0</v>
      </c>
      <c r="N431" s="1759">
        <v>-80.489078549378334</v>
      </c>
      <c r="O431" s="1759">
        <v>0</v>
      </c>
      <c r="P431" s="1759">
        <v>0</v>
      </c>
      <c r="Q431" s="1759">
        <v>0</v>
      </c>
      <c r="R431" s="1759">
        <v>0</v>
      </c>
      <c r="S431" s="1759">
        <v>0</v>
      </c>
      <c r="T431" s="1768">
        <v>4.9056397285447275</v>
      </c>
    </row>
    <row r="432" spans="2:20">
      <c r="B432" s="1767" t="s">
        <v>59</v>
      </c>
      <c r="C432" s="1759">
        <v>0</v>
      </c>
      <c r="D432" s="1759">
        <v>0</v>
      </c>
      <c r="E432" s="1759">
        <v>0</v>
      </c>
      <c r="F432" s="1759">
        <v>0</v>
      </c>
      <c r="G432" s="1759">
        <v>0</v>
      </c>
      <c r="H432" s="1759">
        <v>-1.1523625400072037</v>
      </c>
      <c r="I432" s="1759">
        <v>0</v>
      </c>
      <c r="J432" s="1759">
        <v>0</v>
      </c>
      <c r="K432" s="1759">
        <v>0</v>
      </c>
      <c r="L432" s="1759">
        <v>0</v>
      </c>
      <c r="M432" s="1759">
        <v>0</v>
      </c>
      <c r="N432" s="1759">
        <v>0</v>
      </c>
      <c r="O432" s="1759">
        <v>0</v>
      </c>
      <c r="P432" s="1759">
        <v>0</v>
      </c>
      <c r="Q432" s="1759">
        <v>0</v>
      </c>
      <c r="R432" s="1759">
        <v>0</v>
      </c>
      <c r="S432" s="1759">
        <v>1.5966000387788533</v>
      </c>
      <c r="T432" s="1768">
        <v>0.44423749877164953</v>
      </c>
    </row>
    <row r="433" spans="2:20">
      <c r="B433" s="1767" t="s">
        <v>60</v>
      </c>
      <c r="C433" s="1759">
        <v>0</v>
      </c>
      <c r="D433" s="1759">
        <v>197.54631533572405</v>
      </c>
      <c r="E433" s="1759">
        <v>-195.57532355071015</v>
      </c>
      <c r="F433" s="1759">
        <v>0</v>
      </c>
      <c r="G433" s="1759">
        <v>0</v>
      </c>
      <c r="H433" s="1759">
        <v>0</v>
      </c>
      <c r="I433" s="1759">
        <v>0</v>
      </c>
      <c r="J433" s="1759">
        <v>0</v>
      </c>
      <c r="K433" s="1759">
        <v>0</v>
      </c>
      <c r="L433" s="1759">
        <v>0</v>
      </c>
      <c r="M433" s="1759">
        <v>0</v>
      </c>
      <c r="N433" s="1759">
        <v>0</v>
      </c>
      <c r="O433" s="1759">
        <v>0</v>
      </c>
      <c r="P433" s="1759">
        <v>0</v>
      </c>
      <c r="Q433" s="1759">
        <v>0</v>
      </c>
      <c r="R433" s="1759">
        <v>0</v>
      </c>
      <c r="S433" s="1759">
        <v>0</v>
      </c>
      <c r="T433" s="1768">
        <v>1.9709917850139052</v>
      </c>
    </row>
    <row r="434" spans="2:20">
      <c r="B434" s="1767" t="s">
        <v>61</v>
      </c>
      <c r="C434" s="1759">
        <v>0</v>
      </c>
      <c r="D434" s="1759">
        <v>0</v>
      </c>
      <c r="E434" s="1759">
        <v>0</v>
      </c>
      <c r="F434" s="1759">
        <v>0</v>
      </c>
      <c r="G434" s="1759">
        <v>0</v>
      </c>
      <c r="H434" s="1759">
        <v>0</v>
      </c>
      <c r="I434" s="1759">
        <v>0</v>
      </c>
      <c r="J434" s="1759">
        <v>0</v>
      </c>
      <c r="K434" s="1759">
        <v>104.32434467350188</v>
      </c>
      <c r="L434" s="1759">
        <v>0</v>
      </c>
      <c r="M434" s="1759">
        <v>-104.32434467350188</v>
      </c>
      <c r="N434" s="1759">
        <v>0</v>
      </c>
      <c r="O434" s="1759">
        <v>0</v>
      </c>
      <c r="P434" s="1759">
        <v>0</v>
      </c>
      <c r="Q434" s="1759">
        <v>0</v>
      </c>
      <c r="R434" s="1759">
        <v>0</v>
      </c>
      <c r="S434" s="1759">
        <v>0</v>
      </c>
      <c r="T434" s="1768">
        <v>0</v>
      </c>
    </row>
    <row r="435" spans="2:20">
      <c r="B435" s="1767" t="s">
        <v>62</v>
      </c>
      <c r="C435" s="1759">
        <v>0</v>
      </c>
      <c r="D435" s="1759">
        <v>0</v>
      </c>
      <c r="E435" s="1759">
        <v>0</v>
      </c>
      <c r="F435" s="1759">
        <v>-28.456538558191252</v>
      </c>
      <c r="G435" s="1759">
        <v>0</v>
      </c>
      <c r="H435" s="1759">
        <v>0</v>
      </c>
      <c r="I435" s="1759">
        <v>0</v>
      </c>
      <c r="J435" s="1759">
        <v>0</v>
      </c>
      <c r="K435" s="1759">
        <v>0</v>
      </c>
      <c r="L435" s="1759">
        <v>0</v>
      </c>
      <c r="M435" s="1759">
        <v>0</v>
      </c>
      <c r="N435" s="1759">
        <v>0</v>
      </c>
      <c r="O435" s="1759">
        <v>0</v>
      </c>
      <c r="P435" s="1759">
        <v>0</v>
      </c>
      <c r="Q435" s="1759">
        <v>0</v>
      </c>
      <c r="R435" s="1759">
        <v>0</v>
      </c>
      <c r="S435" s="1759">
        <v>39.633062058762192</v>
      </c>
      <c r="T435" s="1768">
        <v>11.176523500570941</v>
      </c>
    </row>
    <row r="436" spans="2:20">
      <c r="B436" s="1767" t="s">
        <v>63</v>
      </c>
      <c r="C436" s="1759">
        <v>0</v>
      </c>
      <c r="D436" s="1759">
        <v>0</v>
      </c>
      <c r="E436" s="1759">
        <v>0</v>
      </c>
      <c r="F436" s="1759">
        <v>0</v>
      </c>
      <c r="G436" s="1759">
        <v>0</v>
      </c>
      <c r="H436" s="1759">
        <v>0</v>
      </c>
      <c r="I436" s="1759">
        <v>0</v>
      </c>
      <c r="J436" s="1759">
        <v>0</v>
      </c>
      <c r="K436" s="1759">
        <v>0</v>
      </c>
      <c r="L436" s="1759">
        <v>0</v>
      </c>
      <c r="M436" s="1759">
        <v>0</v>
      </c>
      <c r="N436" s="1759">
        <v>0</v>
      </c>
      <c r="O436" s="1759">
        <v>0</v>
      </c>
      <c r="P436" s="1759">
        <v>0</v>
      </c>
      <c r="Q436" s="1759">
        <v>137.46462767038525</v>
      </c>
      <c r="R436" s="1759">
        <v>0</v>
      </c>
      <c r="S436" s="1759">
        <v>-96.568900938445637</v>
      </c>
      <c r="T436" s="1768">
        <v>40.895726731939618</v>
      </c>
    </row>
    <row r="437" spans="2:20">
      <c r="B437" s="1767" t="s">
        <v>64</v>
      </c>
      <c r="C437" s="1759">
        <v>5.0092797656249992</v>
      </c>
      <c r="D437" s="1759">
        <v>-6.8897151576022866</v>
      </c>
      <c r="E437" s="1759">
        <v>8.9891621815142653</v>
      </c>
      <c r="F437" s="1759">
        <v>0</v>
      </c>
      <c r="G437" s="1759">
        <v>0</v>
      </c>
      <c r="H437" s="1759">
        <v>0</v>
      </c>
      <c r="I437" s="1759">
        <v>0</v>
      </c>
      <c r="J437" s="1759">
        <v>0</v>
      </c>
      <c r="K437" s="1759">
        <v>0</v>
      </c>
      <c r="L437" s="1759">
        <v>0</v>
      </c>
      <c r="M437" s="1759">
        <v>0</v>
      </c>
      <c r="N437" s="1759">
        <v>0</v>
      </c>
      <c r="O437" s="1759">
        <v>0</v>
      </c>
      <c r="P437" s="1759">
        <v>0</v>
      </c>
      <c r="Q437" s="1759">
        <v>0</v>
      </c>
      <c r="R437" s="1759">
        <v>0</v>
      </c>
      <c r="S437" s="1759">
        <v>0</v>
      </c>
      <c r="T437" s="1768">
        <v>7.1087267895369788</v>
      </c>
    </row>
    <row r="438" spans="2:20">
      <c r="B438" s="1767" t="s">
        <v>65</v>
      </c>
      <c r="C438" s="1759">
        <v>1.9480532421875001</v>
      </c>
      <c r="D438" s="1759">
        <v>0</v>
      </c>
      <c r="E438" s="1759">
        <v>17.132121990826434</v>
      </c>
      <c r="F438" s="1759">
        <v>0</v>
      </c>
      <c r="G438" s="1759">
        <v>1.9377811160090992</v>
      </c>
      <c r="H438" s="1759">
        <v>4.9686695282284594E-2</v>
      </c>
      <c r="I438" s="1759">
        <v>0</v>
      </c>
      <c r="J438" s="1759">
        <v>0</v>
      </c>
      <c r="K438" s="1759">
        <v>0</v>
      </c>
      <c r="L438" s="1759">
        <v>0</v>
      </c>
      <c r="M438" s="1759">
        <v>0</v>
      </c>
      <c r="N438" s="1759">
        <v>2.9812017169370755</v>
      </c>
      <c r="O438" s="1759">
        <v>0</v>
      </c>
      <c r="P438" s="1759">
        <v>0</v>
      </c>
      <c r="Q438" s="1759">
        <v>27.150497734275913</v>
      </c>
      <c r="R438" s="1759">
        <v>0</v>
      </c>
      <c r="S438" s="1759">
        <v>0</v>
      </c>
      <c r="T438" s="1768">
        <v>51.199342495518302</v>
      </c>
    </row>
    <row r="439" spans="2:20">
      <c r="B439" s="1767" t="s">
        <v>66</v>
      </c>
      <c r="C439" s="1759">
        <v>0</v>
      </c>
      <c r="D439" s="1759">
        <v>0</v>
      </c>
      <c r="E439" s="1759">
        <v>0</v>
      </c>
      <c r="F439" s="1759">
        <v>0</v>
      </c>
      <c r="G439" s="1759">
        <v>0.58333498119549754</v>
      </c>
      <c r="H439" s="1759">
        <v>1.4957307210140963E-2</v>
      </c>
      <c r="I439" s="1759">
        <v>0</v>
      </c>
      <c r="J439" s="1759">
        <v>0</v>
      </c>
      <c r="K439" s="1759">
        <v>0</v>
      </c>
      <c r="L439" s="1759">
        <v>0</v>
      </c>
      <c r="M439" s="1759">
        <v>0</v>
      </c>
      <c r="N439" s="1759">
        <v>0.89743843260845768</v>
      </c>
      <c r="O439" s="1759">
        <v>0</v>
      </c>
      <c r="P439" s="1759">
        <v>0</v>
      </c>
      <c r="Q439" s="1759">
        <v>53.726739452087301</v>
      </c>
      <c r="R439" s="1759">
        <v>5.2350040213197584</v>
      </c>
      <c r="S439" s="1759">
        <v>0</v>
      </c>
      <c r="T439" s="1768">
        <v>60.45747419442116</v>
      </c>
    </row>
    <row r="440" spans="2:20">
      <c r="B440" s="1763" t="s">
        <v>67</v>
      </c>
      <c r="C440" s="1764">
        <v>6.9573330078124993</v>
      </c>
      <c r="D440" s="1764">
        <v>190.65660017812178</v>
      </c>
      <c r="E440" s="1764">
        <v>-169.45403937836946</v>
      </c>
      <c r="F440" s="1764">
        <v>-28.456538558191252</v>
      </c>
      <c r="G440" s="1772">
        <v>5.7922271386451225</v>
      </c>
      <c r="H440" s="1764">
        <v>-1.0877185375147782</v>
      </c>
      <c r="I440" s="1764">
        <v>844.55079400100703</v>
      </c>
      <c r="J440" s="1764">
        <v>437.68977890032079</v>
      </c>
      <c r="K440" s="1764">
        <v>238.87103815238919</v>
      </c>
      <c r="L440" s="1764">
        <v>19.899742514318486</v>
      </c>
      <c r="M440" s="1764">
        <v>-97.979183669473088</v>
      </c>
      <c r="N440" s="1764">
        <v>-68.848541722840608</v>
      </c>
      <c r="O440" s="1764">
        <v>0</v>
      </c>
      <c r="P440" s="1764">
        <v>17.752689384804853</v>
      </c>
      <c r="Q440" s="1764">
        <v>-516.04179002790704</v>
      </c>
      <c r="R440" s="1764">
        <v>-62.259463122360671</v>
      </c>
      <c r="S440" s="1764">
        <v>-43.922978400447597</v>
      </c>
      <c r="T440" s="1764">
        <v>774.11994986031505</v>
      </c>
    </row>
    <row r="441" spans="2:20">
      <c r="B441" s="1765"/>
      <c r="C441" s="1766">
        <v>0</v>
      </c>
      <c r="D441" s="1766">
        <v>0</v>
      </c>
      <c r="E441" s="1766">
        <v>0</v>
      </c>
      <c r="F441" s="1766">
        <v>0</v>
      </c>
      <c r="G441" s="1773">
        <v>0</v>
      </c>
      <c r="H441" s="1766">
        <v>0</v>
      </c>
      <c r="I441" s="1766">
        <v>0</v>
      </c>
      <c r="J441" s="1766">
        <v>0</v>
      </c>
      <c r="K441" s="1766">
        <v>0</v>
      </c>
      <c r="L441" s="1766">
        <v>0</v>
      </c>
      <c r="M441" s="1766">
        <v>0</v>
      </c>
      <c r="N441" s="1766">
        <v>0</v>
      </c>
      <c r="O441" s="1766">
        <v>0</v>
      </c>
      <c r="P441" s="1766">
        <v>0</v>
      </c>
      <c r="Q441" s="1766">
        <v>0</v>
      </c>
      <c r="R441" s="1766">
        <v>0</v>
      </c>
      <c r="S441" s="1766">
        <v>0</v>
      </c>
      <c r="T441" s="1766">
        <v>0</v>
      </c>
    </row>
    <row r="442" spans="2:20">
      <c r="B442" s="1767" t="s">
        <v>68</v>
      </c>
      <c r="C442" s="1759">
        <v>2.6668218055559221</v>
      </c>
      <c r="D442" s="1759">
        <v>0</v>
      </c>
      <c r="E442" s="1759">
        <v>1.9729303012498745</v>
      </c>
      <c r="F442" s="1759">
        <v>0</v>
      </c>
      <c r="G442" s="1759">
        <v>17.842853008520251</v>
      </c>
      <c r="H442" s="1759">
        <v>0.45750905150051924</v>
      </c>
      <c r="I442" s="1759">
        <v>0</v>
      </c>
      <c r="J442" s="1759">
        <v>0</v>
      </c>
      <c r="K442" s="1759">
        <v>19.327819378703428</v>
      </c>
      <c r="L442" s="1759">
        <v>2.2279514023281117</v>
      </c>
      <c r="M442" s="1759">
        <v>2.6644658203125</v>
      </c>
      <c r="N442" s="1759">
        <v>27.491893297062894</v>
      </c>
      <c r="O442" s="1759">
        <v>9.6085478515625002</v>
      </c>
      <c r="P442" s="1759">
        <v>8.4299170840015686E-4</v>
      </c>
      <c r="Q442" s="1759">
        <v>139.38437469324694</v>
      </c>
      <c r="R442" s="1759">
        <v>18.436108583667494</v>
      </c>
      <c r="S442" s="1759">
        <v>6.3938178710937503</v>
      </c>
      <c r="T442" s="1768">
        <v>248.47593605651258</v>
      </c>
    </row>
    <row r="443" spans="2:20">
      <c r="B443" s="1767" t="s">
        <v>69</v>
      </c>
      <c r="C443" s="1759">
        <v>0</v>
      </c>
      <c r="D443" s="1759">
        <v>0</v>
      </c>
      <c r="E443" s="1759">
        <v>5.1934680094593588</v>
      </c>
      <c r="F443" s="1759">
        <v>1.7577012997845347</v>
      </c>
      <c r="G443" s="1759">
        <v>2.152977175631825</v>
      </c>
      <c r="H443" s="1759">
        <v>5.5204542964918585E-2</v>
      </c>
      <c r="I443" s="1759">
        <v>0</v>
      </c>
      <c r="J443" s="1759">
        <v>0</v>
      </c>
      <c r="K443" s="1759">
        <v>0</v>
      </c>
      <c r="L443" s="1759">
        <v>0</v>
      </c>
      <c r="M443" s="1759">
        <v>51.143075106834317</v>
      </c>
      <c r="N443" s="1759">
        <v>3.312272577895115</v>
      </c>
      <c r="O443" s="1759">
        <v>0</v>
      </c>
      <c r="P443" s="1759">
        <v>0</v>
      </c>
      <c r="Q443" s="1759">
        <v>104.19646172854269</v>
      </c>
      <c r="R443" s="1759">
        <v>0</v>
      </c>
      <c r="S443" s="1759">
        <v>4.7641609973157095</v>
      </c>
      <c r="T443" s="1768">
        <v>172.57532143842849</v>
      </c>
    </row>
    <row r="444" spans="2:20">
      <c r="B444" s="1767" t="s">
        <v>70</v>
      </c>
      <c r="C444" s="1759">
        <v>0</v>
      </c>
      <c r="D444" s="1759">
        <v>0</v>
      </c>
      <c r="E444" s="1759">
        <v>0.32079919308121357</v>
      </c>
      <c r="F444" s="1759">
        <v>0</v>
      </c>
      <c r="G444" s="1759">
        <v>12.69993934515486</v>
      </c>
      <c r="H444" s="1759">
        <v>0.32563947038858615</v>
      </c>
      <c r="I444" s="1759">
        <v>0</v>
      </c>
      <c r="J444" s="1759">
        <v>0</v>
      </c>
      <c r="K444" s="1759">
        <v>30.989297403436193</v>
      </c>
      <c r="L444" s="1759">
        <v>0</v>
      </c>
      <c r="M444" s="1759">
        <v>0</v>
      </c>
      <c r="N444" s="1759">
        <v>19.538368223315167</v>
      </c>
      <c r="O444" s="1759">
        <v>117.54725011788614</v>
      </c>
      <c r="P444" s="1759">
        <v>2.9888036499995505</v>
      </c>
      <c r="Q444" s="1759">
        <v>139.69858105781077</v>
      </c>
      <c r="R444" s="1759">
        <v>24.846536847991327</v>
      </c>
      <c r="S444" s="1759">
        <v>0</v>
      </c>
      <c r="T444" s="1768">
        <v>348.95521530906382</v>
      </c>
    </row>
    <row r="445" spans="2:20">
      <c r="B445" s="1767" t="s">
        <v>71</v>
      </c>
      <c r="C445" s="1759">
        <v>0</v>
      </c>
      <c r="D445" s="1759">
        <v>0</v>
      </c>
      <c r="E445" s="1759">
        <v>0.73542128008657859</v>
      </c>
      <c r="F445" s="1759">
        <v>0</v>
      </c>
      <c r="G445" s="1759">
        <v>6.9022329775494073</v>
      </c>
      <c r="H445" s="1759">
        <v>0.17698033275767711</v>
      </c>
      <c r="I445" s="1759">
        <v>0</v>
      </c>
      <c r="J445" s="1759">
        <v>0</v>
      </c>
      <c r="K445" s="1759">
        <v>0.37326901233115406</v>
      </c>
      <c r="L445" s="1759">
        <v>3.4682726224379159E-4</v>
      </c>
      <c r="M445" s="1759">
        <v>0</v>
      </c>
      <c r="N445" s="1759">
        <v>10.618819965460625</v>
      </c>
      <c r="O445" s="1759">
        <v>27.414780089746973</v>
      </c>
      <c r="P445" s="1759">
        <v>1.0008652914522365</v>
      </c>
      <c r="Q445" s="1759">
        <v>86.91432505661372</v>
      </c>
      <c r="R445" s="1759">
        <v>18.976817690701857</v>
      </c>
      <c r="S445" s="1759">
        <v>0</v>
      </c>
      <c r="T445" s="1768">
        <v>153.11385852396248</v>
      </c>
    </row>
    <row r="446" spans="2:20">
      <c r="B446" s="1767" t="s">
        <v>72</v>
      </c>
      <c r="C446" s="1759">
        <v>0</v>
      </c>
      <c r="D446" s="1759">
        <v>0</v>
      </c>
      <c r="E446" s="1759">
        <v>1.7660543125979742</v>
      </c>
      <c r="F446" s="1759">
        <v>1.6775006918768405</v>
      </c>
      <c r="G446" s="1759">
        <v>0.66808232732668293</v>
      </c>
      <c r="H446" s="1759">
        <v>1.7130316085299562E-2</v>
      </c>
      <c r="I446" s="1759">
        <v>0</v>
      </c>
      <c r="J446" s="1759">
        <v>0</v>
      </c>
      <c r="K446" s="1759">
        <v>3.9742935582164471</v>
      </c>
      <c r="L446" s="1759">
        <v>0</v>
      </c>
      <c r="M446" s="1759">
        <v>17.824426087880788</v>
      </c>
      <c r="N446" s="1759">
        <v>1.0278189651179737</v>
      </c>
      <c r="O446" s="1759">
        <v>1.25</v>
      </c>
      <c r="P446" s="1759">
        <v>1.7440136932478227</v>
      </c>
      <c r="Q446" s="1759">
        <v>7.8035752238100597</v>
      </c>
      <c r="R446" s="1759">
        <v>0</v>
      </c>
      <c r="S446" s="1759">
        <v>0.38427420359697795</v>
      </c>
      <c r="T446" s="1768">
        <v>38.13716937975687</v>
      </c>
    </row>
    <row r="447" spans="2:20">
      <c r="B447" s="1767" t="s">
        <v>73</v>
      </c>
      <c r="C447" s="1759">
        <v>0</v>
      </c>
      <c r="D447" s="1759">
        <v>0</v>
      </c>
      <c r="E447" s="1759">
        <v>0</v>
      </c>
      <c r="F447" s="1759">
        <v>0</v>
      </c>
      <c r="G447" s="1759">
        <v>0</v>
      </c>
      <c r="H447" s="1759">
        <v>0</v>
      </c>
      <c r="I447" s="1759">
        <v>0</v>
      </c>
      <c r="J447" s="1759">
        <v>0</v>
      </c>
      <c r="K447" s="1759">
        <v>0</v>
      </c>
      <c r="L447" s="1759">
        <v>0</v>
      </c>
      <c r="M447" s="1759">
        <v>0</v>
      </c>
      <c r="N447" s="1759">
        <v>0</v>
      </c>
      <c r="O447" s="1759">
        <v>0</v>
      </c>
      <c r="P447" s="1759">
        <v>0</v>
      </c>
      <c r="Q447" s="1759">
        <v>5.7675999999999998</v>
      </c>
      <c r="R447" s="1759">
        <v>0</v>
      </c>
      <c r="S447" s="1759">
        <v>0</v>
      </c>
      <c r="T447" s="1768">
        <v>5.7675999999999998</v>
      </c>
    </row>
    <row r="448" spans="2:20">
      <c r="B448" s="1763" t="s">
        <v>74</v>
      </c>
      <c r="C448" s="1764">
        <v>2.6668218055559221</v>
      </c>
      <c r="D448" s="1764">
        <v>0</v>
      </c>
      <c r="E448" s="1764">
        <v>9.9886730964750008</v>
      </c>
      <c r="F448" s="1764">
        <v>3.4352019916613754</v>
      </c>
      <c r="G448" s="1772">
        <v>40.266084834183026</v>
      </c>
      <c r="H448" s="1764">
        <v>1.0324637136970007</v>
      </c>
      <c r="I448" s="1764">
        <v>0</v>
      </c>
      <c r="J448" s="1764">
        <v>0</v>
      </c>
      <c r="K448" s="1764">
        <v>54.664679352687223</v>
      </c>
      <c r="L448" s="1764">
        <v>2.2282982295903557</v>
      </c>
      <c r="M448" s="1764">
        <v>71.631967015027612</v>
      </c>
      <c r="N448" s="1764">
        <v>61.989173028851781</v>
      </c>
      <c r="O448" s="1764">
        <v>155.82057805919561</v>
      </c>
      <c r="P448" s="1764">
        <v>5.7345256264080096</v>
      </c>
      <c r="Q448" s="1764">
        <v>483.76491776002416</v>
      </c>
      <c r="R448" s="1764">
        <v>62.259463122360671</v>
      </c>
      <c r="S448" s="1764">
        <v>11.542253072006439</v>
      </c>
      <c r="T448" s="1764">
        <v>967.02510070772428</v>
      </c>
    </row>
    <row r="449" spans="2:20">
      <c r="B449" s="1758" t="s">
        <v>75</v>
      </c>
      <c r="C449" s="1759">
        <v>0</v>
      </c>
      <c r="D449" s="1759">
        <v>0</v>
      </c>
      <c r="E449" s="1759">
        <v>50.64517840221108</v>
      </c>
      <c r="F449" s="1759">
        <v>7.8734962103748298</v>
      </c>
      <c r="G449" s="1759">
        <v>4.7799931551444459</v>
      </c>
      <c r="H449" s="1759">
        <v>0</v>
      </c>
      <c r="I449" s="1759">
        <v>0</v>
      </c>
      <c r="J449" s="1759">
        <v>0</v>
      </c>
      <c r="K449" s="1759">
        <v>0.52419855520004055</v>
      </c>
      <c r="L449" s="1759">
        <v>0</v>
      </c>
      <c r="M449" s="1759">
        <v>18.858697915767927</v>
      </c>
      <c r="N449" s="1759">
        <v>3.7147337189182332</v>
      </c>
      <c r="O449" s="1759">
        <v>0</v>
      </c>
      <c r="P449" s="1759">
        <v>0</v>
      </c>
      <c r="Q449" s="1759">
        <v>0</v>
      </c>
      <c r="R449" s="1759">
        <v>0</v>
      </c>
      <c r="S449" s="1759">
        <v>30.985390762521494</v>
      </c>
      <c r="T449" s="1768">
        <v>117.38168872013804</v>
      </c>
    </row>
    <row r="450" spans="2:20">
      <c r="B450" s="1763" t="s">
        <v>76</v>
      </c>
      <c r="C450" s="1764">
        <v>2.6668218055559221</v>
      </c>
      <c r="D450" s="1764">
        <v>0</v>
      </c>
      <c r="E450" s="1764">
        <v>60.633851498686084</v>
      </c>
      <c r="F450" s="1764">
        <v>11.308698202036204</v>
      </c>
      <c r="G450" s="1772">
        <v>45.046077989327472</v>
      </c>
      <c r="H450" s="1764">
        <v>1.0324637136970007</v>
      </c>
      <c r="I450" s="1764">
        <v>0</v>
      </c>
      <c r="J450" s="1764">
        <v>0</v>
      </c>
      <c r="K450" s="1764">
        <v>55.18887790788726</v>
      </c>
      <c r="L450" s="1764">
        <v>2.2282982295903557</v>
      </c>
      <c r="M450" s="1764">
        <v>90.490664930795546</v>
      </c>
      <c r="N450" s="1764">
        <v>65.703906747770006</v>
      </c>
      <c r="O450" s="1764">
        <v>155.82057805919561</v>
      </c>
      <c r="P450" s="1764">
        <v>5.7345256264080096</v>
      </c>
      <c r="Q450" s="1764">
        <v>483.76491776002416</v>
      </c>
      <c r="R450" s="1764">
        <v>62.259463122360671</v>
      </c>
      <c r="S450" s="1764">
        <v>42.527643834527936</v>
      </c>
      <c r="T450" s="1764">
        <v>1084.4067894278623</v>
      </c>
    </row>
    <row r="451" spans="2:20">
      <c r="B451" s="1750"/>
      <c r="C451" s="1769">
        <v>0</v>
      </c>
      <c r="D451" s="1769">
        <v>0</v>
      </c>
      <c r="E451" s="1769">
        <v>0</v>
      </c>
      <c r="F451" s="1769">
        <v>0</v>
      </c>
      <c r="G451" s="1769">
        <v>0</v>
      </c>
      <c r="H451" s="1769">
        <v>-1.3183898417423734E-16</v>
      </c>
      <c r="I451" s="1769">
        <v>0</v>
      </c>
      <c r="J451" s="1769">
        <v>0</v>
      </c>
      <c r="K451" s="1769">
        <v>0</v>
      </c>
      <c r="L451" s="1769">
        <v>0</v>
      </c>
      <c r="M451" s="1769">
        <v>1.2434497875801753E-14</v>
      </c>
      <c r="N451" s="1769">
        <v>-1.8207657603852567E-14</v>
      </c>
      <c r="O451" s="1769">
        <v>0</v>
      </c>
      <c r="P451" s="1769">
        <v>0</v>
      </c>
      <c r="Q451" s="1769">
        <v>5.6843418860808015E-14</v>
      </c>
      <c r="R451" s="1769">
        <v>0</v>
      </c>
      <c r="S451" s="1769">
        <v>-2.6645352591003757E-15</v>
      </c>
      <c r="T451" s="1769">
        <v>0</v>
      </c>
    </row>
    <row r="452" spans="2:20">
      <c r="B452" s="1750"/>
      <c r="C452" s="1750"/>
      <c r="D452" s="1750"/>
      <c r="E452" s="1750"/>
      <c r="F452" s="1750"/>
      <c r="G452" s="1750"/>
      <c r="H452" s="1750"/>
      <c r="I452" s="1750"/>
      <c r="J452" s="1750"/>
      <c r="K452" s="1750"/>
      <c r="L452" s="1750"/>
      <c r="M452" s="1750"/>
      <c r="N452" s="1750"/>
      <c r="O452" s="1750"/>
      <c r="P452" s="1750"/>
      <c r="Q452" s="1750"/>
      <c r="R452" s="1750"/>
      <c r="S452" s="1750"/>
      <c r="T452" s="1750"/>
    </row>
    <row r="453" spans="2:20" ht="15">
      <c r="B453" s="1754" t="s">
        <v>87</v>
      </c>
      <c r="C453" s="1755"/>
      <c r="D453" s="1755"/>
      <c r="E453" s="1755"/>
      <c r="F453" s="1755"/>
      <c r="G453" s="1755"/>
      <c r="H453" s="1755"/>
      <c r="I453" s="1755"/>
      <c r="J453" s="1755"/>
      <c r="K453" s="1755"/>
      <c r="L453" s="1755"/>
      <c r="M453" s="1755"/>
      <c r="N453" s="1755"/>
      <c r="O453" s="1755"/>
      <c r="P453" s="1755"/>
      <c r="Q453" s="1755"/>
      <c r="R453" s="1755"/>
      <c r="S453" s="1755"/>
      <c r="T453" s="1755"/>
    </row>
    <row r="454" spans="2:20">
      <c r="B454" s="1750"/>
      <c r="C454" s="1750"/>
      <c r="D454" s="1750"/>
      <c r="E454" s="1750"/>
      <c r="F454" s="1750"/>
      <c r="G454" s="1750"/>
      <c r="H454" s="1750"/>
      <c r="I454" s="1750"/>
      <c r="J454" s="1750"/>
      <c r="K454" s="1750"/>
      <c r="L454" s="1750"/>
      <c r="M454" s="1750"/>
      <c r="N454" s="1750"/>
      <c r="O454" s="1750"/>
      <c r="P454" s="1750"/>
      <c r="Q454" s="1750"/>
      <c r="R454" s="1750"/>
      <c r="S454" s="1750"/>
      <c r="T454" s="1750"/>
    </row>
    <row r="455" spans="2:20">
      <c r="B455" s="2166" t="s">
        <v>30</v>
      </c>
      <c r="C455" s="2159" t="s">
        <v>31</v>
      </c>
      <c r="D455" s="2159" t="s">
        <v>32</v>
      </c>
      <c r="E455" s="2159" t="s">
        <v>33</v>
      </c>
      <c r="F455" s="2168" t="s">
        <v>890</v>
      </c>
      <c r="G455" s="2159" t="s">
        <v>34</v>
      </c>
      <c r="H455" s="2159" t="s">
        <v>891</v>
      </c>
      <c r="I455" s="2159" t="s">
        <v>35</v>
      </c>
      <c r="J455" s="2159" t="s">
        <v>36</v>
      </c>
      <c r="K455" s="2163" t="s">
        <v>37</v>
      </c>
      <c r="L455" s="2164"/>
      <c r="M455" s="2164"/>
      <c r="N455" s="2164"/>
      <c r="O455" s="2164"/>
      <c r="P455" s="2165"/>
      <c r="Q455" s="2159" t="s">
        <v>38</v>
      </c>
      <c r="R455" s="2159" t="s">
        <v>39</v>
      </c>
      <c r="S455" s="2159" t="s">
        <v>40</v>
      </c>
      <c r="T455" s="2159" t="s">
        <v>41</v>
      </c>
    </row>
    <row r="456" spans="2:20" ht="36">
      <c r="B456" s="2167"/>
      <c r="C456" s="2160"/>
      <c r="D456" s="2160"/>
      <c r="E456" s="2160"/>
      <c r="F456" s="2169"/>
      <c r="G456" s="2160"/>
      <c r="H456" s="2160"/>
      <c r="I456" s="2160"/>
      <c r="J456" s="2160"/>
      <c r="K456" s="1756" t="s">
        <v>42</v>
      </c>
      <c r="L456" s="1756" t="s">
        <v>43</v>
      </c>
      <c r="M456" s="2030" t="s">
        <v>44</v>
      </c>
      <c r="N456" s="1756" t="s">
        <v>45</v>
      </c>
      <c r="O456" s="1757" t="s">
        <v>46</v>
      </c>
      <c r="P456" s="1756" t="s">
        <v>47</v>
      </c>
      <c r="Q456" s="2160"/>
      <c r="R456" s="2160"/>
      <c r="S456" s="2160"/>
      <c r="T456" s="2160"/>
    </row>
    <row r="457" spans="2:20">
      <c r="B457" s="1758" t="s">
        <v>48</v>
      </c>
      <c r="C457" s="1759">
        <v>0</v>
      </c>
      <c r="D457" s="1759">
        <v>0</v>
      </c>
      <c r="E457" s="1759">
        <v>0</v>
      </c>
      <c r="F457" s="1759">
        <v>0</v>
      </c>
      <c r="G457" s="1759">
        <v>0</v>
      </c>
      <c r="H457" s="1759">
        <v>0</v>
      </c>
      <c r="I457" s="1760">
        <v>719.36454732549896</v>
      </c>
      <c r="J457" s="1760">
        <v>562.16763577115262</v>
      </c>
      <c r="K457" s="1760">
        <v>262.50130284325525</v>
      </c>
      <c r="L457" s="1760">
        <v>19.249401325115276</v>
      </c>
      <c r="M457" s="1759">
        <v>1.5563580670349855</v>
      </c>
      <c r="N457" s="1759">
        <v>0.17110271620039663</v>
      </c>
      <c r="O457" s="1760">
        <v>167.23788927594987</v>
      </c>
      <c r="P457" s="1760">
        <v>24.373068583718577</v>
      </c>
      <c r="Q457" s="1759">
        <v>0</v>
      </c>
      <c r="R457" s="1759">
        <v>0</v>
      </c>
      <c r="S457" s="1759">
        <v>0</v>
      </c>
      <c r="T457" s="1761">
        <v>1756.6213059079257</v>
      </c>
    </row>
    <row r="458" spans="2:20">
      <c r="B458" s="1758" t="s">
        <v>49</v>
      </c>
      <c r="C458" s="1759">
        <v>6.4704572400063389</v>
      </c>
      <c r="D458" s="1759">
        <v>113.95685880900638</v>
      </c>
      <c r="E458" s="1759">
        <v>1.9517818504706483</v>
      </c>
      <c r="F458" s="1759">
        <v>0</v>
      </c>
      <c r="G458" s="1759">
        <v>2.6585092475046008</v>
      </c>
      <c r="H458" s="1759">
        <v>0</v>
      </c>
      <c r="I458" s="1759">
        <v>0</v>
      </c>
      <c r="J458" s="1759">
        <v>0</v>
      </c>
      <c r="K458" s="1759">
        <v>5.2309321400654634</v>
      </c>
      <c r="L458" s="1759">
        <v>0</v>
      </c>
      <c r="M458" s="1759">
        <v>5.4084519189769722</v>
      </c>
      <c r="N458" s="1759">
        <v>0</v>
      </c>
      <c r="O458" s="1759">
        <v>0</v>
      </c>
      <c r="P458" s="1759">
        <v>0</v>
      </c>
      <c r="Q458" s="1759">
        <v>0</v>
      </c>
      <c r="R458" s="1759">
        <v>0</v>
      </c>
      <c r="S458" s="1759">
        <v>0</v>
      </c>
      <c r="T458" s="1761">
        <v>135.67699120603041</v>
      </c>
    </row>
    <row r="459" spans="2:20">
      <c r="B459" s="1758" t="s">
        <v>50</v>
      </c>
      <c r="C459" s="1759">
        <v>0</v>
      </c>
      <c r="D459" s="1759">
        <v>0</v>
      </c>
      <c r="E459" s="1759">
        <v>-33.824093823668861</v>
      </c>
      <c r="F459" s="1759">
        <v>-8.545793370460693</v>
      </c>
      <c r="G459" s="1759">
        <v>0</v>
      </c>
      <c r="H459" s="1759">
        <v>0</v>
      </c>
      <c r="I459" s="1759">
        <v>0</v>
      </c>
      <c r="J459" s="1759">
        <v>0</v>
      </c>
      <c r="K459" s="1759">
        <v>0</v>
      </c>
      <c r="L459" s="1759">
        <v>0</v>
      </c>
      <c r="M459" s="1759">
        <v>0</v>
      </c>
      <c r="N459" s="1759">
        <v>0</v>
      </c>
      <c r="O459" s="1759">
        <v>0</v>
      </c>
      <c r="P459" s="1759">
        <v>0</v>
      </c>
      <c r="Q459" s="1759">
        <v>-21.827006803536051</v>
      </c>
      <c r="R459" s="1759">
        <v>0</v>
      </c>
      <c r="S459" s="1759">
        <v>0</v>
      </c>
      <c r="T459" s="1761">
        <v>-64.196893997665612</v>
      </c>
    </row>
    <row r="460" spans="2:20">
      <c r="B460" s="1758" t="s">
        <v>51</v>
      </c>
      <c r="C460" s="1759">
        <v>0</v>
      </c>
      <c r="D460" s="1759">
        <v>0</v>
      </c>
      <c r="E460" s="1759">
        <v>-1.6540275032482068</v>
      </c>
      <c r="F460" s="1759">
        <v>-4.2955328800984329</v>
      </c>
      <c r="G460" s="1759">
        <v>0</v>
      </c>
      <c r="H460" s="1759">
        <v>-0.31877375583888373</v>
      </c>
      <c r="I460" s="1759">
        <v>0</v>
      </c>
      <c r="J460" s="1759">
        <v>0</v>
      </c>
      <c r="K460" s="1759">
        <v>0</v>
      </c>
      <c r="L460" s="1759">
        <v>0</v>
      </c>
      <c r="M460" s="1759">
        <v>-0.24545902171991044</v>
      </c>
      <c r="N460" s="1759">
        <v>-6.0567013609387903</v>
      </c>
      <c r="O460" s="1759">
        <v>0</v>
      </c>
      <c r="P460" s="1759">
        <v>0</v>
      </c>
      <c r="Q460" s="1759">
        <v>0</v>
      </c>
      <c r="R460" s="1759">
        <v>0</v>
      </c>
      <c r="S460" s="1759">
        <v>0</v>
      </c>
      <c r="T460" s="1761">
        <v>-12.570494521844225</v>
      </c>
    </row>
    <row r="461" spans="2:20">
      <c r="B461" s="1758" t="s">
        <v>52</v>
      </c>
      <c r="C461" s="1759">
        <v>0</v>
      </c>
      <c r="D461" s="1759">
        <v>0</v>
      </c>
      <c r="E461" s="1759">
        <v>-18.714774559646315</v>
      </c>
      <c r="F461" s="1759">
        <v>-28.257765893495769</v>
      </c>
      <c r="G461" s="1759">
        <v>0</v>
      </c>
      <c r="H461" s="1759">
        <v>0</v>
      </c>
      <c r="I461" s="1759">
        <v>0</v>
      </c>
      <c r="J461" s="1759">
        <v>0</v>
      </c>
      <c r="K461" s="1759">
        <v>0</v>
      </c>
      <c r="L461" s="1759">
        <v>0</v>
      </c>
      <c r="M461" s="1759">
        <v>-13.972472121868162</v>
      </c>
      <c r="N461" s="1759">
        <v>0</v>
      </c>
      <c r="O461" s="1759">
        <v>0</v>
      </c>
      <c r="P461" s="1759">
        <v>0</v>
      </c>
      <c r="Q461" s="1759">
        <v>0</v>
      </c>
      <c r="R461" s="1759">
        <v>0</v>
      </c>
      <c r="S461" s="1759">
        <v>-2.6159745910871801</v>
      </c>
      <c r="T461" s="1761">
        <v>-63.560987166097433</v>
      </c>
    </row>
    <row r="462" spans="2:20">
      <c r="B462" s="1758" t="s">
        <v>53</v>
      </c>
      <c r="C462" s="1759">
        <v>0</v>
      </c>
      <c r="D462" s="1759">
        <v>0</v>
      </c>
      <c r="E462" s="1759">
        <v>0</v>
      </c>
      <c r="F462" s="1759">
        <v>0</v>
      </c>
      <c r="G462" s="1759">
        <v>0</v>
      </c>
      <c r="H462" s="1759">
        <v>0</v>
      </c>
      <c r="I462" s="1759">
        <v>0</v>
      </c>
      <c r="J462" s="1759">
        <v>0</v>
      </c>
      <c r="K462" s="1759">
        <v>0</v>
      </c>
      <c r="L462" s="1759">
        <v>0</v>
      </c>
      <c r="M462" s="1759">
        <v>0</v>
      </c>
      <c r="N462" s="1759">
        <v>0</v>
      </c>
      <c r="O462" s="1759">
        <v>0</v>
      </c>
      <c r="P462" s="1759">
        <v>0</v>
      </c>
      <c r="Q462" s="1759">
        <v>0</v>
      </c>
      <c r="R462" s="1759">
        <v>0</v>
      </c>
      <c r="S462" s="1759">
        <v>0</v>
      </c>
      <c r="T462" s="1761">
        <v>0</v>
      </c>
    </row>
    <row r="463" spans="2:20">
      <c r="B463" s="1763" t="s">
        <v>54</v>
      </c>
      <c r="C463" s="1764">
        <v>6.4704572400063389</v>
      </c>
      <c r="D463" s="1764">
        <v>113.95685880900638</v>
      </c>
      <c r="E463" s="1764">
        <v>-52.241114036092739</v>
      </c>
      <c r="F463" s="1764">
        <v>-41.099092144054893</v>
      </c>
      <c r="G463" s="1772">
        <v>2.6585092475046008</v>
      </c>
      <c r="H463" s="1764">
        <v>-0.31877375583888373</v>
      </c>
      <c r="I463" s="1764">
        <v>719.36454732549896</v>
      </c>
      <c r="J463" s="1764">
        <v>562.16763577115262</v>
      </c>
      <c r="K463" s="1764">
        <v>267.73223498332067</v>
      </c>
      <c r="L463" s="1764">
        <v>19.249401325115276</v>
      </c>
      <c r="M463" s="1764">
        <v>-7.2531211575761132</v>
      </c>
      <c r="N463" s="1764">
        <v>-5.8855986447383941</v>
      </c>
      <c r="O463" s="1764">
        <v>167.23788927594987</v>
      </c>
      <c r="P463" s="1764">
        <v>24.373068583718577</v>
      </c>
      <c r="Q463" s="1764">
        <v>-21.827006803536051</v>
      </c>
      <c r="R463" s="1764">
        <v>0</v>
      </c>
      <c r="S463" s="1764">
        <v>-2.6159745910871801</v>
      </c>
      <c r="T463" s="1764">
        <v>1751.9699214283489</v>
      </c>
    </row>
    <row r="464" spans="2:20">
      <c r="B464" s="1765"/>
      <c r="C464" s="1766">
        <v>0</v>
      </c>
      <c r="D464" s="1766">
        <v>0</v>
      </c>
      <c r="E464" s="1766">
        <v>0</v>
      </c>
      <c r="F464" s="1766">
        <v>0</v>
      </c>
      <c r="G464" s="1773">
        <v>0</v>
      </c>
      <c r="H464" s="1766">
        <v>0</v>
      </c>
      <c r="I464" s="1766">
        <v>0</v>
      </c>
      <c r="J464" s="1766">
        <v>0</v>
      </c>
      <c r="K464" s="1766">
        <v>0</v>
      </c>
      <c r="L464" s="1766">
        <v>0</v>
      </c>
      <c r="M464" s="1766">
        <v>0</v>
      </c>
      <c r="N464" s="1766">
        <v>0</v>
      </c>
      <c r="O464" s="1766">
        <v>0</v>
      </c>
      <c r="P464" s="1766">
        <v>0</v>
      </c>
      <c r="Q464" s="1766">
        <v>0</v>
      </c>
      <c r="R464" s="1766">
        <v>0</v>
      </c>
      <c r="S464" s="1766">
        <v>0</v>
      </c>
      <c r="T464" s="1766">
        <v>0</v>
      </c>
    </row>
    <row r="465" spans="2:20">
      <c r="B465" s="1767" t="s">
        <v>55</v>
      </c>
      <c r="C465" s="1759">
        <v>0</v>
      </c>
      <c r="D465" s="1759">
        <v>0</v>
      </c>
      <c r="E465" s="1759">
        <v>0</v>
      </c>
      <c r="F465" s="1759">
        <v>0</v>
      </c>
      <c r="G465" s="1759">
        <v>0</v>
      </c>
      <c r="H465" s="1759">
        <v>0</v>
      </c>
      <c r="I465" s="1759">
        <v>0</v>
      </c>
      <c r="J465" s="1759">
        <v>0</v>
      </c>
      <c r="K465" s="1759">
        <v>0</v>
      </c>
      <c r="L465" s="1759">
        <v>0</v>
      </c>
      <c r="M465" s="1759">
        <v>0</v>
      </c>
      <c r="N465" s="1759">
        <v>0</v>
      </c>
      <c r="O465" s="1759">
        <v>0</v>
      </c>
      <c r="P465" s="1759">
        <v>0</v>
      </c>
      <c r="Q465" s="1759">
        <v>0</v>
      </c>
      <c r="R465" s="1759">
        <v>0</v>
      </c>
      <c r="S465" s="1759">
        <v>0</v>
      </c>
      <c r="T465" s="1768">
        <v>0</v>
      </c>
    </row>
    <row r="466" spans="2:20">
      <c r="B466" s="1767" t="s">
        <v>56</v>
      </c>
      <c r="C466" s="1759">
        <v>0</v>
      </c>
      <c r="D466" s="1759">
        <v>0</v>
      </c>
      <c r="E466" s="1759">
        <v>0</v>
      </c>
      <c r="F466" s="1759">
        <v>0</v>
      </c>
      <c r="G466" s="1759">
        <v>0</v>
      </c>
      <c r="H466" s="1759">
        <v>0</v>
      </c>
      <c r="I466" s="1759">
        <v>719.36454732549896</v>
      </c>
      <c r="J466" s="1759">
        <v>562.16763577115262</v>
      </c>
      <c r="K466" s="1759">
        <v>14.491283228737107</v>
      </c>
      <c r="L466" s="1759">
        <v>2.8260428588334379</v>
      </c>
      <c r="M466" s="1759">
        <v>6.5561937148871507</v>
      </c>
      <c r="N466" s="1759">
        <v>0.11326810820885491</v>
      </c>
      <c r="O466" s="1759">
        <v>0</v>
      </c>
      <c r="P466" s="1759">
        <v>6.7631767445353068</v>
      </c>
      <c r="Q466" s="1759">
        <v>-817.44034385981354</v>
      </c>
      <c r="R466" s="1759">
        <v>0</v>
      </c>
      <c r="S466" s="1759">
        <v>26.161305321454979</v>
      </c>
      <c r="T466" s="1768">
        <v>521.00310921349467</v>
      </c>
    </row>
    <row r="467" spans="2:20">
      <c r="B467" s="1767" t="s">
        <v>57</v>
      </c>
      <c r="C467" s="1759">
        <v>0</v>
      </c>
      <c r="D467" s="1759">
        <v>0</v>
      </c>
      <c r="E467" s="1759">
        <v>0</v>
      </c>
      <c r="F467" s="1759">
        <v>0</v>
      </c>
      <c r="G467" s="1759">
        <v>0</v>
      </c>
      <c r="H467" s="1759">
        <v>0</v>
      </c>
      <c r="I467" s="1759">
        <v>0</v>
      </c>
      <c r="J467" s="1759">
        <v>0</v>
      </c>
      <c r="K467" s="1759">
        <v>33.721862056250039</v>
      </c>
      <c r="L467" s="1759">
        <v>14.376617363231052</v>
      </c>
      <c r="M467" s="1759">
        <v>0</v>
      </c>
      <c r="N467" s="1759">
        <v>8.1785673020738106</v>
      </c>
      <c r="O467" s="1759">
        <v>0</v>
      </c>
      <c r="P467" s="1759">
        <v>11.316516045102318</v>
      </c>
      <c r="Q467" s="1759">
        <v>0</v>
      </c>
      <c r="R467" s="1759">
        <v>-64.575476384232388</v>
      </c>
      <c r="S467" s="1759">
        <v>0</v>
      </c>
      <c r="T467" s="1768">
        <v>3.0180863824248352</v>
      </c>
    </row>
    <row r="468" spans="2:20">
      <c r="B468" s="1767" t="s">
        <v>58</v>
      </c>
      <c r="C468" s="1759">
        <v>0</v>
      </c>
      <c r="D468" s="1759">
        <v>0</v>
      </c>
      <c r="E468" s="1759">
        <v>0</v>
      </c>
      <c r="F468" s="1759">
        <v>0</v>
      </c>
      <c r="G468" s="1759">
        <v>0</v>
      </c>
      <c r="H468" s="1759">
        <v>0</v>
      </c>
      <c r="I468" s="1759">
        <v>0</v>
      </c>
      <c r="J468" s="1759">
        <v>0</v>
      </c>
      <c r="K468" s="1759">
        <v>105.31291420579285</v>
      </c>
      <c r="L468" s="1759">
        <v>0</v>
      </c>
      <c r="M468" s="1759">
        <v>0</v>
      </c>
      <c r="N468" s="1759">
        <v>-101.15629528211257</v>
      </c>
      <c r="O468" s="1759">
        <v>0</v>
      </c>
      <c r="P468" s="1759">
        <v>0</v>
      </c>
      <c r="Q468" s="1759">
        <v>0</v>
      </c>
      <c r="R468" s="1759">
        <v>0</v>
      </c>
      <c r="S468" s="1759">
        <v>0</v>
      </c>
      <c r="T468" s="1768">
        <v>4.1566189236802842</v>
      </c>
    </row>
    <row r="469" spans="2:20">
      <c r="B469" s="1767" t="s">
        <v>59</v>
      </c>
      <c r="C469" s="1759">
        <v>0</v>
      </c>
      <c r="D469" s="1759">
        <v>0</v>
      </c>
      <c r="E469" s="1759">
        <v>0</v>
      </c>
      <c r="F469" s="1759">
        <v>0</v>
      </c>
      <c r="G469" s="1759">
        <v>0</v>
      </c>
      <c r="H469" s="1759">
        <v>-4.6427731837598412</v>
      </c>
      <c r="I469" s="1759">
        <v>0</v>
      </c>
      <c r="J469" s="1759">
        <v>0</v>
      </c>
      <c r="K469" s="1759">
        <v>0</v>
      </c>
      <c r="L469" s="1759">
        <v>0</v>
      </c>
      <c r="M469" s="1759">
        <v>0</v>
      </c>
      <c r="N469" s="1759">
        <v>0</v>
      </c>
      <c r="O469" s="1759">
        <v>0</v>
      </c>
      <c r="P469" s="1759">
        <v>0</v>
      </c>
      <c r="Q469" s="1759">
        <v>0</v>
      </c>
      <c r="R469" s="1759">
        <v>0</v>
      </c>
      <c r="S469" s="1759">
        <v>6.4074201765093832</v>
      </c>
      <c r="T469" s="1768">
        <v>1.7646469927495421</v>
      </c>
    </row>
    <row r="470" spans="2:20">
      <c r="B470" s="1767" t="s">
        <v>60</v>
      </c>
      <c r="C470" s="1759">
        <v>0</v>
      </c>
      <c r="D470" s="1759">
        <v>118.07035586741333</v>
      </c>
      <c r="E470" s="1759">
        <v>-116.89188714951831</v>
      </c>
      <c r="F470" s="1759">
        <v>0</v>
      </c>
      <c r="G470" s="1759">
        <v>0</v>
      </c>
      <c r="H470" s="1759">
        <v>0</v>
      </c>
      <c r="I470" s="1759">
        <v>0</v>
      </c>
      <c r="J470" s="1759">
        <v>0</v>
      </c>
      <c r="K470" s="1759">
        <v>0</v>
      </c>
      <c r="L470" s="1759">
        <v>0</v>
      </c>
      <c r="M470" s="1759">
        <v>0</v>
      </c>
      <c r="N470" s="1759">
        <v>0</v>
      </c>
      <c r="O470" s="1759">
        <v>0</v>
      </c>
      <c r="P470" s="1759">
        <v>0</v>
      </c>
      <c r="Q470" s="1759">
        <v>0</v>
      </c>
      <c r="R470" s="1759">
        <v>0</v>
      </c>
      <c r="S470" s="1759">
        <v>0</v>
      </c>
      <c r="T470" s="1768">
        <v>1.1784687178950146</v>
      </c>
    </row>
    <row r="471" spans="2:20">
      <c r="B471" s="1767" t="s">
        <v>61</v>
      </c>
      <c r="C471" s="1759">
        <v>0</v>
      </c>
      <c r="D471" s="1759">
        <v>0</v>
      </c>
      <c r="E471" s="1759">
        <v>0</v>
      </c>
      <c r="F471" s="1759">
        <v>0</v>
      </c>
      <c r="G471" s="1759">
        <v>0</v>
      </c>
      <c r="H471" s="1759">
        <v>0</v>
      </c>
      <c r="I471" s="1759">
        <v>0</v>
      </c>
      <c r="J471" s="1759">
        <v>0</v>
      </c>
      <c r="K471" s="1759">
        <v>61.244429678974598</v>
      </c>
      <c r="L471" s="1759">
        <v>0</v>
      </c>
      <c r="M471" s="1759">
        <v>-61.244429678974598</v>
      </c>
      <c r="N471" s="1759">
        <v>0</v>
      </c>
      <c r="O471" s="1759">
        <v>0</v>
      </c>
      <c r="P471" s="1759">
        <v>0</v>
      </c>
      <c r="Q471" s="1759">
        <v>0</v>
      </c>
      <c r="R471" s="1759">
        <v>0</v>
      </c>
      <c r="S471" s="1759">
        <v>0</v>
      </c>
      <c r="T471" s="1768">
        <v>0</v>
      </c>
    </row>
    <row r="472" spans="2:20">
      <c r="B472" s="1767" t="s">
        <v>62</v>
      </c>
      <c r="C472" s="1759">
        <v>0</v>
      </c>
      <c r="D472" s="1759">
        <v>0</v>
      </c>
      <c r="E472" s="1759">
        <v>0</v>
      </c>
      <c r="F472" s="1759">
        <v>-56.725829149009897</v>
      </c>
      <c r="G472" s="1759">
        <v>0</v>
      </c>
      <c r="H472" s="1759">
        <v>0</v>
      </c>
      <c r="I472" s="1759">
        <v>0</v>
      </c>
      <c r="J472" s="1759">
        <v>0</v>
      </c>
      <c r="K472" s="1759">
        <v>0</v>
      </c>
      <c r="L472" s="1759">
        <v>0</v>
      </c>
      <c r="M472" s="1759">
        <v>0</v>
      </c>
      <c r="N472" s="1759">
        <v>0</v>
      </c>
      <c r="O472" s="1759">
        <v>0</v>
      </c>
      <c r="P472" s="1759">
        <v>0</v>
      </c>
      <c r="Q472" s="1759">
        <v>0</v>
      </c>
      <c r="R472" s="1759">
        <v>0</v>
      </c>
      <c r="S472" s="1759">
        <v>79.005333076615457</v>
      </c>
      <c r="T472" s="1768">
        <v>22.27950392760556</v>
      </c>
    </row>
    <row r="473" spans="2:20">
      <c r="B473" s="1767" t="s">
        <v>63</v>
      </c>
      <c r="C473" s="1759">
        <v>0</v>
      </c>
      <c r="D473" s="1759">
        <v>0</v>
      </c>
      <c r="E473" s="1759">
        <v>0</v>
      </c>
      <c r="F473" s="1759">
        <v>0</v>
      </c>
      <c r="G473" s="1759">
        <v>0</v>
      </c>
      <c r="H473" s="1759">
        <v>0</v>
      </c>
      <c r="I473" s="1759">
        <v>0</v>
      </c>
      <c r="J473" s="1759">
        <v>0</v>
      </c>
      <c r="K473" s="1759">
        <v>0</v>
      </c>
      <c r="L473" s="1759">
        <v>0</v>
      </c>
      <c r="M473" s="1759">
        <v>0</v>
      </c>
      <c r="N473" s="1759">
        <v>0</v>
      </c>
      <c r="O473" s="1759">
        <v>0</v>
      </c>
      <c r="P473" s="1759">
        <v>0</v>
      </c>
      <c r="Q473" s="1759">
        <v>227.4478264289001</v>
      </c>
      <c r="R473" s="1759">
        <v>0</v>
      </c>
      <c r="S473" s="1759">
        <v>-163.76243502880806</v>
      </c>
      <c r="T473" s="1768">
        <v>63.685391400092044</v>
      </c>
    </row>
    <row r="474" spans="2:20">
      <c r="B474" s="1767" t="s">
        <v>64</v>
      </c>
      <c r="C474" s="1759">
        <v>3.3456624609374996</v>
      </c>
      <c r="D474" s="1759">
        <v>-4.1134970584069457</v>
      </c>
      <c r="E474" s="1759">
        <v>5.3691262200413341</v>
      </c>
      <c r="F474" s="1759">
        <v>0</v>
      </c>
      <c r="G474" s="1759">
        <v>0</v>
      </c>
      <c r="H474" s="1759">
        <v>0</v>
      </c>
      <c r="I474" s="1759">
        <v>0</v>
      </c>
      <c r="J474" s="1759">
        <v>0</v>
      </c>
      <c r="K474" s="1759">
        <v>0</v>
      </c>
      <c r="L474" s="1759">
        <v>0</v>
      </c>
      <c r="M474" s="1759">
        <v>0</v>
      </c>
      <c r="N474" s="1759">
        <v>0</v>
      </c>
      <c r="O474" s="1759">
        <v>0</v>
      </c>
      <c r="P474" s="1759">
        <v>0</v>
      </c>
      <c r="Q474" s="1759">
        <v>0</v>
      </c>
      <c r="R474" s="1759">
        <v>0</v>
      </c>
      <c r="S474" s="1759">
        <v>0</v>
      </c>
      <c r="T474" s="1768">
        <v>4.6012916225718881</v>
      </c>
    </row>
    <row r="475" spans="2:20">
      <c r="B475" s="1767" t="s">
        <v>65</v>
      </c>
      <c r="C475" s="1759">
        <v>1.3010909570312501</v>
      </c>
      <c r="D475" s="1759">
        <v>0</v>
      </c>
      <c r="E475" s="1759">
        <v>16.404377382526505</v>
      </c>
      <c r="F475" s="1759">
        <v>0</v>
      </c>
      <c r="G475" s="1759">
        <v>0</v>
      </c>
      <c r="H475" s="1759">
        <v>0.23833359000000001</v>
      </c>
      <c r="I475" s="1759">
        <v>0</v>
      </c>
      <c r="J475" s="1759">
        <v>0</v>
      </c>
      <c r="K475" s="1759">
        <v>0</v>
      </c>
      <c r="L475" s="1759">
        <v>0</v>
      </c>
      <c r="M475" s="1759">
        <v>0</v>
      </c>
      <c r="N475" s="1759">
        <v>4.5283382100000003</v>
      </c>
      <c r="O475" s="1759">
        <v>0</v>
      </c>
      <c r="P475" s="1759">
        <v>0</v>
      </c>
      <c r="Q475" s="1759">
        <v>23.88312600727274</v>
      </c>
      <c r="R475" s="1759">
        <v>0</v>
      </c>
      <c r="S475" s="1759">
        <v>0</v>
      </c>
      <c r="T475" s="1768">
        <v>46.355266146830488</v>
      </c>
    </row>
    <row r="476" spans="2:20">
      <c r="B476" s="1767" t="s">
        <v>66</v>
      </c>
      <c r="C476" s="1759">
        <v>0</v>
      </c>
      <c r="D476" s="1759">
        <v>0</v>
      </c>
      <c r="E476" s="1759">
        <v>0</v>
      </c>
      <c r="F476" s="1759">
        <v>0</v>
      </c>
      <c r="G476" s="1759">
        <v>0</v>
      </c>
      <c r="H476" s="1759">
        <v>5.9892288845118907E-2</v>
      </c>
      <c r="I476" s="1759">
        <v>0</v>
      </c>
      <c r="J476" s="1759">
        <v>0</v>
      </c>
      <c r="K476" s="1759">
        <v>0</v>
      </c>
      <c r="L476" s="1759">
        <v>0</v>
      </c>
      <c r="M476" s="1759">
        <v>0</v>
      </c>
      <c r="N476" s="1759">
        <v>1.137953488057259</v>
      </c>
      <c r="O476" s="1759">
        <v>0</v>
      </c>
      <c r="P476" s="1759">
        <v>0</v>
      </c>
      <c r="Q476" s="1759">
        <v>60.87141238383844</v>
      </c>
      <c r="R476" s="1759">
        <v>5.0089527300753778</v>
      </c>
      <c r="S476" s="1759">
        <v>0</v>
      </c>
      <c r="T476" s="1768">
        <v>67.078210890816194</v>
      </c>
    </row>
    <row r="477" spans="2:20">
      <c r="B477" s="1763" t="s">
        <v>67</v>
      </c>
      <c r="C477" s="1764">
        <v>4.6467534179687497</v>
      </c>
      <c r="D477" s="1764">
        <v>113.95685880900638</v>
      </c>
      <c r="E477" s="1764">
        <v>-95.118383546950469</v>
      </c>
      <c r="F477" s="1764">
        <v>-56.725829149009897</v>
      </c>
      <c r="G477" s="1772">
        <v>0</v>
      </c>
      <c r="H477" s="1764">
        <v>-4.3445473049147223</v>
      </c>
      <c r="I477" s="1764">
        <v>719.36454732549896</v>
      </c>
      <c r="J477" s="1764">
        <v>562.16763577115262</v>
      </c>
      <c r="K477" s="1764">
        <v>214.77048916975463</v>
      </c>
      <c r="L477" s="1764">
        <v>17.202660222064488</v>
      </c>
      <c r="M477" s="1764">
        <v>-54.688235964087447</v>
      </c>
      <c r="N477" s="1764">
        <v>-87.198168173772629</v>
      </c>
      <c r="O477" s="1764">
        <v>0</v>
      </c>
      <c r="P477" s="1764">
        <v>18.079692789637626</v>
      </c>
      <c r="Q477" s="1764">
        <v>-505.23797903980238</v>
      </c>
      <c r="R477" s="1764">
        <v>-59.56652365415701</v>
      </c>
      <c r="S477" s="1764">
        <v>-52.188376454228234</v>
      </c>
      <c r="T477" s="1764">
        <v>735.12059421816059</v>
      </c>
    </row>
    <row r="478" spans="2:20">
      <c r="B478" s="1765"/>
      <c r="C478" s="1766">
        <v>0</v>
      </c>
      <c r="D478" s="1766">
        <v>0</v>
      </c>
      <c r="E478" s="1766">
        <v>0</v>
      </c>
      <c r="F478" s="1766">
        <v>0</v>
      </c>
      <c r="G478" s="1773">
        <v>0</v>
      </c>
      <c r="H478" s="1766">
        <v>0</v>
      </c>
      <c r="I478" s="1766">
        <v>0</v>
      </c>
      <c r="J478" s="1766">
        <v>0</v>
      </c>
      <c r="K478" s="1766">
        <v>0</v>
      </c>
      <c r="L478" s="1766">
        <v>0</v>
      </c>
      <c r="M478" s="1766">
        <v>0</v>
      </c>
      <c r="N478" s="1766">
        <v>0</v>
      </c>
      <c r="O478" s="1766">
        <v>0</v>
      </c>
      <c r="P478" s="1766">
        <v>0</v>
      </c>
      <c r="Q478" s="1766">
        <v>0</v>
      </c>
      <c r="R478" s="1766">
        <v>0</v>
      </c>
      <c r="S478" s="1766">
        <v>0</v>
      </c>
      <c r="T478" s="1766">
        <v>0</v>
      </c>
    </row>
    <row r="479" spans="2:20">
      <c r="B479" s="1767" t="s">
        <v>68</v>
      </c>
      <c r="C479" s="1759">
        <v>1.8237038220375892</v>
      </c>
      <c r="D479" s="1759">
        <v>0</v>
      </c>
      <c r="E479" s="1759">
        <v>0.671413025716175</v>
      </c>
      <c r="F479" s="1759">
        <v>0</v>
      </c>
      <c r="G479" s="1759">
        <v>0</v>
      </c>
      <c r="H479" s="1759">
        <v>1.7228193868005783</v>
      </c>
      <c r="I479" s="1759">
        <v>0</v>
      </c>
      <c r="J479" s="1759">
        <v>0</v>
      </c>
      <c r="K479" s="1759">
        <v>18.511250218523632</v>
      </c>
      <c r="L479" s="1759">
        <v>2.0464486619012869</v>
      </c>
      <c r="M479" s="1759">
        <v>1.4169866943359375</v>
      </c>
      <c r="N479" s="1759">
        <v>32.775699165365779</v>
      </c>
      <c r="O479" s="1759">
        <v>11.306912109375</v>
      </c>
      <c r="P479" s="1759">
        <v>8.5890570413253253E-4</v>
      </c>
      <c r="Q479" s="1759">
        <v>142.79074875046641</v>
      </c>
      <c r="R479" s="1759">
        <v>18.430317312360387</v>
      </c>
      <c r="S479" s="1759">
        <v>8.2355947265624998</v>
      </c>
      <c r="T479" s="1768">
        <v>239.73275277914939</v>
      </c>
    </row>
    <row r="480" spans="2:20">
      <c r="B480" s="1965" t="s">
        <v>69</v>
      </c>
      <c r="C480" s="1966">
        <v>0</v>
      </c>
      <c r="D480" s="1966">
        <v>0</v>
      </c>
      <c r="E480" s="1966">
        <v>2.0327553633446804</v>
      </c>
      <c r="F480" s="2031">
        <v>2.9414401384596758</v>
      </c>
      <c r="G480" s="1966">
        <v>0</v>
      </c>
      <c r="H480" s="1966">
        <v>0.25814381907328782</v>
      </c>
      <c r="I480" s="1966">
        <v>0</v>
      </c>
      <c r="J480" s="1966">
        <v>0</v>
      </c>
      <c r="K480" s="1966">
        <v>0</v>
      </c>
      <c r="L480" s="1966">
        <v>0</v>
      </c>
      <c r="M480" s="2031">
        <v>11.290866079539722</v>
      </c>
      <c r="N480" s="1966">
        <v>4.9047325623924678</v>
      </c>
      <c r="O480" s="1966">
        <v>0</v>
      </c>
      <c r="P480" s="1966">
        <v>0</v>
      </c>
      <c r="Q480" s="1966">
        <v>110.4417553978261</v>
      </c>
      <c r="R480" s="1966">
        <v>0</v>
      </c>
      <c r="S480" s="1966">
        <v>5.3966998641798476</v>
      </c>
      <c r="T480" s="1967">
        <v>137.26639322481577</v>
      </c>
    </row>
    <row r="481" spans="2:20">
      <c r="B481" s="1767" t="s">
        <v>70</v>
      </c>
      <c r="C481" s="1759">
        <v>0</v>
      </c>
      <c r="D481" s="1759">
        <v>0</v>
      </c>
      <c r="E481" s="1759">
        <v>0.19325490667833059</v>
      </c>
      <c r="F481" s="1759">
        <v>0</v>
      </c>
      <c r="G481" s="1759">
        <v>0</v>
      </c>
      <c r="H481" s="1759">
        <v>1.3094987150488224</v>
      </c>
      <c r="I481" s="1759">
        <v>0</v>
      </c>
      <c r="J481" s="1759">
        <v>0</v>
      </c>
      <c r="K481" s="1759">
        <v>28.937300829462252</v>
      </c>
      <c r="L481" s="1759">
        <v>0</v>
      </c>
      <c r="M481" s="1759">
        <v>0</v>
      </c>
      <c r="N481" s="1759">
        <v>24.88047558592762</v>
      </c>
      <c r="O481" s="1759">
        <v>124.95584249070536</v>
      </c>
      <c r="P481" s="1759">
        <v>3.1166998128913419</v>
      </c>
      <c r="Q481" s="1759">
        <v>129.06523934568938</v>
      </c>
      <c r="R481" s="1759">
        <v>22.248806062911136</v>
      </c>
      <c r="S481" s="1759">
        <v>0</v>
      </c>
      <c r="T481" s="1768">
        <v>334.70711774931425</v>
      </c>
    </row>
    <row r="482" spans="2:20">
      <c r="B482" s="1767" t="s">
        <v>71</v>
      </c>
      <c r="C482" s="1759">
        <v>0</v>
      </c>
      <c r="D482" s="1759">
        <v>0</v>
      </c>
      <c r="E482" s="1759">
        <v>0.13103912510682203</v>
      </c>
      <c r="F482" s="1759">
        <v>0</v>
      </c>
      <c r="G482" s="1759">
        <v>0</v>
      </c>
      <c r="H482" s="1759">
        <v>0.65398403873429223</v>
      </c>
      <c r="I482" s="1759">
        <v>0</v>
      </c>
      <c r="J482" s="1759">
        <v>0</v>
      </c>
      <c r="K482" s="1759">
        <v>0.34200087095620557</v>
      </c>
      <c r="L482" s="1759">
        <v>2.9244114949902102E-4</v>
      </c>
      <c r="M482" s="1759">
        <v>0</v>
      </c>
      <c r="N482" s="1759">
        <v>12.425696735951551</v>
      </c>
      <c r="O482" s="1759">
        <v>29.475134675869491</v>
      </c>
      <c r="P482" s="1759">
        <v>0.98841007039498519</v>
      </c>
      <c r="Q482" s="1759">
        <v>81.567308013661545</v>
      </c>
      <c r="R482" s="1759">
        <v>18.887400278885494</v>
      </c>
      <c r="S482" s="1759">
        <v>0</v>
      </c>
      <c r="T482" s="1768">
        <v>144.4712662507099</v>
      </c>
    </row>
    <row r="483" spans="2:20">
      <c r="B483" s="1767" t="s">
        <v>72</v>
      </c>
      <c r="C483" s="1759">
        <v>0</v>
      </c>
      <c r="D483" s="1759">
        <v>0</v>
      </c>
      <c r="E483" s="1759">
        <v>0</v>
      </c>
      <c r="F483" s="1759">
        <v>0.49546247522038722</v>
      </c>
      <c r="G483" s="1759">
        <v>0</v>
      </c>
      <c r="H483" s="1759">
        <v>8.1327589418857746E-2</v>
      </c>
      <c r="I483" s="1759">
        <v>0</v>
      </c>
      <c r="J483" s="1759">
        <v>0</v>
      </c>
      <c r="K483" s="1759">
        <v>4.5749249618986854</v>
      </c>
      <c r="L483" s="1759">
        <v>0</v>
      </c>
      <c r="M483" s="1759">
        <v>16.621294257606131</v>
      </c>
      <c r="N483" s="1759">
        <v>1.5452241989582969</v>
      </c>
      <c r="O483" s="1759">
        <v>1.5</v>
      </c>
      <c r="P483" s="1759">
        <v>2.1874070050904897</v>
      </c>
      <c r="Q483" s="1759">
        <v>7.8459207286229669</v>
      </c>
      <c r="R483" s="1759">
        <v>0</v>
      </c>
      <c r="S483" s="1759">
        <v>0.44339331184266689</v>
      </c>
      <c r="T483" s="1768">
        <v>35.294954528658486</v>
      </c>
    </row>
    <row r="484" spans="2:20">
      <c r="B484" s="1767" t="s">
        <v>73</v>
      </c>
      <c r="C484" s="1759">
        <v>0</v>
      </c>
      <c r="D484" s="1759">
        <v>0</v>
      </c>
      <c r="E484" s="1759">
        <v>0</v>
      </c>
      <c r="F484" s="1759">
        <v>0</v>
      </c>
      <c r="G484" s="1759">
        <v>0</v>
      </c>
      <c r="H484" s="1759">
        <v>0</v>
      </c>
      <c r="I484" s="1759">
        <v>0</v>
      </c>
      <c r="J484" s="1759">
        <v>0</v>
      </c>
      <c r="K484" s="1759">
        <v>0</v>
      </c>
      <c r="L484" s="1759">
        <v>0</v>
      </c>
      <c r="M484" s="1759">
        <v>0</v>
      </c>
      <c r="N484" s="1759">
        <v>0</v>
      </c>
      <c r="O484" s="1759">
        <v>0</v>
      </c>
      <c r="P484" s="1759">
        <v>0</v>
      </c>
      <c r="Q484" s="1759">
        <v>11.7</v>
      </c>
      <c r="R484" s="1759">
        <v>0</v>
      </c>
      <c r="S484" s="1759">
        <v>0</v>
      </c>
      <c r="T484" s="1768">
        <v>11.7</v>
      </c>
    </row>
    <row r="485" spans="2:20">
      <c r="B485" s="1763" t="s">
        <v>74</v>
      </c>
      <c r="C485" s="1764">
        <v>1.8237038220375892</v>
      </c>
      <c r="D485" s="1764">
        <v>0</v>
      </c>
      <c r="E485" s="1764">
        <v>3.028462420846008</v>
      </c>
      <c r="F485" s="1764">
        <v>3.4369026136800631</v>
      </c>
      <c r="G485" s="1772">
        <v>0</v>
      </c>
      <c r="H485" s="1764">
        <v>4.0257735490758391</v>
      </c>
      <c r="I485" s="1764">
        <v>0</v>
      </c>
      <c r="J485" s="1764">
        <v>0</v>
      </c>
      <c r="K485" s="1764">
        <v>52.365476880840774</v>
      </c>
      <c r="L485" s="1764">
        <v>2.0467411030507856</v>
      </c>
      <c r="M485" s="1764">
        <v>29.329147031481789</v>
      </c>
      <c r="N485" s="1764">
        <v>76.531828248595716</v>
      </c>
      <c r="O485" s="1764">
        <v>167.23788927594987</v>
      </c>
      <c r="P485" s="1764">
        <v>6.2933757940809487</v>
      </c>
      <c r="Q485" s="1764">
        <v>483.41097223626639</v>
      </c>
      <c r="R485" s="1764">
        <v>59.566523654157017</v>
      </c>
      <c r="S485" s="1764">
        <v>14.075687902585015</v>
      </c>
      <c r="T485" s="1764">
        <v>903.17248453264779</v>
      </c>
    </row>
    <row r="486" spans="2:20">
      <c r="B486" s="1758" t="s">
        <v>75</v>
      </c>
      <c r="C486" s="1759">
        <v>0</v>
      </c>
      <c r="D486" s="1759">
        <v>0</v>
      </c>
      <c r="E486" s="1759">
        <v>39.848807090011732</v>
      </c>
      <c r="F486" s="1759">
        <v>12.189834391274943</v>
      </c>
      <c r="G486" s="1759">
        <v>2.6585092475046008</v>
      </c>
      <c r="H486" s="1759">
        <v>0</v>
      </c>
      <c r="I486" s="1759">
        <v>0</v>
      </c>
      <c r="J486" s="1759">
        <v>0</v>
      </c>
      <c r="K486" s="1759">
        <v>0.5962689327253029</v>
      </c>
      <c r="L486" s="1759">
        <v>0</v>
      </c>
      <c r="M486" s="1759">
        <v>18.105967775029544</v>
      </c>
      <c r="N486" s="1759">
        <v>4.780741280438523</v>
      </c>
      <c r="O486" s="1759">
        <v>0</v>
      </c>
      <c r="P486" s="1759">
        <v>0</v>
      </c>
      <c r="Q486" s="1759">
        <v>0</v>
      </c>
      <c r="R486" s="1759">
        <v>0</v>
      </c>
      <c r="S486" s="1759">
        <v>35.496713960556022</v>
      </c>
      <c r="T486" s="1768">
        <v>113.67684267754068</v>
      </c>
    </row>
    <row r="487" spans="2:20">
      <c r="B487" s="1763" t="s">
        <v>76</v>
      </c>
      <c r="C487" s="1764">
        <v>1.8237038220375892</v>
      </c>
      <c r="D487" s="1764">
        <v>0</v>
      </c>
      <c r="E487" s="1764">
        <v>42.877269510857737</v>
      </c>
      <c r="F487" s="1764">
        <v>15.626737004955006</v>
      </c>
      <c r="G487" s="1772">
        <v>2.6585092475046008</v>
      </c>
      <c r="H487" s="1764">
        <v>4.0257735490758391</v>
      </c>
      <c r="I487" s="1764">
        <v>0</v>
      </c>
      <c r="J487" s="1764">
        <v>0</v>
      </c>
      <c r="K487" s="1764">
        <v>52.961745813566075</v>
      </c>
      <c r="L487" s="1764">
        <v>2.0467411030507856</v>
      </c>
      <c r="M487" s="1764">
        <v>47.435114806511329</v>
      </c>
      <c r="N487" s="1764">
        <v>81.312569529034235</v>
      </c>
      <c r="O487" s="1764">
        <v>167.23788927594987</v>
      </c>
      <c r="P487" s="1764">
        <v>6.2933757940809487</v>
      </c>
      <c r="Q487" s="1764">
        <v>483.41097223626639</v>
      </c>
      <c r="R487" s="1764">
        <v>59.566523654157017</v>
      </c>
      <c r="S487" s="1764">
        <v>49.572401863141039</v>
      </c>
      <c r="T487" s="1764">
        <v>1016.8493272101884</v>
      </c>
    </row>
    <row r="488" spans="2:20">
      <c r="B488" s="1750"/>
      <c r="C488" s="1769">
        <v>0</v>
      </c>
      <c r="D488" s="1769">
        <v>0</v>
      </c>
      <c r="E488" s="1769">
        <v>0</v>
      </c>
      <c r="F488" s="1769">
        <v>0</v>
      </c>
      <c r="G488" s="1769">
        <v>0</v>
      </c>
      <c r="H488" s="1769">
        <v>4.9960036108132044E-16</v>
      </c>
      <c r="I488" s="1769">
        <v>0</v>
      </c>
      <c r="J488" s="1769">
        <v>0</v>
      </c>
      <c r="K488" s="1769">
        <v>0</v>
      </c>
      <c r="L488" s="1769">
        <v>0</v>
      </c>
      <c r="M488" s="1769">
        <v>0</v>
      </c>
      <c r="N488" s="1769">
        <v>0</v>
      </c>
      <c r="O488" s="1769">
        <v>0</v>
      </c>
      <c r="P488" s="1769">
        <v>0</v>
      </c>
      <c r="Q488" s="1769">
        <v>5.6843418860808015E-14</v>
      </c>
      <c r="R488" s="1769">
        <v>7.1054273576010019E-15</v>
      </c>
      <c r="S488" s="1769">
        <v>-1.4654943925052066E-14</v>
      </c>
      <c r="T488" s="1769">
        <v>0</v>
      </c>
    </row>
    <row r="489" spans="2:20">
      <c r="B489" s="1750"/>
      <c r="C489" s="1750"/>
      <c r="D489" s="1750"/>
      <c r="E489" s="1750"/>
      <c r="F489" s="1750"/>
      <c r="G489" s="1750"/>
      <c r="H489" s="1750"/>
      <c r="I489" s="1750"/>
      <c r="J489" s="1750"/>
      <c r="K489" s="1750"/>
      <c r="L489" s="1750"/>
      <c r="M489" s="1750"/>
      <c r="N489" s="1750"/>
      <c r="O489" s="1750"/>
      <c r="P489" s="1750"/>
      <c r="Q489" s="1750"/>
      <c r="R489" s="1750"/>
      <c r="S489" s="1750"/>
      <c r="T489" s="1750"/>
    </row>
  </sheetData>
  <mergeCells count="182">
    <mergeCell ref="S455:S456"/>
    <mergeCell ref="T455:T456"/>
    <mergeCell ref="H455:H456"/>
    <mergeCell ref="I455:I456"/>
    <mergeCell ref="J455:J456"/>
    <mergeCell ref="K455:P455"/>
    <mergeCell ref="Q455:Q456"/>
    <mergeCell ref="R455:R456"/>
    <mergeCell ref="B455:B456"/>
    <mergeCell ref="C455:C456"/>
    <mergeCell ref="D455:D456"/>
    <mergeCell ref="E455:E456"/>
    <mergeCell ref="F455:F456"/>
    <mergeCell ref="G455:G456"/>
    <mergeCell ref="J418:J419"/>
    <mergeCell ref="K418:P418"/>
    <mergeCell ref="Q418:Q419"/>
    <mergeCell ref="R418:R419"/>
    <mergeCell ref="S418:S419"/>
    <mergeCell ref="T418:T419"/>
    <mergeCell ref="S381:S382"/>
    <mergeCell ref="T381:T382"/>
    <mergeCell ref="B418:B419"/>
    <mergeCell ref="C418:C419"/>
    <mergeCell ref="D418:D419"/>
    <mergeCell ref="E418:E419"/>
    <mergeCell ref="F418:F419"/>
    <mergeCell ref="G418:G419"/>
    <mergeCell ref="H418:H419"/>
    <mergeCell ref="I418:I419"/>
    <mergeCell ref="H381:H382"/>
    <mergeCell ref="I381:I382"/>
    <mergeCell ref="J381:J382"/>
    <mergeCell ref="K381:P381"/>
    <mergeCell ref="Q381:Q382"/>
    <mergeCell ref="R381:R382"/>
    <mergeCell ref="B381:B382"/>
    <mergeCell ref="C381:C382"/>
    <mergeCell ref="D381:D382"/>
    <mergeCell ref="E381:E382"/>
    <mergeCell ref="F381:F382"/>
    <mergeCell ref="G381:G382"/>
    <mergeCell ref="J344:J345"/>
    <mergeCell ref="K344:P344"/>
    <mergeCell ref="Q344:Q345"/>
    <mergeCell ref="R344:R345"/>
    <mergeCell ref="S344:S345"/>
    <mergeCell ref="T344:T345"/>
    <mergeCell ref="S307:S308"/>
    <mergeCell ref="T307:T308"/>
    <mergeCell ref="B344:B345"/>
    <mergeCell ref="C344:C345"/>
    <mergeCell ref="D344:D345"/>
    <mergeCell ref="E344:E345"/>
    <mergeCell ref="F344:F345"/>
    <mergeCell ref="G344:G345"/>
    <mergeCell ref="H344:H345"/>
    <mergeCell ref="I344:I345"/>
    <mergeCell ref="H307:H308"/>
    <mergeCell ref="I307:I308"/>
    <mergeCell ref="J307:J308"/>
    <mergeCell ref="K307:P307"/>
    <mergeCell ref="Q307:Q308"/>
    <mergeCell ref="R307:R308"/>
    <mergeCell ref="B307:B308"/>
    <mergeCell ref="C307:C308"/>
    <mergeCell ref="D307:D308"/>
    <mergeCell ref="E307:E308"/>
    <mergeCell ref="F307:F308"/>
    <mergeCell ref="G307:G308"/>
    <mergeCell ref="J270:J271"/>
    <mergeCell ref="K270:P270"/>
    <mergeCell ref="Q270:Q271"/>
    <mergeCell ref="R270:R271"/>
    <mergeCell ref="S270:S271"/>
    <mergeCell ref="T270:T271"/>
    <mergeCell ref="S233:S234"/>
    <mergeCell ref="T233:T234"/>
    <mergeCell ref="B270:B271"/>
    <mergeCell ref="C270:C271"/>
    <mergeCell ref="D270:D271"/>
    <mergeCell ref="E270:E271"/>
    <mergeCell ref="F270:F271"/>
    <mergeCell ref="G270:G271"/>
    <mergeCell ref="H270:H271"/>
    <mergeCell ref="I270:I271"/>
    <mergeCell ref="H233:H234"/>
    <mergeCell ref="I233:I234"/>
    <mergeCell ref="J233:J234"/>
    <mergeCell ref="K233:P233"/>
    <mergeCell ref="Q233:Q234"/>
    <mergeCell ref="R233:R234"/>
    <mergeCell ref="B233:B234"/>
    <mergeCell ref="C233:C234"/>
    <mergeCell ref="D233:D234"/>
    <mergeCell ref="E233:E234"/>
    <mergeCell ref="F233:F234"/>
    <mergeCell ref="G233:G234"/>
    <mergeCell ref="J196:J197"/>
    <mergeCell ref="K196:P196"/>
    <mergeCell ref="Q196:Q197"/>
    <mergeCell ref="R196:R197"/>
    <mergeCell ref="S196:S197"/>
    <mergeCell ref="T196:T197"/>
    <mergeCell ref="S159:S160"/>
    <mergeCell ref="T159:T160"/>
    <mergeCell ref="B196:B197"/>
    <mergeCell ref="C196:C197"/>
    <mergeCell ref="D196:D197"/>
    <mergeCell ref="E196:E197"/>
    <mergeCell ref="F196:F197"/>
    <mergeCell ref="G196:G197"/>
    <mergeCell ref="H196:H197"/>
    <mergeCell ref="I196:I197"/>
    <mergeCell ref="H159:H160"/>
    <mergeCell ref="I159:I160"/>
    <mergeCell ref="J159:J160"/>
    <mergeCell ref="K159:P159"/>
    <mergeCell ref="Q159:Q160"/>
    <mergeCell ref="R159:R160"/>
    <mergeCell ref="B159:B160"/>
    <mergeCell ref="C159:C160"/>
    <mergeCell ref="D159:D160"/>
    <mergeCell ref="E159:E160"/>
    <mergeCell ref="F159:F160"/>
    <mergeCell ref="G159:G160"/>
    <mergeCell ref="J122:J123"/>
    <mergeCell ref="K122:P122"/>
    <mergeCell ref="Q122:Q123"/>
    <mergeCell ref="R122:R123"/>
    <mergeCell ref="S122:S123"/>
    <mergeCell ref="T122:T123"/>
    <mergeCell ref="S85:S86"/>
    <mergeCell ref="T85:T86"/>
    <mergeCell ref="B122:B123"/>
    <mergeCell ref="C122:C123"/>
    <mergeCell ref="D122:D123"/>
    <mergeCell ref="E122:E123"/>
    <mergeCell ref="F122:F123"/>
    <mergeCell ref="G122:G123"/>
    <mergeCell ref="H122:H123"/>
    <mergeCell ref="I122:I123"/>
    <mergeCell ref="H85:H86"/>
    <mergeCell ref="I85:I86"/>
    <mergeCell ref="J85:J86"/>
    <mergeCell ref="K85:P85"/>
    <mergeCell ref="Q85:Q86"/>
    <mergeCell ref="R85:R86"/>
    <mergeCell ref="B85:B86"/>
    <mergeCell ref="C85:C86"/>
    <mergeCell ref="D85:D86"/>
    <mergeCell ref="E85:E86"/>
    <mergeCell ref="F85:F86"/>
    <mergeCell ref="G85:G86"/>
    <mergeCell ref="J48:J49"/>
    <mergeCell ref="K48:P48"/>
    <mergeCell ref="Q48:Q49"/>
    <mergeCell ref="R48:R49"/>
    <mergeCell ref="S48:S49"/>
    <mergeCell ref="T48:T49"/>
    <mergeCell ref="S11:S12"/>
    <mergeCell ref="T11:T12"/>
    <mergeCell ref="B48:B49"/>
    <mergeCell ref="C48:C49"/>
    <mergeCell ref="D48:D49"/>
    <mergeCell ref="E48:E49"/>
    <mergeCell ref="F48:F49"/>
    <mergeCell ref="G48:G49"/>
    <mergeCell ref="H48:H49"/>
    <mergeCell ref="I48:I49"/>
    <mergeCell ref="H11:H12"/>
    <mergeCell ref="I11:I12"/>
    <mergeCell ref="J11:J12"/>
    <mergeCell ref="K11:P11"/>
    <mergeCell ref="Q11:Q12"/>
    <mergeCell ref="R11:R12"/>
    <mergeCell ref="B11:B12"/>
    <mergeCell ref="C11:C12"/>
    <mergeCell ref="D11:D12"/>
    <mergeCell ref="E11:E12"/>
    <mergeCell ref="F11:F12"/>
    <mergeCell ref="G11:G12"/>
  </mergeCells>
  <conditionalFormatting sqref="K86:O86 C117:E117 Q108:T108 T462:T464 C107:E115 T477:T485 T95:T106 C87:E94 M87:N87 Q87:T87 G87:G94 G107:G115 G117 I117:T117 I108:J108 I109:T115 I107:T107 I88:T94 F87">
    <cfRule type="cellIs" dxfId="1951" priority="885" operator="equal">
      <formula>0</formula>
    </cfRule>
  </conditionalFormatting>
  <conditionalFormatting sqref="Q87:Q89">
    <cfRule type="cellIs" dxfId="1950" priority="884" operator="equal">
      <formula>0</formula>
    </cfRule>
  </conditionalFormatting>
  <conditionalFormatting sqref="Q87:S87 M87:N87 C88:E89 G88:G89 I88:S89">
    <cfRule type="cellIs" dxfId="1949" priority="883" operator="equal">
      <formula>0</formula>
    </cfRule>
  </conditionalFormatting>
  <conditionalFormatting sqref="E88:E89">
    <cfRule type="cellIs" dxfId="1948" priority="882" operator="equal">
      <formula>0</formula>
    </cfRule>
  </conditionalFormatting>
  <conditionalFormatting sqref="P86">
    <cfRule type="cellIs" dxfId="1947" priority="881" operator="equal">
      <formula>0</formula>
    </cfRule>
  </conditionalFormatting>
  <conditionalFormatting sqref="M87:N87">
    <cfRule type="cellIs" dxfId="1946" priority="880" operator="equal">
      <formula>0</formula>
    </cfRule>
  </conditionalFormatting>
  <conditionalFormatting sqref="K90:K92 K108">
    <cfRule type="cellIs" dxfId="1945" priority="879" operator="equal">
      <formula>0</formula>
    </cfRule>
  </conditionalFormatting>
  <conditionalFormatting sqref="K88:K89">
    <cfRule type="cellIs" dxfId="1944" priority="878" operator="equal">
      <formula>0</formula>
    </cfRule>
  </conditionalFormatting>
  <conditionalFormatting sqref="L90:L92 L108">
    <cfRule type="cellIs" dxfId="1943" priority="877" operator="equal">
      <formula>0</formula>
    </cfRule>
  </conditionalFormatting>
  <conditionalFormatting sqref="L88:L89">
    <cfRule type="cellIs" dxfId="1942" priority="876" operator="equal">
      <formula>0</formula>
    </cfRule>
  </conditionalFormatting>
  <conditionalFormatting sqref="M90:M92 M108">
    <cfRule type="cellIs" dxfId="1941" priority="875" operator="equal">
      <formula>0</formula>
    </cfRule>
  </conditionalFormatting>
  <conditionalFormatting sqref="M87:M89">
    <cfRule type="cellIs" dxfId="1940" priority="874" operator="equal">
      <formula>0</formula>
    </cfRule>
  </conditionalFormatting>
  <conditionalFormatting sqref="N90:N92 N108">
    <cfRule type="cellIs" dxfId="1939" priority="873" operator="equal">
      <formula>0</formula>
    </cfRule>
  </conditionalFormatting>
  <conditionalFormatting sqref="N87:N89">
    <cfRule type="cellIs" dxfId="1938" priority="872" operator="equal">
      <formula>0</formula>
    </cfRule>
  </conditionalFormatting>
  <conditionalFormatting sqref="O90:O92 O108">
    <cfRule type="cellIs" dxfId="1937" priority="871" operator="equal">
      <formula>0</formula>
    </cfRule>
  </conditionalFormatting>
  <conditionalFormatting sqref="O88:O89">
    <cfRule type="cellIs" dxfId="1936" priority="870" operator="equal">
      <formula>0</formula>
    </cfRule>
  </conditionalFormatting>
  <conditionalFormatting sqref="P90:P92 P108">
    <cfRule type="cellIs" dxfId="1935" priority="869" operator="equal">
      <formula>0</formula>
    </cfRule>
  </conditionalFormatting>
  <conditionalFormatting sqref="P88:P89">
    <cfRule type="cellIs" dxfId="1934" priority="868" operator="equal">
      <formula>0</formula>
    </cfRule>
  </conditionalFormatting>
  <conditionalFormatting sqref="C116:E116 G116 I116:T116">
    <cfRule type="cellIs" dxfId="1933" priority="867" operator="equal">
      <formula>0</formula>
    </cfRule>
  </conditionalFormatting>
  <conditionalFormatting sqref="C109:E117 T477 C107:E107 T95:T106 C87:E93 M87:N87 Q87:T87 G87:G93 G107 G109:G117 I109:T117 I107:T107 I88:T93 F87">
    <cfRule type="containsBlanks" dxfId="1932" priority="866">
      <formula>LEN(TRIM(C87))=0</formula>
    </cfRule>
  </conditionalFormatting>
  <conditionalFormatting sqref="K123:O123">
    <cfRule type="cellIs" dxfId="1931" priority="865" operator="equal">
      <formula>0</formula>
    </cfRule>
  </conditionalFormatting>
  <conditionalFormatting sqref="P123">
    <cfRule type="cellIs" dxfId="1930" priority="864" operator="equal">
      <formula>0</formula>
    </cfRule>
  </conditionalFormatting>
  <conditionalFormatting sqref="K160:O160">
    <cfRule type="cellIs" dxfId="1929" priority="863" operator="equal">
      <formula>0</formula>
    </cfRule>
  </conditionalFormatting>
  <conditionalFormatting sqref="P160">
    <cfRule type="cellIs" dxfId="1928" priority="862" operator="equal">
      <formula>0</formula>
    </cfRule>
  </conditionalFormatting>
  <conditionalFormatting sqref="K197:O197">
    <cfRule type="cellIs" dxfId="1927" priority="861" operator="equal">
      <formula>0</formula>
    </cfRule>
  </conditionalFormatting>
  <conditionalFormatting sqref="P197">
    <cfRule type="cellIs" dxfId="1926" priority="860" operator="equal">
      <formula>0</formula>
    </cfRule>
  </conditionalFormatting>
  <conditionalFormatting sqref="K234:O234">
    <cfRule type="cellIs" dxfId="1925" priority="859" operator="equal">
      <formula>0</formula>
    </cfRule>
  </conditionalFormatting>
  <conditionalFormatting sqref="P234">
    <cfRule type="cellIs" dxfId="1924" priority="858" operator="equal">
      <formula>0</formula>
    </cfRule>
  </conditionalFormatting>
  <conditionalFormatting sqref="K271:O271">
    <cfRule type="cellIs" dxfId="1923" priority="857" operator="equal">
      <formula>0</formula>
    </cfRule>
  </conditionalFormatting>
  <conditionalFormatting sqref="P271">
    <cfRule type="cellIs" dxfId="1922" priority="856" operator="equal">
      <formula>0</formula>
    </cfRule>
  </conditionalFormatting>
  <conditionalFormatting sqref="C116:E116 G116 I116:S116">
    <cfRule type="cellIs" dxfId="1921" priority="855" operator="equal">
      <formula>0</formula>
    </cfRule>
  </conditionalFormatting>
  <conditionalFormatting sqref="K308:O308">
    <cfRule type="cellIs" dxfId="1920" priority="854" operator="equal">
      <formula>0</formula>
    </cfRule>
  </conditionalFormatting>
  <conditionalFormatting sqref="P308">
    <cfRule type="cellIs" dxfId="1919" priority="853" operator="equal">
      <formula>0</formula>
    </cfRule>
  </conditionalFormatting>
  <conditionalFormatting sqref="K345:O345">
    <cfRule type="cellIs" dxfId="1918" priority="852" operator="equal">
      <formula>0</formula>
    </cfRule>
  </conditionalFormatting>
  <conditionalFormatting sqref="P345">
    <cfRule type="cellIs" dxfId="1917" priority="851" operator="equal">
      <formula>0</formula>
    </cfRule>
  </conditionalFormatting>
  <conditionalFormatting sqref="K382:O382">
    <cfRule type="cellIs" dxfId="1916" priority="850" operator="equal">
      <formula>0</formula>
    </cfRule>
  </conditionalFormatting>
  <conditionalFormatting sqref="P382">
    <cfRule type="cellIs" dxfId="1915" priority="849" operator="equal">
      <formula>0</formula>
    </cfRule>
  </conditionalFormatting>
  <conditionalFormatting sqref="K419:O419">
    <cfRule type="cellIs" dxfId="1914" priority="848" operator="equal">
      <formula>0</formula>
    </cfRule>
  </conditionalFormatting>
  <conditionalFormatting sqref="P419">
    <cfRule type="cellIs" dxfId="1913" priority="847" operator="equal">
      <formula>0</formula>
    </cfRule>
  </conditionalFormatting>
  <conditionalFormatting sqref="K456:O456">
    <cfRule type="cellIs" dxfId="1912" priority="846" operator="equal">
      <formula>0</formula>
    </cfRule>
  </conditionalFormatting>
  <conditionalFormatting sqref="P456">
    <cfRule type="cellIs" dxfId="1911" priority="845" operator="equal">
      <formula>0</formula>
    </cfRule>
  </conditionalFormatting>
  <conditionalFormatting sqref="T487 T457:T459">
    <cfRule type="cellIs" dxfId="1910" priority="844" operator="equal">
      <formula>0</formula>
    </cfRule>
  </conditionalFormatting>
  <conditionalFormatting sqref="T486">
    <cfRule type="cellIs" dxfId="1909" priority="843" operator="equal">
      <formula>0</formula>
    </cfRule>
  </conditionalFormatting>
  <conditionalFormatting sqref="T479:T487 T457:T459 T462:T463">
    <cfRule type="containsBlanks" dxfId="1908" priority="842">
      <formula>LEN(TRIM(T457))=0</formula>
    </cfRule>
  </conditionalFormatting>
  <conditionalFormatting sqref="M90:M91">
    <cfRule type="cellIs" dxfId="1907" priority="841" operator="equal">
      <formula>0</formula>
    </cfRule>
  </conditionalFormatting>
  <conditionalFormatting sqref="N90:N91">
    <cfRule type="cellIs" dxfId="1906" priority="840" operator="equal">
      <formula>0</formula>
    </cfRule>
  </conditionalFormatting>
  <conditionalFormatting sqref="T460:T461">
    <cfRule type="cellIs" dxfId="1905" priority="839" operator="equal">
      <formula>0</formula>
    </cfRule>
  </conditionalFormatting>
  <conditionalFormatting sqref="T460:T461">
    <cfRule type="containsBlanks" dxfId="1904" priority="838">
      <formula>LEN(TRIM(T460))=0</formula>
    </cfRule>
  </conditionalFormatting>
  <conditionalFormatting sqref="O90:P90">
    <cfRule type="cellIs" dxfId="1903" priority="837" operator="equal">
      <formula>0</formula>
    </cfRule>
  </conditionalFormatting>
  <conditionalFormatting sqref="O91:P91">
    <cfRule type="cellIs" dxfId="1902" priority="836" operator="equal">
      <formula>0</formula>
    </cfRule>
  </conditionalFormatting>
  <conditionalFormatting sqref="K12:O12 Q34:T34 C34:E34 C20:E20 T71 C57:E60 G57:G60 G20 G34 I34:J34 I20:T20 I57:T57 I58:R60">
    <cfRule type="cellIs" dxfId="1901" priority="835" operator="equal">
      <formula>0</formula>
    </cfRule>
  </conditionalFormatting>
  <conditionalFormatting sqref="P12">
    <cfRule type="cellIs" dxfId="1900" priority="834" operator="equal">
      <formula>0</formula>
    </cfRule>
  </conditionalFormatting>
  <conditionalFormatting sqref="K34">
    <cfRule type="cellIs" dxfId="1899" priority="833" operator="equal">
      <formula>0</formula>
    </cfRule>
  </conditionalFormatting>
  <conditionalFormatting sqref="L34">
    <cfRule type="cellIs" dxfId="1898" priority="832" operator="equal">
      <formula>0</formula>
    </cfRule>
  </conditionalFormatting>
  <conditionalFormatting sqref="M34">
    <cfRule type="cellIs" dxfId="1897" priority="831" operator="equal">
      <formula>0</formula>
    </cfRule>
  </conditionalFormatting>
  <conditionalFormatting sqref="N34">
    <cfRule type="cellIs" dxfId="1896" priority="830" operator="equal">
      <formula>0</formula>
    </cfRule>
  </conditionalFormatting>
  <conditionalFormatting sqref="O34">
    <cfRule type="cellIs" dxfId="1895" priority="829" operator="equal">
      <formula>0</formula>
    </cfRule>
  </conditionalFormatting>
  <conditionalFormatting sqref="P34">
    <cfRule type="cellIs" dxfId="1894" priority="828" operator="equal">
      <formula>0</formula>
    </cfRule>
  </conditionalFormatting>
  <conditionalFormatting sqref="C58:E60 G58:G60 I58:R60">
    <cfRule type="containsBlanks" dxfId="1893" priority="827">
      <formula>LEN(TRIM(C58))=0</formula>
    </cfRule>
  </conditionalFormatting>
  <conditionalFormatting sqref="S51:S52 S55 G51:G52 C55:E55 K49:O49 Q71:S71 C71:E71 C68:E69 C63:E64 G63:G64 G68:G69 G71 G55 I55:J55 I71:J71 I68:R69 I63:R64">
    <cfRule type="cellIs" dxfId="1892" priority="826" operator="equal">
      <formula>0</formula>
    </cfRule>
  </conditionalFormatting>
  <conditionalFormatting sqref="C51:D52 I51:J52">
    <cfRule type="cellIs" dxfId="1891" priority="825" operator="equal">
      <formula>0</formula>
    </cfRule>
  </conditionalFormatting>
  <conditionalFormatting sqref="E51:E52">
    <cfRule type="cellIs" dxfId="1890" priority="824" operator="equal">
      <formula>0</formula>
    </cfRule>
  </conditionalFormatting>
  <conditionalFormatting sqref="C67:E69 G67:G69 I67:R69">
    <cfRule type="cellIs" dxfId="1889" priority="823" operator="equal">
      <formula>0</formula>
    </cfRule>
  </conditionalFormatting>
  <conditionalFormatting sqref="P49">
    <cfRule type="cellIs" dxfId="1888" priority="822" operator="equal">
      <formula>0</formula>
    </cfRule>
  </conditionalFormatting>
  <conditionalFormatting sqref="K55 K71">
    <cfRule type="cellIs" dxfId="1887" priority="821" operator="equal">
      <formula>0</formula>
    </cfRule>
  </conditionalFormatting>
  <conditionalFormatting sqref="K51:K52">
    <cfRule type="cellIs" dxfId="1886" priority="820" operator="equal">
      <formula>0</formula>
    </cfRule>
  </conditionalFormatting>
  <conditionalFormatting sqref="L55 L71">
    <cfRule type="cellIs" dxfId="1885" priority="819" operator="equal">
      <formula>0</formula>
    </cfRule>
  </conditionalFormatting>
  <conditionalFormatting sqref="L51:L52">
    <cfRule type="cellIs" dxfId="1884" priority="818" operator="equal">
      <formula>0</formula>
    </cfRule>
  </conditionalFormatting>
  <conditionalFormatting sqref="M55 M71">
    <cfRule type="cellIs" dxfId="1883" priority="817" operator="equal">
      <formula>0</formula>
    </cfRule>
  </conditionalFormatting>
  <conditionalFormatting sqref="M51:M52">
    <cfRule type="cellIs" dxfId="1882" priority="816" operator="equal">
      <formula>0</formula>
    </cfRule>
  </conditionalFormatting>
  <conditionalFormatting sqref="N55 N71">
    <cfRule type="cellIs" dxfId="1881" priority="815" operator="equal">
      <formula>0</formula>
    </cfRule>
  </conditionalFormatting>
  <conditionalFormatting sqref="N51:N52">
    <cfRule type="cellIs" dxfId="1880" priority="814" operator="equal">
      <formula>0</formula>
    </cfRule>
  </conditionalFormatting>
  <conditionalFormatting sqref="O55 O71">
    <cfRule type="cellIs" dxfId="1879" priority="813" operator="equal">
      <formula>0</formula>
    </cfRule>
  </conditionalFormatting>
  <conditionalFormatting sqref="O51:O52">
    <cfRule type="cellIs" dxfId="1878" priority="812" operator="equal">
      <formula>0</formula>
    </cfRule>
  </conditionalFormatting>
  <conditionalFormatting sqref="P55 P71">
    <cfRule type="cellIs" dxfId="1877" priority="811" operator="equal">
      <formula>0</formula>
    </cfRule>
  </conditionalFormatting>
  <conditionalFormatting sqref="P51:P52">
    <cfRule type="cellIs" dxfId="1876" priority="810" operator="equal">
      <formula>0</formula>
    </cfRule>
  </conditionalFormatting>
  <conditionalFormatting sqref="C51:E52 C55:E55 S55 S51:S52 C63:E64 C67:E69 G67:G69 G63:G64 G55 G51:G52 I51:P52 I55:P55 I63:R64 I67:R69">
    <cfRule type="containsBlanks" dxfId="1875" priority="809">
      <formula>LEN(TRIM(C51))=0</formula>
    </cfRule>
  </conditionalFormatting>
  <conditionalFormatting sqref="C50:E50 S50 Q50:R55 G50">
    <cfRule type="cellIs" dxfId="1874" priority="808" operator="equal">
      <formula>0</formula>
    </cfRule>
  </conditionalFormatting>
  <conditionalFormatting sqref="I50">
    <cfRule type="cellIs" dxfId="1873" priority="807" operator="equal">
      <formula>0</formula>
    </cfRule>
  </conditionalFormatting>
  <conditionalFormatting sqref="J50">
    <cfRule type="cellIs" dxfId="1872" priority="806" operator="equal">
      <formula>0</formula>
    </cfRule>
  </conditionalFormatting>
  <conditionalFormatting sqref="M50:P50">
    <cfRule type="cellIs" dxfId="1871" priority="805" operator="equal">
      <formula>0</formula>
    </cfRule>
  </conditionalFormatting>
  <conditionalFormatting sqref="K50">
    <cfRule type="cellIs" dxfId="1870" priority="804" operator="equal">
      <formula>0</formula>
    </cfRule>
  </conditionalFormatting>
  <conditionalFormatting sqref="L50">
    <cfRule type="cellIs" dxfId="1869" priority="803" operator="equal">
      <formula>0</formula>
    </cfRule>
  </conditionalFormatting>
  <conditionalFormatting sqref="C50:E50 Q51:Q55 S50 R50:R55 G50 I50:Q50">
    <cfRule type="containsBlanks" dxfId="1868" priority="802">
      <formula>LEN(TRIM(C50))=0</formula>
    </cfRule>
  </conditionalFormatting>
  <conditionalFormatting sqref="T50:T55">
    <cfRule type="cellIs" dxfId="1867" priority="801" operator="equal">
      <formula>0</formula>
    </cfRule>
  </conditionalFormatting>
  <conditionalFormatting sqref="T50:T55">
    <cfRule type="containsBlanks" dxfId="1866" priority="800">
      <formula>LEN(TRIM(T50))=0</formula>
    </cfRule>
  </conditionalFormatting>
  <conditionalFormatting sqref="C61:E62 O61:R61 G61:G62 I62:R62 I61:M61">
    <cfRule type="cellIs" dxfId="1865" priority="799" operator="equal">
      <formula>0</formula>
    </cfRule>
  </conditionalFormatting>
  <conditionalFormatting sqref="C61:E62 O61:R61 G61:G62 I62:R62 I61:M61">
    <cfRule type="containsBlanks" dxfId="1864" priority="798">
      <formula>LEN(TRIM(C61))=0</formula>
    </cfRule>
  </conditionalFormatting>
  <conditionalFormatting sqref="C53:E54 S53:S54 G53:G54 I53:P54">
    <cfRule type="cellIs" dxfId="1863" priority="797" operator="equal">
      <formula>0</formula>
    </cfRule>
  </conditionalFormatting>
  <conditionalFormatting sqref="K53:K54">
    <cfRule type="cellIs" dxfId="1862" priority="796" operator="equal">
      <formula>0</formula>
    </cfRule>
  </conditionalFormatting>
  <conditionalFormatting sqref="L53:L54">
    <cfRule type="cellIs" dxfId="1861" priority="795" operator="equal">
      <formula>0</formula>
    </cfRule>
  </conditionalFormatting>
  <conditionalFormatting sqref="M53:M54">
    <cfRule type="cellIs" dxfId="1860" priority="794" operator="equal">
      <formula>0</formula>
    </cfRule>
  </conditionalFormatting>
  <conditionalFormatting sqref="N53:N54">
    <cfRule type="cellIs" dxfId="1859" priority="793" operator="equal">
      <formula>0</formula>
    </cfRule>
  </conditionalFormatting>
  <conditionalFormatting sqref="O53:O54">
    <cfRule type="cellIs" dxfId="1858" priority="792" operator="equal">
      <formula>0</formula>
    </cfRule>
  </conditionalFormatting>
  <conditionalFormatting sqref="P53:P54">
    <cfRule type="cellIs" dxfId="1857" priority="791" operator="equal">
      <formula>0</formula>
    </cfRule>
  </conditionalFormatting>
  <conditionalFormatting sqref="C53:E54 S53:S54 G53:G54 I53:P54">
    <cfRule type="containsBlanks" dxfId="1856" priority="790">
      <formula>LEN(TRIM(C53))=0</formula>
    </cfRule>
  </conditionalFormatting>
  <conditionalFormatting sqref="M53:M54">
    <cfRule type="cellIs" dxfId="1855" priority="789" operator="equal">
      <formula>0</formula>
    </cfRule>
  </conditionalFormatting>
  <conditionalFormatting sqref="N53:N54">
    <cfRule type="cellIs" dxfId="1854" priority="788" operator="equal">
      <formula>0</formula>
    </cfRule>
  </conditionalFormatting>
  <conditionalFormatting sqref="O53:P53">
    <cfRule type="cellIs" dxfId="1853" priority="787" operator="equal">
      <formula>0</formula>
    </cfRule>
  </conditionalFormatting>
  <conditionalFormatting sqref="O54:P54">
    <cfRule type="cellIs" dxfId="1852" priority="786" operator="equal">
      <formula>0</formula>
    </cfRule>
  </conditionalFormatting>
  <conditionalFormatting sqref="T465:T476">
    <cfRule type="cellIs" dxfId="1851" priority="785" operator="equal">
      <formula>0</formula>
    </cfRule>
  </conditionalFormatting>
  <conditionalFormatting sqref="T465:T476">
    <cfRule type="containsBlanks" dxfId="1850" priority="784">
      <formula>LEN(TRIM(T465))=0</formula>
    </cfRule>
  </conditionalFormatting>
  <conditionalFormatting sqref="T154 T124:T152">
    <cfRule type="cellIs" dxfId="1849" priority="783" operator="equal">
      <formula>0</formula>
    </cfRule>
  </conditionalFormatting>
  <conditionalFormatting sqref="T153">
    <cfRule type="cellIs" dxfId="1848" priority="782" operator="equal">
      <formula>0</formula>
    </cfRule>
  </conditionalFormatting>
  <conditionalFormatting sqref="T146:T154 T124:T130 T132:T144">
    <cfRule type="containsBlanks" dxfId="1847" priority="781">
      <formula>LEN(TRIM(T124))=0</formula>
    </cfRule>
  </conditionalFormatting>
  <conditionalFormatting sqref="T191 T161:T189">
    <cfRule type="cellIs" dxfId="1846" priority="780" operator="equal">
      <formula>0</formula>
    </cfRule>
  </conditionalFormatting>
  <conditionalFormatting sqref="T190">
    <cfRule type="cellIs" dxfId="1845" priority="779" operator="equal">
      <formula>0</formula>
    </cfRule>
  </conditionalFormatting>
  <conditionalFormatting sqref="T183:T191 T161:T167 T169:T181">
    <cfRule type="containsBlanks" dxfId="1844" priority="778">
      <formula>LEN(TRIM(T161))=0</formula>
    </cfRule>
  </conditionalFormatting>
  <conditionalFormatting sqref="T228 T198:T226">
    <cfRule type="cellIs" dxfId="1843" priority="777" operator="equal">
      <formula>0</formula>
    </cfRule>
  </conditionalFormatting>
  <conditionalFormatting sqref="T227">
    <cfRule type="cellIs" dxfId="1842" priority="776" operator="equal">
      <formula>0</formula>
    </cfRule>
  </conditionalFormatting>
  <conditionalFormatting sqref="T220:T228 T198:T204 T206:T218">
    <cfRule type="containsBlanks" dxfId="1841" priority="775">
      <formula>LEN(TRIM(T198))=0</formula>
    </cfRule>
  </conditionalFormatting>
  <conditionalFormatting sqref="T265 T235:T263">
    <cfRule type="cellIs" dxfId="1840" priority="774" operator="equal">
      <formula>0</formula>
    </cfRule>
  </conditionalFormatting>
  <conditionalFormatting sqref="T264">
    <cfRule type="cellIs" dxfId="1839" priority="773" operator="equal">
      <formula>0</formula>
    </cfRule>
  </conditionalFormatting>
  <conditionalFormatting sqref="T257:T265 T235:T241 T243:T255">
    <cfRule type="containsBlanks" dxfId="1838" priority="772">
      <formula>LEN(TRIM(T235))=0</formula>
    </cfRule>
  </conditionalFormatting>
  <conditionalFormatting sqref="T302 T272:T300">
    <cfRule type="cellIs" dxfId="1837" priority="771" operator="equal">
      <formula>0</formula>
    </cfRule>
  </conditionalFormatting>
  <conditionalFormatting sqref="T301">
    <cfRule type="cellIs" dxfId="1836" priority="770" operator="equal">
      <formula>0</formula>
    </cfRule>
  </conditionalFormatting>
  <conditionalFormatting sqref="T294:T302 T272:T278 T280:T292">
    <cfRule type="containsBlanks" dxfId="1835" priority="769">
      <formula>LEN(TRIM(T272))=0</formula>
    </cfRule>
  </conditionalFormatting>
  <conditionalFormatting sqref="T339 T309:T337">
    <cfRule type="cellIs" dxfId="1834" priority="768" operator="equal">
      <formula>0</formula>
    </cfRule>
  </conditionalFormatting>
  <conditionalFormatting sqref="T338">
    <cfRule type="cellIs" dxfId="1833" priority="767" operator="equal">
      <formula>0</formula>
    </cfRule>
  </conditionalFormatting>
  <conditionalFormatting sqref="T331:T339 T309:T315 T317:T329">
    <cfRule type="containsBlanks" dxfId="1832" priority="766">
      <formula>LEN(TRIM(T309))=0</formula>
    </cfRule>
  </conditionalFormatting>
  <conditionalFormatting sqref="T376 T346:T374">
    <cfRule type="cellIs" dxfId="1831" priority="765" operator="equal">
      <formula>0</formula>
    </cfRule>
  </conditionalFormatting>
  <conditionalFormatting sqref="T375">
    <cfRule type="cellIs" dxfId="1830" priority="764" operator="equal">
      <formula>0</formula>
    </cfRule>
  </conditionalFormatting>
  <conditionalFormatting sqref="T368:T376 T346:T352 T354:T366">
    <cfRule type="containsBlanks" dxfId="1829" priority="763">
      <formula>LEN(TRIM(T346))=0</formula>
    </cfRule>
  </conditionalFormatting>
  <conditionalFormatting sqref="T413 T383:T411">
    <cfRule type="cellIs" dxfId="1828" priority="762" operator="equal">
      <formula>0</formula>
    </cfRule>
  </conditionalFormatting>
  <conditionalFormatting sqref="T412">
    <cfRule type="cellIs" dxfId="1827" priority="761" operator="equal">
      <formula>0</formula>
    </cfRule>
  </conditionalFormatting>
  <conditionalFormatting sqref="T405:T413 T383:T389 T391:T403">
    <cfRule type="containsBlanks" dxfId="1826" priority="760">
      <formula>LEN(TRIM(T383))=0</formula>
    </cfRule>
  </conditionalFormatting>
  <conditionalFormatting sqref="T450 T420:T448">
    <cfRule type="cellIs" dxfId="1825" priority="759" operator="equal">
      <formula>0</formula>
    </cfRule>
  </conditionalFormatting>
  <conditionalFormatting sqref="T449">
    <cfRule type="cellIs" dxfId="1824" priority="758" operator="equal">
      <formula>0</formula>
    </cfRule>
  </conditionalFormatting>
  <conditionalFormatting sqref="T442:T450 T420:T426 T428:T440">
    <cfRule type="containsBlanks" dxfId="1823" priority="757">
      <formula>LEN(TRIM(T420))=0</formula>
    </cfRule>
  </conditionalFormatting>
  <conditionalFormatting sqref="C56:E56 G56 I56:T56">
    <cfRule type="cellIs" dxfId="1822" priority="756" operator="equal">
      <formula>0</formula>
    </cfRule>
  </conditionalFormatting>
  <conditionalFormatting sqref="C56:E56 G56 I56:T56">
    <cfRule type="containsBlanks" dxfId="1821" priority="755">
      <formula>LEN(TRIM(C56))=0</formula>
    </cfRule>
  </conditionalFormatting>
  <conditionalFormatting sqref="C70:E70 G70 I70:T70">
    <cfRule type="cellIs" dxfId="1820" priority="754" operator="equal">
      <formula>0</formula>
    </cfRule>
  </conditionalFormatting>
  <conditionalFormatting sqref="C70:E70 G70 I70:T70">
    <cfRule type="containsBlanks" dxfId="1819" priority="753">
      <formula>LEN(TRIM(C70))=0</formula>
    </cfRule>
  </conditionalFormatting>
  <conditionalFormatting sqref="T72:T79 C72:E78 G72:G78 I72:S78">
    <cfRule type="cellIs" dxfId="1818" priority="752" operator="equal">
      <formula>0</formula>
    </cfRule>
  </conditionalFormatting>
  <conditionalFormatting sqref="C79:E79 G79 I79:T79">
    <cfRule type="cellIs" dxfId="1817" priority="751" operator="equal">
      <formula>0</formula>
    </cfRule>
  </conditionalFormatting>
  <conditionalFormatting sqref="C72:E79 G72:G79 I72:T79">
    <cfRule type="containsBlanks" dxfId="1816" priority="750">
      <formula>LEN(TRIM(C72))=0</formula>
    </cfRule>
  </conditionalFormatting>
  <conditionalFormatting sqref="C79:E79 G79 I79:S79">
    <cfRule type="cellIs" dxfId="1815" priority="749" operator="equal">
      <formula>0</formula>
    </cfRule>
  </conditionalFormatting>
  <conditionalFormatting sqref="C80:E80 G80 I80:T80">
    <cfRule type="cellIs" dxfId="1814" priority="748" operator="equal">
      <formula>0</formula>
    </cfRule>
  </conditionalFormatting>
  <conditionalFormatting sqref="C80:E80 G80 I80:T80">
    <cfRule type="containsBlanks" dxfId="1813" priority="747">
      <formula>LEN(TRIM(C80))=0</formula>
    </cfRule>
  </conditionalFormatting>
  <conditionalFormatting sqref="C95:E106 G95:G106 I95:S106">
    <cfRule type="cellIs" dxfId="1812" priority="746" operator="equal">
      <formula>0</formula>
    </cfRule>
  </conditionalFormatting>
  <conditionalFormatting sqref="C95:E106 G95:G106 I95:S106">
    <cfRule type="containsBlanks" dxfId="1811" priority="745">
      <formula>LEN(TRIM(C95))=0</formula>
    </cfRule>
  </conditionalFormatting>
  <conditionalFormatting sqref="I87">
    <cfRule type="cellIs" dxfId="1810" priority="744" operator="equal">
      <formula>0</formula>
    </cfRule>
  </conditionalFormatting>
  <conditionalFormatting sqref="J87">
    <cfRule type="cellIs" dxfId="1809" priority="743" operator="equal">
      <formula>0</formula>
    </cfRule>
  </conditionalFormatting>
  <conditionalFormatting sqref="K87:L87">
    <cfRule type="cellIs" dxfId="1808" priority="742" operator="equal">
      <formula>0</formula>
    </cfRule>
  </conditionalFormatting>
  <conditionalFormatting sqref="L87">
    <cfRule type="cellIs" dxfId="1807" priority="741" operator="equal">
      <formula>0</formula>
    </cfRule>
  </conditionalFormatting>
  <conditionalFormatting sqref="I87:L87">
    <cfRule type="containsBlanks" dxfId="1806" priority="740">
      <formula>LEN(TRIM(I87))=0</formula>
    </cfRule>
  </conditionalFormatting>
  <conditionalFormatting sqref="O87:P87">
    <cfRule type="cellIs" dxfId="1805" priority="739" operator="equal">
      <formula>0</formula>
    </cfRule>
  </conditionalFormatting>
  <conditionalFormatting sqref="O87:P87">
    <cfRule type="cellIs" dxfId="1804" priority="738" operator="equal">
      <formula>0</formula>
    </cfRule>
  </conditionalFormatting>
  <conditionalFormatting sqref="O87:P87">
    <cfRule type="containsBlanks" dxfId="1803" priority="737">
      <formula>LEN(TRIM(O87))=0</formula>
    </cfRule>
  </conditionalFormatting>
  <conditionalFormatting sqref="C154:E154 Q145:S145 C144:E152 C124:E131 M124:N124 Q124:S124 I154:S154 I145:J145 I146:S152 I144:S144 I125:S131">
    <cfRule type="cellIs" dxfId="1802" priority="736" operator="equal">
      <formula>0</formula>
    </cfRule>
  </conditionalFormatting>
  <conditionalFormatting sqref="Q124:Q126">
    <cfRule type="cellIs" dxfId="1801" priority="735" operator="equal">
      <formula>0</formula>
    </cfRule>
  </conditionalFormatting>
  <conditionalFormatting sqref="Q124:S124 M124:N124 C125:E126 I125:S126">
    <cfRule type="cellIs" dxfId="1800" priority="734" operator="equal">
      <formula>0</formula>
    </cfRule>
  </conditionalFormatting>
  <conditionalFormatting sqref="E125:E126">
    <cfRule type="cellIs" dxfId="1799" priority="733" operator="equal">
      <formula>0</formula>
    </cfRule>
  </conditionalFormatting>
  <conditionalFormatting sqref="M124:N124">
    <cfRule type="cellIs" dxfId="1798" priority="732" operator="equal">
      <formula>0</formula>
    </cfRule>
  </conditionalFormatting>
  <conditionalFormatting sqref="K127:K129 K145">
    <cfRule type="cellIs" dxfId="1797" priority="731" operator="equal">
      <formula>0</formula>
    </cfRule>
  </conditionalFormatting>
  <conditionalFormatting sqref="K125:K126">
    <cfRule type="cellIs" dxfId="1796" priority="730" operator="equal">
      <formula>0</formula>
    </cfRule>
  </conditionalFormatting>
  <conditionalFormatting sqref="L127:L129 L145">
    <cfRule type="cellIs" dxfId="1795" priority="729" operator="equal">
      <formula>0</formula>
    </cfRule>
  </conditionalFormatting>
  <conditionalFormatting sqref="L125:L126">
    <cfRule type="cellIs" dxfId="1794" priority="728" operator="equal">
      <formula>0</formula>
    </cfRule>
  </conditionalFormatting>
  <conditionalFormatting sqref="M127:M129 M145">
    <cfRule type="cellIs" dxfId="1793" priority="727" operator="equal">
      <formula>0</formula>
    </cfRule>
  </conditionalFormatting>
  <conditionalFormatting sqref="M124:M126">
    <cfRule type="cellIs" dxfId="1792" priority="726" operator="equal">
      <formula>0</formula>
    </cfRule>
  </conditionalFormatting>
  <conditionalFormatting sqref="N127:N129 N145">
    <cfRule type="cellIs" dxfId="1791" priority="725" operator="equal">
      <formula>0</formula>
    </cfRule>
  </conditionalFormatting>
  <conditionalFormatting sqref="N124:N126">
    <cfRule type="cellIs" dxfId="1790" priority="724" operator="equal">
      <formula>0</formula>
    </cfRule>
  </conditionalFormatting>
  <conditionalFormatting sqref="O127:O129 O145">
    <cfRule type="cellIs" dxfId="1789" priority="723" operator="equal">
      <formula>0</formula>
    </cfRule>
  </conditionalFormatting>
  <conditionalFormatting sqref="O125:O126">
    <cfRule type="cellIs" dxfId="1788" priority="722" operator="equal">
      <formula>0</formula>
    </cfRule>
  </conditionalFormatting>
  <conditionalFormatting sqref="P127:P129 P145">
    <cfRule type="cellIs" dxfId="1787" priority="721" operator="equal">
      <formula>0</formula>
    </cfRule>
  </conditionalFormatting>
  <conditionalFormatting sqref="P125:P126">
    <cfRule type="cellIs" dxfId="1786" priority="720" operator="equal">
      <formula>0</formula>
    </cfRule>
  </conditionalFormatting>
  <conditionalFormatting sqref="C153:E153 I153:S153">
    <cfRule type="cellIs" dxfId="1785" priority="719" operator="equal">
      <formula>0</formula>
    </cfRule>
  </conditionalFormatting>
  <conditionalFormatting sqref="C146:E154 C144:E144 C124:E130 M124:N124 Q124:S124 I146:S154 I144:S144 I125:S130">
    <cfRule type="containsBlanks" dxfId="1784" priority="718">
      <formula>LEN(TRIM(C124))=0</formula>
    </cfRule>
  </conditionalFormatting>
  <conditionalFormatting sqref="C153:E153 I153:S153">
    <cfRule type="cellIs" dxfId="1783" priority="717" operator="equal">
      <formula>0</formula>
    </cfRule>
  </conditionalFormatting>
  <conditionalFormatting sqref="M127:M128">
    <cfRule type="cellIs" dxfId="1782" priority="716" operator="equal">
      <formula>0</formula>
    </cfRule>
  </conditionalFormatting>
  <conditionalFormatting sqref="N127:N128">
    <cfRule type="cellIs" dxfId="1781" priority="715" operator="equal">
      <formula>0</formula>
    </cfRule>
  </conditionalFormatting>
  <conditionalFormatting sqref="O127:P127">
    <cfRule type="cellIs" dxfId="1780" priority="714" operator="equal">
      <formula>0</formula>
    </cfRule>
  </conditionalFormatting>
  <conditionalFormatting sqref="O128:P128">
    <cfRule type="cellIs" dxfId="1779" priority="713" operator="equal">
      <formula>0</formula>
    </cfRule>
  </conditionalFormatting>
  <conditionalFormatting sqref="C132:E143 I132:S143">
    <cfRule type="cellIs" dxfId="1778" priority="712" operator="equal">
      <formula>0</formula>
    </cfRule>
  </conditionalFormatting>
  <conditionalFormatting sqref="C132:E143 I132:S143">
    <cfRule type="containsBlanks" dxfId="1777" priority="711">
      <formula>LEN(TRIM(C132))=0</formula>
    </cfRule>
  </conditionalFormatting>
  <conditionalFormatting sqref="I124">
    <cfRule type="cellIs" dxfId="1776" priority="710" operator="equal">
      <formula>0</formula>
    </cfRule>
  </conditionalFormatting>
  <conditionalFormatting sqref="J124">
    <cfRule type="cellIs" dxfId="1775" priority="709" operator="equal">
      <formula>0</formula>
    </cfRule>
  </conditionalFormatting>
  <conditionalFormatting sqref="K124:L124">
    <cfRule type="cellIs" dxfId="1774" priority="708" operator="equal">
      <formula>0</formula>
    </cfRule>
  </conditionalFormatting>
  <conditionalFormatting sqref="L124">
    <cfRule type="cellIs" dxfId="1773" priority="707" operator="equal">
      <formula>0</formula>
    </cfRule>
  </conditionalFormatting>
  <conditionalFormatting sqref="I124:L124">
    <cfRule type="containsBlanks" dxfId="1772" priority="706">
      <formula>LEN(TRIM(I124))=0</formula>
    </cfRule>
  </conditionalFormatting>
  <conditionalFormatting sqref="O124:P124">
    <cfRule type="cellIs" dxfId="1771" priority="705" operator="equal">
      <formula>0</formula>
    </cfRule>
  </conditionalFormatting>
  <conditionalFormatting sqref="O124:P124">
    <cfRule type="cellIs" dxfId="1770" priority="704" operator="equal">
      <formula>0</formula>
    </cfRule>
  </conditionalFormatting>
  <conditionalFormatting sqref="O124:P124">
    <cfRule type="containsBlanks" dxfId="1769" priority="703">
      <formula>LEN(TRIM(O124))=0</formula>
    </cfRule>
  </conditionalFormatting>
  <conditionalFormatting sqref="C191:E191 Q182:S182 C181:E189 C161:E168 M161:N161 Q161:S161 I191:S191 I182:J182 I183:S189 I181:S181 I162:S168">
    <cfRule type="cellIs" dxfId="1768" priority="702" operator="equal">
      <formula>0</formula>
    </cfRule>
  </conditionalFormatting>
  <conditionalFormatting sqref="Q161:Q163">
    <cfRule type="cellIs" dxfId="1767" priority="701" operator="equal">
      <formula>0</formula>
    </cfRule>
  </conditionalFormatting>
  <conditionalFormatting sqref="Q161:S161 M161:N161 C162:E163 I162:S163">
    <cfRule type="cellIs" dxfId="1766" priority="700" operator="equal">
      <formula>0</formula>
    </cfRule>
  </conditionalFormatting>
  <conditionalFormatting sqref="E162:E163">
    <cfRule type="cellIs" dxfId="1765" priority="699" operator="equal">
      <formula>0</formula>
    </cfRule>
  </conditionalFormatting>
  <conditionalFormatting sqref="M161:N161">
    <cfRule type="cellIs" dxfId="1764" priority="698" operator="equal">
      <formula>0</formula>
    </cfRule>
  </conditionalFormatting>
  <conditionalFormatting sqref="K164:K166 K182">
    <cfRule type="cellIs" dxfId="1763" priority="697" operator="equal">
      <formula>0</formula>
    </cfRule>
  </conditionalFormatting>
  <conditionalFormatting sqref="K162:K163">
    <cfRule type="cellIs" dxfId="1762" priority="696" operator="equal">
      <formula>0</formula>
    </cfRule>
  </conditionalFormatting>
  <conditionalFormatting sqref="L164:L166 L182">
    <cfRule type="cellIs" dxfId="1761" priority="695" operator="equal">
      <formula>0</formula>
    </cfRule>
  </conditionalFormatting>
  <conditionalFormatting sqref="L162:L163">
    <cfRule type="cellIs" dxfId="1760" priority="694" operator="equal">
      <formula>0</formula>
    </cfRule>
  </conditionalFormatting>
  <conditionalFormatting sqref="M164:M166 M182">
    <cfRule type="cellIs" dxfId="1759" priority="693" operator="equal">
      <formula>0</formula>
    </cfRule>
  </conditionalFormatting>
  <conditionalFormatting sqref="M161:M163">
    <cfRule type="cellIs" dxfId="1758" priority="692" operator="equal">
      <formula>0</formula>
    </cfRule>
  </conditionalFormatting>
  <conditionalFormatting sqref="N164:N166 N182">
    <cfRule type="cellIs" dxfId="1757" priority="691" operator="equal">
      <formula>0</formula>
    </cfRule>
  </conditionalFormatting>
  <conditionalFormatting sqref="N161:N163">
    <cfRule type="cellIs" dxfId="1756" priority="690" operator="equal">
      <formula>0</formula>
    </cfRule>
  </conditionalFormatting>
  <conditionalFormatting sqref="O164:O166 O182">
    <cfRule type="cellIs" dxfId="1755" priority="689" operator="equal">
      <formula>0</formula>
    </cfRule>
  </conditionalFormatting>
  <conditionalFormatting sqref="O162:O163">
    <cfRule type="cellIs" dxfId="1754" priority="688" operator="equal">
      <formula>0</formula>
    </cfRule>
  </conditionalFormatting>
  <conditionalFormatting sqref="P164:P166 P182">
    <cfRule type="cellIs" dxfId="1753" priority="687" operator="equal">
      <formula>0</formula>
    </cfRule>
  </conditionalFormatting>
  <conditionalFormatting sqref="P162:P163">
    <cfRule type="cellIs" dxfId="1752" priority="686" operator="equal">
      <formula>0</formula>
    </cfRule>
  </conditionalFormatting>
  <conditionalFormatting sqref="C190:E190 I190:S190">
    <cfRule type="cellIs" dxfId="1751" priority="685" operator="equal">
      <formula>0</formula>
    </cfRule>
  </conditionalFormatting>
  <conditionalFormatting sqref="C183:E191 C181:E181 C161:E167 M161:N161 Q161:S161 I183:S191 I181:S181 I162:S167">
    <cfRule type="containsBlanks" dxfId="1750" priority="684">
      <formula>LEN(TRIM(C161))=0</formula>
    </cfRule>
  </conditionalFormatting>
  <conditionalFormatting sqref="C190:E190 I190:S190">
    <cfRule type="cellIs" dxfId="1749" priority="683" operator="equal">
      <formula>0</formula>
    </cfRule>
  </conditionalFormatting>
  <conditionalFormatting sqref="M164:M165">
    <cfRule type="cellIs" dxfId="1748" priority="682" operator="equal">
      <formula>0</formula>
    </cfRule>
  </conditionalFormatting>
  <conditionalFormatting sqref="N164:N165">
    <cfRule type="cellIs" dxfId="1747" priority="681" operator="equal">
      <formula>0</formula>
    </cfRule>
  </conditionalFormatting>
  <conditionalFormatting sqref="O164:P164">
    <cfRule type="cellIs" dxfId="1746" priority="680" operator="equal">
      <formula>0</formula>
    </cfRule>
  </conditionalFormatting>
  <conditionalFormatting sqref="O165:P165">
    <cfRule type="cellIs" dxfId="1745" priority="679" operator="equal">
      <formula>0</formula>
    </cfRule>
  </conditionalFormatting>
  <conditionalFormatting sqref="C169:E180 I169:S180">
    <cfRule type="cellIs" dxfId="1744" priority="678" operator="equal">
      <formula>0</formula>
    </cfRule>
  </conditionalFormatting>
  <conditionalFormatting sqref="C169:E180 I169:S180">
    <cfRule type="containsBlanks" dxfId="1743" priority="677">
      <formula>LEN(TRIM(C169))=0</formula>
    </cfRule>
  </conditionalFormatting>
  <conditionalFormatting sqref="I161">
    <cfRule type="cellIs" dxfId="1742" priority="676" operator="equal">
      <formula>0</formula>
    </cfRule>
  </conditionalFormatting>
  <conditionalFormatting sqref="J161">
    <cfRule type="cellIs" dxfId="1741" priority="675" operator="equal">
      <formula>0</formula>
    </cfRule>
  </conditionalFormatting>
  <conditionalFormatting sqref="K161:L161">
    <cfRule type="cellIs" dxfId="1740" priority="674" operator="equal">
      <formula>0</formula>
    </cfRule>
  </conditionalFormatting>
  <conditionalFormatting sqref="L161">
    <cfRule type="cellIs" dxfId="1739" priority="673" operator="equal">
      <formula>0</formula>
    </cfRule>
  </conditionalFormatting>
  <conditionalFormatting sqref="I161:L161">
    <cfRule type="containsBlanks" dxfId="1738" priority="672">
      <formula>LEN(TRIM(I161))=0</formula>
    </cfRule>
  </conditionalFormatting>
  <conditionalFormatting sqref="O161:P161">
    <cfRule type="cellIs" dxfId="1737" priority="671" operator="equal">
      <formula>0</formula>
    </cfRule>
  </conditionalFormatting>
  <conditionalFormatting sqref="O161:P161">
    <cfRule type="cellIs" dxfId="1736" priority="670" operator="equal">
      <formula>0</formula>
    </cfRule>
  </conditionalFormatting>
  <conditionalFormatting sqref="O161:P161">
    <cfRule type="containsBlanks" dxfId="1735" priority="669">
      <formula>LEN(TRIM(O161))=0</formula>
    </cfRule>
  </conditionalFormatting>
  <conditionalFormatting sqref="C228:E228 Q219:S219 C218:E226 C198:E205 M198:N198 Q198:S198 I228:S228 I219:J219 I220:S226 I218:S218 I199:S205">
    <cfRule type="cellIs" dxfId="1734" priority="668" operator="equal">
      <formula>0</formula>
    </cfRule>
  </conditionalFormatting>
  <conditionalFormatting sqref="Q198:Q200">
    <cfRule type="cellIs" dxfId="1733" priority="667" operator="equal">
      <formula>0</formula>
    </cfRule>
  </conditionalFormatting>
  <conditionalFormatting sqref="Q198:S198 M198:N198 C199:E200 I199:S200">
    <cfRule type="cellIs" dxfId="1732" priority="666" operator="equal">
      <formula>0</formula>
    </cfRule>
  </conditionalFormatting>
  <conditionalFormatting sqref="E199:E200">
    <cfRule type="cellIs" dxfId="1731" priority="665" operator="equal">
      <formula>0</formula>
    </cfRule>
  </conditionalFormatting>
  <conditionalFormatting sqref="M198:N198">
    <cfRule type="cellIs" dxfId="1730" priority="664" operator="equal">
      <formula>0</formula>
    </cfRule>
  </conditionalFormatting>
  <conditionalFormatting sqref="K201:K203 K219">
    <cfRule type="cellIs" dxfId="1729" priority="663" operator="equal">
      <formula>0</formula>
    </cfRule>
  </conditionalFormatting>
  <conditionalFormatting sqref="K199:K200">
    <cfRule type="cellIs" dxfId="1728" priority="662" operator="equal">
      <formula>0</formula>
    </cfRule>
  </conditionalFormatting>
  <conditionalFormatting sqref="L201:L203 L219">
    <cfRule type="cellIs" dxfId="1727" priority="661" operator="equal">
      <formula>0</formula>
    </cfRule>
  </conditionalFormatting>
  <conditionalFormatting sqref="L199:L200">
    <cfRule type="cellIs" dxfId="1726" priority="660" operator="equal">
      <formula>0</formula>
    </cfRule>
  </conditionalFormatting>
  <conditionalFormatting sqref="M201:M203 M219">
    <cfRule type="cellIs" dxfId="1725" priority="659" operator="equal">
      <formula>0</formula>
    </cfRule>
  </conditionalFormatting>
  <conditionalFormatting sqref="M198:M200">
    <cfRule type="cellIs" dxfId="1724" priority="658" operator="equal">
      <formula>0</formula>
    </cfRule>
  </conditionalFormatting>
  <conditionalFormatting sqref="N201:N203 N219">
    <cfRule type="cellIs" dxfId="1723" priority="657" operator="equal">
      <formula>0</formula>
    </cfRule>
  </conditionalFormatting>
  <conditionalFormatting sqref="N198:N200">
    <cfRule type="cellIs" dxfId="1722" priority="656" operator="equal">
      <formula>0</formula>
    </cfRule>
  </conditionalFormatting>
  <conditionalFormatting sqref="O201:O203 O219">
    <cfRule type="cellIs" dxfId="1721" priority="655" operator="equal">
      <formula>0</formula>
    </cfRule>
  </conditionalFormatting>
  <conditionalFormatting sqref="O199:O200">
    <cfRule type="cellIs" dxfId="1720" priority="654" operator="equal">
      <formula>0</formula>
    </cfRule>
  </conditionalFormatting>
  <conditionalFormatting sqref="P201:P203 P219">
    <cfRule type="cellIs" dxfId="1719" priority="653" operator="equal">
      <formula>0</formula>
    </cfRule>
  </conditionalFormatting>
  <conditionalFormatting sqref="P199:P200">
    <cfRule type="cellIs" dxfId="1718" priority="652" operator="equal">
      <formula>0</formula>
    </cfRule>
  </conditionalFormatting>
  <conditionalFormatting sqref="C227:E227 I227:S227">
    <cfRule type="cellIs" dxfId="1717" priority="651" operator="equal">
      <formula>0</formula>
    </cfRule>
  </conditionalFormatting>
  <conditionalFormatting sqref="C220:E228 C218:E218 C198:E204 M198:N198 Q198:S198 I220:S228 I218:S218 I199:S204">
    <cfRule type="containsBlanks" dxfId="1716" priority="650">
      <formula>LEN(TRIM(C198))=0</formula>
    </cfRule>
  </conditionalFormatting>
  <conditionalFormatting sqref="C227:E227 I227:S227">
    <cfRule type="cellIs" dxfId="1715" priority="649" operator="equal">
      <formula>0</formula>
    </cfRule>
  </conditionalFormatting>
  <conditionalFormatting sqref="M201:M202">
    <cfRule type="cellIs" dxfId="1714" priority="648" operator="equal">
      <formula>0</formula>
    </cfRule>
  </conditionalFormatting>
  <conditionalFormatting sqref="N201:N202">
    <cfRule type="cellIs" dxfId="1713" priority="647" operator="equal">
      <formula>0</formula>
    </cfRule>
  </conditionalFormatting>
  <conditionalFormatting sqref="O201:P201">
    <cfRule type="cellIs" dxfId="1712" priority="646" operator="equal">
      <formula>0</formula>
    </cfRule>
  </conditionalFormatting>
  <conditionalFormatting sqref="O202:P202">
    <cfRule type="cellIs" dxfId="1711" priority="645" operator="equal">
      <formula>0</formula>
    </cfRule>
  </conditionalFormatting>
  <conditionalFormatting sqref="C206:E217 I206:S217">
    <cfRule type="cellIs" dxfId="1710" priority="644" operator="equal">
      <formula>0</formula>
    </cfRule>
  </conditionalFormatting>
  <conditionalFormatting sqref="C206:E217 I206:S217">
    <cfRule type="containsBlanks" dxfId="1709" priority="643">
      <formula>LEN(TRIM(C206))=0</formula>
    </cfRule>
  </conditionalFormatting>
  <conditionalFormatting sqref="I198">
    <cfRule type="cellIs" dxfId="1708" priority="642" operator="equal">
      <formula>0</formula>
    </cfRule>
  </conditionalFormatting>
  <conditionalFormatting sqref="J198">
    <cfRule type="cellIs" dxfId="1707" priority="641" operator="equal">
      <formula>0</formula>
    </cfRule>
  </conditionalFormatting>
  <conditionalFormatting sqref="K198:L198">
    <cfRule type="cellIs" dxfId="1706" priority="640" operator="equal">
      <formula>0</formula>
    </cfRule>
  </conditionalFormatting>
  <conditionalFormatting sqref="L198">
    <cfRule type="cellIs" dxfId="1705" priority="639" operator="equal">
      <formula>0</formula>
    </cfRule>
  </conditionalFormatting>
  <conditionalFormatting sqref="I198:L198">
    <cfRule type="containsBlanks" dxfId="1704" priority="638">
      <formula>LEN(TRIM(I198))=0</formula>
    </cfRule>
  </conditionalFormatting>
  <conditionalFormatting sqref="O198:P198">
    <cfRule type="cellIs" dxfId="1703" priority="637" operator="equal">
      <formula>0</formula>
    </cfRule>
  </conditionalFormatting>
  <conditionalFormatting sqref="O198:P198">
    <cfRule type="cellIs" dxfId="1702" priority="636" operator="equal">
      <formula>0</formula>
    </cfRule>
  </conditionalFormatting>
  <conditionalFormatting sqref="O198:P198">
    <cfRule type="containsBlanks" dxfId="1701" priority="635">
      <formula>LEN(TRIM(O198))=0</formula>
    </cfRule>
  </conditionalFormatting>
  <conditionalFormatting sqref="C265:E265 Q256:S256 C255:E263 C235:E242 M235:N235 Q235:S235 I265:S265 I256:J256 I257:S263 I255:S255 I236:S242">
    <cfRule type="cellIs" dxfId="1700" priority="634" operator="equal">
      <formula>0</formula>
    </cfRule>
  </conditionalFormatting>
  <conditionalFormatting sqref="Q235:Q237">
    <cfRule type="cellIs" dxfId="1699" priority="633" operator="equal">
      <formula>0</formula>
    </cfRule>
  </conditionalFormatting>
  <conditionalFormatting sqref="Q235:S235 M235:N235 C236:E237 I236:S237">
    <cfRule type="cellIs" dxfId="1698" priority="632" operator="equal">
      <formula>0</formula>
    </cfRule>
  </conditionalFormatting>
  <conditionalFormatting sqref="E236:E237">
    <cfRule type="cellIs" dxfId="1697" priority="631" operator="equal">
      <formula>0</formula>
    </cfRule>
  </conditionalFormatting>
  <conditionalFormatting sqref="M235:N235">
    <cfRule type="cellIs" dxfId="1696" priority="630" operator="equal">
      <formula>0</formula>
    </cfRule>
  </conditionalFormatting>
  <conditionalFormatting sqref="K238:K240 K256">
    <cfRule type="cellIs" dxfId="1695" priority="629" operator="equal">
      <formula>0</formula>
    </cfRule>
  </conditionalFormatting>
  <conditionalFormatting sqref="K236:K237">
    <cfRule type="cellIs" dxfId="1694" priority="628" operator="equal">
      <formula>0</formula>
    </cfRule>
  </conditionalFormatting>
  <conditionalFormatting sqref="L238:L240 L256">
    <cfRule type="cellIs" dxfId="1693" priority="627" operator="equal">
      <formula>0</formula>
    </cfRule>
  </conditionalFormatting>
  <conditionalFormatting sqref="L236:L237">
    <cfRule type="cellIs" dxfId="1692" priority="626" operator="equal">
      <formula>0</formula>
    </cfRule>
  </conditionalFormatting>
  <conditionalFormatting sqref="M238:M240 M256">
    <cfRule type="cellIs" dxfId="1691" priority="625" operator="equal">
      <formula>0</formula>
    </cfRule>
  </conditionalFormatting>
  <conditionalFormatting sqref="M235:M237">
    <cfRule type="cellIs" dxfId="1690" priority="624" operator="equal">
      <formula>0</formula>
    </cfRule>
  </conditionalFormatting>
  <conditionalFormatting sqref="N238:N240 N256">
    <cfRule type="cellIs" dxfId="1689" priority="623" operator="equal">
      <formula>0</formula>
    </cfRule>
  </conditionalFormatting>
  <conditionalFormatting sqref="N235:N237">
    <cfRule type="cellIs" dxfId="1688" priority="622" operator="equal">
      <formula>0</formula>
    </cfRule>
  </conditionalFormatting>
  <conditionalFormatting sqref="O238:O240 O256">
    <cfRule type="cellIs" dxfId="1687" priority="621" operator="equal">
      <formula>0</formula>
    </cfRule>
  </conditionalFormatting>
  <conditionalFormatting sqref="O236:O237">
    <cfRule type="cellIs" dxfId="1686" priority="620" operator="equal">
      <formula>0</formula>
    </cfRule>
  </conditionalFormatting>
  <conditionalFormatting sqref="P238:P240 P256">
    <cfRule type="cellIs" dxfId="1685" priority="619" operator="equal">
      <formula>0</formula>
    </cfRule>
  </conditionalFormatting>
  <conditionalFormatting sqref="P236:P237">
    <cfRule type="cellIs" dxfId="1684" priority="618" operator="equal">
      <formula>0</formula>
    </cfRule>
  </conditionalFormatting>
  <conditionalFormatting sqref="C264:E264 I264:S264">
    <cfRule type="cellIs" dxfId="1683" priority="617" operator="equal">
      <formula>0</formula>
    </cfRule>
  </conditionalFormatting>
  <conditionalFormatting sqref="C257:E265 C255:E255 C235:E241 M235:N235 Q235:S235 I257:S265 I255:S255 I236:S241">
    <cfRule type="containsBlanks" dxfId="1682" priority="616">
      <formula>LEN(TRIM(C235))=0</formula>
    </cfRule>
  </conditionalFormatting>
  <conditionalFormatting sqref="C264:E264 I264:S264">
    <cfRule type="cellIs" dxfId="1681" priority="615" operator="equal">
      <formula>0</formula>
    </cfRule>
  </conditionalFormatting>
  <conditionalFormatting sqref="M238:M239">
    <cfRule type="cellIs" dxfId="1680" priority="614" operator="equal">
      <formula>0</formula>
    </cfRule>
  </conditionalFormatting>
  <conditionalFormatting sqref="N238:N239">
    <cfRule type="cellIs" dxfId="1679" priority="613" operator="equal">
      <formula>0</formula>
    </cfRule>
  </conditionalFormatting>
  <conditionalFormatting sqref="O238:P238">
    <cfRule type="cellIs" dxfId="1678" priority="612" operator="equal">
      <formula>0</formula>
    </cfRule>
  </conditionalFormatting>
  <conditionalFormatting sqref="O239:P239">
    <cfRule type="cellIs" dxfId="1677" priority="611" operator="equal">
      <formula>0</formula>
    </cfRule>
  </conditionalFormatting>
  <conditionalFormatting sqref="C243:E254 I243:S254">
    <cfRule type="cellIs" dxfId="1676" priority="610" operator="equal">
      <formula>0</formula>
    </cfRule>
  </conditionalFormatting>
  <conditionalFormatting sqref="C243:E254 I243:S254">
    <cfRule type="containsBlanks" dxfId="1675" priority="609">
      <formula>LEN(TRIM(C243))=0</formula>
    </cfRule>
  </conditionalFormatting>
  <conditionalFormatting sqref="I235">
    <cfRule type="cellIs" dxfId="1674" priority="608" operator="equal">
      <formula>0</formula>
    </cfRule>
  </conditionalFormatting>
  <conditionalFormatting sqref="J235">
    <cfRule type="cellIs" dxfId="1673" priority="607" operator="equal">
      <formula>0</formula>
    </cfRule>
  </conditionalFormatting>
  <conditionalFormatting sqref="K235:L235">
    <cfRule type="cellIs" dxfId="1672" priority="606" operator="equal">
      <formula>0</formula>
    </cfRule>
  </conditionalFormatting>
  <conditionalFormatting sqref="L235">
    <cfRule type="cellIs" dxfId="1671" priority="605" operator="equal">
      <formula>0</formula>
    </cfRule>
  </conditionalFormatting>
  <conditionalFormatting sqref="I235:L235">
    <cfRule type="containsBlanks" dxfId="1670" priority="604">
      <formula>LEN(TRIM(I235))=0</formula>
    </cfRule>
  </conditionalFormatting>
  <conditionalFormatting sqref="O235:P235">
    <cfRule type="cellIs" dxfId="1669" priority="603" operator="equal">
      <formula>0</formula>
    </cfRule>
  </conditionalFormatting>
  <conditionalFormatting sqref="O235:P235">
    <cfRule type="cellIs" dxfId="1668" priority="602" operator="equal">
      <formula>0</formula>
    </cfRule>
  </conditionalFormatting>
  <conditionalFormatting sqref="O235:P235">
    <cfRule type="containsBlanks" dxfId="1667" priority="601">
      <formula>LEN(TRIM(O235))=0</formula>
    </cfRule>
  </conditionalFormatting>
  <conditionalFormatting sqref="C302:E302 Q293:S293 C292:E300 C272:E279 M272:N272 Q272:S272 I302:S302 I293:J293 I294:S300 I292:S292 I273:S279">
    <cfRule type="cellIs" dxfId="1666" priority="600" operator="equal">
      <formula>0</formula>
    </cfRule>
  </conditionalFormatting>
  <conditionalFormatting sqref="Q272:Q274">
    <cfRule type="cellIs" dxfId="1665" priority="599" operator="equal">
      <formula>0</formula>
    </cfRule>
  </conditionalFormatting>
  <conditionalFormatting sqref="Q272:S272 M272:N272 C273:E274 I273:S274">
    <cfRule type="cellIs" dxfId="1664" priority="598" operator="equal">
      <formula>0</formula>
    </cfRule>
  </conditionalFormatting>
  <conditionalFormatting sqref="E273:E274">
    <cfRule type="cellIs" dxfId="1663" priority="597" operator="equal">
      <formula>0</formula>
    </cfRule>
  </conditionalFormatting>
  <conditionalFormatting sqref="M272:N272">
    <cfRule type="cellIs" dxfId="1662" priority="596" operator="equal">
      <formula>0</formula>
    </cfRule>
  </conditionalFormatting>
  <conditionalFormatting sqref="K275:K277 K293">
    <cfRule type="cellIs" dxfId="1661" priority="595" operator="equal">
      <formula>0</formula>
    </cfRule>
  </conditionalFormatting>
  <conditionalFormatting sqref="K273:K274">
    <cfRule type="cellIs" dxfId="1660" priority="594" operator="equal">
      <formula>0</formula>
    </cfRule>
  </conditionalFormatting>
  <conditionalFormatting sqref="L275:L277 L293">
    <cfRule type="cellIs" dxfId="1659" priority="593" operator="equal">
      <formula>0</formula>
    </cfRule>
  </conditionalFormatting>
  <conditionalFormatting sqref="L273:L274">
    <cfRule type="cellIs" dxfId="1658" priority="592" operator="equal">
      <formula>0</formula>
    </cfRule>
  </conditionalFormatting>
  <conditionalFormatting sqref="M275:M277 M293">
    <cfRule type="cellIs" dxfId="1657" priority="591" operator="equal">
      <formula>0</formula>
    </cfRule>
  </conditionalFormatting>
  <conditionalFormatting sqref="M272:M274">
    <cfRule type="cellIs" dxfId="1656" priority="590" operator="equal">
      <formula>0</formula>
    </cfRule>
  </conditionalFormatting>
  <conditionalFormatting sqref="N275:N277 N293">
    <cfRule type="cellIs" dxfId="1655" priority="589" operator="equal">
      <formula>0</formula>
    </cfRule>
  </conditionalFormatting>
  <conditionalFormatting sqref="N272:N274">
    <cfRule type="cellIs" dxfId="1654" priority="588" operator="equal">
      <formula>0</formula>
    </cfRule>
  </conditionalFormatting>
  <conditionalFormatting sqref="O275:O277 O293">
    <cfRule type="cellIs" dxfId="1653" priority="587" operator="equal">
      <formula>0</formula>
    </cfRule>
  </conditionalFormatting>
  <conditionalFormatting sqref="O273:O274">
    <cfRule type="cellIs" dxfId="1652" priority="586" operator="equal">
      <formula>0</formula>
    </cfRule>
  </conditionalFormatting>
  <conditionalFormatting sqref="P275:P277 P293">
    <cfRule type="cellIs" dxfId="1651" priority="585" operator="equal">
      <formula>0</formula>
    </cfRule>
  </conditionalFormatting>
  <conditionalFormatting sqref="P273:P274">
    <cfRule type="cellIs" dxfId="1650" priority="584" operator="equal">
      <formula>0</formula>
    </cfRule>
  </conditionalFormatting>
  <conditionalFormatting sqref="C301:E301 I301:S301">
    <cfRule type="cellIs" dxfId="1649" priority="583" operator="equal">
      <formula>0</formula>
    </cfRule>
  </conditionalFormatting>
  <conditionalFormatting sqref="C294:E302 C292:E292 C272:E278 M272:N272 Q272:S272 I294:S302 I292:S292 I273:S278">
    <cfRule type="containsBlanks" dxfId="1648" priority="582">
      <formula>LEN(TRIM(C272))=0</formula>
    </cfRule>
  </conditionalFormatting>
  <conditionalFormatting sqref="C301:E301 I301:S301">
    <cfRule type="cellIs" dxfId="1647" priority="581" operator="equal">
      <formula>0</formula>
    </cfRule>
  </conditionalFormatting>
  <conditionalFormatting sqref="M275:M276">
    <cfRule type="cellIs" dxfId="1646" priority="580" operator="equal">
      <formula>0</formula>
    </cfRule>
  </conditionalFormatting>
  <conditionalFormatting sqref="N275:N276">
    <cfRule type="cellIs" dxfId="1645" priority="579" operator="equal">
      <formula>0</formula>
    </cfRule>
  </conditionalFormatting>
  <conditionalFormatting sqref="O275:P275">
    <cfRule type="cellIs" dxfId="1644" priority="578" operator="equal">
      <formula>0</formula>
    </cfRule>
  </conditionalFormatting>
  <conditionalFormatting sqref="O276:P276">
    <cfRule type="cellIs" dxfId="1643" priority="577" operator="equal">
      <formula>0</formula>
    </cfRule>
  </conditionalFormatting>
  <conditionalFormatting sqref="C280:E291 I280:S291">
    <cfRule type="cellIs" dxfId="1642" priority="576" operator="equal">
      <formula>0</formula>
    </cfRule>
  </conditionalFormatting>
  <conditionalFormatting sqref="C280:E291 I280:S291">
    <cfRule type="containsBlanks" dxfId="1641" priority="575">
      <formula>LEN(TRIM(C280))=0</formula>
    </cfRule>
  </conditionalFormatting>
  <conditionalFormatting sqref="I272">
    <cfRule type="cellIs" dxfId="1640" priority="574" operator="equal">
      <formula>0</formula>
    </cfRule>
  </conditionalFormatting>
  <conditionalFormatting sqref="J272">
    <cfRule type="cellIs" dxfId="1639" priority="573" operator="equal">
      <formula>0</formula>
    </cfRule>
  </conditionalFormatting>
  <conditionalFormatting sqref="K272:L272">
    <cfRule type="cellIs" dxfId="1638" priority="572" operator="equal">
      <formula>0</formula>
    </cfRule>
  </conditionalFormatting>
  <conditionalFormatting sqref="L272">
    <cfRule type="cellIs" dxfId="1637" priority="571" operator="equal">
      <formula>0</formula>
    </cfRule>
  </conditionalFormatting>
  <conditionalFormatting sqref="I272:L272">
    <cfRule type="containsBlanks" dxfId="1636" priority="570">
      <formula>LEN(TRIM(I272))=0</formula>
    </cfRule>
  </conditionalFormatting>
  <conditionalFormatting sqref="O272:P272">
    <cfRule type="cellIs" dxfId="1635" priority="569" operator="equal">
      <formula>0</formula>
    </cfRule>
  </conditionalFormatting>
  <conditionalFormatting sqref="O272:P272">
    <cfRule type="cellIs" dxfId="1634" priority="568" operator="equal">
      <formula>0</formula>
    </cfRule>
  </conditionalFormatting>
  <conditionalFormatting sqref="O272:P272">
    <cfRule type="containsBlanks" dxfId="1633" priority="567">
      <formula>LEN(TRIM(O272))=0</formula>
    </cfRule>
  </conditionalFormatting>
  <conditionalFormatting sqref="C339:E339 Q330:S330 C329:E337 C309:E316 M309:N309 Q309:S309 I339:S339 I330:J330 I331:S337 I329:S329 I310:S316">
    <cfRule type="cellIs" dxfId="1632" priority="566" operator="equal">
      <formula>0</formula>
    </cfRule>
  </conditionalFormatting>
  <conditionalFormatting sqref="Q309:Q311">
    <cfRule type="cellIs" dxfId="1631" priority="565" operator="equal">
      <formula>0</formula>
    </cfRule>
  </conditionalFormatting>
  <conditionalFormatting sqref="Q309:S309 M309:N309 C310:E311 I310:S311">
    <cfRule type="cellIs" dxfId="1630" priority="564" operator="equal">
      <formula>0</formula>
    </cfRule>
  </conditionalFormatting>
  <conditionalFormatting sqref="E310:E311">
    <cfRule type="cellIs" dxfId="1629" priority="563" operator="equal">
      <formula>0</formula>
    </cfRule>
  </conditionalFormatting>
  <conditionalFormatting sqref="M309:N309">
    <cfRule type="cellIs" dxfId="1628" priority="562" operator="equal">
      <formula>0</formula>
    </cfRule>
  </conditionalFormatting>
  <conditionalFormatting sqref="K312:K314 K330">
    <cfRule type="cellIs" dxfId="1627" priority="561" operator="equal">
      <formula>0</formula>
    </cfRule>
  </conditionalFormatting>
  <conditionalFormatting sqref="K310:K311">
    <cfRule type="cellIs" dxfId="1626" priority="560" operator="equal">
      <formula>0</formula>
    </cfRule>
  </conditionalFormatting>
  <conditionalFormatting sqref="L312:L314 L330">
    <cfRule type="cellIs" dxfId="1625" priority="559" operator="equal">
      <formula>0</formula>
    </cfRule>
  </conditionalFormatting>
  <conditionalFormatting sqref="L310:L311">
    <cfRule type="cellIs" dxfId="1624" priority="558" operator="equal">
      <formula>0</formula>
    </cfRule>
  </conditionalFormatting>
  <conditionalFormatting sqref="M312:M314 M330">
    <cfRule type="cellIs" dxfId="1623" priority="557" operator="equal">
      <formula>0</formula>
    </cfRule>
  </conditionalFormatting>
  <conditionalFormatting sqref="M309:M311">
    <cfRule type="cellIs" dxfId="1622" priority="556" operator="equal">
      <formula>0</formula>
    </cfRule>
  </conditionalFormatting>
  <conditionalFormatting sqref="N312:N314 N330">
    <cfRule type="cellIs" dxfId="1621" priority="555" operator="equal">
      <formula>0</formula>
    </cfRule>
  </conditionalFormatting>
  <conditionalFormatting sqref="N309:N311">
    <cfRule type="cellIs" dxfId="1620" priority="554" operator="equal">
      <formula>0</formula>
    </cfRule>
  </conditionalFormatting>
  <conditionalFormatting sqref="O312:O314 O330">
    <cfRule type="cellIs" dxfId="1619" priority="553" operator="equal">
      <formula>0</formula>
    </cfRule>
  </conditionalFormatting>
  <conditionalFormatting sqref="O310:O311">
    <cfRule type="cellIs" dxfId="1618" priority="552" operator="equal">
      <formula>0</formula>
    </cfRule>
  </conditionalFormatting>
  <conditionalFormatting sqref="P312:P314 P330">
    <cfRule type="cellIs" dxfId="1617" priority="551" operator="equal">
      <formula>0</formula>
    </cfRule>
  </conditionalFormatting>
  <conditionalFormatting sqref="P310:P311">
    <cfRule type="cellIs" dxfId="1616" priority="550" operator="equal">
      <formula>0</formula>
    </cfRule>
  </conditionalFormatting>
  <conditionalFormatting sqref="C338:E338 I338:S338">
    <cfRule type="cellIs" dxfId="1615" priority="549" operator="equal">
      <formula>0</formula>
    </cfRule>
  </conditionalFormatting>
  <conditionalFormatting sqref="C331:E339 C329:E329 C309:E315 M309:N309 Q309:S309 I331:S339 I329:S329 I310:S315">
    <cfRule type="containsBlanks" dxfId="1614" priority="548">
      <formula>LEN(TRIM(C309))=0</formula>
    </cfRule>
  </conditionalFormatting>
  <conditionalFormatting sqref="C338:E338 I338:S338">
    <cfRule type="cellIs" dxfId="1613" priority="547" operator="equal">
      <formula>0</formula>
    </cfRule>
  </conditionalFormatting>
  <conditionalFormatting sqref="M312:M313">
    <cfRule type="cellIs" dxfId="1612" priority="546" operator="equal">
      <formula>0</formula>
    </cfRule>
  </conditionalFormatting>
  <conditionalFormatting sqref="N312:N313">
    <cfRule type="cellIs" dxfId="1611" priority="545" operator="equal">
      <formula>0</formula>
    </cfRule>
  </conditionalFormatting>
  <conditionalFormatting sqref="O312:P312">
    <cfRule type="cellIs" dxfId="1610" priority="544" operator="equal">
      <formula>0</formula>
    </cfRule>
  </conditionalFormatting>
  <conditionalFormatting sqref="O313:P313">
    <cfRule type="cellIs" dxfId="1609" priority="543" operator="equal">
      <formula>0</formula>
    </cfRule>
  </conditionalFormatting>
  <conditionalFormatting sqref="C317:E328 I317:S328">
    <cfRule type="cellIs" dxfId="1608" priority="542" operator="equal">
      <formula>0</formula>
    </cfRule>
  </conditionalFormatting>
  <conditionalFormatting sqref="C317:E328 I317:S328">
    <cfRule type="containsBlanks" dxfId="1607" priority="541">
      <formula>LEN(TRIM(C317))=0</formula>
    </cfRule>
  </conditionalFormatting>
  <conditionalFormatting sqref="I309">
    <cfRule type="cellIs" dxfId="1606" priority="540" operator="equal">
      <formula>0</formula>
    </cfRule>
  </conditionalFormatting>
  <conditionalFormatting sqref="J309">
    <cfRule type="cellIs" dxfId="1605" priority="539" operator="equal">
      <formula>0</formula>
    </cfRule>
  </conditionalFormatting>
  <conditionalFormatting sqref="K309:L309">
    <cfRule type="cellIs" dxfId="1604" priority="538" operator="equal">
      <formula>0</formula>
    </cfRule>
  </conditionalFormatting>
  <conditionalFormatting sqref="L309">
    <cfRule type="cellIs" dxfId="1603" priority="537" operator="equal">
      <formula>0</formula>
    </cfRule>
  </conditionalFormatting>
  <conditionalFormatting sqref="I309:L309">
    <cfRule type="containsBlanks" dxfId="1602" priority="536">
      <formula>LEN(TRIM(I309))=0</formula>
    </cfRule>
  </conditionalFormatting>
  <conditionalFormatting sqref="O309:P309">
    <cfRule type="cellIs" dxfId="1601" priority="535" operator="equal">
      <formula>0</formula>
    </cfRule>
  </conditionalFormatting>
  <conditionalFormatting sqref="O309:P309">
    <cfRule type="cellIs" dxfId="1600" priority="534" operator="equal">
      <formula>0</formula>
    </cfRule>
  </conditionalFormatting>
  <conditionalFormatting sqref="O309:P309">
    <cfRule type="containsBlanks" dxfId="1599" priority="533">
      <formula>LEN(TRIM(O309))=0</formula>
    </cfRule>
  </conditionalFormatting>
  <conditionalFormatting sqref="C376:E376 Q367:S367 C366:E374 C346:E353 M346:N346 Q346:S346 I376:S376 I367:J367 I368:S374 I366:S366 I347:S353">
    <cfRule type="cellIs" dxfId="1598" priority="532" operator="equal">
      <formula>0</formula>
    </cfRule>
  </conditionalFormatting>
  <conditionalFormatting sqref="Q346:Q348">
    <cfRule type="cellIs" dxfId="1597" priority="531" operator="equal">
      <formula>0</formula>
    </cfRule>
  </conditionalFormatting>
  <conditionalFormatting sqref="Q346:S346 M346:N346 C347:E348 I347:S348">
    <cfRule type="cellIs" dxfId="1596" priority="530" operator="equal">
      <formula>0</formula>
    </cfRule>
  </conditionalFormatting>
  <conditionalFormatting sqref="E347:E348">
    <cfRule type="cellIs" dxfId="1595" priority="529" operator="equal">
      <formula>0</formula>
    </cfRule>
  </conditionalFormatting>
  <conditionalFormatting sqref="M346:N346">
    <cfRule type="cellIs" dxfId="1594" priority="528" operator="equal">
      <formula>0</formula>
    </cfRule>
  </conditionalFormatting>
  <conditionalFormatting sqref="K349:K351 K367">
    <cfRule type="cellIs" dxfId="1593" priority="527" operator="equal">
      <formula>0</formula>
    </cfRule>
  </conditionalFormatting>
  <conditionalFormatting sqref="K347:K348">
    <cfRule type="cellIs" dxfId="1592" priority="526" operator="equal">
      <formula>0</formula>
    </cfRule>
  </conditionalFormatting>
  <conditionalFormatting sqref="L349:L351 L367">
    <cfRule type="cellIs" dxfId="1591" priority="525" operator="equal">
      <formula>0</formula>
    </cfRule>
  </conditionalFormatting>
  <conditionalFormatting sqref="L347:L348">
    <cfRule type="cellIs" dxfId="1590" priority="524" operator="equal">
      <formula>0</formula>
    </cfRule>
  </conditionalFormatting>
  <conditionalFormatting sqref="M349:M351 M367">
    <cfRule type="cellIs" dxfId="1589" priority="523" operator="equal">
      <formula>0</formula>
    </cfRule>
  </conditionalFormatting>
  <conditionalFormatting sqref="M346:M348">
    <cfRule type="cellIs" dxfId="1588" priority="522" operator="equal">
      <formula>0</formula>
    </cfRule>
  </conditionalFormatting>
  <conditionalFormatting sqref="N349:N351 N367">
    <cfRule type="cellIs" dxfId="1587" priority="521" operator="equal">
      <formula>0</formula>
    </cfRule>
  </conditionalFormatting>
  <conditionalFormatting sqref="N346:N348">
    <cfRule type="cellIs" dxfId="1586" priority="520" operator="equal">
      <formula>0</formula>
    </cfRule>
  </conditionalFormatting>
  <conditionalFormatting sqref="O349:O351 O367">
    <cfRule type="cellIs" dxfId="1585" priority="519" operator="equal">
      <formula>0</formula>
    </cfRule>
  </conditionalFormatting>
  <conditionalFormatting sqref="O347:O348">
    <cfRule type="cellIs" dxfId="1584" priority="518" operator="equal">
      <formula>0</formula>
    </cfRule>
  </conditionalFormatting>
  <conditionalFormatting sqref="P349:P351 P367">
    <cfRule type="cellIs" dxfId="1583" priority="517" operator="equal">
      <formula>0</formula>
    </cfRule>
  </conditionalFormatting>
  <conditionalFormatting sqref="P347:P348">
    <cfRule type="cellIs" dxfId="1582" priority="516" operator="equal">
      <formula>0</formula>
    </cfRule>
  </conditionalFormatting>
  <conditionalFormatting sqref="C375:E375 I375:S375">
    <cfRule type="cellIs" dxfId="1581" priority="515" operator="equal">
      <formula>0</formula>
    </cfRule>
  </conditionalFormatting>
  <conditionalFormatting sqref="C368:E376 C366:E366 C346:E352 M346:N346 Q346:S346 I368:S376 I366:S366 I347:S352">
    <cfRule type="containsBlanks" dxfId="1580" priority="514">
      <formula>LEN(TRIM(C346))=0</formula>
    </cfRule>
  </conditionalFormatting>
  <conditionalFormatting sqref="C375:E375 I375:S375">
    <cfRule type="cellIs" dxfId="1579" priority="513" operator="equal">
      <formula>0</formula>
    </cfRule>
  </conditionalFormatting>
  <conditionalFormatting sqref="M349:M350">
    <cfRule type="cellIs" dxfId="1578" priority="512" operator="equal">
      <formula>0</formula>
    </cfRule>
  </conditionalFormatting>
  <conditionalFormatting sqref="N349:N350">
    <cfRule type="cellIs" dxfId="1577" priority="511" operator="equal">
      <formula>0</formula>
    </cfRule>
  </conditionalFormatting>
  <conditionalFormatting sqref="O349:P349">
    <cfRule type="cellIs" dxfId="1576" priority="510" operator="equal">
      <formula>0</formula>
    </cfRule>
  </conditionalFormatting>
  <conditionalFormatting sqref="O350:P350">
    <cfRule type="cellIs" dxfId="1575" priority="509" operator="equal">
      <formula>0</formula>
    </cfRule>
  </conditionalFormatting>
  <conditionalFormatting sqref="C354:E365 I354:S365">
    <cfRule type="cellIs" dxfId="1574" priority="508" operator="equal">
      <formula>0</formula>
    </cfRule>
  </conditionalFormatting>
  <conditionalFormatting sqref="C354:E365 I354:S365">
    <cfRule type="containsBlanks" dxfId="1573" priority="507">
      <formula>LEN(TRIM(C354))=0</formula>
    </cfRule>
  </conditionalFormatting>
  <conditionalFormatting sqref="I346">
    <cfRule type="cellIs" dxfId="1572" priority="506" operator="equal">
      <formula>0</formula>
    </cfRule>
  </conditionalFormatting>
  <conditionalFormatting sqref="J346">
    <cfRule type="cellIs" dxfId="1571" priority="505" operator="equal">
      <formula>0</formula>
    </cfRule>
  </conditionalFormatting>
  <conditionalFormatting sqref="K346:L346">
    <cfRule type="cellIs" dxfId="1570" priority="504" operator="equal">
      <formula>0</formula>
    </cfRule>
  </conditionalFormatting>
  <conditionalFormatting sqref="L346">
    <cfRule type="cellIs" dxfId="1569" priority="503" operator="equal">
      <formula>0</formula>
    </cfRule>
  </conditionalFormatting>
  <conditionalFormatting sqref="I346:L346">
    <cfRule type="containsBlanks" dxfId="1568" priority="502">
      <formula>LEN(TRIM(I346))=0</formula>
    </cfRule>
  </conditionalFormatting>
  <conditionalFormatting sqref="O346:P346">
    <cfRule type="cellIs" dxfId="1567" priority="501" operator="equal">
      <formula>0</formula>
    </cfRule>
  </conditionalFormatting>
  <conditionalFormatting sqref="O346:P346">
    <cfRule type="cellIs" dxfId="1566" priority="500" operator="equal">
      <formula>0</formula>
    </cfRule>
  </conditionalFormatting>
  <conditionalFormatting sqref="O346:P346">
    <cfRule type="containsBlanks" dxfId="1565" priority="499">
      <formula>LEN(TRIM(O346))=0</formula>
    </cfRule>
  </conditionalFormatting>
  <conditionalFormatting sqref="C413:E413 Q404:S404 C403:E411 C383:E390 M383:N383 Q383:S383 I413:S413 I404:J404 I405:S411 I403:S403 I384:S390">
    <cfRule type="cellIs" dxfId="1564" priority="498" operator="equal">
      <formula>0</formula>
    </cfRule>
  </conditionalFormatting>
  <conditionalFormatting sqref="Q383:Q385">
    <cfRule type="cellIs" dxfId="1563" priority="497" operator="equal">
      <formula>0</formula>
    </cfRule>
  </conditionalFormatting>
  <conditionalFormatting sqref="Q383:S383 M383:N383 C384:E385 I384:S385">
    <cfRule type="cellIs" dxfId="1562" priority="496" operator="equal">
      <formula>0</formula>
    </cfRule>
  </conditionalFormatting>
  <conditionalFormatting sqref="E384:E385">
    <cfRule type="cellIs" dxfId="1561" priority="495" operator="equal">
      <formula>0</formula>
    </cfRule>
  </conditionalFormatting>
  <conditionalFormatting sqref="M383:N383">
    <cfRule type="cellIs" dxfId="1560" priority="494" operator="equal">
      <formula>0</formula>
    </cfRule>
  </conditionalFormatting>
  <conditionalFormatting sqref="K386:K388 K404">
    <cfRule type="cellIs" dxfId="1559" priority="493" operator="equal">
      <formula>0</formula>
    </cfRule>
  </conditionalFormatting>
  <conditionalFormatting sqref="K384:K385">
    <cfRule type="cellIs" dxfId="1558" priority="492" operator="equal">
      <formula>0</formula>
    </cfRule>
  </conditionalFormatting>
  <conditionalFormatting sqref="L386:L388 L404">
    <cfRule type="cellIs" dxfId="1557" priority="491" operator="equal">
      <formula>0</formula>
    </cfRule>
  </conditionalFormatting>
  <conditionalFormatting sqref="L384:L385">
    <cfRule type="cellIs" dxfId="1556" priority="490" operator="equal">
      <formula>0</formula>
    </cfRule>
  </conditionalFormatting>
  <conditionalFormatting sqref="M386:M388 M404">
    <cfRule type="cellIs" dxfId="1555" priority="489" operator="equal">
      <formula>0</formula>
    </cfRule>
  </conditionalFormatting>
  <conditionalFormatting sqref="M383:M385">
    <cfRule type="cellIs" dxfId="1554" priority="488" operator="equal">
      <formula>0</formula>
    </cfRule>
  </conditionalFormatting>
  <conditionalFormatting sqref="N386:N388 N404">
    <cfRule type="cellIs" dxfId="1553" priority="487" operator="equal">
      <formula>0</formula>
    </cfRule>
  </conditionalFormatting>
  <conditionalFormatting sqref="N383:N385">
    <cfRule type="cellIs" dxfId="1552" priority="486" operator="equal">
      <formula>0</formula>
    </cfRule>
  </conditionalFormatting>
  <conditionalFormatting sqref="O386:O388 O404">
    <cfRule type="cellIs" dxfId="1551" priority="485" operator="equal">
      <formula>0</formula>
    </cfRule>
  </conditionalFormatting>
  <conditionalFormatting sqref="O384:O385">
    <cfRule type="cellIs" dxfId="1550" priority="484" operator="equal">
      <formula>0</formula>
    </cfRule>
  </conditionalFormatting>
  <conditionalFormatting sqref="P386:P388 P404">
    <cfRule type="cellIs" dxfId="1549" priority="483" operator="equal">
      <formula>0</formula>
    </cfRule>
  </conditionalFormatting>
  <conditionalFormatting sqref="P384:P385">
    <cfRule type="cellIs" dxfId="1548" priority="482" operator="equal">
      <formula>0</formula>
    </cfRule>
  </conditionalFormatting>
  <conditionalFormatting sqref="C412:E412 I412:S412">
    <cfRule type="cellIs" dxfId="1547" priority="481" operator="equal">
      <formula>0</formula>
    </cfRule>
  </conditionalFormatting>
  <conditionalFormatting sqref="C405:E413 C403:E403 C383:E389 M383:N383 Q383:S383 I405:S413 I403:S403 I384:S389">
    <cfRule type="containsBlanks" dxfId="1546" priority="480">
      <formula>LEN(TRIM(C383))=0</formula>
    </cfRule>
  </conditionalFormatting>
  <conditionalFormatting sqref="C412:E412 I412:S412">
    <cfRule type="cellIs" dxfId="1545" priority="479" operator="equal">
      <formula>0</formula>
    </cfRule>
  </conditionalFormatting>
  <conditionalFormatting sqref="M386:M387">
    <cfRule type="cellIs" dxfId="1544" priority="478" operator="equal">
      <formula>0</formula>
    </cfRule>
  </conditionalFormatting>
  <conditionalFormatting sqref="N386:N387">
    <cfRule type="cellIs" dxfId="1543" priority="477" operator="equal">
      <formula>0</formula>
    </cfRule>
  </conditionalFormatting>
  <conditionalFormatting sqref="O386:P386">
    <cfRule type="cellIs" dxfId="1542" priority="476" operator="equal">
      <formula>0</formula>
    </cfRule>
  </conditionalFormatting>
  <conditionalFormatting sqref="O387:P387">
    <cfRule type="cellIs" dxfId="1541" priority="475" operator="equal">
      <formula>0</formula>
    </cfRule>
  </conditionalFormatting>
  <conditionalFormatting sqref="C391:E402 I391:S402">
    <cfRule type="cellIs" dxfId="1540" priority="474" operator="equal">
      <formula>0</formula>
    </cfRule>
  </conditionalFormatting>
  <conditionalFormatting sqref="C391:E402 I391:S402">
    <cfRule type="containsBlanks" dxfId="1539" priority="473">
      <formula>LEN(TRIM(C391))=0</formula>
    </cfRule>
  </conditionalFormatting>
  <conditionalFormatting sqref="I383">
    <cfRule type="cellIs" dxfId="1538" priority="472" operator="equal">
      <formula>0</formula>
    </cfRule>
  </conditionalFormatting>
  <conditionalFormatting sqref="J383">
    <cfRule type="cellIs" dxfId="1537" priority="471" operator="equal">
      <formula>0</formula>
    </cfRule>
  </conditionalFormatting>
  <conditionalFormatting sqref="K383:L383">
    <cfRule type="cellIs" dxfId="1536" priority="470" operator="equal">
      <formula>0</formula>
    </cfRule>
  </conditionalFormatting>
  <conditionalFormatting sqref="L383">
    <cfRule type="cellIs" dxfId="1535" priority="469" operator="equal">
      <formula>0</formula>
    </cfRule>
  </conditionalFormatting>
  <conditionalFormatting sqref="I383:L383">
    <cfRule type="containsBlanks" dxfId="1534" priority="468">
      <formula>LEN(TRIM(I383))=0</formula>
    </cfRule>
  </conditionalFormatting>
  <conditionalFormatting sqref="O383:P383">
    <cfRule type="cellIs" dxfId="1533" priority="467" operator="equal">
      <formula>0</formula>
    </cfRule>
  </conditionalFormatting>
  <conditionalFormatting sqref="O383:P383">
    <cfRule type="cellIs" dxfId="1532" priority="466" operator="equal">
      <formula>0</formula>
    </cfRule>
  </conditionalFormatting>
  <conditionalFormatting sqref="O383:P383">
    <cfRule type="containsBlanks" dxfId="1531" priority="465">
      <formula>LEN(TRIM(O383))=0</formula>
    </cfRule>
  </conditionalFormatting>
  <conditionalFormatting sqref="C450:E450 Q441:S441 C440:E448 C420:E427 M420:N420 Q420:S420 I450:S450 I441:J441 I442:S448 I440:S440 I421:S427">
    <cfRule type="cellIs" dxfId="1530" priority="464" operator="equal">
      <formula>0</formula>
    </cfRule>
  </conditionalFormatting>
  <conditionalFormatting sqref="Q420:Q422">
    <cfRule type="cellIs" dxfId="1529" priority="463" operator="equal">
      <formula>0</formula>
    </cfRule>
  </conditionalFormatting>
  <conditionalFormatting sqref="Q420:S420 M420:N420 C421:E422 I421:S422">
    <cfRule type="cellIs" dxfId="1528" priority="462" operator="equal">
      <formula>0</formula>
    </cfRule>
  </conditionalFormatting>
  <conditionalFormatting sqref="E421:E422">
    <cfRule type="cellIs" dxfId="1527" priority="461" operator="equal">
      <formula>0</formula>
    </cfRule>
  </conditionalFormatting>
  <conditionalFormatting sqref="M420:N420">
    <cfRule type="cellIs" dxfId="1526" priority="460" operator="equal">
      <formula>0</formula>
    </cfRule>
  </conditionalFormatting>
  <conditionalFormatting sqref="K423:K425 K441">
    <cfRule type="cellIs" dxfId="1525" priority="459" operator="equal">
      <formula>0</formula>
    </cfRule>
  </conditionalFormatting>
  <conditionalFormatting sqref="K421:K422">
    <cfRule type="cellIs" dxfId="1524" priority="458" operator="equal">
      <formula>0</formula>
    </cfRule>
  </conditionalFormatting>
  <conditionalFormatting sqref="L423:L425 L441">
    <cfRule type="cellIs" dxfId="1523" priority="457" operator="equal">
      <formula>0</formula>
    </cfRule>
  </conditionalFormatting>
  <conditionalFormatting sqref="L421:L422">
    <cfRule type="cellIs" dxfId="1522" priority="456" operator="equal">
      <formula>0</formula>
    </cfRule>
  </conditionalFormatting>
  <conditionalFormatting sqref="M423:M425 M441">
    <cfRule type="cellIs" dxfId="1521" priority="455" operator="equal">
      <formula>0</formula>
    </cfRule>
  </conditionalFormatting>
  <conditionalFormatting sqref="M420:M422">
    <cfRule type="cellIs" dxfId="1520" priority="454" operator="equal">
      <formula>0</formula>
    </cfRule>
  </conditionalFormatting>
  <conditionalFormatting sqref="N423:N425 N441">
    <cfRule type="cellIs" dxfId="1519" priority="453" operator="equal">
      <formula>0</formula>
    </cfRule>
  </conditionalFormatting>
  <conditionalFormatting sqref="N420:N422">
    <cfRule type="cellIs" dxfId="1518" priority="452" operator="equal">
      <formula>0</formula>
    </cfRule>
  </conditionalFormatting>
  <conditionalFormatting sqref="O423:O425 O441">
    <cfRule type="cellIs" dxfId="1517" priority="451" operator="equal">
      <formula>0</formula>
    </cfRule>
  </conditionalFormatting>
  <conditionalFormatting sqref="O421:O422">
    <cfRule type="cellIs" dxfId="1516" priority="450" operator="equal">
      <formula>0</formula>
    </cfRule>
  </conditionalFormatting>
  <conditionalFormatting sqref="P423:P425 P441">
    <cfRule type="cellIs" dxfId="1515" priority="449" operator="equal">
      <formula>0</formula>
    </cfRule>
  </conditionalFormatting>
  <conditionalFormatting sqref="P421:P422">
    <cfRule type="cellIs" dxfId="1514" priority="448" operator="equal">
      <formula>0</formula>
    </cfRule>
  </conditionalFormatting>
  <conditionalFormatting sqref="C449:E449 I449:S449">
    <cfRule type="cellIs" dxfId="1513" priority="447" operator="equal">
      <formula>0</formula>
    </cfRule>
  </conditionalFormatting>
  <conditionalFormatting sqref="C442:E450 C440:E440 C420:E426 M420:N420 Q420:S420 I442:S450 I440:S440 I421:S426">
    <cfRule type="containsBlanks" dxfId="1512" priority="446">
      <formula>LEN(TRIM(C420))=0</formula>
    </cfRule>
  </conditionalFormatting>
  <conditionalFormatting sqref="C449:E449 I449:S449">
    <cfRule type="cellIs" dxfId="1511" priority="445" operator="equal">
      <formula>0</formula>
    </cfRule>
  </conditionalFormatting>
  <conditionalFormatting sqref="M423:M424">
    <cfRule type="cellIs" dxfId="1510" priority="444" operator="equal">
      <formula>0</formula>
    </cfRule>
  </conditionalFormatting>
  <conditionalFormatting sqref="N423:N424">
    <cfRule type="cellIs" dxfId="1509" priority="443" operator="equal">
      <formula>0</formula>
    </cfRule>
  </conditionalFormatting>
  <conditionalFormatting sqref="O423:P423">
    <cfRule type="cellIs" dxfId="1508" priority="442" operator="equal">
      <formula>0</formula>
    </cfRule>
  </conditionalFormatting>
  <conditionalFormatting sqref="O424:P424">
    <cfRule type="cellIs" dxfId="1507" priority="441" operator="equal">
      <formula>0</formula>
    </cfRule>
  </conditionalFormatting>
  <conditionalFormatting sqref="C428:E439 I428:S439">
    <cfRule type="cellIs" dxfId="1506" priority="440" operator="equal">
      <formula>0</formula>
    </cfRule>
  </conditionalFormatting>
  <conditionalFormatting sqref="C428:E439 I428:S439">
    <cfRule type="containsBlanks" dxfId="1505" priority="439">
      <formula>LEN(TRIM(C428))=0</formula>
    </cfRule>
  </conditionalFormatting>
  <conditionalFormatting sqref="I420">
    <cfRule type="cellIs" dxfId="1504" priority="438" operator="equal">
      <formula>0</formula>
    </cfRule>
  </conditionalFormatting>
  <conditionalFormatting sqref="J420">
    <cfRule type="cellIs" dxfId="1503" priority="437" operator="equal">
      <formula>0</formula>
    </cfRule>
  </conditionalFormatting>
  <conditionalFormatting sqref="K420:L420">
    <cfRule type="cellIs" dxfId="1502" priority="436" operator="equal">
      <formula>0</formula>
    </cfRule>
  </conditionalFormatting>
  <conditionalFormatting sqref="L420">
    <cfRule type="cellIs" dxfId="1501" priority="435" operator="equal">
      <formula>0</formula>
    </cfRule>
  </conditionalFormatting>
  <conditionalFormatting sqref="I420:L420">
    <cfRule type="containsBlanks" dxfId="1500" priority="434">
      <formula>LEN(TRIM(I420))=0</formula>
    </cfRule>
  </conditionalFormatting>
  <conditionalFormatting sqref="O420:P420">
    <cfRule type="cellIs" dxfId="1499" priority="433" operator="equal">
      <formula>0</formula>
    </cfRule>
  </conditionalFormatting>
  <conditionalFormatting sqref="O420:P420">
    <cfRule type="cellIs" dxfId="1498" priority="432" operator="equal">
      <formula>0</formula>
    </cfRule>
  </conditionalFormatting>
  <conditionalFormatting sqref="O420:P420">
    <cfRule type="containsBlanks" dxfId="1497" priority="431">
      <formula>LEN(TRIM(O420))=0</formula>
    </cfRule>
  </conditionalFormatting>
  <conditionalFormatting sqref="C487:E487 Q478:S478 C477:E485 C457:E464 M457:N457 Q457:S457 I487:S487 I478:J478 I479:S485 I477:S477 I458:S464">
    <cfRule type="cellIs" dxfId="1496" priority="430" operator="equal">
      <formula>0</formula>
    </cfRule>
  </conditionalFormatting>
  <conditionalFormatting sqref="Q457:Q459">
    <cfRule type="cellIs" dxfId="1495" priority="429" operator="equal">
      <formula>0</formula>
    </cfRule>
  </conditionalFormatting>
  <conditionalFormatting sqref="Q457:S457 M457:N457 C458:E459 I458:S459">
    <cfRule type="cellIs" dxfId="1494" priority="428" operator="equal">
      <formula>0</formula>
    </cfRule>
  </conditionalFormatting>
  <conditionalFormatting sqref="E458:E459">
    <cfRule type="cellIs" dxfId="1493" priority="427" operator="equal">
      <formula>0</formula>
    </cfRule>
  </conditionalFormatting>
  <conditionalFormatting sqref="M457:N457">
    <cfRule type="cellIs" dxfId="1492" priority="426" operator="equal">
      <formula>0</formula>
    </cfRule>
  </conditionalFormatting>
  <conditionalFormatting sqref="K460:K462 K478">
    <cfRule type="cellIs" dxfId="1491" priority="425" operator="equal">
      <formula>0</formula>
    </cfRule>
  </conditionalFormatting>
  <conditionalFormatting sqref="K458:K459">
    <cfRule type="cellIs" dxfId="1490" priority="424" operator="equal">
      <formula>0</formula>
    </cfRule>
  </conditionalFormatting>
  <conditionalFormatting sqref="L460:L462 L478">
    <cfRule type="cellIs" dxfId="1489" priority="423" operator="equal">
      <formula>0</formula>
    </cfRule>
  </conditionalFormatting>
  <conditionalFormatting sqref="L458:L459">
    <cfRule type="cellIs" dxfId="1488" priority="422" operator="equal">
      <formula>0</formula>
    </cfRule>
  </conditionalFormatting>
  <conditionalFormatting sqref="M460:M462 M478">
    <cfRule type="cellIs" dxfId="1487" priority="421" operator="equal">
      <formula>0</formula>
    </cfRule>
  </conditionalFormatting>
  <conditionalFormatting sqref="M457:M459">
    <cfRule type="cellIs" dxfId="1486" priority="420" operator="equal">
      <formula>0</formula>
    </cfRule>
  </conditionalFormatting>
  <conditionalFormatting sqref="N460:N462 N478">
    <cfRule type="cellIs" dxfId="1485" priority="419" operator="equal">
      <formula>0</formula>
    </cfRule>
  </conditionalFormatting>
  <conditionalFormatting sqref="N457:N459">
    <cfRule type="cellIs" dxfId="1484" priority="418" operator="equal">
      <formula>0</formula>
    </cfRule>
  </conditionalFormatting>
  <conditionalFormatting sqref="O460:O462 O478">
    <cfRule type="cellIs" dxfId="1483" priority="417" operator="equal">
      <formula>0</formula>
    </cfRule>
  </conditionalFormatting>
  <conditionalFormatting sqref="O458:O459">
    <cfRule type="cellIs" dxfId="1482" priority="416" operator="equal">
      <formula>0</formula>
    </cfRule>
  </conditionalFormatting>
  <conditionalFormatting sqref="P460:P462 P478">
    <cfRule type="cellIs" dxfId="1481" priority="415" operator="equal">
      <formula>0</formula>
    </cfRule>
  </conditionalFormatting>
  <conditionalFormatting sqref="P458:P459">
    <cfRule type="cellIs" dxfId="1480" priority="414" operator="equal">
      <formula>0</formula>
    </cfRule>
  </conditionalFormatting>
  <conditionalFormatting sqref="C486:E486 I486:S486">
    <cfRule type="cellIs" dxfId="1479" priority="413" operator="equal">
      <formula>0</formula>
    </cfRule>
  </conditionalFormatting>
  <conditionalFormatting sqref="C479:E487 C477:E477 C457:E463 M457:N457 Q457:S457 I479:S487 I477:S477 I458:S463">
    <cfRule type="containsBlanks" dxfId="1478" priority="412">
      <formula>LEN(TRIM(C457))=0</formula>
    </cfRule>
  </conditionalFormatting>
  <conditionalFormatting sqref="C486:E486 I486:S486">
    <cfRule type="cellIs" dxfId="1477" priority="411" operator="equal">
      <formula>0</formula>
    </cfRule>
  </conditionalFormatting>
  <conditionalFormatting sqref="M460:M461">
    <cfRule type="cellIs" dxfId="1476" priority="410" operator="equal">
      <formula>0</formula>
    </cfRule>
  </conditionalFormatting>
  <conditionalFormatting sqref="N460:N461">
    <cfRule type="cellIs" dxfId="1475" priority="409" operator="equal">
      <formula>0</formula>
    </cfRule>
  </conditionalFormatting>
  <conditionalFormatting sqref="O460:P460">
    <cfRule type="cellIs" dxfId="1474" priority="408" operator="equal">
      <formula>0</formula>
    </cfRule>
  </conditionalFormatting>
  <conditionalFormatting sqref="O461:P461">
    <cfRule type="cellIs" dxfId="1473" priority="407" operator="equal">
      <formula>0</formula>
    </cfRule>
  </conditionalFormatting>
  <conditionalFormatting sqref="C465:E476 I465:S476">
    <cfRule type="cellIs" dxfId="1472" priority="406" operator="equal">
      <formula>0</formula>
    </cfRule>
  </conditionalFormatting>
  <conditionalFormatting sqref="C465:E476 I465:S476">
    <cfRule type="containsBlanks" dxfId="1471" priority="405">
      <formula>LEN(TRIM(C465))=0</formula>
    </cfRule>
  </conditionalFormatting>
  <conditionalFormatting sqref="I457">
    <cfRule type="cellIs" dxfId="1470" priority="404" operator="equal">
      <formula>0</formula>
    </cfRule>
  </conditionalFormatting>
  <conditionalFormatting sqref="J457">
    <cfRule type="cellIs" dxfId="1469" priority="403" operator="equal">
      <formula>0</formula>
    </cfRule>
  </conditionalFormatting>
  <conditionalFormatting sqref="K457:L457">
    <cfRule type="cellIs" dxfId="1468" priority="402" operator="equal">
      <formula>0</formula>
    </cfRule>
  </conditionalFormatting>
  <conditionalFormatting sqref="L457">
    <cfRule type="cellIs" dxfId="1467" priority="401" operator="equal">
      <formula>0</formula>
    </cfRule>
  </conditionalFormatting>
  <conditionalFormatting sqref="I457:L457">
    <cfRule type="containsBlanks" dxfId="1466" priority="400">
      <formula>LEN(TRIM(I457))=0</formula>
    </cfRule>
  </conditionalFormatting>
  <conditionalFormatting sqref="O457:P457">
    <cfRule type="cellIs" dxfId="1465" priority="399" operator="equal">
      <formula>0</formula>
    </cfRule>
  </conditionalFormatting>
  <conditionalFormatting sqref="O457:P457">
    <cfRule type="cellIs" dxfId="1464" priority="398" operator="equal">
      <formula>0</formula>
    </cfRule>
  </conditionalFormatting>
  <conditionalFormatting sqref="O457:P457">
    <cfRule type="containsBlanks" dxfId="1463" priority="397">
      <formula>LEN(TRIM(O457))=0</formula>
    </cfRule>
  </conditionalFormatting>
  <conditionalFormatting sqref="S58:S64 S67:S69">
    <cfRule type="cellIs" dxfId="1462" priority="396" operator="equal">
      <formula>0</formula>
    </cfRule>
  </conditionalFormatting>
  <conditionalFormatting sqref="S58:S64 S67:S69">
    <cfRule type="containsBlanks" dxfId="1461" priority="395">
      <formula>LEN(TRIM(S58))=0</formula>
    </cfRule>
  </conditionalFormatting>
  <conditionalFormatting sqref="T58:T69">
    <cfRule type="cellIs" dxfId="1460" priority="394" operator="equal">
      <formula>0</formula>
    </cfRule>
  </conditionalFormatting>
  <conditionalFormatting sqref="T58:T69">
    <cfRule type="containsBlanks" dxfId="1459" priority="393">
      <formula>LEN(TRIM(T58))=0</formula>
    </cfRule>
  </conditionalFormatting>
  <conditionalFormatting sqref="C65:E66 G65:G66 I65:R66">
    <cfRule type="cellIs" dxfId="1458" priority="392" operator="equal">
      <formula>0</formula>
    </cfRule>
  </conditionalFormatting>
  <conditionalFormatting sqref="C65:E66 G65:G66 I65:R66">
    <cfRule type="containsBlanks" dxfId="1457" priority="391">
      <formula>LEN(TRIM(C65))=0</formula>
    </cfRule>
  </conditionalFormatting>
  <conditionalFormatting sqref="S65:S66">
    <cfRule type="cellIs" dxfId="1456" priority="390" operator="equal">
      <formula>0</formula>
    </cfRule>
  </conditionalFormatting>
  <conditionalFormatting sqref="S65:S66">
    <cfRule type="containsBlanks" dxfId="1455" priority="389">
      <formula>LEN(TRIM(S65))=0</formula>
    </cfRule>
  </conditionalFormatting>
  <conditionalFormatting sqref="S14:S15 S18 G14:G15 C18:E18 G18 I18:J18">
    <cfRule type="cellIs" dxfId="1454" priority="388" operator="equal">
      <formula>0</formula>
    </cfRule>
  </conditionalFormatting>
  <conditionalFormatting sqref="C14:D15 I14:J15">
    <cfRule type="cellIs" dxfId="1453" priority="387" operator="equal">
      <formula>0</formula>
    </cfRule>
  </conditionalFormatting>
  <conditionalFormatting sqref="E14:E15">
    <cfRule type="cellIs" dxfId="1452" priority="386" operator="equal">
      <formula>0</formula>
    </cfRule>
  </conditionalFormatting>
  <conditionalFormatting sqref="K18">
    <cfRule type="cellIs" dxfId="1451" priority="385" operator="equal">
      <formula>0</formula>
    </cfRule>
  </conditionalFormatting>
  <conditionalFormatting sqref="K14:K15">
    <cfRule type="cellIs" dxfId="1450" priority="384" operator="equal">
      <formula>0</formula>
    </cfRule>
  </conditionalFormatting>
  <conditionalFormatting sqref="L18">
    <cfRule type="cellIs" dxfId="1449" priority="383" operator="equal">
      <formula>0</formula>
    </cfRule>
  </conditionalFormatting>
  <conditionalFormatting sqref="L14:L15">
    <cfRule type="cellIs" dxfId="1448" priority="382" operator="equal">
      <formula>0</formula>
    </cfRule>
  </conditionalFormatting>
  <conditionalFormatting sqref="M18">
    <cfRule type="cellIs" dxfId="1447" priority="381" operator="equal">
      <formula>0</formula>
    </cfRule>
  </conditionalFormatting>
  <conditionalFormatting sqref="M14:M15">
    <cfRule type="cellIs" dxfId="1446" priority="380" operator="equal">
      <formula>0</formula>
    </cfRule>
  </conditionalFormatting>
  <conditionalFormatting sqref="N18">
    <cfRule type="cellIs" dxfId="1445" priority="379" operator="equal">
      <formula>0</formula>
    </cfRule>
  </conditionalFormatting>
  <conditionalFormatting sqref="N14:N15">
    <cfRule type="cellIs" dxfId="1444" priority="378" operator="equal">
      <formula>0</formula>
    </cfRule>
  </conditionalFormatting>
  <conditionalFormatting sqref="O18">
    <cfRule type="cellIs" dxfId="1443" priority="377" operator="equal">
      <formula>0</formula>
    </cfRule>
  </conditionalFormatting>
  <conditionalFormatting sqref="O14:O15">
    <cfRule type="cellIs" dxfId="1442" priority="376" operator="equal">
      <formula>0</formula>
    </cfRule>
  </conditionalFormatting>
  <conditionalFormatting sqref="P18">
    <cfRule type="cellIs" dxfId="1441" priority="375" operator="equal">
      <formula>0</formula>
    </cfRule>
  </conditionalFormatting>
  <conditionalFormatting sqref="P14:P15">
    <cfRule type="cellIs" dxfId="1440" priority="374" operator="equal">
      <formula>0</formula>
    </cfRule>
  </conditionalFormatting>
  <conditionalFormatting sqref="C14:E15 C18:E18 S18 S14:S15 G18 G14:G15 I14:P15 I18:P18">
    <cfRule type="containsBlanks" dxfId="1439" priority="373">
      <formula>LEN(TRIM(C14))=0</formula>
    </cfRule>
  </conditionalFormatting>
  <conditionalFormatting sqref="C13:E13 S13 Q13:R18 G13">
    <cfRule type="cellIs" dxfId="1438" priority="372" operator="equal">
      <formula>0</formula>
    </cfRule>
  </conditionalFormatting>
  <conditionalFormatting sqref="I13">
    <cfRule type="cellIs" dxfId="1437" priority="371" operator="equal">
      <formula>0</formula>
    </cfRule>
  </conditionalFormatting>
  <conditionalFormatting sqref="J13">
    <cfRule type="cellIs" dxfId="1436" priority="370" operator="equal">
      <formula>0</formula>
    </cfRule>
  </conditionalFormatting>
  <conditionalFormatting sqref="M13:P13">
    <cfRule type="cellIs" dxfId="1435" priority="369" operator="equal">
      <formula>0</formula>
    </cfRule>
  </conditionalFormatting>
  <conditionalFormatting sqref="K13">
    <cfRule type="cellIs" dxfId="1434" priority="368" operator="equal">
      <formula>0</formula>
    </cfRule>
  </conditionalFormatting>
  <conditionalFormatting sqref="L13">
    <cfRule type="cellIs" dxfId="1433" priority="367" operator="equal">
      <formula>0</formula>
    </cfRule>
  </conditionalFormatting>
  <conditionalFormatting sqref="C13:E13 Q14:Q18 S13 R13:R18 G13 I13:Q13">
    <cfRule type="containsBlanks" dxfId="1432" priority="366">
      <formula>LEN(TRIM(C13))=0</formula>
    </cfRule>
  </conditionalFormatting>
  <conditionalFormatting sqref="T13:T18">
    <cfRule type="cellIs" dxfId="1431" priority="365" operator="equal">
      <formula>0</formula>
    </cfRule>
  </conditionalFormatting>
  <conditionalFormatting sqref="T13:T18">
    <cfRule type="containsBlanks" dxfId="1430" priority="364">
      <formula>LEN(TRIM(T13))=0</formula>
    </cfRule>
  </conditionalFormatting>
  <conditionalFormatting sqref="C16:E17 S16:S17 G16:G17 I16:P17">
    <cfRule type="cellIs" dxfId="1429" priority="363" operator="equal">
      <formula>0</formula>
    </cfRule>
  </conditionalFormatting>
  <conditionalFormatting sqref="K16:K17">
    <cfRule type="cellIs" dxfId="1428" priority="362" operator="equal">
      <formula>0</formula>
    </cfRule>
  </conditionalFormatting>
  <conditionalFormatting sqref="L16:L17">
    <cfRule type="cellIs" dxfId="1427" priority="361" operator="equal">
      <formula>0</formula>
    </cfRule>
  </conditionalFormatting>
  <conditionalFormatting sqref="M16:M17">
    <cfRule type="cellIs" dxfId="1426" priority="360" operator="equal">
      <formula>0</formula>
    </cfRule>
  </conditionalFormatting>
  <conditionalFormatting sqref="N16:N17">
    <cfRule type="cellIs" dxfId="1425" priority="359" operator="equal">
      <formula>0</formula>
    </cfRule>
  </conditionalFormatting>
  <conditionalFormatting sqref="O16:O17">
    <cfRule type="cellIs" dxfId="1424" priority="358" operator="equal">
      <formula>0</formula>
    </cfRule>
  </conditionalFormatting>
  <conditionalFormatting sqref="P16:P17">
    <cfRule type="cellIs" dxfId="1423" priority="357" operator="equal">
      <formula>0</formula>
    </cfRule>
  </conditionalFormatting>
  <conditionalFormatting sqref="C16:E17 S16:S17 G16:G17 I16:P17">
    <cfRule type="containsBlanks" dxfId="1422" priority="356">
      <formula>LEN(TRIM(C16))=0</formula>
    </cfRule>
  </conditionalFormatting>
  <conditionalFormatting sqref="M16:M17">
    <cfRule type="cellIs" dxfId="1421" priority="355" operator="equal">
      <formula>0</formula>
    </cfRule>
  </conditionalFormatting>
  <conditionalFormatting sqref="N16:N17">
    <cfRule type="cellIs" dxfId="1420" priority="354" operator="equal">
      <formula>0</formula>
    </cfRule>
  </conditionalFormatting>
  <conditionalFormatting sqref="O16:P16">
    <cfRule type="cellIs" dxfId="1419" priority="353" operator="equal">
      <formula>0</formula>
    </cfRule>
  </conditionalFormatting>
  <conditionalFormatting sqref="O17:P17">
    <cfRule type="cellIs" dxfId="1418" priority="352" operator="equal">
      <formula>0</formula>
    </cfRule>
  </conditionalFormatting>
  <conditionalFormatting sqref="C21:E23 G21:G23 I21:R23">
    <cfRule type="cellIs" dxfId="1417" priority="351" operator="equal">
      <formula>0</formula>
    </cfRule>
  </conditionalFormatting>
  <conditionalFormatting sqref="C21:E23 G21:G23 I21:R23">
    <cfRule type="containsBlanks" dxfId="1416" priority="350">
      <formula>LEN(TRIM(C21))=0</formula>
    </cfRule>
  </conditionalFormatting>
  <conditionalFormatting sqref="C31:E32 C26:E27 G26:G27 G31:G32 I31:R32 I26:R27">
    <cfRule type="cellIs" dxfId="1415" priority="349" operator="equal">
      <formula>0</formula>
    </cfRule>
  </conditionalFormatting>
  <conditionalFormatting sqref="C30:E32 G30:G32 I30:R32">
    <cfRule type="cellIs" dxfId="1414" priority="348" operator="equal">
      <formula>0</formula>
    </cfRule>
  </conditionalFormatting>
  <conditionalFormatting sqref="C26:E27 C30:E32 G30:G32 G26:G27 I26:R27 I30:R32">
    <cfRule type="containsBlanks" dxfId="1413" priority="347">
      <formula>LEN(TRIM(C26))=0</formula>
    </cfRule>
  </conditionalFormatting>
  <conditionalFormatting sqref="C24:E25 G24:G25 I24:R25">
    <cfRule type="cellIs" dxfId="1412" priority="346" operator="equal">
      <formula>0</formula>
    </cfRule>
  </conditionalFormatting>
  <conditionalFormatting sqref="C24:E25 G24:G25 I24:R25">
    <cfRule type="containsBlanks" dxfId="1411" priority="345">
      <formula>LEN(TRIM(C24))=0</formula>
    </cfRule>
  </conditionalFormatting>
  <conditionalFormatting sqref="S21:S27 S30:S32">
    <cfRule type="cellIs" dxfId="1410" priority="344" operator="equal">
      <formula>0</formula>
    </cfRule>
  </conditionalFormatting>
  <conditionalFormatting sqref="S21:S27 S30:S32">
    <cfRule type="containsBlanks" dxfId="1409" priority="343">
      <formula>LEN(TRIM(S21))=0</formula>
    </cfRule>
  </conditionalFormatting>
  <conditionalFormatting sqref="T21:T32">
    <cfRule type="cellIs" dxfId="1408" priority="342" operator="equal">
      <formula>0</formula>
    </cfRule>
  </conditionalFormatting>
  <conditionalFormatting sqref="T21:T32">
    <cfRule type="containsBlanks" dxfId="1407" priority="341">
      <formula>LEN(TRIM(T21))=0</formula>
    </cfRule>
  </conditionalFormatting>
  <conditionalFormatting sqref="C28:E29 G28:G29 I28:R29">
    <cfRule type="cellIs" dxfId="1406" priority="340" operator="equal">
      <formula>0</formula>
    </cfRule>
  </conditionalFormatting>
  <conditionalFormatting sqref="C28:E29 G28:G29 I28:R29">
    <cfRule type="containsBlanks" dxfId="1405" priority="339">
      <formula>LEN(TRIM(C28))=0</formula>
    </cfRule>
  </conditionalFormatting>
  <conditionalFormatting sqref="S28:S29">
    <cfRule type="cellIs" dxfId="1404" priority="338" operator="equal">
      <formula>0</formula>
    </cfRule>
  </conditionalFormatting>
  <conditionalFormatting sqref="S28:S29">
    <cfRule type="containsBlanks" dxfId="1403" priority="337">
      <formula>LEN(TRIM(S28))=0</formula>
    </cfRule>
  </conditionalFormatting>
  <conditionalFormatting sqref="C35:E40 G35:G40 I35:T40">
    <cfRule type="cellIs" dxfId="1402" priority="336" operator="equal">
      <formula>0</formula>
    </cfRule>
  </conditionalFormatting>
  <conditionalFormatting sqref="C35:E40 G35:G40 I35:T40">
    <cfRule type="containsBlanks" dxfId="1401" priority="335">
      <formula>LEN(TRIM(C35))=0</formula>
    </cfRule>
  </conditionalFormatting>
  <conditionalFormatting sqref="T42">
    <cfRule type="cellIs" dxfId="1400" priority="334" operator="equal">
      <formula>0</formula>
    </cfRule>
  </conditionalFormatting>
  <conditionalFormatting sqref="C42:E42 G42 I42:T42">
    <cfRule type="cellIs" dxfId="1399" priority="333" operator="equal">
      <formula>0</formula>
    </cfRule>
  </conditionalFormatting>
  <conditionalFormatting sqref="C42:E42 G42 I42:T42">
    <cfRule type="containsBlanks" dxfId="1398" priority="332">
      <formula>LEN(TRIM(C42))=0</formula>
    </cfRule>
  </conditionalFormatting>
  <conditionalFormatting sqref="C42:E42 G42 I42:S42">
    <cfRule type="cellIs" dxfId="1397" priority="331" operator="equal">
      <formula>0</formula>
    </cfRule>
  </conditionalFormatting>
  <conditionalFormatting sqref="C19:E19 G19 I19:T19">
    <cfRule type="cellIs" dxfId="1396" priority="330" operator="equal">
      <formula>0</formula>
    </cfRule>
  </conditionalFormatting>
  <conditionalFormatting sqref="C19:E19 G19 I19:T19">
    <cfRule type="containsBlanks" dxfId="1395" priority="329">
      <formula>LEN(TRIM(C19))=0</formula>
    </cfRule>
  </conditionalFormatting>
  <conditionalFormatting sqref="C33:E33 G33 I33:T33">
    <cfRule type="cellIs" dxfId="1394" priority="328" operator="equal">
      <formula>0</formula>
    </cfRule>
  </conditionalFormatting>
  <conditionalFormatting sqref="C33:E33 G33 I33:T33">
    <cfRule type="containsBlanks" dxfId="1393" priority="327">
      <formula>LEN(TRIM(C33))=0</formula>
    </cfRule>
  </conditionalFormatting>
  <conditionalFormatting sqref="C41:E41 G41 I41:T41">
    <cfRule type="cellIs" dxfId="1392" priority="326" operator="equal">
      <formula>0</formula>
    </cfRule>
  </conditionalFormatting>
  <conditionalFormatting sqref="C41:E41 G41 I41:T41">
    <cfRule type="containsBlanks" dxfId="1391" priority="325">
      <formula>LEN(TRIM(C41))=0</formula>
    </cfRule>
  </conditionalFormatting>
  <conditionalFormatting sqref="C43:E43 G43 I43:T43">
    <cfRule type="cellIs" dxfId="1390" priority="324" operator="equal">
      <formula>0</formula>
    </cfRule>
  </conditionalFormatting>
  <conditionalFormatting sqref="C43:E43 G43 I43:T43">
    <cfRule type="containsBlanks" dxfId="1389" priority="323">
      <formula>LEN(TRIM(C43))=0</formula>
    </cfRule>
  </conditionalFormatting>
  <conditionalFormatting sqref="N61">
    <cfRule type="cellIs" dxfId="1388" priority="322" operator="equal">
      <formula>0</formula>
    </cfRule>
  </conditionalFormatting>
  <conditionalFormatting sqref="N61">
    <cfRule type="containsBlanks" dxfId="1387" priority="321">
      <formula>LEN(TRIM(N61))=0</formula>
    </cfRule>
  </conditionalFormatting>
  <conditionalFormatting sqref="F88:F94 F107:F115 F117">
    <cfRule type="cellIs" dxfId="1386" priority="320" operator="equal">
      <formula>0</formula>
    </cfRule>
  </conditionalFormatting>
  <conditionalFormatting sqref="F88:F89">
    <cfRule type="cellIs" dxfId="1385" priority="319" operator="equal">
      <formula>0</formula>
    </cfRule>
  </conditionalFormatting>
  <conditionalFormatting sqref="F88:F89">
    <cfRule type="cellIs" dxfId="1384" priority="318" operator="equal">
      <formula>0</formula>
    </cfRule>
  </conditionalFormatting>
  <conditionalFormatting sqref="F116">
    <cfRule type="cellIs" dxfId="1383" priority="317" operator="equal">
      <formula>0</formula>
    </cfRule>
  </conditionalFormatting>
  <conditionalFormatting sqref="F88:F93 F109:F117 F107">
    <cfRule type="containsBlanks" dxfId="1382" priority="316">
      <formula>LEN(TRIM(F88))=0</formula>
    </cfRule>
  </conditionalFormatting>
  <conditionalFormatting sqref="F116">
    <cfRule type="cellIs" dxfId="1381" priority="315" operator="equal">
      <formula>0</formula>
    </cfRule>
  </conditionalFormatting>
  <conditionalFormatting sqref="F95:F106">
    <cfRule type="cellIs" dxfId="1380" priority="314" operator="equal">
      <formula>0</formula>
    </cfRule>
  </conditionalFormatting>
  <conditionalFormatting sqref="F95:F106">
    <cfRule type="containsBlanks" dxfId="1379" priority="313">
      <formula>LEN(TRIM(F95))=0</formula>
    </cfRule>
  </conditionalFormatting>
  <conditionalFormatting sqref="F80 F50:F78">
    <cfRule type="cellIs" dxfId="1378" priority="312" operator="equal">
      <formula>0</formula>
    </cfRule>
  </conditionalFormatting>
  <conditionalFormatting sqref="F51:F52">
    <cfRule type="cellIs" dxfId="1377" priority="311" operator="equal">
      <formula>0</formula>
    </cfRule>
  </conditionalFormatting>
  <conditionalFormatting sqref="F51:F52">
    <cfRule type="cellIs" dxfId="1376" priority="310" operator="equal">
      <formula>0</formula>
    </cfRule>
  </conditionalFormatting>
  <conditionalFormatting sqref="F79">
    <cfRule type="cellIs" dxfId="1375" priority="309" operator="equal">
      <formula>0</formula>
    </cfRule>
  </conditionalFormatting>
  <conditionalFormatting sqref="F50:F56 F64:F70 F72:F80">
    <cfRule type="containsBlanks" dxfId="1374" priority="308">
      <formula>LEN(TRIM(F50))=0</formula>
    </cfRule>
  </conditionalFormatting>
  <conditionalFormatting sqref="F79">
    <cfRule type="cellIs" dxfId="1373" priority="307" operator="equal">
      <formula>0</formula>
    </cfRule>
  </conditionalFormatting>
  <conditionalFormatting sqref="F59:F60">
    <cfRule type="cellIs" dxfId="1372" priority="306" operator="equal">
      <formula>0</formula>
    </cfRule>
  </conditionalFormatting>
  <conditionalFormatting sqref="F59:F60">
    <cfRule type="cellIs" dxfId="1371" priority="305" operator="equal">
      <formula>0</formula>
    </cfRule>
  </conditionalFormatting>
  <conditionalFormatting sqref="F58:F63">
    <cfRule type="containsBlanks" dxfId="1370" priority="304">
      <formula>LEN(TRIM(F58))=0</formula>
    </cfRule>
  </conditionalFormatting>
  <conditionalFormatting sqref="F65:F66">
    <cfRule type="cellIs" dxfId="1369" priority="303" operator="equal">
      <formula>0</formula>
    </cfRule>
  </conditionalFormatting>
  <conditionalFormatting sqref="F65:F66">
    <cfRule type="cellIs" dxfId="1368" priority="302" operator="equal">
      <formula>0</formula>
    </cfRule>
  </conditionalFormatting>
  <conditionalFormatting sqref="F73:F74">
    <cfRule type="cellIs" dxfId="1367" priority="301" operator="equal">
      <formula>0</formula>
    </cfRule>
  </conditionalFormatting>
  <conditionalFormatting sqref="F73:F74">
    <cfRule type="cellIs" dxfId="1366" priority="300" operator="equal">
      <formula>0</formula>
    </cfRule>
  </conditionalFormatting>
  <conditionalFormatting sqref="F43 F13:F41">
    <cfRule type="cellIs" dxfId="1365" priority="299" operator="equal">
      <formula>0</formula>
    </cfRule>
  </conditionalFormatting>
  <conditionalFormatting sqref="F14:F15">
    <cfRule type="cellIs" dxfId="1364" priority="298" operator="equal">
      <formula>0</formula>
    </cfRule>
  </conditionalFormatting>
  <conditionalFormatting sqref="F14:F15">
    <cfRule type="cellIs" dxfId="1363" priority="297" operator="equal">
      <formula>0</formula>
    </cfRule>
  </conditionalFormatting>
  <conditionalFormatting sqref="F42">
    <cfRule type="cellIs" dxfId="1362" priority="296" operator="equal">
      <formula>0</formula>
    </cfRule>
  </conditionalFormatting>
  <conditionalFormatting sqref="F13:F19 F27:F33 F35:F43">
    <cfRule type="containsBlanks" dxfId="1361" priority="295">
      <formula>LEN(TRIM(F13))=0</formula>
    </cfRule>
  </conditionalFormatting>
  <conditionalFormatting sqref="F42">
    <cfRule type="cellIs" dxfId="1360" priority="294" operator="equal">
      <formula>0</formula>
    </cfRule>
  </conditionalFormatting>
  <conditionalFormatting sqref="F22:F23">
    <cfRule type="cellIs" dxfId="1359" priority="293" operator="equal">
      <formula>0</formula>
    </cfRule>
  </conditionalFormatting>
  <conditionalFormatting sqref="F22:F23">
    <cfRule type="cellIs" dxfId="1358" priority="292" operator="equal">
      <formula>0</formula>
    </cfRule>
  </conditionalFormatting>
  <conditionalFormatting sqref="F21:F26">
    <cfRule type="containsBlanks" dxfId="1357" priority="291">
      <formula>LEN(TRIM(F21))=0</formula>
    </cfRule>
  </conditionalFormatting>
  <conditionalFormatting sqref="F28:F29">
    <cfRule type="cellIs" dxfId="1356" priority="290" operator="equal">
      <formula>0</formula>
    </cfRule>
  </conditionalFormatting>
  <conditionalFormatting sqref="F28:F29">
    <cfRule type="cellIs" dxfId="1355" priority="289" operator="equal">
      <formula>0</formula>
    </cfRule>
  </conditionalFormatting>
  <conditionalFormatting sqref="F36:F37">
    <cfRule type="cellIs" dxfId="1354" priority="288" operator="equal">
      <formula>0</formula>
    </cfRule>
  </conditionalFormatting>
  <conditionalFormatting sqref="F36:F37">
    <cfRule type="cellIs" dxfId="1353" priority="287" operator="equal">
      <formula>0</formula>
    </cfRule>
  </conditionalFormatting>
  <conditionalFormatting sqref="H43 H13:H41">
    <cfRule type="cellIs" dxfId="1352" priority="286" operator="equal">
      <formula>0</formula>
    </cfRule>
  </conditionalFormatting>
  <conditionalFormatting sqref="H14:H15">
    <cfRule type="cellIs" dxfId="1351" priority="285" operator="equal">
      <formula>0</formula>
    </cfRule>
  </conditionalFormatting>
  <conditionalFormatting sqref="H14:H15">
    <cfRule type="cellIs" dxfId="1350" priority="284" operator="equal">
      <formula>0</formula>
    </cfRule>
  </conditionalFormatting>
  <conditionalFormatting sqref="H42">
    <cfRule type="cellIs" dxfId="1349" priority="283" operator="equal">
      <formula>0</formula>
    </cfRule>
  </conditionalFormatting>
  <conditionalFormatting sqref="H13:H19 H27:H33 H35:H43">
    <cfRule type="containsBlanks" dxfId="1348" priority="282">
      <formula>LEN(TRIM(H13))=0</formula>
    </cfRule>
  </conditionalFormatting>
  <conditionalFormatting sqref="H42">
    <cfRule type="cellIs" dxfId="1347" priority="281" operator="equal">
      <formula>0</formula>
    </cfRule>
  </conditionalFormatting>
  <conditionalFormatting sqref="H22:H23">
    <cfRule type="cellIs" dxfId="1346" priority="280" operator="equal">
      <formula>0</formula>
    </cfRule>
  </conditionalFormatting>
  <conditionalFormatting sqref="H22:H23">
    <cfRule type="cellIs" dxfId="1345" priority="279" operator="equal">
      <formula>0</formula>
    </cfRule>
  </conditionalFormatting>
  <conditionalFormatting sqref="H21:H26">
    <cfRule type="containsBlanks" dxfId="1344" priority="278">
      <formula>LEN(TRIM(H21))=0</formula>
    </cfRule>
  </conditionalFormatting>
  <conditionalFormatting sqref="H28:H29">
    <cfRule type="cellIs" dxfId="1343" priority="277" operator="equal">
      <formula>0</formula>
    </cfRule>
  </conditionalFormatting>
  <conditionalFormatting sqref="H28:H29">
    <cfRule type="cellIs" dxfId="1342" priority="276" operator="equal">
      <formula>0</formula>
    </cfRule>
  </conditionalFormatting>
  <conditionalFormatting sqref="H36:H37">
    <cfRule type="cellIs" dxfId="1341" priority="275" operator="equal">
      <formula>0</formula>
    </cfRule>
  </conditionalFormatting>
  <conditionalFormatting sqref="H36:H37">
    <cfRule type="cellIs" dxfId="1340" priority="274" operator="equal">
      <formula>0</formula>
    </cfRule>
  </conditionalFormatting>
  <conditionalFormatting sqref="H80 H50:H78">
    <cfRule type="cellIs" dxfId="1339" priority="273" operator="equal">
      <formula>0</formula>
    </cfRule>
  </conditionalFormatting>
  <conditionalFormatting sqref="H51:H52">
    <cfRule type="cellIs" dxfId="1338" priority="272" operator="equal">
      <formula>0</formula>
    </cfRule>
  </conditionalFormatting>
  <conditionalFormatting sqref="H51:H52">
    <cfRule type="cellIs" dxfId="1337" priority="271" operator="equal">
      <formula>0</formula>
    </cfRule>
  </conditionalFormatting>
  <conditionalFormatting sqref="H79">
    <cfRule type="cellIs" dxfId="1336" priority="270" operator="equal">
      <formula>0</formula>
    </cfRule>
  </conditionalFormatting>
  <conditionalFormatting sqref="H50:H56 H64:H70 H72:H80">
    <cfRule type="containsBlanks" dxfId="1335" priority="269">
      <formula>LEN(TRIM(H50))=0</formula>
    </cfRule>
  </conditionalFormatting>
  <conditionalFormatting sqref="H79">
    <cfRule type="cellIs" dxfId="1334" priority="268" operator="equal">
      <formula>0</formula>
    </cfRule>
  </conditionalFormatting>
  <conditionalFormatting sqref="H59:H60">
    <cfRule type="cellIs" dxfId="1333" priority="267" operator="equal">
      <formula>0</formula>
    </cfRule>
  </conditionalFormatting>
  <conditionalFormatting sqref="H59:H60">
    <cfRule type="cellIs" dxfId="1332" priority="266" operator="equal">
      <formula>0</formula>
    </cfRule>
  </conditionalFormatting>
  <conditionalFormatting sqref="H58:H63">
    <cfRule type="containsBlanks" dxfId="1331" priority="265">
      <formula>LEN(TRIM(H58))=0</formula>
    </cfRule>
  </conditionalFormatting>
  <conditionalFormatting sqref="H65:H66">
    <cfRule type="cellIs" dxfId="1330" priority="264" operator="equal">
      <formula>0</formula>
    </cfRule>
  </conditionalFormatting>
  <conditionalFormatting sqref="H65:H66">
    <cfRule type="cellIs" dxfId="1329" priority="263" operator="equal">
      <formula>0</formula>
    </cfRule>
  </conditionalFormatting>
  <conditionalFormatting sqref="H73:H74">
    <cfRule type="cellIs" dxfId="1328" priority="262" operator="equal">
      <formula>0</formula>
    </cfRule>
  </conditionalFormatting>
  <conditionalFormatting sqref="H73:H74">
    <cfRule type="cellIs" dxfId="1327" priority="261" operator="equal">
      <formula>0</formula>
    </cfRule>
  </conditionalFormatting>
  <conditionalFormatting sqref="H87">
    <cfRule type="cellIs" dxfId="1326" priority="260" operator="equal">
      <formula>0</formula>
    </cfRule>
  </conditionalFormatting>
  <conditionalFormatting sqref="H87">
    <cfRule type="containsBlanks" dxfId="1325" priority="259">
      <formula>LEN(TRIM(H87))=0</formula>
    </cfRule>
  </conditionalFormatting>
  <conditionalFormatting sqref="H88:H94 H107:H115 H117">
    <cfRule type="cellIs" dxfId="1324" priority="258" operator="equal">
      <formula>0</formula>
    </cfRule>
  </conditionalFormatting>
  <conditionalFormatting sqref="H88:H89">
    <cfRule type="cellIs" dxfId="1323" priority="257" operator="equal">
      <formula>0</formula>
    </cfRule>
  </conditionalFormatting>
  <conditionalFormatting sqref="H88:H89">
    <cfRule type="cellIs" dxfId="1322" priority="256" operator="equal">
      <formula>0</formula>
    </cfRule>
  </conditionalFormatting>
  <conditionalFormatting sqref="H116">
    <cfRule type="cellIs" dxfId="1321" priority="255" operator="equal">
      <formula>0</formula>
    </cfRule>
  </conditionalFormatting>
  <conditionalFormatting sqref="H88:H93 H109:H117 H107">
    <cfRule type="containsBlanks" dxfId="1320" priority="254">
      <formula>LEN(TRIM(H88))=0</formula>
    </cfRule>
  </conditionalFormatting>
  <conditionalFormatting sqref="H116">
    <cfRule type="cellIs" dxfId="1319" priority="253" operator="equal">
      <formula>0</formula>
    </cfRule>
  </conditionalFormatting>
  <conditionalFormatting sqref="H95:H106">
    <cfRule type="cellIs" dxfId="1318" priority="252" operator="equal">
      <formula>0</formula>
    </cfRule>
  </conditionalFormatting>
  <conditionalFormatting sqref="H95:H106">
    <cfRule type="containsBlanks" dxfId="1317" priority="251">
      <formula>LEN(TRIM(H95))=0</formula>
    </cfRule>
  </conditionalFormatting>
  <conditionalFormatting sqref="G124:G131 G144:G152 G154 F124">
    <cfRule type="cellIs" dxfId="1316" priority="250" operator="equal">
      <formula>0</formula>
    </cfRule>
  </conditionalFormatting>
  <conditionalFormatting sqref="G125:G126">
    <cfRule type="cellIs" dxfId="1315" priority="249" operator="equal">
      <formula>0</formula>
    </cfRule>
  </conditionalFormatting>
  <conditionalFormatting sqref="G153">
    <cfRule type="cellIs" dxfId="1314" priority="248" operator="equal">
      <formula>0</formula>
    </cfRule>
  </conditionalFormatting>
  <conditionalFormatting sqref="G124:G130 G144 G146:G154 F124">
    <cfRule type="containsBlanks" dxfId="1313" priority="247">
      <formula>LEN(TRIM(F124))=0</formula>
    </cfRule>
  </conditionalFormatting>
  <conditionalFormatting sqref="G153">
    <cfRule type="cellIs" dxfId="1312" priority="246" operator="equal">
      <formula>0</formula>
    </cfRule>
  </conditionalFormatting>
  <conditionalFormatting sqref="G132:G143">
    <cfRule type="cellIs" dxfId="1311" priority="245" operator="equal">
      <formula>0</formula>
    </cfRule>
  </conditionalFormatting>
  <conditionalFormatting sqref="G132:G143">
    <cfRule type="containsBlanks" dxfId="1310" priority="244">
      <formula>LEN(TRIM(G132))=0</formula>
    </cfRule>
  </conditionalFormatting>
  <conditionalFormatting sqref="F125:F131 F144:F152 F154">
    <cfRule type="cellIs" dxfId="1309" priority="243" operator="equal">
      <formula>0</formula>
    </cfRule>
  </conditionalFormatting>
  <conditionalFormatting sqref="F125:F126">
    <cfRule type="cellIs" dxfId="1308" priority="242" operator="equal">
      <formula>0</formula>
    </cfRule>
  </conditionalFormatting>
  <conditionalFormatting sqref="F125:F126">
    <cfRule type="cellIs" dxfId="1307" priority="241" operator="equal">
      <formula>0</formula>
    </cfRule>
  </conditionalFormatting>
  <conditionalFormatting sqref="F153">
    <cfRule type="cellIs" dxfId="1306" priority="240" operator="equal">
      <formula>0</formula>
    </cfRule>
  </conditionalFormatting>
  <conditionalFormatting sqref="F125:F130 F146:F154 F144">
    <cfRule type="containsBlanks" dxfId="1305" priority="239">
      <formula>LEN(TRIM(F125))=0</formula>
    </cfRule>
  </conditionalFormatting>
  <conditionalFormatting sqref="F153">
    <cfRule type="cellIs" dxfId="1304" priority="238" operator="equal">
      <formula>0</formula>
    </cfRule>
  </conditionalFormatting>
  <conditionalFormatting sqref="F132:F143">
    <cfRule type="cellIs" dxfId="1303" priority="237" operator="equal">
      <formula>0</formula>
    </cfRule>
  </conditionalFormatting>
  <conditionalFormatting sqref="F132:F143">
    <cfRule type="containsBlanks" dxfId="1302" priority="236">
      <formula>LEN(TRIM(F132))=0</formula>
    </cfRule>
  </conditionalFormatting>
  <conditionalFormatting sqref="H124">
    <cfRule type="cellIs" dxfId="1301" priority="235" operator="equal">
      <formula>0</formula>
    </cfRule>
  </conditionalFormatting>
  <conditionalFormatting sqref="H124">
    <cfRule type="containsBlanks" dxfId="1300" priority="234">
      <formula>LEN(TRIM(H124))=0</formula>
    </cfRule>
  </conditionalFormatting>
  <conditionalFormatting sqref="H125:H131 H144:H152 H154">
    <cfRule type="cellIs" dxfId="1299" priority="233" operator="equal">
      <formula>0</formula>
    </cfRule>
  </conditionalFormatting>
  <conditionalFormatting sqref="H125:H126">
    <cfRule type="cellIs" dxfId="1298" priority="232" operator="equal">
      <formula>0</formula>
    </cfRule>
  </conditionalFormatting>
  <conditionalFormatting sqref="H125:H126">
    <cfRule type="cellIs" dxfId="1297" priority="231" operator="equal">
      <formula>0</formula>
    </cfRule>
  </conditionalFormatting>
  <conditionalFormatting sqref="H153">
    <cfRule type="cellIs" dxfId="1296" priority="230" operator="equal">
      <formula>0</formula>
    </cfRule>
  </conditionalFormatting>
  <conditionalFormatting sqref="H125:H130 H146:H154 H144">
    <cfRule type="containsBlanks" dxfId="1295" priority="229">
      <formula>LEN(TRIM(H125))=0</formula>
    </cfRule>
  </conditionalFormatting>
  <conditionalFormatting sqref="H153">
    <cfRule type="cellIs" dxfId="1294" priority="228" operator="equal">
      <formula>0</formula>
    </cfRule>
  </conditionalFormatting>
  <conditionalFormatting sqref="H132:H143">
    <cfRule type="cellIs" dxfId="1293" priority="227" operator="equal">
      <formula>0</formula>
    </cfRule>
  </conditionalFormatting>
  <conditionalFormatting sqref="H132:H143">
    <cfRule type="containsBlanks" dxfId="1292" priority="226">
      <formula>LEN(TRIM(H132))=0</formula>
    </cfRule>
  </conditionalFormatting>
  <conditionalFormatting sqref="G161:G168 G181:G189 G191 F161">
    <cfRule type="cellIs" dxfId="1291" priority="225" operator="equal">
      <formula>0</formula>
    </cfRule>
  </conditionalFormatting>
  <conditionalFormatting sqref="G162:G163">
    <cfRule type="cellIs" dxfId="1290" priority="224" operator="equal">
      <formula>0</formula>
    </cfRule>
  </conditionalFormatting>
  <conditionalFormatting sqref="G190">
    <cfRule type="cellIs" dxfId="1289" priority="223" operator="equal">
      <formula>0</formula>
    </cfRule>
  </conditionalFormatting>
  <conditionalFormatting sqref="G161:G167 G181 G183:G191 F161">
    <cfRule type="containsBlanks" dxfId="1288" priority="222">
      <formula>LEN(TRIM(F161))=0</formula>
    </cfRule>
  </conditionalFormatting>
  <conditionalFormatting sqref="G190">
    <cfRule type="cellIs" dxfId="1287" priority="221" operator="equal">
      <formula>0</formula>
    </cfRule>
  </conditionalFormatting>
  <conditionalFormatting sqref="G169:G180">
    <cfRule type="cellIs" dxfId="1286" priority="220" operator="equal">
      <formula>0</formula>
    </cfRule>
  </conditionalFormatting>
  <conditionalFormatting sqref="G169:G180">
    <cfRule type="containsBlanks" dxfId="1285" priority="219">
      <formula>LEN(TRIM(G169))=0</formula>
    </cfRule>
  </conditionalFormatting>
  <conditionalFormatting sqref="F162:F168 F181:F189 F191">
    <cfRule type="cellIs" dxfId="1284" priority="218" operator="equal">
      <formula>0</formula>
    </cfRule>
  </conditionalFormatting>
  <conditionalFormatting sqref="F162:F163">
    <cfRule type="cellIs" dxfId="1283" priority="217" operator="equal">
      <formula>0</formula>
    </cfRule>
  </conditionalFormatting>
  <conditionalFormatting sqref="F162:F163">
    <cfRule type="cellIs" dxfId="1282" priority="216" operator="equal">
      <formula>0</formula>
    </cfRule>
  </conditionalFormatting>
  <conditionalFormatting sqref="F190">
    <cfRule type="cellIs" dxfId="1281" priority="215" operator="equal">
      <formula>0</formula>
    </cfRule>
  </conditionalFormatting>
  <conditionalFormatting sqref="F162:F167 F183:F191 F181">
    <cfRule type="containsBlanks" dxfId="1280" priority="214">
      <formula>LEN(TRIM(F162))=0</formula>
    </cfRule>
  </conditionalFormatting>
  <conditionalFormatting sqref="F190">
    <cfRule type="cellIs" dxfId="1279" priority="213" operator="equal">
      <formula>0</formula>
    </cfRule>
  </conditionalFormatting>
  <conditionalFormatting sqref="F169:F180">
    <cfRule type="cellIs" dxfId="1278" priority="212" operator="equal">
      <formula>0</formula>
    </cfRule>
  </conditionalFormatting>
  <conditionalFormatting sqref="F169:F180">
    <cfRule type="containsBlanks" dxfId="1277" priority="211">
      <formula>LEN(TRIM(F169))=0</formula>
    </cfRule>
  </conditionalFormatting>
  <conditionalFormatting sqref="H161">
    <cfRule type="cellIs" dxfId="1276" priority="210" operator="equal">
      <formula>0</formula>
    </cfRule>
  </conditionalFormatting>
  <conditionalFormatting sqref="H161">
    <cfRule type="containsBlanks" dxfId="1275" priority="209">
      <formula>LEN(TRIM(H161))=0</formula>
    </cfRule>
  </conditionalFormatting>
  <conditionalFormatting sqref="H162:H168 H181:H189 H191">
    <cfRule type="cellIs" dxfId="1274" priority="208" operator="equal">
      <formula>0</formula>
    </cfRule>
  </conditionalFormatting>
  <conditionalFormatting sqref="H162:H163">
    <cfRule type="cellIs" dxfId="1273" priority="207" operator="equal">
      <formula>0</formula>
    </cfRule>
  </conditionalFormatting>
  <conditionalFormatting sqref="H162:H163">
    <cfRule type="cellIs" dxfId="1272" priority="206" operator="equal">
      <formula>0</formula>
    </cfRule>
  </conditionalFormatting>
  <conditionalFormatting sqref="H190">
    <cfRule type="cellIs" dxfId="1271" priority="205" operator="equal">
      <formula>0</formula>
    </cfRule>
  </conditionalFormatting>
  <conditionalFormatting sqref="H162:H167 H183:H191 H181">
    <cfRule type="containsBlanks" dxfId="1270" priority="204">
      <formula>LEN(TRIM(H162))=0</formula>
    </cfRule>
  </conditionalFormatting>
  <conditionalFormatting sqref="H190">
    <cfRule type="cellIs" dxfId="1269" priority="203" operator="equal">
      <formula>0</formula>
    </cfRule>
  </conditionalFormatting>
  <conditionalFormatting sqref="H169:H180">
    <cfRule type="cellIs" dxfId="1268" priority="202" operator="equal">
      <formula>0</formula>
    </cfRule>
  </conditionalFormatting>
  <conditionalFormatting sqref="H169:H180">
    <cfRule type="containsBlanks" dxfId="1267" priority="201">
      <formula>LEN(TRIM(H169))=0</formula>
    </cfRule>
  </conditionalFormatting>
  <conditionalFormatting sqref="G198:G205 G218:G226 G228 F198">
    <cfRule type="cellIs" dxfId="1266" priority="200" operator="equal">
      <formula>0</formula>
    </cfRule>
  </conditionalFormatting>
  <conditionalFormatting sqref="G199:G200">
    <cfRule type="cellIs" dxfId="1265" priority="199" operator="equal">
      <formula>0</formula>
    </cfRule>
  </conditionalFormatting>
  <conditionalFormatting sqref="G227">
    <cfRule type="cellIs" dxfId="1264" priority="198" operator="equal">
      <formula>0</formula>
    </cfRule>
  </conditionalFormatting>
  <conditionalFormatting sqref="G198:G204 G218 G220:G228 F198">
    <cfRule type="containsBlanks" dxfId="1263" priority="197">
      <formula>LEN(TRIM(F198))=0</formula>
    </cfRule>
  </conditionalFormatting>
  <conditionalFormatting sqref="G227">
    <cfRule type="cellIs" dxfId="1262" priority="196" operator="equal">
      <formula>0</formula>
    </cfRule>
  </conditionalFormatting>
  <conditionalFormatting sqref="G206:G217">
    <cfRule type="cellIs" dxfId="1261" priority="195" operator="equal">
      <formula>0</formula>
    </cfRule>
  </conditionalFormatting>
  <conditionalFormatting sqref="G206:G217">
    <cfRule type="containsBlanks" dxfId="1260" priority="194">
      <formula>LEN(TRIM(G206))=0</formula>
    </cfRule>
  </conditionalFormatting>
  <conditionalFormatting sqref="F199:F205 F218:F226 F228">
    <cfRule type="cellIs" dxfId="1259" priority="193" operator="equal">
      <formula>0</formula>
    </cfRule>
  </conditionalFormatting>
  <conditionalFormatting sqref="F199:F200">
    <cfRule type="cellIs" dxfId="1258" priority="192" operator="equal">
      <formula>0</formula>
    </cfRule>
  </conditionalFormatting>
  <conditionalFormatting sqref="F199:F200">
    <cfRule type="cellIs" dxfId="1257" priority="191" operator="equal">
      <formula>0</formula>
    </cfRule>
  </conditionalFormatting>
  <conditionalFormatting sqref="F227">
    <cfRule type="cellIs" dxfId="1256" priority="190" operator="equal">
      <formula>0</formula>
    </cfRule>
  </conditionalFormatting>
  <conditionalFormatting sqref="F199:F204 F220:F228 F218">
    <cfRule type="containsBlanks" dxfId="1255" priority="189">
      <formula>LEN(TRIM(F199))=0</formula>
    </cfRule>
  </conditionalFormatting>
  <conditionalFormatting sqref="F227">
    <cfRule type="cellIs" dxfId="1254" priority="188" operator="equal">
      <formula>0</formula>
    </cfRule>
  </conditionalFormatting>
  <conditionalFormatting sqref="F206:F217">
    <cfRule type="cellIs" dxfId="1253" priority="187" operator="equal">
      <formula>0</formula>
    </cfRule>
  </conditionalFormatting>
  <conditionalFormatting sqref="F206:F217">
    <cfRule type="containsBlanks" dxfId="1252" priority="186">
      <formula>LEN(TRIM(F206))=0</formula>
    </cfRule>
  </conditionalFormatting>
  <conditionalFormatting sqref="H198">
    <cfRule type="cellIs" dxfId="1251" priority="185" operator="equal">
      <formula>0</formula>
    </cfRule>
  </conditionalFormatting>
  <conditionalFormatting sqref="H198">
    <cfRule type="containsBlanks" dxfId="1250" priority="184">
      <formula>LEN(TRIM(H198))=0</formula>
    </cfRule>
  </conditionalFormatting>
  <conditionalFormatting sqref="H199:H205 H218:H226 H228">
    <cfRule type="cellIs" dxfId="1249" priority="183" operator="equal">
      <formula>0</formula>
    </cfRule>
  </conditionalFormatting>
  <conditionalFormatting sqref="H199:H200">
    <cfRule type="cellIs" dxfId="1248" priority="182" operator="equal">
      <formula>0</formula>
    </cfRule>
  </conditionalFormatting>
  <conditionalFormatting sqref="H199:H200">
    <cfRule type="cellIs" dxfId="1247" priority="181" operator="equal">
      <formula>0</formula>
    </cfRule>
  </conditionalFormatting>
  <conditionalFormatting sqref="H227">
    <cfRule type="cellIs" dxfId="1246" priority="180" operator="equal">
      <formula>0</formula>
    </cfRule>
  </conditionalFormatting>
  <conditionalFormatting sqref="H199:H204 H220:H228 H218">
    <cfRule type="containsBlanks" dxfId="1245" priority="179">
      <formula>LEN(TRIM(H199))=0</formula>
    </cfRule>
  </conditionalFormatting>
  <conditionalFormatting sqref="H227">
    <cfRule type="cellIs" dxfId="1244" priority="178" operator="equal">
      <formula>0</formula>
    </cfRule>
  </conditionalFormatting>
  <conditionalFormatting sqref="H206:H217">
    <cfRule type="cellIs" dxfId="1243" priority="177" operator="equal">
      <formula>0</formula>
    </cfRule>
  </conditionalFormatting>
  <conditionalFormatting sqref="H206:H217">
    <cfRule type="containsBlanks" dxfId="1242" priority="176">
      <formula>LEN(TRIM(H206))=0</formula>
    </cfRule>
  </conditionalFormatting>
  <conditionalFormatting sqref="G235:G242 G255:G263 G265 F235">
    <cfRule type="cellIs" dxfId="1241" priority="175" operator="equal">
      <formula>0</formula>
    </cfRule>
  </conditionalFormatting>
  <conditionalFormatting sqref="G236:G237">
    <cfRule type="cellIs" dxfId="1240" priority="174" operator="equal">
      <formula>0</formula>
    </cfRule>
  </conditionalFormatting>
  <conditionalFormatting sqref="G264">
    <cfRule type="cellIs" dxfId="1239" priority="173" operator="equal">
      <formula>0</formula>
    </cfRule>
  </conditionalFormatting>
  <conditionalFormatting sqref="G235:G241 G255 G257:G265 F235">
    <cfRule type="containsBlanks" dxfId="1238" priority="172">
      <formula>LEN(TRIM(F235))=0</formula>
    </cfRule>
  </conditionalFormatting>
  <conditionalFormatting sqref="G264">
    <cfRule type="cellIs" dxfId="1237" priority="171" operator="equal">
      <formula>0</formula>
    </cfRule>
  </conditionalFormatting>
  <conditionalFormatting sqref="G243:G254">
    <cfRule type="cellIs" dxfId="1236" priority="170" operator="equal">
      <formula>0</formula>
    </cfRule>
  </conditionalFormatting>
  <conditionalFormatting sqref="G243:G254">
    <cfRule type="containsBlanks" dxfId="1235" priority="169">
      <formula>LEN(TRIM(G243))=0</formula>
    </cfRule>
  </conditionalFormatting>
  <conditionalFormatting sqref="F236:F242 F255:F263 F265">
    <cfRule type="cellIs" dxfId="1234" priority="168" operator="equal">
      <formula>0</formula>
    </cfRule>
  </conditionalFormatting>
  <conditionalFormatting sqref="F236:F237">
    <cfRule type="cellIs" dxfId="1233" priority="167" operator="equal">
      <formula>0</formula>
    </cfRule>
  </conditionalFormatting>
  <conditionalFormatting sqref="F236:F237">
    <cfRule type="cellIs" dxfId="1232" priority="166" operator="equal">
      <formula>0</formula>
    </cfRule>
  </conditionalFormatting>
  <conditionalFormatting sqref="F264">
    <cfRule type="cellIs" dxfId="1231" priority="165" operator="equal">
      <formula>0</formula>
    </cfRule>
  </conditionalFormatting>
  <conditionalFormatting sqref="F236:F241 F257:F265 F255">
    <cfRule type="containsBlanks" dxfId="1230" priority="164">
      <formula>LEN(TRIM(F236))=0</formula>
    </cfRule>
  </conditionalFormatting>
  <conditionalFormatting sqref="F264">
    <cfRule type="cellIs" dxfId="1229" priority="163" operator="equal">
      <formula>0</formula>
    </cfRule>
  </conditionalFormatting>
  <conditionalFormatting sqref="F243:F254">
    <cfRule type="cellIs" dxfId="1228" priority="162" operator="equal">
      <formula>0</formula>
    </cfRule>
  </conditionalFormatting>
  <conditionalFormatting sqref="F243:F254">
    <cfRule type="containsBlanks" dxfId="1227" priority="161">
      <formula>LEN(TRIM(F243))=0</formula>
    </cfRule>
  </conditionalFormatting>
  <conditionalFormatting sqref="H235">
    <cfRule type="cellIs" dxfId="1226" priority="160" operator="equal">
      <formula>0</formula>
    </cfRule>
  </conditionalFormatting>
  <conditionalFormatting sqref="H235">
    <cfRule type="containsBlanks" dxfId="1225" priority="159">
      <formula>LEN(TRIM(H235))=0</formula>
    </cfRule>
  </conditionalFormatting>
  <conditionalFormatting sqref="H236:H242 H255:H263 H265">
    <cfRule type="cellIs" dxfId="1224" priority="158" operator="equal">
      <formula>0</formula>
    </cfRule>
  </conditionalFormatting>
  <conditionalFormatting sqref="H236:H237">
    <cfRule type="cellIs" dxfId="1223" priority="157" operator="equal">
      <formula>0</formula>
    </cfRule>
  </conditionalFormatting>
  <conditionalFormatting sqref="H236:H237">
    <cfRule type="cellIs" dxfId="1222" priority="156" operator="equal">
      <formula>0</formula>
    </cfRule>
  </conditionalFormatting>
  <conditionalFormatting sqref="H264">
    <cfRule type="cellIs" dxfId="1221" priority="155" operator="equal">
      <formula>0</formula>
    </cfRule>
  </conditionalFormatting>
  <conditionalFormatting sqref="H236:H241 H257:H265 H255">
    <cfRule type="containsBlanks" dxfId="1220" priority="154">
      <formula>LEN(TRIM(H236))=0</formula>
    </cfRule>
  </conditionalFormatting>
  <conditionalFormatting sqref="H264">
    <cfRule type="cellIs" dxfId="1219" priority="153" operator="equal">
      <formula>0</formula>
    </cfRule>
  </conditionalFormatting>
  <conditionalFormatting sqref="H243:H254">
    <cfRule type="cellIs" dxfId="1218" priority="152" operator="equal">
      <formula>0</formula>
    </cfRule>
  </conditionalFormatting>
  <conditionalFormatting sqref="H243:H254">
    <cfRule type="containsBlanks" dxfId="1217" priority="151">
      <formula>LEN(TRIM(H243))=0</formula>
    </cfRule>
  </conditionalFormatting>
  <conditionalFormatting sqref="G272:G279 G292:G300 G302 F272">
    <cfRule type="cellIs" dxfId="1216" priority="150" operator="equal">
      <formula>0</formula>
    </cfRule>
  </conditionalFormatting>
  <conditionalFormatting sqref="G273:G274">
    <cfRule type="cellIs" dxfId="1215" priority="149" operator="equal">
      <formula>0</formula>
    </cfRule>
  </conditionalFormatting>
  <conditionalFormatting sqref="G301">
    <cfRule type="cellIs" dxfId="1214" priority="148" operator="equal">
      <formula>0</formula>
    </cfRule>
  </conditionalFormatting>
  <conditionalFormatting sqref="G272:G278 G292 G294:G302 F272">
    <cfRule type="containsBlanks" dxfId="1213" priority="147">
      <formula>LEN(TRIM(F272))=0</formula>
    </cfRule>
  </conditionalFormatting>
  <conditionalFormatting sqref="G301">
    <cfRule type="cellIs" dxfId="1212" priority="146" operator="equal">
      <formula>0</formula>
    </cfRule>
  </conditionalFormatting>
  <conditionalFormatting sqref="G280:G291">
    <cfRule type="cellIs" dxfId="1211" priority="145" operator="equal">
      <formula>0</formula>
    </cfRule>
  </conditionalFormatting>
  <conditionalFormatting sqref="G280:G291">
    <cfRule type="containsBlanks" dxfId="1210" priority="144">
      <formula>LEN(TRIM(G280))=0</formula>
    </cfRule>
  </conditionalFormatting>
  <conditionalFormatting sqref="F273:F279 F292:F300 F302">
    <cfRule type="cellIs" dxfId="1209" priority="143" operator="equal">
      <formula>0</formula>
    </cfRule>
  </conditionalFormatting>
  <conditionalFormatting sqref="F273:F274">
    <cfRule type="cellIs" dxfId="1208" priority="142" operator="equal">
      <formula>0</formula>
    </cfRule>
  </conditionalFormatting>
  <conditionalFormatting sqref="F273:F274">
    <cfRule type="cellIs" dxfId="1207" priority="141" operator="equal">
      <formula>0</formula>
    </cfRule>
  </conditionalFormatting>
  <conditionalFormatting sqref="F301">
    <cfRule type="cellIs" dxfId="1206" priority="140" operator="equal">
      <formula>0</formula>
    </cfRule>
  </conditionalFormatting>
  <conditionalFormatting sqref="F273:F278 F294:F302 F292">
    <cfRule type="containsBlanks" dxfId="1205" priority="139">
      <formula>LEN(TRIM(F273))=0</formula>
    </cfRule>
  </conditionalFormatting>
  <conditionalFormatting sqref="F301">
    <cfRule type="cellIs" dxfId="1204" priority="138" operator="equal">
      <formula>0</formula>
    </cfRule>
  </conditionalFormatting>
  <conditionalFormatting sqref="F280:F291">
    <cfRule type="cellIs" dxfId="1203" priority="137" operator="equal">
      <formula>0</formula>
    </cfRule>
  </conditionalFormatting>
  <conditionalFormatting sqref="F280:F291">
    <cfRule type="containsBlanks" dxfId="1202" priority="136">
      <formula>LEN(TRIM(F280))=0</formula>
    </cfRule>
  </conditionalFormatting>
  <conditionalFormatting sqref="H272">
    <cfRule type="cellIs" dxfId="1201" priority="135" operator="equal">
      <formula>0</formula>
    </cfRule>
  </conditionalFormatting>
  <conditionalFormatting sqref="H272">
    <cfRule type="containsBlanks" dxfId="1200" priority="134">
      <formula>LEN(TRIM(H272))=0</formula>
    </cfRule>
  </conditionalFormatting>
  <conditionalFormatting sqref="H273:H279 H292:H300 H302">
    <cfRule type="cellIs" dxfId="1199" priority="133" operator="equal">
      <formula>0</formula>
    </cfRule>
  </conditionalFormatting>
  <conditionalFormatting sqref="H273:H274">
    <cfRule type="cellIs" dxfId="1198" priority="132" operator="equal">
      <formula>0</formula>
    </cfRule>
  </conditionalFormatting>
  <conditionalFormatting sqref="H273:H274">
    <cfRule type="cellIs" dxfId="1197" priority="131" operator="equal">
      <formula>0</formula>
    </cfRule>
  </conditionalFormatting>
  <conditionalFormatting sqref="H301">
    <cfRule type="cellIs" dxfId="1196" priority="130" operator="equal">
      <formula>0</formula>
    </cfRule>
  </conditionalFormatting>
  <conditionalFormatting sqref="H273:H278 H294:H302 H292">
    <cfRule type="containsBlanks" dxfId="1195" priority="129">
      <formula>LEN(TRIM(H273))=0</formula>
    </cfRule>
  </conditionalFormatting>
  <conditionalFormatting sqref="H301">
    <cfRule type="cellIs" dxfId="1194" priority="128" operator="equal">
      <formula>0</formula>
    </cfRule>
  </conditionalFormatting>
  <conditionalFormatting sqref="H280:H291">
    <cfRule type="cellIs" dxfId="1193" priority="127" operator="equal">
      <formula>0</formula>
    </cfRule>
  </conditionalFormatting>
  <conditionalFormatting sqref="H280:H291">
    <cfRule type="containsBlanks" dxfId="1192" priority="126">
      <formula>LEN(TRIM(H280))=0</formula>
    </cfRule>
  </conditionalFormatting>
  <conditionalFormatting sqref="G309:G316 G329:G337 G339 F309">
    <cfRule type="cellIs" dxfId="1191" priority="125" operator="equal">
      <formula>0</formula>
    </cfRule>
  </conditionalFormatting>
  <conditionalFormatting sqref="G310:G311">
    <cfRule type="cellIs" dxfId="1190" priority="124" operator="equal">
      <formula>0</formula>
    </cfRule>
  </conditionalFormatting>
  <conditionalFormatting sqref="G338">
    <cfRule type="cellIs" dxfId="1189" priority="123" operator="equal">
      <formula>0</formula>
    </cfRule>
  </conditionalFormatting>
  <conditionalFormatting sqref="G309:G315 G329 G331:G339 F309">
    <cfRule type="containsBlanks" dxfId="1188" priority="122">
      <formula>LEN(TRIM(F309))=0</formula>
    </cfRule>
  </conditionalFormatting>
  <conditionalFormatting sqref="G338">
    <cfRule type="cellIs" dxfId="1187" priority="121" operator="equal">
      <formula>0</formula>
    </cfRule>
  </conditionalFormatting>
  <conditionalFormatting sqref="G317:G328">
    <cfRule type="cellIs" dxfId="1186" priority="120" operator="equal">
      <formula>0</formula>
    </cfRule>
  </conditionalFormatting>
  <conditionalFormatting sqref="G317:G328">
    <cfRule type="containsBlanks" dxfId="1185" priority="119">
      <formula>LEN(TRIM(G317))=0</formula>
    </cfRule>
  </conditionalFormatting>
  <conditionalFormatting sqref="F310:F316 F329:F337 F339">
    <cfRule type="cellIs" dxfId="1184" priority="118" operator="equal">
      <formula>0</formula>
    </cfRule>
  </conditionalFormatting>
  <conditionalFormatting sqref="F310:F311">
    <cfRule type="cellIs" dxfId="1183" priority="117" operator="equal">
      <formula>0</formula>
    </cfRule>
  </conditionalFormatting>
  <conditionalFormatting sqref="F310:F311">
    <cfRule type="cellIs" dxfId="1182" priority="116" operator="equal">
      <formula>0</formula>
    </cfRule>
  </conditionalFormatting>
  <conditionalFormatting sqref="F338">
    <cfRule type="cellIs" dxfId="1181" priority="115" operator="equal">
      <formula>0</formula>
    </cfRule>
  </conditionalFormatting>
  <conditionalFormatting sqref="F310:F315 F331:F339 F329">
    <cfRule type="containsBlanks" dxfId="1180" priority="114">
      <formula>LEN(TRIM(F310))=0</formula>
    </cfRule>
  </conditionalFormatting>
  <conditionalFormatting sqref="F338">
    <cfRule type="cellIs" dxfId="1179" priority="113" operator="equal">
      <formula>0</formula>
    </cfRule>
  </conditionalFormatting>
  <conditionalFormatting sqref="F317:F328">
    <cfRule type="cellIs" dxfId="1178" priority="112" operator="equal">
      <formula>0</formula>
    </cfRule>
  </conditionalFormatting>
  <conditionalFormatting sqref="F317:F328">
    <cfRule type="containsBlanks" dxfId="1177" priority="111">
      <formula>LEN(TRIM(F317))=0</formula>
    </cfRule>
  </conditionalFormatting>
  <conditionalFormatting sqref="H309">
    <cfRule type="cellIs" dxfId="1176" priority="110" operator="equal">
      <formula>0</formula>
    </cfRule>
  </conditionalFormatting>
  <conditionalFormatting sqref="H309">
    <cfRule type="containsBlanks" dxfId="1175" priority="109">
      <formula>LEN(TRIM(H309))=0</formula>
    </cfRule>
  </conditionalFormatting>
  <conditionalFormatting sqref="H310:H316 H329:H337 H339">
    <cfRule type="cellIs" dxfId="1174" priority="108" operator="equal">
      <formula>0</formula>
    </cfRule>
  </conditionalFormatting>
  <conditionalFormatting sqref="H310:H311">
    <cfRule type="cellIs" dxfId="1173" priority="107" operator="equal">
      <formula>0</formula>
    </cfRule>
  </conditionalFormatting>
  <conditionalFormatting sqref="H310:H311">
    <cfRule type="cellIs" dxfId="1172" priority="106" operator="equal">
      <formula>0</formula>
    </cfRule>
  </conditionalFormatting>
  <conditionalFormatting sqref="H338">
    <cfRule type="cellIs" dxfId="1171" priority="105" operator="equal">
      <formula>0</formula>
    </cfRule>
  </conditionalFormatting>
  <conditionalFormatting sqref="H310:H315 H331:H339 H329">
    <cfRule type="containsBlanks" dxfId="1170" priority="104">
      <formula>LEN(TRIM(H310))=0</formula>
    </cfRule>
  </conditionalFormatting>
  <conditionalFormatting sqref="H338">
    <cfRule type="cellIs" dxfId="1169" priority="103" operator="equal">
      <formula>0</formula>
    </cfRule>
  </conditionalFormatting>
  <conditionalFormatting sqref="H317:H328">
    <cfRule type="cellIs" dxfId="1168" priority="102" operator="equal">
      <formula>0</formula>
    </cfRule>
  </conditionalFormatting>
  <conditionalFormatting sqref="H317:H328">
    <cfRule type="containsBlanks" dxfId="1167" priority="101">
      <formula>LEN(TRIM(H317))=0</formula>
    </cfRule>
  </conditionalFormatting>
  <conditionalFormatting sqref="G346:G353 G366:G374 G376 F346">
    <cfRule type="cellIs" dxfId="1166" priority="100" operator="equal">
      <formula>0</formula>
    </cfRule>
  </conditionalFormatting>
  <conditionalFormatting sqref="G347:G348">
    <cfRule type="cellIs" dxfId="1165" priority="99" operator="equal">
      <formula>0</formula>
    </cfRule>
  </conditionalFormatting>
  <conditionalFormatting sqref="G375">
    <cfRule type="cellIs" dxfId="1164" priority="98" operator="equal">
      <formula>0</formula>
    </cfRule>
  </conditionalFormatting>
  <conditionalFormatting sqref="G346:G352 G366 G368:G376 F346">
    <cfRule type="containsBlanks" dxfId="1163" priority="97">
      <formula>LEN(TRIM(F346))=0</formula>
    </cfRule>
  </conditionalFormatting>
  <conditionalFormatting sqref="G375">
    <cfRule type="cellIs" dxfId="1162" priority="96" operator="equal">
      <formula>0</formula>
    </cfRule>
  </conditionalFormatting>
  <conditionalFormatting sqref="G354:G365">
    <cfRule type="cellIs" dxfId="1161" priority="95" operator="equal">
      <formula>0</formula>
    </cfRule>
  </conditionalFormatting>
  <conditionalFormatting sqref="G354:G365">
    <cfRule type="containsBlanks" dxfId="1160" priority="94">
      <formula>LEN(TRIM(G354))=0</formula>
    </cfRule>
  </conditionalFormatting>
  <conditionalFormatting sqref="F347:F353 F366:F374 F376">
    <cfRule type="cellIs" dxfId="1159" priority="93" operator="equal">
      <formula>0</formula>
    </cfRule>
  </conditionalFormatting>
  <conditionalFormatting sqref="F347:F348">
    <cfRule type="cellIs" dxfId="1158" priority="92" operator="equal">
      <formula>0</formula>
    </cfRule>
  </conditionalFormatting>
  <conditionalFormatting sqref="F347:F348">
    <cfRule type="cellIs" dxfId="1157" priority="91" operator="equal">
      <formula>0</formula>
    </cfRule>
  </conditionalFormatting>
  <conditionalFormatting sqref="F375">
    <cfRule type="cellIs" dxfId="1156" priority="90" operator="equal">
      <formula>0</formula>
    </cfRule>
  </conditionalFormatting>
  <conditionalFormatting sqref="F347:F352 F368:F376 F366">
    <cfRule type="containsBlanks" dxfId="1155" priority="89">
      <formula>LEN(TRIM(F347))=0</formula>
    </cfRule>
  </conditionalFormatting>
  <conditionalFormatting sqref="F375">
    <cfRule type="cellIs" dxfId="1154" priority="88" operator="equal">
      <formula>0</formula>
    </cfRule>
  </conditionalFormatting>
  <conditionalFormatting sqref="F354:F365">
    <cfRule type="cellIs" dxfId="1153" priority="87" operator="equal">
      <formula>0</formula>
    </cfRule>
  </conditionalFormatting>
  <conditionalFormatting sqref="F354:F365">
    <cfRule type="containsBlanks" dxfId="1152" priority="86">
      <formula>LEN(TRIM(F354))=0</formula>
    </cfRule>
  </conditionalFormatting>
  <conditionalFormatting sqref="H346">
    <cfRule type="cellIs" dxfId="1151" priority="85" operator="equal">
      <formula>0</formula>
    </cfRule>
  </conditionalFormatting>
  <conditionalFormatting sqref="H346">
    <cfRule type="containsBlanks" dxfId="1150" priority="84">
      <formula>LEN(TRIM(H346))=0</formula>
    </cfRule>
  </conditionalFormatting>
  <conditionalFormatting sqref="H347:H353 H366:H374 H376">
    <cfRule type="cellIs" dxfId="1149" priority="83" operator="equal">
      <formula>0</formula>
    </cfRule>
  </conditionalFormatting>
  <conditionalFormatting sqref="H347:H348">
    <cfRule type="cellIs" dxfId="1148" priority="82" operator="equal">
      <formula>0</formula>
    </cfRule>
  </conditionalFormatting>
  <conditionalFormatting sqref="H347:H348">
    <cfRule type="cellIs" dxfId="1147" priority="81" operator="equal">
      <formula>0</formula>
    </cfRule>
  </conditionalFormatting>
  <conditionalFormatting sqref="H375">
    <cfRule type="cellIs" dxfId="1146" priority="80" operator="equal">
      <formula>0</formula>
    </cfRule>
  </conditionalFormatting>
  <conditionalFormatting sqref="H347:H352 H368:H376 H366">
    <cfRule type="containsBlanks" dxfId="1145" priority="79">
      <formula>LEN(TRIM(H347))=0</formula>
    </cfRule>
  </conditionalFormatting>
  <conditionalFormatting sqref="H375">
    <cfRule type="cellIs" dxfId="1144" priority="78" operator="equal">
      <formula>0</formula>
    </cfRule>
  </conditionalFormatting>
  <conditionalFormatting sqref="H354:H365">
    <cfRule type="cellIs" dxfId="1143" priority="77" operator="equal">
      <formula>0</formula>
    </cfRule>
  </conditionalFormatting>
  <conditionalFormatting sqref="H354:H365">
    <cfRule type="containsBlanks" dxfId="1142" priority="76">
      <formula>LEN(TRIM(H354))=0</formula>
    </cfRule>
  </conditionalFormatting>
  <conditionalFormatting sqref="G383:G390 G403:G411 G413 F383">
    <cfRule type="cellIs" dxfId="1141" priority="75" operator="equal">
      <formula>0</formula>
    </cfRule>
  </conditionalFormatting>
  <conditionalFormatting sqref="G384:G385">
    <cfRule type="cellIs" dxfId="1140" priority="74" operator="equal">
      <formula>0</formula>
    </cfRule>
  </conditionalFormatting>
  <conditionalFormatting sqref="G412">
    <cfRule type="cellIs" dxfId="1139" priority="73" operator="equal">
      <formula>0</formula>
    </cfRule>
  </conditionalFormatting>
  <conditionalFormatting sqref="G383:G389 G403 G405:G413 F383">
    <cfRule type="containsBlanks" dxfId="1138" priority="72">
      <formula>LEN(TRIM(F383))=0</formula>
    </cfRule>
  </conditionalFormatting>
  <conditionalFormatting sqref="G412">
    <cfRule type="cellIs" dxfId="1137" priority="71" operator="equal">
      <formula>0</formula>
    </cfRule>
  </conditionalFormatting>
  <conditionalFormatting sqref="G391:G402">
    <cfRule type="cellIs" dxfId="1136" priority="70" operator="equal">
      <formula>0</formula>
    </cfRule>
  </conditionalFormatting>
  <conditionalFormatting sqref="G391:G402">
    <cfRule type="containsBlanks" dxfId="1135" priority="69">
      <formula>LEN(TRIM(G391))=0</formula>
    </cfRule>
  </conditionalFormatting>
  <conditionalFormatting sqref="F384:F390 F403:F411 F413">
    <cfRule type="cellIs" dxfId="1134" priority="68" operator="equal">
      <formula>0</formula>
    </cfRule>
  </conditionalFormatting>
  <conditionalFormatting sqref="F384:F385">
    <cfRule type="cellIs" dxfId="1133" priority="67" operator="equal">
      <formula>0</formula>
    </cfRule>
  </conditionalFormatting>
  <conditionalFormatting sqref="F384:F385">
    <cfRule type="cellIs" dxfId="1132" priority="66" operator="equal">
      <formula>0</formula>
    </cfRule>
  </conditionalFormatting>
  <conditionalFormatting sqref="F412">
    <cfRule type="cellIs" dxfId="1131" priority="65" operator="equal">
      <formula>0</formula>
    </cfRule>
  </conditionalFormatting>
  <conditionalFormatting sqref="F384:F389 F405:F413 F403">
    <cfRule type="containsBlanks" dxfId="1130" priority="64">
      <formula>LEN(TRIM(F384))=0</formula>
    </cfRule>
  </conditionalFormatting>
  <conditionalFormatting sqref="F412">
    <cfRule type="cellIs" dxfId="1129" priority="63" operator="equal">
      <formula>0</formula>
    </cfRule>
  </conditionalFormatting>
  <conditionalFormatting sqref="F391:F402">
    <cfRule type="cellIs" dxfId="1128" priority="62" operator="equal">
      <formula>0</formula>
    </cfRule>
  </conditionalFormatting>
  <conditionalFormatting sqref="F391:F402">
    <cfRule type="containsBlanks" dxfId="1127" priority="61">
      <formula>LEN(TRIM(F391))=0</formula>
    </cfRule>
  </conditionalFormatting>
  <conditionalFormatting sqref="H383">
    <cfRule type="cellIs" dxfId="1126" priority="60" operator="equal">
      <formula>0</formula>
    </cfRule>
  </conditionalFormatting>
  <conditionalFormatting sqref="H383">
    <cfRule type="containsBlanks" dxfId="1125" priority="59">
      <formula>LEN(TRIM(H383))=0</formula>
    </cfRule>
  </conditionalFormatting>
  <conditionalFormatting sqref="H384:H390 H403:H411 H413">
    <cfRule type="cellIs" dxfId="1124" priority="58" operator="equal">
      <formula>0</formula>
    </cfRule>
  </conditionalFormatting>
  <conditionalFormatting sqref="H384:H385">
    <cfRule type="cellIs" dxfId="1123" priority="57" operator="equal">
      <formula>0</formula>
    </cfRule>
  </conditionalFormatting>
  <conditionalFormatting sqref="H384:H385">
    <cfRule type="cellIs" dxfId="1122" priority="56" operator="equal">
      <formula>0</formula>
    </cfRule>
  </conditionalFormatting>
  <conditionalFormatting sqref="H412">
    <cfRule type="cellIs" dxfId="1121" priority="55" operator="equal">
      <formula>0</formula>
    </cfRule>
  </conditionalFormatting>
  <conditionalFormatting sqref="H384:H389 H405:H413 H403">
    <cfRule type="containsBlanks" dxfId="1120" priority="54">
      <formula>LEN(TRIM(H384))=0</formula>
    </cfRule>
  </conditionalFormatting>
  <conditionalFormatting sqref="H412">
    <cfRule type="cellIs" dxfId="1119" priority="53" operator="equal">
      <formula>0</formula>
    </cfRule>
  </conditionalFormatting>
  <conditionalFormatting sqref="H391:H402">
    <cfRule type="cellIs" dxfId="1118" priority="52" operator="equal">
      <formula>0</formula>
    </cfRule>
  </conditionalFormatting>
  <conditionalFormatting sqref="H391:H402">
    <cfRule type="containsBlanks" dxfId="1117" priority="51">
      <formula>LEN(TRIM(H391))=0</formula>
    </cfRule>
  </conditionalFormatting>
  <conditionalFormatting sqref="G420:G427 G440:G448 G450 F420">
    <cfRule type="cellIs" dxfId="1116" priority="50" operator="equal">
      <formula>0</formula>
    </cfRule>
  </conditionalFormatting>
  <conditionalFormatting sqref="G421:G422">
    <cfRule type="cellIs" dxfId="1115" priority="49" operator="equal">
      <formula>0</formula>
    </cfRule>
  </conditionalFormatting>
  <conditionalFormatting sqref="G449">
    <cfRule type="cellIs" dxfId="1114" priority="48" operator="equal">
      <formula>0</formula>
    </cfRule>
  </conditionalFormatting>
  <conditionalFormatting sqref="G420:G426 G440 G442:G450 F420">
    <cfRule type="containsBlanks" dxfId="1113" priority="47">
      <formula>LEN(TRIM(F420))=0</formula>
    </cfRule>
  </conditionalFormatting>
  <conditionalFormatting sqref="G449">
    <cfRule type="cellIs" dxfId="1112" priority="46" operator="equal">
      <formula>0</formula>
    </cfRule>
  </conditionalFormatting>
  <conditionalFormatting sqref="G428:G439">
    <cfRule type="cellIs" dxfId="1111" priority="45" operator="equal">
      <formula>0</formula>
    </cfRule>
  </conditionalFormatting>
  <conditionalFormatting sqref="G428:G439">
    <cfRule type="containsBlanks" dxfId="1110" priority="44">
      <formula>LEN(TRIM(G428))=0</formula>
    </cfRule>
  </conditionalFormatting>
  <conditionalFormatting sqref="F421:F427 F440:F448 F450">
    <cfRule type="cellIs" dxfId="1109" priority="43" operator="equal">
      <formula>0</formula>
    </cfRule>
  </conditionalFormatting>
  <conditionalFormatting sqref="F421:F422">
    <cfRule type="cellIs" dxfId="1108" priority="42" operator="equal">
      <formula>0</formula>
    </cfRule>
  </conditionalFormatting>
  <conditionalFormatting sqref="F421:F422">
    <cfRule type="cellIs" dxfId="1107" priority="41" operator="equal">
      <formula>0</formula>
    </cfRule>
  </conditionalFormatting>
  <conditionalFormatting sqref="F449">
    <cfRule type="cellIs" dxfId="1106" priority="40" operator="equal">
      <formula>0</formula>
    </cfRule>
  </conditionalFormatting>
  <conditionalFormatting sqref="F421:F426 F442:F450 F440">
    <cfRule type="containsBlanks" dxfId="1105" priority="39">
      <formula>LEN(TRIM(F421))=0</formula>
    </cfRule>
  </conditionalFormatting>
  <conditionalFormatting sqref="F449">
    <cfRule type="cellIs" dxfId="1104" priority="38" operator="equal">
      <formula>0</formula>
    </cfRule>
  </conditionalFormatting>
  <conditionalFormatting sqref="F428:F439">
    <cfRule type="cellIs" dxfId="1103" priority="37" operator="equal">
      <formula>0</formula>
    </cfRule>
  </conditionalFormatting>
  <conditionalFormatting sqref="F428:F439">
    <cfRule type="containsBlanks" dxfId="1102" priority="36">
      <formula>LEN(TRIM(F428))=0</formula>
    </cfRule>
  </conditionalFormatting>
  <conditionalFormatting sqref="H420">
    <cfRule type="cellIs" dxfId="1101" priority="35" operator="equal">
      <formula>0</formula>
    </cfRule>
  </conditionalFormatting>
  <conditionalFormatting sqref="H420">
    <cfRule type="containsBlanks" dxfId="1100" priority="34">
      <formula>LEN(TRIM(H420))=0</formula>
    </cfRule>
  </conditionalFormatting>
  <conditionalFormatting sqref="H421:H427 H440:H448 H450">
    <cfRule type="cellIs" dxfId="1099" priority="33" operator="equal">
      <formula>0</formula>
    </cfRule>
  </conditionalFormatting>
  <conditionalFormatting sqref="H421:H422">
    <cfRule type="cellIs" dxfId="1098" priority="32" operator="equal">
      <formula>0</formula>
    </cfRule>
  </conditionalFormatting>
  <conditionalFormatting sqref="H421:H422">
    <cfRule type="cellIs" dxfId="1097" priority="31" operator="equal">
      <formula>0</formula>
    </cfRule>
  </conditionalFormatting>
  <conditionalFormatting sqref="H449">
    <cfRule type="cellIs" dxfId="1096" priority="30" operator="equal">
      <formula>0</formula>
    </cfRule>
  </conditionalFormatting>
  <conditionalFormatting sqref="H421:H426 H442:H450 H440">
    <cfRule type="containsBlanks" dxfId="1095" priority="29">
      <formula>LEN(TRIM(H421))=0</formula>
    </cfRule>
  </conditionalFormatting>
  <conditionalFormatting sqref="H449">
    <cfRule type="cellIs" dxfId="1094" priority="28" operator="equal">
      <formula>0</formula>
    </cfRule>
  </conditionalFormatting>
  <conditionalFormatting sqref="H428:H439">
    <cfRule type="cellIs" dxfId="1093" priority="27" operator="equal">
      <formula>0</formula>
    </cfRule>
  </conditionalFormatting>
  <conditionalFormatting sqref="H428:H439">
    <cfRule type="containsBlanks" dxfId="1092" priority="26">
      <formula>LEN(TRIM(H428))=0</formula>
    </cfRule>
  </conditionalFormatting>
  <conditionalFormatting sqref="G457:G464 G477:G485 G487 F457">
    <cfRule type="cellIs" dxfId="1091" priority="25" operator="equal">
      <formula>0</formula>
    </cfRule>
  </conditionalFormatting>
  <conditionalFormatting sqref="G458:G459">
    <cfRule type="cellIs" dxfId="1090" priority="24" operator="equal">
      <formula>0</formula>
    </cfRule>
  </conditionalFormatting>
  <conditionalFormatting sqref="G486">
    <cfRule type="cellIs" dxfId="1089" priority="23" operator="equal">
      <formula>0</formula>
    </cfRule>
  </conditionalFormatting>
  <conditionalFormatting sqref="G457:G463 G477 G479:G487 F457">
    <cfRule type="containsBlanks" dxfId="1088" priority="22">
      <formula>LEN(TRIM(F457))=0</formula>
    </cfRule>
  </conditionalFormatting>
  <conditionalFormatting sqref="G486">
    <cfRule type="cellIs" dxfId="1087" priority="21" operator="equal">
      <formula>0</formula>
    </cfRule>
  </conditionalFormatting>
  <conditionalFormatting sqref="G465:G476">
    <cfRule type="cellIs" dxfId="1086" priority="20" operator="equal">
      <formula>0</formula>
    </cfRule>
  </conditionalFormatting>
  <conditionalFormatting sqref="G465:G476">
    <cfRule type="containsBlanks" dxfId="1085" priority="19">
      <formula>LEN(TRIM(G465))=0</formula>
    </cfRule>
  </conditionalFormatting>
  <conditionalFormatting sqref="F458:F464 F477:F485 F487">
    <cfRule type="cellIs" dxfId="1084" priority="18" operator="equal">
      <formula>0</formula>
    </cfRule>
  </conditionalFormatting>
  <conditionalFormatting sqref="F458:F459">
    <cfRule type="cellIs" dxfId="1083" priority="17" operator="equal">
      <formula>0</formula>
    </cfRule>
  </conditionalFormatting>
  <conditionalFormatting sqref="F458:F459">
    <cfRule type="cellIs" dxfId="1082" priority="16" operator="equal">
      <formula>0</formula>
    </cfRule>
  </conditionalFormatting>
  <conditionalFormatting sqref="F486">
    <cfRule type="cellIs" dxfId="1081" priority="15" operator="equal">
      <formula>0</formula>
    </cfRule>
  </conditionalFormatting>
  <conditionalFormatting sqref="F458:F463 F479:F487 F477">
    <cfRule type="containsBlanks" dxfId="1080" priority="14">
      <formula>LEN(TRIM(F458))=0</formula>
    </cfRule>
  </conditionalFormatting>
  <conditionalFormatting sqref="F486">
    <cfRule type="cellIs" dxfId="1079" priority="13" operator="equal">
      <formula>0</formula>
    </cfRule>
  </conditionalFormatting>
  <conditionalFormatting sqref="F465:F476">
    <cfRule type="cellIs" dxfId="1078" priority="12" operator="equal">
      <formula>0</formula>
    </cfRule>
  </conditionalFormatting>
  <conditionalFormatting sqref="F465:F476">
    <cfRule type="containsBlanks" dxfId="1077" priority="11">
      <formula>LEN(TRIM(F465))=0</formula>
    </cfRule>
  </conditionalFormatting>
  <conditionalFormatting sqref="H457">
    <cfRule type="cellIs" dxfId="1076" priority="10" operator="equal">
      <formula>0</formula>
    </cfRule>
  </conditionalFormatting>
  <conditionalFormatting sqref="H457">
    <cfRule type="containsBlanks" dxfId="1075" priority="9">
      <formula>LEN(TRIM(H457))=0</formula>
    </cfRule>
  </conditionalFormatting>
  <conditionalFormatting sqref="H458:H464 H477:H485 H487">
    <cfRule type="cellIs" dxfId="1074" priority="8" operator="equal">
      <formula>0</formula>
    </cfRule>
  </conditionalFormatting>
  <conditionalFormatting sqref="H458:H459">
    <cfRule type="cellIs" dxfId="1073" priority="7" operator="equal">
      <formula>0</formula>
    </cfRule>
  </conditionalFormatting>
  <conditionalFormatting sqref="H458:H459">
    <cfRule type="cellIs" dxfId="1072" priority="6" operator="equal">
      <formula>0</formula>
    </cfRule>
  </conditionalFormatting>
  <conditionalFormatting sqref="H486">
    <cfRule type="cellIs" dxfId="1071" priority="5" operator="equal">
      <formula>0</formula>
    </cfRule>
  </conditionalFormatting>
  <conditionalFormatting sqref="H458:H463 H479:H487 H477">
    <cfRule type="containsBlanks" dxfId="1070" priority="4">
      <formula>LEN(TRIM(H458))=0</formula>
    </cfRule>
  </conditionalFormatting>
  <conditionalFormatting sqref="H486">
    <cfRule type="cellIs" dxfId="1069" priority="3" operator="equal">
      <formula>0</formula>
    </cfRule>
  </conditionalFormatting>
  <conditionalFormatting sqref="H465:H476">
    <cfRule type="cellIs" dxfId="1068" priority="2" operator="equal">
      <formula>0</formula>
    </cfRule>
  </conditionalFormatting>
  <conditionalFormatting sqref="H465:H476">
    <cfRule type="containsBlanks" dxfId="1067" priority="1">
      <formula>LEN(TRIM(H465))=0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727AD-4031-4557-8BD6-B4F1BFE0E252}">
  <dimension ref="B3:R488"/>
  <sheetViews>
    <sheetView topLeftCell="F459" workbookViewId="0">
      <selection activeCell="B221" sqref="B221:R221"/>
    </sheetView>
  </sheetViews>
  <sheetFormatPr baseColWidth="10" defaultRowHeight="12.75"/>
  <cols>
    <col min="1" max="16384" width="11.42578125" style="4"/>
  </cols>
  <sheetData>
    <row r="3" spans="2:18" ht="18.75">
      <c r="B3" s="1748" t="s">
        <v>23</v>
      </c>
      <c r="C3" s="1749"/>
      <c r="D3" s="1749"/>
      <c r="E3" s="1749"/>
      <c r="F3" s="1749"/>
      <c r="G3" s="1749"/>
      <c r="H3" s="1749"/>
      <c r="I3" s="1749"/>
      <c r="J3" s="1749"/>
      <c r="K3" s="1749"/>
      <c r="L3" s="1749"/>
      <c r="M3" s="1749"/>
      <c r="N3" s="1749"/>
      <c r="O3" s="1749"/>
      <c r="P3" s="1749"/>
      <c r="Q3" s="1749"/>
      <c r="R3" s="1749"/>
    </row>
    <row r="4" spans="2:18">
      <c r="B4" s="1750"/>
      <c r="C4" s="1750"/>
      <c r="D4" s="1750"/>
      <c r="E4" s="1750"/>
      <c r="F4" s="1750"/>
      <c r="G4" s="1750"/>
      <c r="H4" s="1750"/>
      <c r="I4" s="1750"/>
      <c r="J4" s="1750"/>
      <c r="K4" s="1750"/>
      <c r="L4" s="1750"/>
      <c r="M4" s="1750"/>
      <c r="N4" s="1750"/>
      <c r="O4" s="1750"/>
      <c r="P4" s="1750"/>
      <c r="Q4" s="1750"/>
      <c r="R4" s="1750"/>
    </row>
    <row r="5" spans="2:18" ht="15.75">
      <c r="B5" s="1751" t="s">
        <v>24</v>
      </c>
      <c r="C5" s="1752" t="s">
        <v>894</v>
      </c>
      <c r="D5" s="1752"/>
      <c r="E5" s="1752"/>
      <c r="F5" s="1752"/>
      <c r="G5" s="1752"/>
      <c r="H5" s="1752"/>
      <c r="I5" s="1753"/>
      <c r="J5" s="1753"/>
      <c r="K5" s="1753"/>
      <c r="L5" s="1753"/>
      <c r="M5" s="1753"/>
      <c r="N5" s="1753"/>
      <c r="O5" s="1752"/>
      <c r="P5" s="1752"/>
      <c r="Q5" s="1752"/>
      <c r="R5" s="1752"/>
    </row>
    <row r="6" spans="2:18" ht="15.75">
      <c r="B6" s="1751" t="s">
        <v>27</v>
      </c>
      <c r="C6" s="1752" t="s">
        <v>28</v>
      </c>
      <c r="D6" s="1752"/>
      <c r="E6" s="1752"/>
      <c r="F6" s="1752"/>
      <c r="G6" s="1752"/>
      <c r="H6" s="1752"/>
      <c r="I6" s="1752"/>
      <c r="J6" s="1752"/>
      <c r="K6" s="1752"/>
      <c r="L6" s="1752"/>
      <c r="M6" s="1752"/>
      <c r="N6" s="1752"/>
      <c r="O6" s="1752"/>
      <c r="P6" s="1752"/>
      <c r="Q6" s="1752"/>
      <c r="R6" s="1752"/>
    </row>
    <row r="7" spans="2:18" ht="15">
      <c r="B7" s="1774" t="s">
        <v>895</v>
      </c>
      <c r="C7" s="1775">
        <v>44909</v>
      </c>
      <c r="D7" s="1750"/>
      <c r="E7" s="1750"/>
      <c r="F7" s="1750"/>
      <c r="G7" s="1750"/>
      <c r="H7" s="1750"/>
      <c r="I7" s="1750"/>
      <c r="J7" s="1750"/>
      <c r="K7" s="1750"/>
      <c r="L7" s="1750"/>
      <c r="M7" s="1750"/>
      <c r="N7" s="1750"/>
      <c r="O7" s="1750"/>
      <c r="P7" s="1750"/>
      <c r="Q7" s="1750"/>
      <c r="R7" s="1750"/>
    </row>
    <row r="8" spans="2:18">
      <c r="B8" s="1750"/>
      <c r="C8" s="1750"/>
      <c r="D8" s="1750"/>
      <c r="E8" s="1750"/>
      <c r="F8" s="1750"/>
      <c r="G8" s="1750"/>
      <c r="H8" s="1750"/>
      <c r="I8" s="1750"/>
      <c r="J8" s="1750"/>
      <c r="K8" s="1750"/>
      <c r="L8" s="1750"/>
      <c r="M8" s="1750"/>
      <c r="N8" s="1750"/>
      <c r="O8" s="1750"/>
      <c r="P8" s="1750"/>
      <c r="Q8" s="1750"/>
      <c r="R8" s="1750"/>
    </row>
    <row r="9" spans="2:18" ht="15">
      <c r="B9" s="1754" t="s">
        <v>29</v>
      </c>
      <c r="C9" s="1755"/>
      <c r="D9" s="1755"/>
      <c r="E9" s="1755"/>
      <c r="F9" s="1755"/>
      <c r="G9" s="1755"/>
      <c r="H9" s="1755"/>
      <c r="I9" s="1755"/>
      <c r="J9" s="1755"/>
      <c r="K9" s="1755"/>
      <c r="L9" s="1755"/>
      <c r="M9" s="1755"/>
      <c r="N9" s="1755"/>
      <c r="O9" s="1755"/>
      <c r="P9" s="1755"/>
      <c r="Q9" s="1755"/>
      <c r="R9" s="1755"/>
    </row>
    <row r="10" spans="2:18">
      <c r="B10" s="1750"/>
      <c r="C10" s="1750"/>
      <c r="D10" s="1750"/>
      <c r="E10" s="1750"/>
      <c r="F10" s="1750"/>
      <c r="G10" s="1750"/>
      <c r="H10" s="1750"/>
      <c r="I10" s="1750"/>
      <c r="J10" s="1750"/>
      <c r="K10" s="1750"/>
      <c r="L10" s="1750"/>
      <c r="M10" s="1750"/>
      <c r="N10" s="1750"/>
      <c r="O10" s="1750"/>
      <c r="P10" s="1750"/>
      <c r="Q10" s="1750"/>
      <c r="R10" s="1750"/>
    </row>
    <row r="11" spans="2:18">
      <c r="B11" s="2161" t="s">
        <v>30</v>
      </c>
      <c r="C11" s="2162" t="s">
        <v>31</v>
      </c>
      <c r="D11" s="2162" t="s">
        <v>32</v>
      </c>
      <c r="E11" s="2162" t="s">
        <v>33</v>
      </c>
      <c r="F11" s="2162" t="s">
        <v>34</v>
      </c>
      <c r="G11" s="2162" t="s">
        <v>35</v>
      </c>
      <c r="H11" s="2162" t="s">
        <v>36</v>
      </c>
      <c r="I11" s="2162" t="s">
        <v>37</v>
      </c>
      <c r="J11" s="2162"/>
      <c r="K11" s="2162"/>
      <c r="L11" s="2162"/>
      <c r="M11" s="2162"/>
      <c r="N11" s="2162"/>
      <c r="O11" s="2159" t="s">
        <v>38</v>
      </c>
      <c r="P11" s="2159" t="s">
        <v>39</v>
      </c>
      <c r="Q11" s="2159" t="s">
        <v>40</v>
      </c>
      <c r="R11" s="2159" t="s">
        <v>41</v>
      </c>
    </row>
    <row r="12" spans="2:18" ht="36">
      <c r="B12" s="2161"/>
      <c r="C12" s="2162"/>
      <c r="D12" s="2162"/>
      <c r="E12" s="2162"/>
      <c r="F12" s="2162"/>
      <c r="G12" s="2162"/>
      <c r="H12" s="2162"/>
      <c r="I12" s="1756" t="s">
        <v>42</v>
      </c>
      <c r="J12" s="1756" t="s">
        <v>43</v>
      </c>
      <c r="K12" s="1756" t="s">
        <v>44</v>
      </c>
      <c r="L12" s="1756" t="s">
        <v>45</v>
      </c>
      <c r="M12" s="1757" t="s">
        <v>46</v>
      </c>
      <c r="N12" s="1756" t="s">
        <v>47</v>
      </c>
      <c r="O12" s="2160"/>
      <c r="P12" s="2160"/>
      <c r="Q12" s="2160"/>
      <c r="R12" s="2160"/>
    </row>
    <row r="13" spans="2:18">
      <c r="B13" s="1758" t="s">
        <v>48</v>
      </c>
      <c r="C13" s="1759">
        <v>0</v>
      </c>
      <c r="D13" s="1759">
        <v>0</v>
      </c>
      <c r="E13" s="1760">
        <v>0</v>
      </c>
      <c r="F13" s="1759">
        <v>0</v>
      </c>
      <c r="G13" s="1760">
        <v>0</v>
      </c>
      <c r="H13" s="1760">
        <v>1.4595116741735001</v>
      </c>
      <c r="I13" s="1760">
        <v>2.186510455605283</v>
      </c>
      <c r="J13" s="1760">
        <v>0.22695526695577781</v>
      </c>
      <c r="K13" s="1760">
        <v>0</v>
      </c>
      <c r="L13" s="1760">
        <v>0.17715416666666667</v>
      </c>
      <c r="M13" s="1760">
        <v>0</v>
      </c>
      <c r="N13" s="1760">
        <v>2.166093871262222</v>
      </c>
      <c r="O13" s="1760">
        <v>0</v>
      </c>
      <c r="P13" s="1760">
        <v>0</v>
      </c>
      <c r="Q13" s="1760">
        <v>0</v>
      </c>
      <c r="R13" s="1761">
        <v>6.2162254346634489</v>
      </c>
    </row>
    <row r="14" spans="2:18">
      <c r="B14" s="1758" t="s">
        <v>49</v>
      </c>
      <c r="C14" s="1760">
        <v>5.3760828114499999</v>
      </c>
      <c r="D14" s="1760">
        <v>5.3805671068500001</v>
      </c>
      <c r="E14" s="1760">
        <v>29.717642854683184</v>
      </c>
      <c r="F14" s="1760">
        <v>0</v>
      </c>
      <c r="G14" s="1760">
        <v>0</v>
      </c>
      <c r="H14" s="1760">
        <v>0</v>
      </c>
      <c r="I14" s="1760">
        <v>0</v>
      </c>
      <c r="J14" s="1760">
        <v>0</v>
      </c>
      <c r="K14" s="1760">
        <v>0</v>
      </c>
      <c r="L14" s="1760">
        <v>0</v>
      </c>
      <c r="M14" s="1760">
        <v>0</v>
      </c>
      <c r="N14" s="1760">
        <v>0</v>
      </c>
      <c r="O14" s="1760">
        <v>0</v>
      </c>
      <c r="P14" s="1760">
        <v>0</v>
      </c>
      <c r="Q14" s="1760">
        <v>0</v>
      </c>
      <c r="R14" s="1761">
        <v>40.474292772983176</v>
      </c>
    </row>
    <row r="15" spans="2:18">
      <c r="B15" s="1758" t="s">
        <v>50</v>
      </c>
      <c r="C15" s="1760">
        <v>0</v>
      </c>
      <c r="D15" s="1760">
        <v>0</v>
      </c>
      <c r="E15" s="1760">
        <v>-3.6460050000000002</v>
      </c>
      <c r="F15" s="1760">
        <v>0</v>
      </c>
      <c r="G15" s="1760">
        <v>0</v>
      </c>
      <c r="H15" s="1760">
        <v>0</v>
      </c>
      <c r="I15" s="1760">
        <v>0</v>
      </c>
      <c r="J15" s="1760">
        <v>0</v>
      </c>
      <c r="K15" s="1760">
        <v>0</v>
      </c>
      <c r="L15" s="1760">
        <v>0</v>
      </c>
      <c r="M15" s="1760">
        <v>0</v>
      </c>
      <c r="N15" s="1760">
        <v>0</v>
      </c>
      <c r="O15" s="1760">
        <v>0</v>
      </c>
      <c r="P15" s="1760">
        <v>0</v>
      </c>
      <c r="Q15" s="1760">
        <v>0</v>
      </c>
      <c r="R15" s="1761">
        <v>-3.6460050000000002</v>
      </c>
    </row>
    <row r="16" spans="2:18">
      <c r="B16" s="1758" t="s">
        <v>51</v>
      </c>
      <c r="C16" s="1759">
        <v>0</v>
      </c>
      <c r="D16" s="1759">
        <v>0</v>
      </c>
      <c r="E16" s="1759">
        <v>-0.11233436066930821</v>
      </c>
      <c r="F16" s="1759">
        <v>0</v>
      </c>
      <c r="G16" s="1759">
        <v>0</v>
      </c>
      <c r="H16" s="1759">
        <v>0</v>
      </c>
      <c r="I16" s="1759">
        <v>0</v>
      </c>
      <c r="J16" s="1759">
        <v>0</v>
      </c>
      <c r="K16" s="1759">
        <v>0</v>
      </c>
      <c r="L16" s="1759">
        <v>0</v>
      </c>
      <c r="M16" s="1759">
        <v>0</v>
      </c>
      <c r="N16" s="1759">
        <v>0</v>
      </c>
      <c r="O16" s="1760">
        <v>0</v>
      </c>
      <c r="P16" s="1760">
        <v>0</v>
      </c>
      <c r="Q16" s="1759">
        <v>0</v>
      </c>
      <c r="R16" s="1761">
        <v>-0.11233436066930821</v>
      </c>
    </row>
    <row r="17" spans="2:18">
      <c r="B17" s="1758" t="s">
        <v>52</v>
      </c>
      <c r="C17" s="1759">
        <v>0</v>
      </c>
      <c r="D17" s="1759">
        <v>0</v>
      </c>
      <c r="E17" s="1759">
        <v>-5.7385250239290109</v>
      </c>
      <c r="F17" s="1759">
        <v>0</v>
      </c>
      <c r="G17" s="1759">
        <v>0</v>
      </c>
      <c r="H17" s="1759">
        <v>0</v>
      </c>
      <c r="I17" s="1759">
        <v>0</v>
      </c>
      <c r="J17" s="1759">
        <v>0</v>
      </c>
      <c r="K17" s="1759">
        <v>0</v>
      </c>
      <c r="L17" s="1759">
        <v>0</v>
      </c>
      <c r="M17" s="1759">
        <v>0</v>
      </c>
      <c r="N17" s="1759">
        <v>0</v>
      </c>
      <c r="O17" s="1760">
        <v>0</v>
      </c>
      <c r="P17" s="1760">
        <v>0</v>
      </c>
      <c r="Q17" s="1759">
        <v>0</v>
      </c>
      <c r="R17" s="1761">
        <v>-5.7385250239290109</v>
      </c>
    </row>
    <row r="18" spans="2:18">
      <c r="B18" s="1758" t="s">
        <v>53</v>
      </c>
      <c r="C18" s="1760">
        <v>0.29305417049000099</v>
      </c>
      <c r="D18" s="1760">
        <v>-0.17870309100000001</v>
      </c>
      <c r="E18" s="1760">
        <v>0.1163</v>
      </c>
      <c r="F18" s="1760">
        <v>0</v>
      </c>
      <c r="G18" s="1760">
        <v>0</v>
      </c>
      <c r="H18" s="1760">
        <v>0</v>
      </c>
      <c r="I18" s="1760">
        <v>0</v>
      </c>
      <c r="J18" s="1760">
        <v>0</v>
      </c>
      <c r="K18" s="1760">
        <v>0</v>
      </c>
      <c r="L18" s="1760">
        <v>0</v>
      </c>
      <c r="M18" s="1760">
        <v>0</v>
      </c>
      <c r="N18" s="1760">
        <v>0</v>
      </c>
      <c r="O18" s="1760">
        <v>0</v>
      </c>
      <c r="P18" s="1760">
        <v>0</v>
      </c>
      <c r="Q18" s="1760">
        <v>0</v>
      </c>
      <c r="R18" s="1761">
        <v>0.23065107949000097</v>
      </c>
    </row>
    <row r="19" spans="2:18">
      <c r="B19" s="1763" t="s">
        <v>54</v>
      </c>
      <c r="C19" s="1764">
        <v>5.6691369819400004</v>
      </c>
      <c r="D19" s="1764">
        <v>5.2018640158499991</v>
      </c>
      <c r="E19" s="1764">
        <v>20.337078470084858</v>
      </c>
      <c r="F19" s="1764">
        <v>0</v>
      </c>
      <c r="G19" s="1764">
        <v>0</v>
      </c>
      <c r="H19" s="1764">
        <v>1.4595116741735001</v>
      </c>
      <c r="I19" s="1764">
        <v>2.186510455605283</v>
      </c>
      <c r="J19" s="1764">
        <v>0.22695526695577781</v>
      </c>
      <c r="K19" s="1764">
        <v>0</v>
      </c>
      <c r="L19" s="1764">
        <v>0.17715416666666667</v>
      </c>
      <c r="M19" s="1764">
        <v>0</v>
      </c>
      <c r="N19" s="1764">
        <v>2.166093871262222</v>
      </c>
      <c r="O19" s="1764">
        <v>0</v>
      </c>
      <c r="P19" s="1764">
        <v>0</v>
      </c>
      <c r="Q19" s="1764">
        <v>0</v>
      </c>
      <c r="R19" s="1764">
        <v>37.42430490253831</v>
      </c>
    </row>
    <row r="20" spans="2:18">
      <c r="B20" s="1765"/>
      <c r="C20" s="1766"/>
      <c r="D20" s="1766"/>
      <c r="E20" s="1766"/>
      <c r="F20" s="1766"/>
      <c r="G20" s="1766"/>
      <c r="H20" s="1766"/>
      <c r="I20" s="1766"/>
      <c r="J20" s="1766"/>
      <c r="K20" s="1766"/>
      <c r="L20" s="1766"/>
      <c r="M20" s="1766"/>
      <c r="N20" s="1766"/>
      <c r="O20" s="1766"/>
      <c r="P20" s="1766"/>
      <c r="Q20" s="1766"/>
      <c r="R20" s="1766"/>
    </row>
    <row r="21" spans="2:18">
      <c r="B21" s="1767" t="s">
        <v>55</v>
      </c>
      <c r="C21" s="1759">
        <v>0</v>
      </c>
      <c r="D21" s="1759">
        <v>0.13087107200801645</v>
      </c>
      <c r="E21" s="1759">
        <v>-1.3193054586080757</v>
      </c>
      <c r="F21" s="1759">
        <v>0</v>
      </c>
      <c r="G21" s="1759">
        <v>0</v>
      </c>
      <c r="H21" s="1759">
        <v>0</v>
      </c>
      <c r="I21" s="1759">
        <v>0</v>
      </c>
      <c r="J21" s="1759">
        <v>0</v>
      </c>
      <c r="K21" s="1759">
        <v>0</v>
      </c>
      <c r="L21" s="1759">
        <v>0</v>
      </c>
      <c r="M21" s="1759">
        <v>0</v>
      </c>
      <c r="N21" s="1759">
        <v>0</v>
      </c>
      <c r="O21" s="1759">
        <v>0.5752897779019025</v>
      </c>
      <c r="P21" s="1759">
        <v>0</v>
      </c>
      <c r="Q21" s="1760">
        <v>0</v>
      </c>
      <c r="R21" s="1761">
        <v>-0.61314460869815635</v>
      </c>
    </row>
    <row r="22" spans="2:18">
      <c r="B22" s="1767" t="s">
        <v>56</v>
      </c>
      <c r="C22" s="1759">
        <v>5.6691369819400004</v>
      </c>
      <c r="D22" s="1759">
        <v>0</v>
      </c>
      <c r="E22" s="1759">
        <v>9.9416853550882909</v>
      </c>
      <c r="F22" s="1759">
        <v>0</v>
      </c>
      <c r="G22" s="1759">
        <v>0</v>
      </c>
      <c r="H22" s="1759">
        <v>1.4595116741735001</v>
      </c>
      <c r="I22" s="1759">
        <v>1.4473878650806431</v>
      </c>
      <c r="J22" s="1759">
        <v>0.19696994015839214</v>
      </c>
      <c r="K22" s="1759">
        <v>0</v>
      </c>
      <c r="L22" s="1759">
        <v>0.14629861111111112</v>
      </c>
      <c r="M22" s="1759">
        <v>0</v>
      </c>
      <c r="N22" s="1759">
        <v>1.1127553542668358</v>
      </c>
      <c r="O22" s="1759">
        <v>-7.9858018496135008</v>
      </c>
      <c r="P22" s="1759">
        <v>0</v>
      </c>
      <c r="Q22" s="1760">
        <v>0</v>
      </c>
      <c r="R22" s="1761">
        <v>11.987943932205273</v>
      </c>
    </row>
    <row r="23" spans="2:18">
      <c r="B23" s="1767" t="s">
        <v>57</v>
      </c>
      <c r="C23" s="1759">
        <v>0</v>
      </c>
      <c r="D23" s="1759">
        <v>0</v>
      </c>
      <c r="E23" s="1759">
        <v>0</v>
      </c>
      <c r="F23" s="1759">
        <v>0</v>
      </c>
      <c r="G23" s="1759">
        <v>0</v>
      </c>
      <c r="H23" s="1759">
        <v>0</v>
      </c>
      <c r="I23" s="1759">
        <v>0.56674738319019535</v>
      </c>
      <c r="J23" s="1759">
        <v>0</v>
      </c>
      <c r="K23" s="1759">
        <v>0</v>
      </c>
      <c r="L23" s="1759">
        <v>1.1630000000000001E-2</v>
      </c>
      <c r="M23" s="1759">
        <v>0</v>
      </c>
      <c r="N23" s="1759">
        <v>0.10233949403094178</v>
      </c>
      <c r="O23" s="1759">
        <v>0</v>
      </c>
      <c r="P23" s="1759">
        <v>-0.58191786999999995</v>
      </c>
      <c r="Q23" s="1760">
        <v>0</v>
      </c>
      <c r="R23" s="1761">
        <v>9.8799007221137117E-2</v>
      </c>
    </row>
    <row r="24" spans="2:18">
      <c r="B24" s="1767" t="s">
        <v>58</v>
      </c>
      <c r="C24" s="1759">
        <v>0</v>
      </c>
      <c r="D24" s="1759">
        <v>0</v>
      </c>
      <c r="E24" s="1759">
        <v>0</v>
      </c>
      <c r="F24" s="1759">
        <v>0</v>
      </c>
      <c r="G24" s="1759">
        <v>0</v>
      </c>
      <c r="H24" s="1759">
        <v>0</v>
      </c>
      <c r="I24" s="1759">
        <v>0</v>
      </c>
      <c r="J24" s="1759">
        <v>0</v>
      </c>
      <c r="K24" s="1759">
        <v>0</v>
      </c>
      <c r="L24" s="1759">
        <v>0</v>
      </c>
      <c r="M24" s="1759">
        <v>0</v>
      </c>
      <c r="N24" s="1759">
        <v>0</v>
      </c>
      <c r="O24" s="1759">
        <v>0</v>
      </c>
      <c r="P24" s="1759">
        <v>0</v>
      </c>
      <c r="Q24" s="1760">
        <v>0</v>
      </c>
      <c r="R24" s="1761">
        <v>0</v>
      </c>
    </row>
    <row r="25" spans="2:18">
      <c r="B25" s="1767" t="s">
        <v>59</v>
      </c>
      <c r="C25" s="1759">
        <v>0</v>
      </c>
      <c r="D25" s="1759">
        <v>0</v>
      </c>
      <c r="E25" s="1759">
        <v>0</v>
      </c>
      <c r="F25" s="1759">
        <v>0</v>
      </c>
      <c r="G25" s="1759">
        <v>0</v>
      </c>
      <c r="H25" s="1759">
        <v>0</v>
      </c>
      <c r="I25" s="1759">
        <v>0</v>
      </c>
      <c r="J25" s="1759">
        <v>0</v>
      </c>
      <c r="K25" s="1759">
        <v>0</v>
      </c>
      <c r="L25" s="1759">
        <v>0</v>
      </c>
      <c r="M25" s="1759">
        <v>0</v>
      </c>
      <c r="N25" s="1759">
        <v>0</v>
      </c>
      <c r="O25" s="1759">
        <v>0</v>
      </c>
      <c r="P25" s="1759">
        <v>0</v>
      </c>
      <c r="Q25" s="1760">
        <v>0</v>
      </c>
      <c r="R25" s="1761">
        <v>0</v>
      </c>
    </row>
    <row r="26" spans="2:18">
      <c r="B26" s="1767" t="s">
        <v>60</v>
      </c>
      <c r="C26" s="1759">
        <v>0</v>
      </c>
      <c r="D26" s="1759">
        <v>5.5816082086660002</v>
      </c>
      <c r="E26" s="1759">
        <v>-5.5574851649740005</v>
      </c>
      <c r="F26" s="1759">
        <v>0</v>
      </c>
      <c r="G26" s="1759">
        <v>0</v>
      </c>
      <c r="H26" s="1759">
        <v>0</v>
      </c>
      <c r="I26" s="1759">
        <v>0</v>
      </c>
      <c r="J26" s="1759">
        <v>0</v>
      </c>
      <c r="K26" s="1759">
        <v>0</v>
      </c>
      <c r="L26" s="1759">
        <v>0</v>
      </c>
      <c r="M26" s="1759">
        <v>0</v>
      </c>
      <c r="N26" s="1759">
        <v>0</v>
      </c>
      <c r="O26" s="1759">
        <v>0</v>
      </c>
      <c r="P26" s="1759">
        <v>0</v>
      </c>
      <c r="Q26" s="1760">
        <v>0</v>
      </c>
      <c r="R26" s="1761">
        <v>2.4123043691999555E-2</v>
      </c>
    </row>
    <row r="27" spans="2:18">
      <c r="B27" s="1767" t="s">
        <v>61</v>
      </c>
      <c r="C27" s="1759">
        <v>0</v>
      </c>
      <c r="D27" s="1759">
        <v>0</v>
      </c>
      <c r="E27" s="1759">
        <v>0</v>
      </c>
      <c r="F27" s="1759">
        <v>0</v>
      </c>
      <c r="G27" s="1759">
        <v>0</v>
      </c>
      <c r="H27" s="1759">
        <v>0</v>
      </c>
      <c r="I27" s="1759">
        <v>0</v>
      </c>
      <c r="J27" s="1759">
        <v>0</v>
      </c>
      <c r="K27" s="1759">
        <v>0</v>
      </c>
      <c r="L27" s="1759">
        <v>0</v>
      </c>
      <c r="M27" s="1759">
        <v>0</v>
      </c>
      <c r="N27" s="1759">
        <v>0</v>
      </c>
      <c r="O27" s="1759">
        <v>0</v>
      </c>
      <c r="P27" s="1759">
        <v>0</v>
      </c>
      <c r="Q27" s="1760">
        <v>0</v>
      </c>
      <c r="R27" s="1761">
        <v>0</v>
      </c>
    </row>
    <row r="28" spans="2:18">
      <c r="B28" s="1767" t="s">
        <v>62</v>
      </c>
      <c r="C28" s="1759">
        <v>0</v>
      </c>
      <c r="D28" s="1759">
        <v>0</v>
      </c>
      <c r="E28" s="1759">
        <v>0</v>
      </c>
      <c r="F28" s="1759">
        <v>0</v>
      </c>
      <c r="G28" s="1759">
        <v>0</v>
      </c>
      <c r="H28" s="1759">
        <v>0</v>
      </c>
      <c r="I28" s="1759">
        <v>0</v>
      </c>
      <c r="J28" s="1759">
        <v>0</v>
      </c>
      <c r="K28" s="1759">
        <v>0</v>
      </c>
      <c r="L28" s="1759">
        <v>0</v>
      </c>
      <c r="M28" s="1759">
        <v>0</v>
      </c>
      <c r="N28" s="1759">
        <v>0</v>
      </c>
      <c r="O28" s="1759">
        <v>0</v>
      </c>
      <c r="P28" s="1759">
        <v>0</v>
      </c>
      <c r="Q28" s="1760">
        <v>0</v>
      </c>
      <c r="R28" s="1761">
        <v>0</v>
      </c>
    </row>
    <row r="29" spans="2:18">
      <c r="B29" s="1767" t="s">
        <v>63</v>
      </c>
      <c r="C29" s="1759">
        <v>0</v>
      </c>
      <c r="D29" s="1759">
        <v>0</v>
      </c>
      <c r="E29" s="1759">
        <v>0</v>
      </c>
      <c r="F29" s="1759">
        <v>0</v>
      </c>
      <c r="G29" s="1759">
        <v>0</v>
      </c>
      <c r="H29" s="1759">
        <v>0</v>
      </c>
      <c r="I29" s="1759">
        <v>0</v>
      </c>
      <c r="J29" s="1759">
        <v>0</v>
      </c>
      <c r="K29" s="1759">
        <v>0</v>
      </c>
      <c r="L29" s="1759">
        <v>0</v>
      </c>
      <c r="M29" s="1759">
        <v>0</v>
      </c>
      <c r="N29" s="1759">
        <v>0</v>
      </c>
      <c r="O29" s="1759">
        <v>0</v>
      </c>
      <c r="P29" s="1759">
        <v>0</v>
      </c>
      <c r="Q29" s="1760">
        <v>0</v>
      </c>
      <c r="R29" s="1761">
        <v>0</v>
      </c>
    </row>
    <row r="30" spans="2:18">
      <c r="B30" s="1767" t="s">
        <v>64</v>
      </c>
      <c r="C30" s="1759">
        <v>0</v>
      </c>
      <c r="D30" s="1759">
        <v>-0.510486547786</v>
      </c>
      <c r="E30" s="1759">
        <v>0.510486547786</v>
      </c>
      <c r="F30" s="1759">
        <v>0</v>
      </c>
      <c r="G30" s="1759">
        <v>0</v>
      </c>
      <c r="H30" s="1759">
        <v>0</v>
      </c>
      <c r="I30" s="1759">
        <v>0</v>
      </c>
      <c r="J30" s="1759">
        <v>0</v>
      </c>
      <c r="K30" s="1759">
        <v>0</v>
      </c>
      <c r="L30" s="1759">
        <v>0</v>
      </c>
      <c r="M30" s="1759">
        <v>0</v>
      </c>
      <c r="N30" s="1759">
        <v>0</v>
      </c>
      <c r="O30" s="1759">
        <v>0</v>
      </c>
      <c r="P30" s="1759">
        <v>0</v>
      </c>
      <c r="Q30" s="1760">
        <v>0</v>
      </c>
      <c r="R30" s="1761">
        <v>0</v>
      </c>
    </row>
    <row r="31" spans="2:18">
      <c r="B31" s="1767" t="s">
        <v>65</v>
      </c>
      <c r="C31" s="1759">
        <v>0</v>
      </c>
      <c r="D31" s="1759">
        <v>0</v>
      </c>
      <c r="E31" s="1759">
        <v>0.482015012204</v>
      </c>
      <c r="F31" s="1759">
        <v>0</v>
      </c>
      <c r="G31" s="1759">
        <v>0</v>
      </c>
      <c r="H31" s="1759">
        <v>0</v>
      </c>
      <c r="I31" s="1759">
        <v>0</v>
      </c>
      <c r="J31" s="1759">
        <v>0</v>
      </c>
      <c r="K31" s="1759">
        <v>0</v>
      </c>
      <c r="L31" s="1759">
        <v>0</v>
      </c>
      <c r="M31" s="1759">
        <v>0</v>
      </c>
      <c r="N31" s="1759">
        <v>0</v>
      </c>
      <c r="O31" s="1759">
        <v>8.701046039316844E-2</v>
      </c>
      <c r="P31" s="1759">
        <v>0</v>
      </c>
      <c r="Q31" s="1760">
        <v>0</v>
      </c>
      <c r="R31" s="1761">
        <v>0.56902547259716851</v>
      </c>
    </row>
    <row r="32" spans="2:18">
      <c r="B32" s="1767" t="s">
        <v>66</v>
      </c>
      <c r="C32" s="1759">
        <v>0</v>
      </c>
      <c r="D32" s="1759">
        <v>0</v>
      </c>
      <c r="E32" s="1759">
        <v>0</v>
      </c>
      <c r="F32" s="1759">
        <v>0</v>
      </c>
      <c r="G32" s="1759">
        <v>0</v>
      </c>
      <c r="H32" s="1759">
        <v>0</v>
      </c>
      <c r="I32" s="1759">
        <v>0</v>
      </c>
      <c r="J32" s="1759">
        <v>0</v>
      </c>
      <c r="K32" s="1759">
        <v>0</v>
      </c>
      <c r="L32" s="1759">
        <v>0</v>
      </c>
      <c r="M32" s="1759">
        <v>0</v>
      </c>
      <c r="N32" s="1759">
        <v>0</v>
      </c>
      <c r="O32" s="1759">
        <v>0.59805817046895482</v>
      </c>
      <c r="P32" s="1759">
        <v>4.5194302916936491E-2</v>
      </c>
      <c r="Q32" s="1760">
        <v>0</v>
      </c>
      <c r="R32" s="1761">
        <v>0.64325247338589131</v>
      </c>
    </row>
    <row r="33" spans="2:18">
      <c r="B33" s="1763" t="s">
        <v>67</v>
      </c>
      <c r="C33" s="1764">
        <v>5.6691369819400004</v>
      </c>
      <c r="D33" s="1764">
        <v>5.2019927328880158</v>
      </c>
      <c r="E33" s="1764">
        <v>4.0573962914962136</v>
      </c>
      <c r="F33" s="1764">
        <v>0</v>
      </c>
      <c r="G33" s="1764">
        <v>0</v>
      </c>
      <c r="H33" s="1764">
        <v>1.4595116741735001</v>
      </c>
      <c r="I33" s="1764">
        <v>2.0141352482708386</v>
      </c>
      <c r="J33" s="1764">
        <v>0.19696994015839214</v>
      </c>
      <c r="K33" s="1764">
        <v>0</v>
      </c>
      <c r="L33" s="1764">
        <v>0.15792861111111112</v>
      </c>
      <c r="M33" s="1764">
        <v>0</v>
      </c>
      <c r="N33" s="1764">
        <v>1.2150948482977777</v>
      </c>
      <c r="O33" s="1764">
        <v>-6.7254434408494737</v>
      </c>
      <c r="P33" s="1764">
        <v>-0.53672356708306357</v>
      </c>
      <c r="Q33" s="1764">
        <v>0</v>
      </c>
      <c r="R33" s="1764">
        <v>12.709999320403314</v>
      </c>
    </row>
    <row r="34" spans="2:18">
      <c r="B34" s="1765"/>
      <c r="C34" s="1766"/>
      <c r="D34" s="1766"/>
      <c r="E34" s="1766"/>
      <c r="F34" s="1766"/>
      <c r="G34" s="1766"/>
      <c r="H34" s="1766"/>
      <c r="I34" s="1766"/>
      <c r="J34" s="1766"/>
      <c r="K34" s="1766"/>
      <c r="L34" s="1766"/>
      <c r="M34" s="1766"/>
      <c r="N34" s="1766"/>
      <c r="O34" s="1766"/>
      <c r="P34" s="1766"/>
      <c r="Q34" s="1766"/>
      <c r="R34" s="1766"/>
    </row>
    <row r="35" spans="2:18">
      <c r="B35" s="1767" t="s">
        <v>68</v>
      </c>
      <c r="C35" s="1759">
        <v>0</v>
      </c>
      <c r="D35" s="1759">
        <v>0</v>
      </c>
      <c r="E35" s="1759">
        <v>0.62272249075021779</v>
      </c>
      <c r="F35" s="1759">
        <v>0</v>
      </c>
      <c r="G35" s="1759">
        <v>0</v>
      </c>
      <c r="H35" s="1759">
        <v>0</v>
      </c>
      <c r="I35" s="1759">
        <v>0.11527944444444442</v>
      </c>
      <c r="J35" s="1759">
        <v>9.9944444444444451E-4</v>
      </c>
      <c r="K35" s="1759">
        <v>0</v>
      </c>
      <c r="L35" s="1759">
        <v>1.9225555555555558E-2</v>
      </c>
      <c r="M35" s="1759">
        <v>0</v>
      </c>
      <c r="N35" s="1759">
        <v>3.9194444444444449E-4</v>
      </c>
      <c r="O35" s="1759">
        <v>0.6761605043627007</v>
      </c>
      <c r="P35" s="1759">
        <v>0.53672356708306368</v>
      </c>
      <c r="Q35" s="1759">
        <v>0</v>
      </c>
      <c r="R35" s="1768">
        <v>1.9715029510848709</v>
      </c>
    </row>
    <row r="36" spans="2:18">
      <c r="B36" s="1767" t="s">
        <v>69</v>
      </c>
      <c r="C36" s="1759">
        <v>0</v>
      </c>
      <c r="D36" s="1759">
        <v>0</v>
      </c>
      <c r="E36" s="1759">
        <v>13.686328432238284</v>
      </c>
      <c r="F36" s="1759">
        <v>0</v>
      </c>
      <c r="G36" s="1759">
        <v>0</v>
      </c>
      <c r="H36" s="1759">
        <v>0</v>
      </c>
      <c r="I36" s="1759">
        <v>0</v>
      </c>
      <c r="J36" s="1759">
        <v>0</v>
      </c>
      <c r="K36" s="1759">
        <v>0</v>
      </c>
      <c r="L36" s="1759">
        <v>0</v>
      </c>
      <c r="M36" s="1759">
        <v>0</v>
      </c>
      <c r="N36" s="1759">
        <v>0</v>
      </c>
      <c r="O36" s="1759">
        <v>0</v>
      </c>
      <c r="P36" s="1759">
        <v>0</v>
      </c>
      <c r="Q36" s="1759">
        <v>0</v>
      </c>
      <c r="R36" s="1768">
        <v>13.686328432238284</v>
      </c>
    </row>
    <row r="37" spans="2:18">
      <c r="B37" s="1767" t="s">
        <v>70</v>
      </c>
      <c r="C37" s="1759">
        <v>0</v>
      </c>
      <c r="D37" s="1759">
        <v>0</v>
      </c>
      <c r="E37" s="1759">
        <v>0.39801624456564283</v>
      </c>
      <c r="F37" s="1759">
        <v>0</v>
      </c>
      <c r="G37" s="1759">
        <v>0</v>
      </c>
      <c r="H37" s="1759">
        <v>0</v>
      </c>
      <c r="I37" s="1759">
        <v>0</v>
      </c>
      <c r="J37" s="1759">
        <v>0</v>
      </c>
      <c r="K37" s="1759">
        <v>0</v>
      </c>
      <c r="L37" s="1759">
        <v>0</v>
      </c>
      <c r="M37" s="1759">
        <v>0</v>
      </c>
      <c r="N37" s="1759">
        <v>0.94782657812000004</v>
      </c>
      <c r="O37" s="1759">
        <v>2.9757959300999999</v>
      </c>
      <c r="P37" s="1759">
        <v>0</v>
      </c>
      <c r="Q37" s="1759">
        <v>0</v>
      </c>
      <c r="R37" s="1768">
        <v>4.3216387527856419</v>
      </c>
    </row>
    <row r="38" spans="2:18">
      <c r="B38" s="1767" t="s">
        <v>71</v>
      </c>
      <c r="C38" s="1759">
        <v>0</v>
      </c>
      <c r="D38" s="1759">
        <v>0</v>
      </c>
      <c r="E38" s="1759">
        <v>0.48043928400000002</v>
      </c>
      <c r="F38" s="1759">
        <v>0</v>
      </c>
      <c r="G38" s="1759">
        <v>0</v>
      </c>
      <c r="H38" s="1759">
        <v>0</v>
      </c>
      <c r="I38" s="1759">
        <v>0</v>
      </c>
      <c r="J38" s="1759">
        <v>2.8985882352941202E-2</v>
      </c>
      <c r="K38" s="1759">
        <v>0</v>
      </c>
      <c r="L38" s="1759">
        <v>0</v>
      </c>
      <c r="M38" s="1759">
        <v>0</v>
      </c>
      <c r="N38" s="1759">
        <v>2.7805004000000001E-3</v>
      </c>
      <c r="O38" s="1759">
        <v>3.0363968231501119</v>
      </c>
      <c r="P38" s="1759">
        <v>0</v>
      </c>
      <c r="Q38" s="1759">
        <v>0</v>
      </c>
      <c r="R38" s="1768">
        <v>3.548602489903053</v>
      </c>
    </row>
    <row r="39" spans="2:18">
      <c r="B39" s="1767" t="s">
        <v>72</v>
      </c>
      <c r="C39" s="1759">
        <v>0</v>
      </c>
      <c r="D39" s="1759">
        <v>0</v>
      </c>
      <c r="E39" s="1759">
        <v>0.43869885131298419</v>
      </c>
      <c r="F39" s="1759">
        <v>0</v>
      </c>
      <c r="G39" s="1759">
        <v>0</v>
      </c>
      <c r="H39" s="1759">
        <v>0</v>
      </c>
      <c r="I39" s="1759">
        <v>5.7095762890000006E-2</v>
      </c>
      <c r="J39" s="1759">
        <v>0</v>
      </c>
      <c r="K39" s="1759">
        <v>0</v>
      </c>
      <c r="L39" s="1759">
        <v>0</v>
      </c>
      <c r="M39" s="1759">
        <v>0</v>
      </c>
      <c r="N39" s="1759">
        <v>0</v>
      </c>
      <c r="O39" s="1759">
        <v>3.7090183236660482E-2</v>
      </c>
      <c r="P39" s="1759">
        <v>0</v>
      </c>
      <c r="Q39" s="1759">
        <v>0</v>
      </c>
      <c r="R39" s="1768">
        <v>0.53288479743964468</v>
      </c>
    </row>
    <row r="40" spans="2:18">
      <c r="B40" s="1767" t="s">
        <v>73</v>
      </c>
      <c r="C40" s="1759">
        <v>0</v>
      </c>
      <c r="D40" s="1759">
        <v>0</v>
      </c>
      <c r="E40" s="1759">
        <v>0</v>
      </c>
      <c r="F40" s="1759">
        <v>0</v>
      </c>
      <c r="G40" s="1759">
        <v>0</v>
      </c>
      <c r="H40" s="1759">
        <v>0</v>
      </c>
      <c r="I40" s="1759">
        <v>0</v>
      </c>
      <c r="J40" s="1759">
        <v>0</v>
      </c>
      <c r="K40" s="1759">
        <v>0</v>
      </c>
      <c r="L40" s="1759">
        <v>0</v>
      </c>
      <c r="M40" s="1759">
        <v>0</v>
      </c>
      <c r="N40" s="1759">
        <v>0</v>
      </c>
      <c r="O40" s="1759">
        <v>0</v>
      </c>
      <c r="P40" s="1759">
        <v>0</v>
      </c>
      <c r="Q40" s="1759">
        <v>0</v>
      </c>
      <c r="R40" s="1768">
        <v>0</v>
      </c>
    </row>
    <row r="41" spans="2:18">
      <c r="B41" s="1763" t="s">
        <v>74</v>
      </c>
      <c r="C41" s="1764">
        <v>0</v>
      </c>
      <c r="D41" s="1764">
        <v>0</v>
      </c>
      <c r="E41" s="1764">
        <v>15.626205302867131</v>
      </c>
      <c r="F41" s="1764">
        <v>0</v>
      </c>
      <c r="G41" s="1764">
        <v>0</v>
      </c>
      <c r="H41" s="1764">
        <v>0</v>
      </c>
      <c r="I41" s="1764">
        <v>0.17237520733444442</v>
      </c>
      <c r="J41" s="1764">
        <v>2.9985326797385647E-2</v>
      </c>
      <c r="K41" s="1764">
        <v>0</v>
      </c>
      <c r="L41" s="1764">
        <v>1.9225555555555558E-2</v>
      </c>
      <c r="M41" s="1764">
        <v>0</v>
      </c>
      <c r="N41" s="1764">
        <v>0.95099902296444438</v>
      </c>
      <c r="O41" s="1764">
        <v>6.7254434408494728</v>
      </c>
      <c r="P41" s="1764">
        <v>0.53672356708306368</v>
      </c>
      <c r="Q41" s="1764">
        <v>0</v>
      </c>
      <c r="R41" s="1764">
        <v>24.060957423451498</v>
      </c>
    </row>
    <row r="42" spans="2:18">
      <c r="B42" s="1758" t="s">
        <v>75</v>
      </c>
      <c r="C42" s="1759">
        <v>0</v>
      </c>
      <c r="D42" s="1759">
        <v>0</v>
      </c>
      <c r="E42" s="1759">
        <v>0.65340598733210598</v>
      </c>
      <c r="F42" s="1759">
        <v>0</v>
      </c>
      <c r="G42" s="1759">
        <v>0</v>
      </c>
      <c r="H42" s="1759">
        <v>0</v>
      </c>
      <c r="I42" s="1759">
        <v>0</v>
      </c>
      <c r="J42" s="1759">
        <v>0</v>
      </c>
      <c r="K42" s="1759">
        <v>0</v>
      </c>
      <c r="L42" s="1759">
        <v>0</v>
      </c>
      <c r="M42" s="1759">
        <v>0</v>
      </c>
      <c r="N42" s="1759">
        <v>0</v>
      </c>
      <c r="O42" s="1759">
        <v>0</v>
      </c>
      <c r="P42" s="1759">
        <v>0</v>
      </c>
      <c r="Q42" s="1759">
        <v>0</v>
      </c>
      <c r="R42" s="1768">
        <v>0.65340598733210598</v>
      </c>
    </row>
    <row r="43" spans="2:18">
      <c r="B43" s="1763" t="s">
        <v>76</v>
      </c>
      <c r="C43" s="1764">
        <v>0</v>
      </c>
      <c r="D43" s="1764">
        <v>0</v>
      </c>
      <c r="E43" s="1764">
        <v>16.279611290199234</v>
      </c>
      <c r="F43" s="1764">
        <v>0</v>
      </c>
      <c r="G43" s="1764">
        <v>0</v>
      </c>
      <c r="H43" s="1764">
        <v>0</v>
      </c>
      <c r="I43" s="1764">
        <v>0.17237520733444442</v>
      </c>
      <c r="J43" s="1764">
        <v>2.9985326797385647E-2</v>
      </c>
      <c r="K43" s="1764">
        <v>0</v>
      </c>
      <c r="L43" s="1764">
        <v>1.9225555555555558E-2</v>
      </c>
      <c r="M43" s="1764">
        <v>0</v>
      </c>
      <c r="N43" s="1764">
        <v>0.95099902296444438</v>
      </c>
      <c r="O43" s="1764">
        <v>6.7254434408494728</v>
      </c>
      <c r="P43" s="1764">
        <v>0.53672356708306368</v>
      </c>
      <c r="Q43" s="1764">
        <v>0</v>
      </c>
      <c r="R43" s="1764">
        <v>24.714363410783601</v>
      </c>
    </row>
    <row r="44" spans="2:18">
      <c r="B44" s="1750"/>
      <c r="C44" s="1769">
        <v>0</v>
      </c>
      <c r="D44" s="1769">
        <v>1.287170380166458E-4</v>
      </c>
      <c r="E44" s="1769">
        <v>-7.0888389409162755E-5</v>
      </c>
      <c r="F44" s="1769">
        <v>0</v>
      </c>
      <c r="G44" s="1769">
        <v>0</v>
      </c>
      <c r="H44" s="1769">
        <v>0</v>
      </c>
      <c r="I44" s="1769">
        <v>0</v>
      </c>
      <c r="J44" s="1769">
        <v>0</v>
      </c>
      <c r="K44" s="1769">
        <v>0</v>
      </c>
      <c r="L44" s="1769">
        <v>0</v>
      </c>
      <c r="M44" s="1769">
        <v>0</v>
      </c>
      <c r="N44" s="1769">
        <v>0</v>
      </c>
      <c r="O44" s="1769">
        <v>-8.8817841970012523E-16</v>
      </c>
      <c r="P44" s="1769">
        <v>1.1102230246251565E-16</v>
      </c>
      <c r="Q44" s="1769">
        <v>0</v>
      </c>
      <c r="R44" s="1769">
        <v>5.7828648607483046E-5</v>
      </c>
    </row>
    <row r="45" spans="2:18">
      <c r="B45" s="1750"/>
      <c r="C45" s="1750"/>
      <c r="D45" s="1750"/>
      <c r="E45" s="1750"/>
      <c r="F45" s="1750"/>
      <c r="G45" s="1750"/>
      <c r="H45" s="1750"/>
      <c r="I45" s="1750"/>
      <c r="J45" s="1750"/>
      <c r="K45" s="1750"/>
      <c r="L45" s="1750"/>
      <c r="M45" s="1750"/>
      <c r="N45" s="1750"/>
      <c r="O45" s="1750"/>
      <c r="P45" s="1750"/>
      <c r="Q45" s="1750"/>
      <c r="R45" s="1750"/>
    </row>
    <row r="46" spans="2:18" ht="15">
      <c r="B46" s="1754" t="s">
        <v>77</v>
      </c>
      <c r="C46" s="1755"/>
      <c r="D46" s="1755"/>
      <c r="E46" s="1755"/>
      <c r="F46" s="1755"/>
      <c r="G46" s="1755"/>
      <c r="H46" s="1755"/>
      <c r="I46" s="1755"/>
      <c r="J46" s="1755"/>
      <c r="K46" s="1755"/>
      <c r="L46" s="1755"/>
      <c r="M46" s="1755"/>
      <c r="N46" s="1755"/>
      <c r="O46" s="1755"/>
      <c r="P46" s="1755"/>
      <c r="Q46" s="1755"/>
      <c r="R46" s="1755"/>
    </row>
    <row r="47" spans="2:18">
      <c r="B47" s="1750"/>
      <c r="C47" s="1750"/>
      <c r="D47" s="1750"/>
      <c r="E47" s="1750"/>
      <c r="F47" s="1750"/>
      <c r="G47" s="1750"/>
      <c r="H47" s="1750"/>
      <c r="I47" s="1750"/>
      <c r="J47" s="1750"/>
      <c r="K47" s="1750"/>
      <c r="L47" s="1750"/>
      <c r="M47" s="1750"/>
      <c r="N47" s="1750"/>
      <c r="O47" s="1750"/>
      <c r="P47" s="1750"/>
      <c r="Q47" s="1750"/>
      <c r="R47" s="1750"/>
    </row>
    <row r="48" spans="2:18">
      <c r="B48" s="2161" t="s">
        <v>30</v>
      </c>
      <c r="C48" s="2162" t="s">
        <v>31</v>
      </c>
      <c r="D48" s="2162" t="s">
        <v>32</v>
      </c>
      <c r="E48" s="2162" t="s">
        <v>33</v>
      </c>
      <c r="F48" s="2162" t="s">
        <v>34</v>
      </c>
      <c r="G48" s="2162" t="s">
        <v>35</v>
      </c>
      <c r="H48" s="2162" t="s">
        <v>36</v>
      </c>
      <c r="I48" s="2162" t="s">
        <v>37</v>
      </c>
      <c r="J48" s="2162"/>
      <c r="K48" s="2162"/>
      <c r="L48" s="2162"/>
      <c r="M48" s="2162"/>
      <c r="N48" s="2162"/>
      <c r="O48" s="2159" t="s">
        <v>38</v>
      </c>
      <c r="P48" s="2159" t="s">
        <v>39</v>
      </c>
      <c r="Q48" s="2159" t="s">
        <v>40</v>
      </c>
      <c r="R48" s="2159" t="s">
        <v>41</v>
      </c>
    </row>
    <row r="49" spans="2:18" ht="36">
      <c r="B49" s="2161"/>
      <c r="C49" s="2162"/>
      <c r="D49" s="2162"/>
      <c r="E49" s="2162"/>
      <c r="F49" s="2162"/>
      <c r="G49" s="2162"/>
      <c r="H49" s="2162"/>
      <c r="I49" s="1756" t="s">
        <v>42</v>
      </c>
      <c r="J49" s="1756" t="s">
        <v>43</v>
      </c>
      <c r="K49" s="1756" t="s">
        <v>44</v>
      </c>
      <c r="L49" s="1756" t="s">
        <v>45</v>
      </c>
      <c r="M49" s="1757" t="s">
        <v>46</v>
      </c>
      <c r="N49" s="1756" t="s">
        <v>47</v>
      </c>
      <c r="O49" s="2160"/>
      <c r="P49" s="2160"/>
      <c r="Q49" s="2160"/>
      <c r="R49" s="2160"/>
    </row>
    <row r="50" spans="2:18">
      <c r="B50" s="1758" t="s">
        <v>48</v>
      </c>
      <c r="C50" s="1759">
        <v>0</v>
      </c>
      <c r="D50" s="1759">
        <v>0</v>
      </c>
      <c r="E50" s="1760">
        <v>0</v>
      </c>
      <c r="F50" s="1759">
        <v>0</v>
      </c>
      <c r="G50" s="1760">
        <v>0</v>
      </c>
      <c r="H50" s="1760">
        <v>1.3942575180900001</v>
      </c>
      <c r="I50" s="1760">
        <v>2.2141754792626775</v>
      </c>
      <c r="J50" s="1760">
        <v>0.28463158947202877</v>
      </c>
      <c r="K50" s="1760">
        <v>0</v>
      </c>
      <c r="L50" s="1760">
        <v>0.2235843445957727</v>
      </c>
      <c r="M50" s="1760">
        <v>0</v>
      </c>
      <c r="N50" s="1760">
        <v>2.6101934845283852</v>
      </c>
      <c r="O50" s="1760">
        <v>0</v>
      </c>
      <c r="P50" s="1760">
        <v>0</v>
      </c>
      <c r="Q50" s="1760">
        <v>0</v>
      </c>
      <c r="R50" s="1761">
        <v>6.7268424159488642</v>
      </c>
    </row>
    <row r="51" spans="2:18">
      <c r="B51" s="1758" t="s">
        <v>49</v>
      </c>
      <c r="C51" s="1760">
        <v>5.5878909067899993</v>
      </c>
      <c r="D51" s="1760">
        <v>3.4360529794604999</v>
      </c>
      <c r="E51" s="1760">
        <v>24.761344726625801</v>
      </c>
      <c r="F51" s="1760">
        <v>0</v>
      </c>
      <c r="G51" s="1760">
        <v>0</v>
      </c>
      <c r="H51" s="1760">
        <v>0</v>
      </c>
      <c r="I51" s="1760">
        <v>0</v>
      </c>
      <c r="J51" s="1760">
        <v>0</v>
      </c>
      <c r="K51" s="1760">
        <v>0</v>
      </c>
      <c r="L51" s="1760">
        <v>0</v>
      </c>
      <c r="M51" s="1760">
        <v>0</v>
      </c>
      <c r="N51" s="1760">
        <v>0</v>
      </c>
      <c r="O51" s="1760">
        <v>0</v>
      </c>
      <c r="P51" s="1760">
        <v>0</v>
      </c>
      <c r="Q51" s="1760">
        <v>0</v>
      </c>
      <c r="R51" s="1761">
        <v>33.7852886128763</v>
      </c>
    </row>
    <row r="52" spans="2:18">
      <c r="B52" s="1758" t="s">
        <v>50</v>
      </c>
      <c r="C52" s="1760">
        <v>0</v>
      </c>
      <c r="D52" s="1760">
        <v>0</v>
      </c>
      <c r="E52" s="1760">
        <v>-2.0078609848045001</v>
      </c>
      <c r="F52" s="1760">
        <v>0</v>
      </c>
      <c r="G52" s="1760">
        <v>0</v>
      </c>
      <c r="H52" s="1760">
        <v>0</v>
      </c>
      <c r="I52" s="1760">
        <v>0</v>
      </c>
      <c r="J52" s="1760">
        <v>0</v>
      </c>
      <c r="K52" s="1760">
        <v>0</v>
      </c>
      <c r="L52" s="1760">
        <v>0</v>
      </c>
      <c r="M52" s="1760">
        <v>0</v>
      </c>
      <c r="N52" s="1760">
        <v>0</v>
      </c>
      <c r="O52" s="1760">
        <v>0</v>
      </c>
      <c r="P52" s="1760">
        <v>0</v>
      </c>
      <c r="Q52" s="1760">
        <v>0</v>
      </c>
      <c r="R52" s="1761">
        <v>-2.0078609848045001</v>
      </c>
    </row>
    <row r="53" spans="2:18">
      <c r="B53" s="1758" t="s">
        <v>51</v>
      </c>
      <c r="C53" s="1759">
        <v>0</v>
      </c>
      <c r="D53" s="1759">
        <v>0</v>
      </c>
      <c r="E53" s="1759">
        <v>-0.13640523301515281</v>
      </c>
      <c r="F53" s="1759">
        <v>0</v>
      </c>
      <c r="G53" s="1759">
        <v>0</v>
      </c>
      <c r="H53" s="1759">
        <v>0</v>
      </c>
      <c r="I53" s="1759">
        <v>0</v>
      </c>
      <c r="J53" s="1759">
        <v>0</v>
      </c>
      <c r="K53" s="1759">
        <v>0</v>
      </c>
      <c r="L53" s="1759">
        <v>0</v>
      </c>
      <c r="M53" s="1759">
        <v>0</v>
      </c>
      <c r="N53" s="1759">
        <v>0</v>
      </c>
      <c r="O53" s="1760">
        <v>0</v>
      </c>
      <c r="P53" s="1760">
        <v>0</v>
      </c>
      <c r="Q53" s="1759">
        <v>0</v>
      </c>
      <c r="R53" s="1761">
        <v>-0.13640523301515281</v>
      </c>
    </row>
    <row r="54" spans="2:18">
      <c r="B54" s="1758" t="s">
        <v>52</v>
      </c>
      <c r="C54" s="1759">
        <v>0</v>
      </c>
      <c r="D54" s="1759">
        <v>0</v>
      </c>
      <c r="E54" s="1759">
        <v>-3.5706428139599136</v>
      </c>
      <c r="F54" s="1759">
        <v>0</v>
      </c>
      <c r="G54" s="1759">
        <v>0</v>
      </c>
      <c r="H54" s="1759">
        <v>0</v>
      </c>
      <c r="I54" s="1759">
        <v>0</v>
      </c>
      <c r="J54" s="1759">
        <v>0</v>
      </c>
      <c r="K54" s="1759">
        <v>0</v>
      </c>
      <c r="L54" s="1759">
        <v>0</v>
      </c>
      <c r="M54" s="1759">
        <v>0</v>
      </c>
      <c r="N54" s="1759">
        <v>0</v>
      </c>
      <c r="O54" s="1760">
        <v>0</v>
      </c>
      <c r="P54" s="1760">
        <v>0</v>
      </c>
      <c r="Q54" s="1759">
        <v>0</v>
      </c>
      <c r="R54" s="1761">
        <v>-3.5706428139599136</v>
      </c>
    </row>
    <row r="55" spans="2:18">
      <c r="B55" s="1758" t="s">
        <v>53</v>
      </c>
      <c r="C55" s="1760">
        <v>-4.8742586845400407E-2</v>
      </c>
      <c r="D55" s="1760">
        <v>7.8123799999999993E-2</v>
      </c>
      <c r="E55" s="1760">
        <v>0.54881224592689615</v>
      </c>
      <c r="F55" s="1760">
        <v>0</v>
      </c>
      <c r="G55" s="1760">
        <v>0</v>
      </c>
      <c r="H55" s="1760">
        <v>0</v>
      </c>
      <c r="I55" s="1760">
        <v>0</v>
      </c>
      <c r="J55" s="1760">
        <v>0</v>
      </c>
      <c r="K55" s="1760">
        <v>0</v>
      </c>
      <c r="L55" s="1760">
        <v>0</v>
      </c>
      <c r="M55" s="1760">
        <v>0</v>
      </c>
      <c r="N55" s="1760">
        <v>0</v>
      </c>
      <c r="O55" s="1760">
        <v>0</v>
      </c>
      <c r="P55" s="1760">
        <v>0</v>
      </c>
      <c r="Q55" s="1760">
        <v>0</v>
      </c>
      <c r="R55" s="1761">
        <v>0.57819345908149578</v>
      </c>
    </row>
    <row r="56" spans="2:18">
      <c r="B56" s="1763" t="s">
        <v>54</v>
      </c>
      <c r="C56" s="1764">
        <v>5.5391483199445988</v>
      </c>
      <c r="D56" s="1764">
        <v>3.5141767794605001</v>
      </c>
      <c r="E56" s="1764">
        <v>19.595247940773127</v>
      </c>
      <c r="F56" s="1764">
        <v>0</v>
      </c>
      <c r="G56" s="1764">
        <v>0</v>
      </c>
      <c r="H56" s="1764">
        <v>1.3942575180900001</v>
      </c>
      <c r="I56" s="1764">
        <v>2.2141754792626775</v>
      </c>
      <c r="J56" s="1764">
        <v>0.28463158947202877</v>
      </c>
      <c r="K56" s="1764">
        <v>0</v>
      </c>
      <c r="L56" s="1764">
        <v>0.2235843445957727</v>
      </c>
      <c r="M56" s="1764">
        <v>0</v>
      </c>
      <c r="N56" s="1764">
        <v>2.6101934845283852</v>
      </c>
      <c r="O56" s="1764">
        <v>0</v>
      </c>
      <c r="P56" s="1764">
        <v>0</v>
      </c>
      <c r="Q56" s="1764">
        <v>0</v>
      </c>
      <c r="R56" s="1764">
        <v>35.375415456127094</v>
      </c>
    </row>
    <row r="57" spans="2:18">
      <c r="B57" s="1765"/>
      <c r="C57" s="1766"/>
      <c r="D57" s="1766"/>
      <c r="E57" s="1766"/>
      <c r="F57" s="1766"/>
      <c r="G57" s="1766"/>
      <c r="H57" s="1766"/>
      <c r="I57" s="1766"/>
      <c r="J57" s="1766"/>
      <c r="K57" s="1766"/>
      <c r="L57" s="1766"/>
      <c r="M57" s="1766"/>
      <c r="N57" s="1766">
        <v>0</v>
      </c>
      <c r="O57" s="1766"/>
      <c r="P57" s="1766"/>
      <c r="Q57" s="1766"/>
      <c r="R57" s="1766"/>
    </row>
    <row r="58" spans="2:18">
      <c r="B58" s="1767" t="s">
        <v>55</v>
      </c>
      <c r="C58" s="1759">
        <v>0</v>
      </c>
      <c r="D58" s="1759">
        <v>2.9616827909966104E-2</v>
      </c>
      <c r="E58" s="1759">
        <v>-1.1974114961755868</v>
      </c>
      <c r="F58" s="1759">
        <v>0</v>
      </c>
      <c r="G58" s="1759">
        <v>0</v>
      </c>
      <c r="H58" s="1759">
        <v>0</v>
      </c>
      <c r="I58" s="1759">
        <v>0</v>
      </c>
      <c r="J58" s="1759">
        <v>0</v>
      </c>
      <c r="K58" s="1759">
        <v>0</v>
      </c>
      <c r="L58" s="1759">
        <v>0</v>
      </c>
      <c r="M58" s="1759">
        <v>0</v>
      </c>
      <c r="N58" s="1759">
        <v>0</v>
      </c>
      <c r="O58" s="1759">
        <v>0.64334033599305318</v>
      </c>
      <c r="P58" s="1759">
        <v>0</v>
      </c>
      <c r="Q58" s="1760">
        <v>0</v>
      </c>
      <c r="R58" s="1761">
        <v>-0.52445433227256766</v>
      </c>
    </row>
    <row r="59" spans="2:18">
      <c r="B59" s="1767" t="s">
        <v>56</v>
      </c>
      <c r="C59" s="1759">
        <v>5.5391483199445997</v>
      </c>
      <c r="D59" s="1759">
        <v>0</v>
      </c>
      <c r="E59" s="1759">
        <v>9.9975340562788482</v>
      </c>
      <c r="F59" s="1759">
        <v>0</v>
      </c>
      <c r="G59" s="1759">
        <v>0</v>
      </c>
      <c r="H59" s="1759">
        <v>1.34263351809</v>
      </c>
      <c r="I59" s="1759">
        <v>1.7513967487670672</v>
      </c>
      <c r="J59" s="1759">
        <v>0.23834144331383567</v>
      </c>
      <c r="K59" s="1759">
        <v>0</v>
      </c>
      <c r="L59" s="1759">
        <v>0.17702712453987687</v>
      </c>
      <c r="M59" s="1759">
        <v>0</v>
      </c>
      <c r="N59" s="1759">
        <v>1.3464781325408568</v>
      </c>
      <c r="O59" s="1759">
        <v>-8.055193737171205</v>
      </c>
      <c r="P59" s="1759">
        <v>0</v>
      </c>
      <c r="Q59" s="1760">
        <v>0</v>
      </c>
      <c r="R59" s="1761">
        <v>12.337365606303877</v>
      </c>
    </row>
    <row r="60" spans="2:18">
      <c r="B60" s="1767" t="s">
        <v>57</v>
      </c>
      <c r="C60" s="1759">
        <v>0</v>
      </c>
      <c r="D60" s="1759">
        <v>0</v>
      </c>
      <c r="E60" s="1759">
        <v>0</v>
      </c>
      <c r="F60" s="1759">
        <v>0</v>
      </c>
      <c r="G60" s="1759">
        <v>0</v>
      </c>
      <c r="H60" s="1759">
        <v>0</v>
      </c>
      <c r="I60" s="1759">
        <v>0.31668267969464381</v>
      </c>
      <c r="J60" s="1759">
        <v>4.3096235621111714E-2</v>
      </c>
      <c r="K60" s="1759">
        <v>0</v>
      </c>
      <c r="L60" s="1759">
        <v>3.2009551358018265E-2</v>
      </c>
      <c r="M60" s="1759">
        <v>0</v>
      </c>
      <c r="N60" s="1759">
        <v>0.24346642384911132</v>
      </c>
      <c r="O60" s="1759">
        <v>0</v>
      </c>
      <c r="P60" s="1759">
        <v>-0.54305422000000003</v>
      </c>
      <c r="Q60" s="1760">
        <v>0</v>
      </c>
      <c r="R60" s="1761">
        <v>9.2200670522885053E-2</v>
      </c>
    </row>
    <row r="61" spans="2:18">
      <c r="B61" s="1767" t="s">
        <v>58</v>
      </c>
      <c r="C61" s="1759">
        <v>0</v>
      </c>
      <c r="D61" s="1759">
        <v>0</v>
      </c>
      <c r="E61" s="1759">
        <v>0</v>
      </c>
      <c r="F61" s="1759">
        <v>0</v>
      </c>
      <c r="G61" s="1759">
        <v>0</v>
      </c>
      <c r="H61" s="1759">
        <v>0</v>
      </c>
      <c r="I61" s="1759">
        <v>0</v>
      </c>
      <c r="J61" s="1759">
        <v>0</v>
      </c>
      <c r="K61" s="1759">
        <v>0</v>
      </c>
      <c r="L61" s="1759">
        <v>0</v>
      </c>
      <c r="M61" s="1759">
        <v>0</v>
      </c>
      <c r="N61" s="1759">
        <v>0</v>
      </c>
      <c r="O61" s="1759">
        <v>0</v>
      </c>
      <c r="P61" s="1759">
        <v>0</v>
      </c>
      <c r="Q61" s="1760">
        <v>0</v>
      </c>
      <c r="R61" s="1761">
        <v>0</v>
      </c>
    </row>
    <row r="62" spans="2:18">
      <c r="B62" s="1767" t="s">
        <v>59</v>
      </c>
      <c r="C62" s="1759">
        <v>0</v>
      </c>
      <c r="D62" s="1759">
        <v>0</v>
      </c>
      <c r="E62" s="1759">
        <v>0</v>
      </c>
      <c r="F62" s="1759">
        <v>0</v>
      </c>
      <c r="G62" s="1759">
        <v>0</v>
      </c>
      <c r="H62" s="1759">
        <v>0</v>
      </c>
      <c r="I62" s="1759">
        <v>0</v>
      </c>
      <c r="J62" s="1759">
        <v>0</v>
      </c>
      <c r="K62" s="1759">
        <v>0</v>
      </c>
      <c r="L62" s="1759">
        <v>0</v>
      </c>
      <c r="M62" s="1759">
        <v>0</v>
      </c>
      <c r="N62" s="1759">
        <v>0</v>
      </c>
      <c r="O62" s="1759">
        <v>0</v>
      </c>
      <c r="P62" s="1759">
        <v>0</v>
      </c>
      <c r="Q62" s="1760">
        <v>0</v>
      </c>
      <c r="R62" s="1761">
        <v>0</v>
      </c>
    </row>
    <row r="63" spans="2:18">
      <c r="B63" s="1767" t="s">
        <v>60</v>
      </c>
      <c r="C63" s="1759">
        <v>0</v>
      </c>
      <c r="D63" s="1759">
        <v>3.7295134015505336</v>
      </c>
      <c r="E63" s="1759">
        <v>-3.649</v>
      </c>
      <c r="F63" s="1759">
        <v>0</v>
      </c>
      <c r="G63" s="1759">
        <v>0</v>
      </c>
      <c r="H63" s="1759">
        <v>0</v>
      </c>
      <c r="I63" s="1759">
        <v>0</v>
      </c>
      <c r="J63" s="1759">
        <v>0</v>
      </c>
      <c r="K63" s="1759">
        <v>0</v>
      </c>
      <c r="L63" s="1759">
        <v>0</v>
      </c>
      <c r="M63" s="1759">
        <v>0</v>
      </c>
      <c r="N63" s="1759">
        <v>0</v>
      </c>
      <c r="O63" s="1759">
        <v>0</v>
      </c>
      <c r="P63" s="1759">
        <v>0</v>
      </c>
      <c r="Q63" s="1760">
        <v>0</v>
      </c>
      <c r="R63" s="1761">
        <v>8.0513401550533548E-2</v>
      </c>
    </row>
    <row r="64" spans="2:18">
      <c r="B64" s="1767" t="s">
        <v>61</v>
      </c>
      <c r="C64" s="1759">
        <v>0</v>
      </c>
      <c r="D64" s="1759">
        <v>0</v>
      </c>
      <c r="E64" s="1759">
        <v>0</v>
      </c>
      <c r="F64" s="1759">
        <v>0</v>
      </c>
      <c r="G64" s="1759">
        <v>0</v>
      </c>
      <c r="H64" s="1759">
        <v>0</v>
      </c>
      <c r="I64" s="1759">
        <v>0</v>
      </c>
      <c r="J64" s="1759">
        <v>0</v>
      </c>
      <c r="K64" s="1759">
        <v>0</v>
      </c>
      <c r="L64" s="1759">
        <v>0</v>
      </c>
      <c r="M64" s="1759">
        <v>0</v>
      </c>
      <c r="N64" s="1759">
        <v>0</v>
      </c>
      <c r="O64" s="1759">
        <v>0</v>
      </c>
      <c r="P64" s="1759">
        <v>0</v>
      </c>
      <c r="Q64" s="1760">
        <v>0</v>
      </c>
      <c r="R64" s="1761">
        <v>0</v>
      </c>
    </row>
    <row r="65" spans="2:18">
      <c r="B65" s="1767" t="s">
        <v>62</v>
      </c>
      <c r="C65" s="1759">
        <v>0</v>
      </c>
      <c r="D65" s="1759">
        <v>0</v>
      </c>
      <c r="E65" s="1759">
        <v>0</v>
      </c>
      <c r="F65" s="1759">
        <v>0</v>
      </c>
      <c r="G65" s="1759">
        <v>0</v>
      </c>
      <c r="H65" s="1759">
        <v>0</v>
      </c>
      <c r="I65" s="1759">
        <v>0</v>
      </c>
      <c r="J65" s="1759">
        <v>0</v>
      </c>
      <c r="K65" s="1759">
        <v>0</v>
      </c>
      <c r="L65" s="1759">
        <v>0</v>
      </c>
      <c r="M65" s="1759">
        <v>0</v>
      </c>
      <c r="N65" s="1759">
        <v>0</v>
      </c>
      <c r="O65" s="1759">
        <v>0</v>
      </c>
      <c r="P65" s="1759">
        <v>0</v>
      </c>
      <c r="Q65" s="1760">
        <v>0</v>
      </c>
      <c r="R65" s="1761">
        <v>0</v>
      </c>
    </row>
    <row r="66" spans="2:18">
      <c r="B66" s="1767" t="s">
        <v>63</v>
      </c>
      <c r="C66" s="1759">
        <v>0</v>
      </c>
      <c r="D66" s="1759">
        <v>0</v>
      </c>
      <c r="E66" s="1759">
        <v>0</v>
      </c>
      <c r="F66" s="1759">
        <v>0</v>
      </c>
      <c r="G66" s="1759">
        <v>0</v>
      </c>
      <c r="H66" s="1759">
        <v>0</v>
      </c>
      <c r="I66" s="1759">
        <v>0</v>
      </c>
      <c r="J66" s="1759">
        <v>0</v>
      </c>
      <c r="K66" s="1759">
        <v>0</v>
      </c>
      <c r="L66" s="1759">
        <v>0</v>
      </c>
      <c r="M66" s="1759">
        <v>0</v>
      </c>
      <c r="N66" s="1759">
        <v>0</v>
      </c>
      <c r="O66" s="1759">
        <v>0</v>
      </c>
      <c r="P66" s="1759">
        <v>0</v>
      </c>
      <c r="Q66" s="1760">
        <v>0</v>
      </c>
      <c r="R66" s="1761">
        <v>0</v>
      </c>
    </row>
    <row r="67" spans="2:18">
      <c r="B67" s="1767" t="s">
        <v>64</v>
      </c>
      <c r="C67" s="1759">
        <v>0</v>
      </c>
      <c r="D67" s="1759">
        <v>-0.24495345000000002</v>
      </c>
      <c r="E67" s="1759">
        <v>0.24495345000000002</v>
      </c>
      <c r="F67" s="1759">
        <v>0</v>
      </c>
      <c r="G67" s="1759">
        <v>0</v>
      </c>
      <c r="H67" s="1759">
        <v>0</v>
      </c>
      <c r="I67" s="1759">
        <v>0</v>
      </c>
      <c r="J67" s="1759">
        <v>0</v>
      </c>
      <c r="K67" s="1759">
        <v>0</v>
      </c>
      <c r="L67" s="1759">
        <v>0</v>
      </c>
      <c r="M67" s="1759">
        <v>0</v>
      </c>
      <c r="N67" s="1759">
        <v>0</v>
      </c>
      <c r="O67" s="1759">
        <v>0</v>
      </c>
      <c r="P67" s="1759">
        <v>0</v>
      </c>
      <c r="Q67" s="1760">
        <v>0</v>
      </c>
      <c r="R67" s="1761">
        <v>0</v>
      </c>
    </row>
    <row r="68" spans="2:18">
      <c r="B68" s="1767" t="s">
        <v>65</v>
      </c>
      <c r="C68" s="1759">
        <v>0</v>
      </c>
      <c r="D68" s="1759">
        <v>0</v>
      </c>
      <c r="E68" s="1759">
        <v>0</v>
      </c>
      <c r="F68" s="1759">
        <v>0</v>
      </c>
      <c r="G68" s="1759">
        <v>0</v>
      </c>
      <c r="H68" s="1759">
        <v>0</v>
      </c>
      <c r="I68" s="1759">
        <v>0</v>
      </c>
      <c r="J68" s="1759">
        <v>0</v>
      </c>
      <c r="K68" s="1759">
        <v>0</v>
      </c>
      <c r="L68" s="1759">
        <v>0</v>
      </c>
      <c r="M68" s="1759">
        <v>0</v>
      </c>
      <c r="N68" s="1759">
        <v>0</v>
      </c>
      <c r="O68" s="1759">
        <v>0.10304810996219599</v>
      </c>
      <c r="P68" s="1759">
        <v>0</v>
      </c>
      <c r="Q68" s="1760">
        <v>0</v>
      </c>
      <c r="R68" s="1761">
        <v>0.10304810996219599</v>
      </c>
    </row>
    <row r="69" spans="2:18">
      <c r="B69" s="1767" t="s">
        <v>66</v>
      </c>
      <c r="C69" s="1759">
        <v>0</v>
      </c>
      <c r="D69" s="1759">
        <v>0</v>
      </c>
      <c r="E69" s="1759">
        <v>0</v>
      </c>
      <c r="F69" s="1759">
        <v>0</v>
      </c>
      <c r="G69" s="1759">
        <v>0</v>
      </c>
      <c r="H69" s="1759">
        <v>0</v>
      </c>
      <c r="I69" s="1759">
        <v>0</v>
      </c>
      <c r="J69" s="1759">
        <v>0</v>
      </c>
      <c r="K69" s="1759">
        <v>0</v>
      </c>
      <c r="L69" s="1759">
        <v>0</v>
      </c>
      <c r="M69" s="1759">
        <v>0</v>
      </c>
      <c r="N69" s="1759">
        <v>0</v>
      </c>
      <c r="O69" s="1759">
        <v>0.59445788701470015</v>
      </c>
      <c r="P69" s="1759">
        <v>4.9150792297966879E-2</v>
      </c>
      <c r="Q69" s="1760">
        <v>0</v>
      </c>
      <c r="R69" s="1761">
        <v>0.64360867931266708</v>
      </c>
    </row>
    <row r="70" spans="2:18">
      <c r="B70" s="1763" t="s">
        <v>67</v>
      </c>
      <c r="C70" s="1764">
        <v>5.5391483199445997</v>
      </c>
      <c r="D70" s="1764">
        <v>3.5141767794604997</v>
      </c>
      <c r="E70" s="1764">
        <v>5.3960760101032612</v>
      </c>
      <c r="F70" s="1764">
        <v>0</v>
      </c>
      <c r="G70" s="1764">
        <v>0</v>
      </c>
      <c r="H70" s="1764">
        <v>1.34263351809</v>
      </c>
      <c r="I70" s="1764">
        <v>2.068079428461711</v>
      </c>
      <c r="J70" s="1764">
        <v>0.28143767893494737</v>
      </c>
      <c r="K70" s="1764">
        <v>0</v>
      </c>
      <c r="L70" s="1764">
        <v>0.20903667589789515</v>
      </c>
      <c r="M70" s="1764">
        <v>0</v>
      </c>
      <c r="N70" s="1764">
        <v>1.5899445563899681</v>
      </c>
      <c r="O70" s="1764">
        <v>-6.7143474042012556</v>
      </c>
      <c r="P70" s="1764">
        <v>-0.49390342770203316</v>
      </c>
      <c r="Q70" s="1764">
        <v>0</v>
      </c>
      <c r="R70" s="1764">
        <v>12.732282135379595</v>
      </c>
    </row>
    <row r="71" spans="2:18">
      <c r="B71" s="1765"/>
      <c r="C71" s="1766"/>
      <c r="D71" s="1766"/>
      <c r="E71" s="1766"/>
      <c r="F71" s="1766"/>
      <c r="G71" s="1766"/>
      <c r="H71" s="1766"/>
      <c r="I71" s="1766"/>
      <c r="J71" s="1766"/>
      <c r="K71" s="1766"/>
      <c r="L71" s="1766"/>
      <c r="M71" s="1766"/>
      <c r="N71" s="1766"/>
      <c r="O71" s="1766"/>
      <c r="P71" s="1766"/>
      <c r="Q71" s="1766"/>
      <c r="R71" s="1766"/>
    </row>
    <row r="72" spans="2:18">
      <c r="B72" s="1767" t="s">
        <v>68</v>
      </c>
      <c r="C72" s="1759">
        <v>0</v>
      </c>
      <c r="D72" s="1759">
        <v>0</v>
      </c>
      <c r="E72" s="1759">
        <v>0.38085851791330078</v>
      </c>
      <c r="F72" s="1759">
        <v>0</v>
      </c>
      <c r="G72" s="1759">
        <v>0</v>
      </c>
      <c r="H72" s="1759">
        <v>0</v>
      </c>
      <c r="I72" s="1759">
        <v>8.7230101653345785E-2</v>
      </c>
      <c r="J72" s="1759">
        <v>7.562635377530402E-4</v>
      </c>
      <c r="K72" s="1759">
        <v>0</v>
      </c>
      <c r="L72" s="1759">
        <v>1.4547668697877551E-2</v>
      </c>
      <c r="M72" s="1759">
        <v>0</v>
      </c>
      <c r="N72" s="1759">
        <v>2.965780577458421E-4</v>
      </c>
      <c r="O72" s="1759">
        <v>0.65274076312684648</v>
      </c>
      <c r="P72" s="1759">
        <v>0.4939034277020331</v>
      </c>
      <c r="Q72" s="1759">
        <v>0</v>
      </c>
      <c r="R72" s="1768">
        <v>1.6303333206889026</v>
      </c>
    </row>
    <row r="73" spans="2:18">
      <c r="B73" s="1767" t="s">
        <v>69</v>
      </c>
      <c r="C73" s="1759">
        <v>0</v>
      </c>
      <c r="D73" s="1759">
        <v>0</v>
      </c>
      <c r="E73" s="1759">
        <v>12.13281552286019</v>
      </c>
      <c r="F73" s="1759">
        <v>0</v>
      </c>
      <c r="G73" s="1759">
        <v>0</v>
      </c>
      <c r="H73" s="1759">
        <v>0</v>
      </c>
      <c r="I73" s="1759">
        <v>0</v>
      </c>
      <c r="J73" s="1759">
        <v>0</v>
      </c>
      <c r="K73" s="1759">
        <v>0</v>
      </c>
      <c r="L73" s="1759">
        <v>0</v>
      </c>
      <c r="M73" s="1759">
        <v>0</v>
      </c>
      <c r="N73" s="1759">
        <v>0</v>
      </c>
      <c r="O73" s="1759">
        <v>0</v>
      </c>
      <c r="P73" s="1759">
        <v>0</v>
      </c>
      <c r="Q73" s="1759">
        <v>0</v>
      </c>
      <c r="R73" s="1768">
        <v>12.13281552286019</v>
      </c>
    </row>
    <row r="74" spans="2:18">
      <c r="B74" s="1767" t="s">
        <v>70</v>
      </c>
      <c r="C74" s="1759">
        <v>0</v>
      </c>
      <c r="D74" s="1759">
        <v>0</v>
      </c>
      <c r="E74" s="1759">
        <v>0.44874309349781</v>
      </c>
      <c r="F74" s="1759">
        <v>0</v>
      </c>
      <c r="G74" s="1759">
        <v>0</v>
      </c>
      <c r="H74" s="1759">
        <v>0</v>
      </c>
      <c r="I74" s="1759">
        <v>0</v>
      </c>
      <c r="J74" s="1759">
        <v>0</v>
      </c>
      <c r="K74" s="1759">
        <v>0</v>
      </c>
      <c r="L74" s="1759">
        <v>0</v>
      </c>
      <c r="M74" s="1759">
        <v>0</v>
      </c>
      <c r="N74" s="1759">
        <v>1.0197185162999998</v>
      </c>
      <c r="O74" s="1759">
        <v>3.1126834996999997</v>
      </c>
      <c r="P74" s="1759">
        <v>0</v>
      </c>
      <c r="Q74" s="1759">
        <v>0</v>
      </c>
      <c r="R74" s="1768">
        <v>4.5811451094978093</v>
      </c>
    </row>
    <row r="75" spans="2:18">
      <c r="B75" s="1767" t="s">
        <v>71</v>
      </c>
      <c r="C75" s="1759">
        <v>0</v>
      </c>
      <c r="D75" s="1759">
        <v>0</v>
      </c>
      <c r="E75" s="1759">
        <v>0.42700372531612524</v>
      </c>
      <c r="F75" s="1759">
        <v>0</v>
      </c>
      <c r="G75" s="1759">
        <v>0</v>
      </c>
      <c r="H75" s="1759">
        <v>0</v>
      </c>
      <c r="I75" s="1759">
        <v>0</v>
      </c>
      <c r="J75" s="1759">
        <v>2.4376469993283695E-3</v>
      </c>
      <c r="K75" s="1759">
        <v>0</v>
      </c>
      <c r="L75" s="1759">
        <v>0</v>
      </c>
      <c r="M75" s="1759">
        <v>0</v>
      </c>
      <c r="N75" s="1759">
        <v>2.3383378067163025E-4</v>
      </c>
      <c r="O75" s="1759">
        <v>2.9108537263241061</v>
      </c>
      <c r="P75" s="1759">
        <v>0</v>
      </c>
      <c r="Q75" s="1759">
        <v>0</v>
      </c>
      <c r="R75" s="1768">
        <v>3.3405289324202312</v>
      </c>
    </row>
    <row r="76" spans="2:18">
      <c r="B76" s="1767" t="s">
        <v>72</v>
      </c>
      <c r="C76" s="1759">
        <v>0</v>
      </c>
      <c r="D76" s="1759">
        <v>0</v>
      </c>
      <c r="E76" s="1759">
        <v>0.34363303886214769</v>
      </c>
      <c r="F76" s="1759">
        <v>0</v>
      </c>
      <c r="G76" s="1759">
        <v>0</v>
      </c>
      <c r="H76" s="1759">
        <v>0</v>
      </c>
      <c r="I76" s="1759">
        <v>5.8865949147620895E-2</v>
      </c>
      <c r="J76" s="1759">
        <v>0</v>
      </c>
      <c r="K76" s="1759">
        <v>0</v>
      </c>
      <c r="L76" s="1759">
        <v>0</v>
      </c>
      <c r="M76" s="1759">
        <v>0</v>
      </c>
      <c r="N76" s="1759">
        <v>0</v>
      </c>
      <c r="O76" s="1759">
        <v>3.806941505030427E-2</v>
      </c>
      <c r="P76" s="1759">
        <v>0</v>
      </c>
      <c r="Q76" s="1759">
        <v>0</v>
      </c>
      <c r="R76" s="1768">
        <v>0.44056840306007283</v>
      </c>
    </row>
    <row r="77" spans="2:18">
      <c r="B77" s="1767" t="s">
        <v>73</v>
      </c>
      <c r="C77" s="1759">
        <v>0</v>
      </c>
      <c r="D77" s="1759">
        <v>0</v>
      </c>
      <c r="E77" s="1759">
        <v>0</v>
      </c>
      <c r="F77" s="1759">
        <v>0</v>
      </c>
      <c r="G77" s="1759">
        <v>0</v>
      </c>
      <c r="H77" s="1759">
        <v>0</v>
      </c>
      <c r="I77" s="1759">
        <v>0</v>
      </c>
      <c r="J77" s="1759">
        <v>0</v>
      </c>
      <c r="K77" s="1759">
        <v>0</v>
      </c>
      <c r="L77" s="1759">
        <v>0</v>
      </c>
      <c r="M77" s="1759">
        <v>0</v>
      </c>
      <c r="N77" s="1759">
        <v>0</v>
      </c>
      <c r="O77" s="1759">
        <v>0</v>
      </c>
      <c r="P77" s="1759">
        <v>0</v>
      </c>
      <c r="Q77" s="1759">
        <v>0</v>
      </c>
      <c r="R77" s="1768">
        <v>0</v>
      </c>
    </row>
    <row r="78" spans="2:18">
      <c r="B78" s="1763" t="s">
        <v>74</v>
      </c>
      <c r="C78" s="1764">
        <v>0</v>
      </c>
      <c r="D78" s="1764">
        <v>0</v>
      </c>
      <c r="E78" s="1764">
        <v>13.733053898449574</v>
      </c>
      <c r="F78" s="1764">
        <v>0</v>
      </c>
      <c r="G78" s="1764">
        <v>0</v>
      </c>
      <c r="H78" s="1764">
        <v>0</v>
      </c>
      <c r="I78" s="1764">
        <v>0.14609605080096669</v>
      </c>
      <c r="J78" s="1764">
        <v>3.1939105370814096E-3</v>
      </c>
      <c r="K78" s="1764">
        <v>0</v>
      </c>
      <c r="L78" s="1764">
        <v>1.4547668697877551E-2</v>
      </c>
      <c r="M78" s="1764">
        <v>0</v>
      </c>
      <c r="N78" s="1764">
        <v>1.0202489281384171</v>
      </c>
      <c r="O78" s="1764">
        <v>6.7143474042012565</v>
      </c>
      <c r="P78" s="1764">
        <v>0.4939034277020331</v>
      </c>
      <c r="Q78" s="1764">
        <v>0</v>
      </c>
      <c r="R78" s="1764">
        <v>22.125391288527208</v>
      </c>
    </row>
    <row r="79" spans="2:18">
      <c r="B79" s="1758" t="s">
        <v>75</v>
      </c>
      <c r="C79" s="1759">
        <v>0</v>
      </c>
      <c r="D79" s="1759">
        <v>0</v>
      </c>
      <c r="E79" s="1759">
        <v>0.46611803222029996</v>
      </c>
      <c r="F79" s="1759">
        <v>0</v>
      </c>
      <c r="G79" s="1759">
        <v>0</v>
      </c>
      <c r="H79" s="1759">
        <v>0</v>
      </c>
      <c r="I79" s="1759">
        <v>0</v>
      </c>
      <c r="J79" s="1759">
        <v>0</v>
      </c>
      <c r="K79" s="1759">
        <v>0</v>
      </c>
      <c r="L79" s="1759">
        <v>0</v>
      </c>
      <c r="M79" s="1759">
        <v>0</v>
      </c>
      <c r="N79" s="1759">
        <v>0</v>
      </c>
      <c r="O79" s="1759">
        <v>0</v>
      </c>
      <c r="P79" s="1759">
        <v>0</v>
      </c>
      <c r="Q79" s="1759">
        <v>0</v>
      </c>
      <c r="R79" s="1768">
        <v>0.46611803222029996</v>
      </c>
    </row>
    <row r="80" spans="2:18">
      <c r="B80" s="1763" t="s">
        <v>76</v>
      </c>
      <c r="C80" s="1764">
        <v>0</v>
      </c>
      <c r="D80" s="1764">
        <v>0</v>
      </c>
      <c r="E80" s="1764">
        <v>14.199171930669873</v>
      </c>
      <c r="F80" s="1764">
        <v>0</v>
      </c>
      <c r="G80" s="1764">
        <v>0</v>
      </c>
      <c r="H80" s="1764">
        <v>0</v>
      </c>
      <c r="I80" s="1764">
        <v>0.14609605080096669</v>
      </c>
      <c r="J80" s="1764">
        <v>3.1939105370814096E-3</v>
      </c>
      <c r="K80" s="1764">
        <v>0</v>
      </c>
      <c r="L80" s="1764">
        <v>1.4547668697877551E-2</v>
      </c>
      <c r="M80" s="1764">
        <v>0</v>
      </c>
      <c r="N80" s="1764">
        <v>1.0202489281384171</v>
      </c>
      <c r="O80" s="1764">
        <v>6.7143474042012565</v>
      </c>
      <c r="P80" s="1764">
        <v>0.4939034277020331</v>
      </c>
      <c r="Q80" s="1764">
        <v>0</v>
      </c>
      <c r="R80" s="1764">
        <v>22.591509320747505</v>
      </c>
    </row>
    <row r="81" spans="2:18">
      <c r="B81" s="1750"/>
      <c r="C81" s="1750"/>
      <c r="D81" s="1750"/>
      <c r="E81" s="1750"/>
      <c r="F81" s="1750"/>
      <c r="G81" s="1750"/>
      <c r="H81" s="1750"/>
      <c r="I81" s="1750"/>
      <c r="J81" s="1750"/>
      <c r="K81" s="1750"/>
      <c r="L81" s="1750"/>
      <c r="M81" s="1750"/>
      <c r="N81" s="1750"/>
      <c r="O81" s="1750"/>
      <c r="P81" s="1750"/>
      <c r="Q81" s="1750"/>
      <c r="R81" s="1750"/>
    </row>
    <row r="82" spans="2:18">
      <c r="B82" s="1750"/>
      <c r="C82" s="1750"/>
      <c r="D82" s="1750"/>
      <c r="E82" s="1750"/>
      <c r="F82" s="1750"/>
      <c r="G82" s="1750"/>
      <c r="H82" s="1750"/>
      <c r="I82" s="1750"/>
      <c r="J82" s="1750"/>
      <c r="K82" s="1750"/>
      <c r="L82" s="1750"/>
      <c r="M82" s="1750"/>
      <c r="N82" s="1750"/>
      <c r="O82" s="1750"/>
      <c r="P82" s="1750"/>
      <c r="Q82" s="1750"/>
      <c r="R82" s="1750"/>
    </row>
    <row r="83" spans="2:18" ht="15">
      <c r="B83" s="1754" t="s">
        <v>78</v>
      </c>
      <c r="C83" s="1755"/>
      <c r="D83" s="1755"/>
      <c r="E83" s="1755"/>
      <c r="F83" s="1755"/>
      <c r="G83" s="1755"/>
      <c r="H83" s="1755"/>
      <c r="I83" s="1755"/>
      <c r="J83" s="1755"/>
      <c r="K83" s="1755"/>
      <c r="L83" s="1755"/>
      <c r="M83" s="1755"/>
      <c r="N83" s="1755"/>
      <c r="O83" s="1755"/>
      <c r="P83" s="1755"/>
      <c r="Q83" s="1755"/>
      <c r="R83" s="1755"/>
    </row>
    <row r="84" spans="2:18">
      <c r="B84" s="1750"/>
      <c r="C84" s="1750"/>
      <c r="D84" s="1750"/>
      <c r="E84" s="1750"/>
      <c r="F84" s="1750"/>
      <c r="G84" s="1750"/>
      <c r="H84" s="1750"/>
      <c r="I84" s="1750"/>
      <c r="J84" s="1750"/>
      <c r="K84" s="1750"/>
      <c r="L84" s="1750"/>
      <c r="M84" s="1750"/>
      <c r="N84" s="1750"/>
      <c r="O84" s="1750"/>
      <c r="P84" s="1750"/>
      <c r="Q84" s="1750"/>
      <c r="R84" s="1750"/>
    </row>
    <row r="85" spans="2:18">
      <c r="B85" s="2161" t="s">
        <v>30</v>
      </c>
      <c r="C85" s="2162" t="s">
        <v>31</v>
      </c>
      <c r="D85" s="2162" t="s">
        <v>32</v>
      </c>
      <c r="E85" s="2162" t="s">
        <v>33</v>
      </c>
      <c r="F85" s="2162" t="s">
        <v>34</v>
      </c>
      <c r="G85" s="2162" t="s">
        <v>35</v>
      </c>
      <c r="H85" s="2162" t="s">
        <v>36</v>
      </c>
      <c r="I85" s="2162" t="s">
        <v>37</v>
      </c>
      <c r="J85" s="2162"/>
      <c r="K85" s="2162"/>
      <c r="L85" s="2162"/>
      <c r="M85" s="2162"/>
      <c r="N85" s="2162"/>
      <c r="O85" s="2159" t="s">
        <v>38</v>
      </c>
      <c r="P85" s="2159" t="s">
        <v>39</v>
      </c>
      <c r="Q85" s="2159" t="s">
        <v>40</v>
      </c>
      <c r="R85" s="2159" t="s">
        <v>41</v>
      </c>
    </row>
    <row r="86" spans="2:18" ht="36">
      <c r="B86" s="2161"/>
      <c r="C86" s="2162"/>
      <c r="D86" s="2162"/>
      <c r="E86" s="2162"/>
      <c r="F86" s="2162"/>
      <c r="G86" s="2162"/>
      <c r="H86" s="2162"/>
      <c r="I86" s="1756" t="s">
        <v>42</v>
      </c>
      <c r="J86" s="1756" t="s">
        <v>43</v>
      </c>
      <c r="K86" s="1756" t="s">
        <v>44</v>
      </c>
      <c r="L86" s="1756" t="s">
        <v>45</v>
      </c>
      <c r="M86" s="1757" t="s">
        <v>46</v>
      </c>
      <c r="N86" s="1756" t="s">
        <v>47</v>
      </c>
      <c r="O86" s="2160"/>
      <c r="P86" s="2160"/>
      <c r="Q86" s="2160"/>
      <c r="R86" s="2160"/>
    </row>
    <row r="87" spans="2:18">
      <c r="B87" s="1758" t="s">
        <v>48</v>
      </c>
      <c r="C87" s="1776">
        <v>0</v>
      </c>
      <c r="D87" s="1776">
        <v>0</v>
      </c>
      <c r="E87" s="1776">
        <v>0</v>
      </c>
      <c r="F87" s="1776">
        <v>0</v>
      </c>
      <c r="G87" s="1777">
        <v>0</v>
      </c>
      <c r="H87" s="1777">
        <v>3.3455315016552651</v>
      </c>
      <c r="I87" s="1777">
        <v>2.5656063569799175</v>
      </c>
      <c r="J87" s="1777">
        <v>0.52815499544612887</v>
      </c>
      <c r="K87" s="1776">
        <v>1.2541050018668516</v>
      </c>
      <c r="L87" s="1776">
        <v>0.16066538698047411</v>
      </c>
      <c r="M87" s="1777">
        <v>0</v>
      </c>
      <c r="N87" s="1777">
        <v>1.6643500994835789</v>
      </c>
      <c r="O87" s="1776">
        <v>0</v>
      </c>
      <c r="P87" s="1776">
        <v>0</v>
      </c>
      <c r="Q87" s="1776">
        <v>0</v>
      </c>
      <c r="R87" s="1778">
        <v>9.5184133424122166</v>
      </c>
    </row>
    <row r="88" spans="2:18">
      <c r="B88" s="1758" t="s">
        <v>49</v>
      </c>
      <c r="C88" s="1776">
        <v>1.7920276038166665</v>
      </c>
      <c r="D88" s="1776">
        <v>4.5284449145750942</v>
      </c>
      <c r="E88" s="1776">
        <v>17.737413141967096</v>
      </c>
      <c r="F88" s="1776">
        <v>0</v>
      </c>
      <c r="G88" s="1776">
        <v>0</v>
      </c>
      <c r="H88" s="1776">
        <v>0</v>
      </c>
      <c r="I88" s="1776">
        <v>1.7064184013992112</v>
      </c>
      <c r="J88" s="1776">
        <v>0</v>
      </c>
      <c r="K88" s="1776">
        <v>2.499440757084872</v>
      </c>
      <c r="L88" s="1776">
        <v>0</v>
      </c>
      <c r="M88" s="1776">
        <v>0</v>
      </c>
      <c r="N88" s="1776">
        <v>0</v>
      </c>
      <c r="O88" s="1776">
        <v>0</v>
      </c>
      <c r="P88" s="1776">
        <v>0</v>
      </c>
      <c r="Q88" s="1776">
        <v>0</v>
      </c>
      <c r="R88" s="1778">
        <v>28.263744818842941</v>
      </c>
    </row>
    <row r="89" spans="2:18">
      <c r="B89" s="1758" t="s">
        <v>50</v>
      </c>
      <c r="C89" s="1776">
        <v>0</v>
      </c>
      <c r="D89" s="1776">
        <v>0</v>
      </c>
      <c r="E89" s="1776">
        <v>-1.2209185925395749</v>
      </c>
      <c r="F89" s="1776">
        <v>0</v>
      </c>
      <c r="G89" s="1776">
        <v>0</v>
      </c>
      <c r="H89" s="1776">
        <v>0</v>
      </c>
      <c r="I89" s="1776">
        <v>0</v>
      </c>
      <c r="J89" s="1776">
        <v>0</v>
      </c>
      <c r="K89" s="1776">
        <v>0</v>
      </c>
      <c r="L89" s="1776">
        <v>0</v>
      </c>
      <c r="M89" s="1776">
        <v>0</v>
      </c>
      <c r="N89" s="1776">
        <v>0</v>
      </c>
      <c r="O89" s="1776">
        <v>0</v>
      </c>
      <c r="P89" s="1776">
        <v>0</v>
      </c>
      <c r="Q89" s="1776">
        <v>0</v>
      </c>
      <c r="R89" s="1778">
        <v>-1.2209185925395749</v>
      </c>
    </row>
    <row r="90" spans="2:18">
      <c r="B90" s="1758" t="s">
        <v>51</v>
      </c>
      <c r="C90" s="1776">
        <v>0</v>
      </c>
      <c r="D90" s="1776">
        <v>0</v>
      </c>
      <c r="E90" s="1776">
        <v>-3.7444786889769405E-2</v>
      </c>
      <c r="F90" s="1776">
        <v>0</v>
      </c>
      <c r="G90" s="1776">
        <v>0</v>
      </c>
      <c r="H90" s="1776">
        <v>0</v>
      </c>
      <c r="I90" s="1776">
        <v>0</v>
      </c>
      <c r="J90" s="1776">
        <v>0</v>
      </c>
      <c r="K90" s="1776">
        <v>0</v>
      </c>
      <c r="L90" s="1776">
        <v>0</v>
      </c>
      <c r="M90" s="1776">
        <v>0</v>
      </c>
      <c r="N90" s="1776">
        <v>0</v>
      </c>
      <c r="O90" s="1776">
        <v>0</v>
      </c>
      <c r="P90" s="1776">
        <v>0</v>
      </c>
      <c r="Q90" s="1776">
        <v>0</v>
      </c>
      <c r="R90" s="1778">
        <v>-3.7444786889769405E-2</v>
      </c>
    </row>
    <row r="91" spans="2:18">
      <c r="B91" s="1758" t="s">
        <v>52</v>
      </c>
      <c r="C91" s="1776">
        <v>0</v>
      </c>
      <c r="D91" s="1776">
        <v>0</v>
      </c>
      <c r="E91" s="1776">
        <v>-1.9128416746430035</v>
      </c>
      <c r="F91" s="1776">
        <v>0</v>
      </c>
      <c r="G91" s="1776">
        <v>0</v>
      </c>
      <c r="H91" s="1776">
        <v>0</v>
      </c>
      <c r="I91" s="1776">
        <v>0</v>
      </c>
      <c r="J91" s="1776">
        <v>0</v>
      </c>
      <c r="K91" s="1776">
        <v>0</v>
      </c>
      <c r="L91" s="1776">
        <v>0</v>
      </c>
      <c r="M91" s="1776">
        <v>0</v>
      </c>
      <c r="N91" s="1776">
        <v>0</v>
      </c>
      <c r="O91" s="1776">
        <v>0</v>
      </c>
      <c r="P91" s="1776">
        <v>0</v>
      </c>
      <c r="Q91" s="1776">
        <v>0</v>
      </c>
      <c r="R91" s="1778">
        <v>-1.9128416746430035</v>
      </c>
    </row>
    <row r="92" spans="2:18">
      <c r="B92" s="1758" t="s">
        <v>53</v>
      </c>
      <c r="C92" s="1776">
        <v>9.7684723496666986E-2</v>
      </c>
      <c r="D92" s="1776">
        <v>-5.9567697000000003E-2</v>
      </c>
      <c r="E92" s="1776">
        <v>3.8766666666666671E-2</v>
      </c>
      <c r="F92" s="1776">
        <v>0</v>
      </c>
      <c r="G92" s="1776">
        <v>0</v>
      </c>
      <c r="H92" s="1776">
        <v>0</v>
      </c>
      <c r="I92" s="1776">
        <v>0</v>
      </c>
      <c r="J92" s="1776">
        <v>0</v>
      </c>
      <c r="K92" s="1776">
        <v>0</v>
      </c>
      <c r="L92" s="1776">
        <v>0</v>
      </c>
      <c r="M92" s="1776">
        <v>0</v>
      </c>
      <c r="N92" s="1776">
        <v>0</v>
      </c>
      <c r="O92" s="1776">
        <v>0</v>
      </c>
      <c r="P92" s="1776">
        <v>0</v>
      </c>
      <c r="Q92" s="1776">
        <v>0</v>
      </c>
      <c r="R92" s="1778">
        <v>7.6883693163333655E-2</v>
      </c>
    </row>
    <row r="93" spans="2:18">
      <c r="B93" s="1763" t="s">
        <v>54</v>
      </c>
      <c r="C93" s="1779">
        <v>1.8897123273133334</v>
      </c>
      <c r="D93" s="1779">
        <v>4.4688772175750939</v>
      </c>
      <c r="E93" s="1779">
        <v>14.604974754561416</v>
      </c>
      <c r="F93" s="1779">
        <v>0</v>
      </c>
      <c r="G93" s="1779">
        <v>0</v>
      </c>
      <c r="H93" s="1779">
        <v>3.3455315016552651</v>
      </c>
      <c r="I93" s="1779">
        <v>4.2720247583791284</v>
      </c>
      <c r="J93" s="1779">
        <v>0.52815499544612887</v>
      </c>
      <c r="K93" s="1779">
        <v>3.7535457589517236</v>
      </c>
      <c r="L93" s="1779">
        <v>0.16066538698047411</v>
      </c>
      <c r="M93" s="1779">
        <v>0</v>
      </c>
      <c r="N93" s="1779">
        <v>1.6643500994835789</v>
      </c>
      <c r="O93" s="1779">
        <v>0</v>
      </c>
      <c r="P93" s="1779">
        <v>0</v>
      </c>
      <c r="Q93" s="1779">
        <v>0</v>
      </c>
      <c r="R93" s="1779">
        <v>34.687836800346147</v>
      </c>
    </row>
    <row r="94" spans="2:18">
      <c r="B94" s="1765"/>
      <c r="C94" s="1780"/>
      <c r="D94" s="1780"/>
      <c r="E94" s="1780"/>
      <c r="F94" s="1780"/>
      <c r="G94" s="1780"/>
      <c r="H94" s="1780"/>
      <c r="I94" s="1780"/>
      <c r="J94" s="1780"/>
      <c r="K94" s="1780"/>
      <c r="L94" s="1780"/>
      <c r="M94" s="1780"/>
      <c r="N94" s="1780"/>
      <c r="O94" s="1780"/>
      <c r="P94" s="1780"/>
      <c r="Q94" s="1780"/>
      <c r="R94" s="1780"/>
    </row>
    <row r="95" spans="2:18">
      <c r="B95" s="1767" t="s">
        <v>55</v>
      </c>
      <c r="C95" s="1776">
        <v>0</v>
      </c>
      <c r="D95" s="1776">
        <v>4.3623690669338813E-2</v>
      </c>
      <c r="E95" s="1776">
        <v>-0.43976848620269193</v>
      </c>
      <c r="F95" s="1776">
        <v>0</v>
      </c>
      <c r="G95" s="1776">
        <v>0</v>
      </c>
      <c r="H95" s="1776">
        <v>0</v>
      </c>
      <c r="I95" s="1776">
        <v>0</v>
      </c>
      <c r="J95" s="1776">
        <v>0</v>
      </c>
      <c r="K95" s="1776">
        <v>0</v>
      </c>
      <c r="L95" s="1776">
        <v>0</v>
      </c>
      <c r="M95" s="1776">
        <v>0</v>
      </c>
      <c r="N95" s="1776">
        <v>0</v>
      </c>
      <c r="O95" s="1776">
        <v>0.19176325930063415</v>
      </c>
      <c r="P95" s="1776">
        <v>0</v>
      </c>
      <c r="Q95" s="1776">
        <v>0</v>
      </c>
      <c r="R95" s="1781">
        <v>-0.20438153623271899</v>
      </c>
    </row>
    <row r="96" spans="2:18">
      <c r="B96" s="1767" t="s">
        <v>56</v>
      </c>
      <c r="C96" s="1776">
        <v>1.8897123273133336</v>
      </c>
      <c r="D96" s="1776">
        <v>0</v>
      </c>
      <c r="E96" s="1776">
        <v>4.1459563161834101</v>
      </c>
      <c r="F96" s="1776">
        <v>0</v>
      </c>
      <c r="G96" s="1776">
        <v>0</v>
      </c>
      <c r="H96" s="1776">
        <v>3.3455315016552651</v>
      </c>
      <c r="I96" s="1776">
        <v>3.5144950063158786</v>
      </c>
      <c r="J96" s="1776">
        <v>0.51644845078693757</v>
      </c>
      <c r="K96" s="1776">
        <v>3.7008210788065874</v>
      </c>
      <c r="L96" s="1776">
        <v>0.12637018993486765</v>
      </c>
      <c r="M96" s="1776">
        <v>0</v>
      </c>
      <c r="N96" s="1776">
        <v>0.58332819125492874</v>
      </c>
      <c r="O96" s="1776">
        <v>-7.313115845737034</v>
      </c>
      <c r="P96" s="1776">
        <v>0</v>
      </c>
      <c r="Q96" s="1776">
        <v>0</v>
      </c>
      <c r="R96" s="1781">
        <v>10.509547216514175</v>
      </c>
    </row>
    <row r="97" spans="2:18">
      <c r="B97" s="1767" t="s">
        <v>57</v>
      </c>
      <c r="C97" s="1776">
        <v>0</v>
      </c>
      <c r="D97" s="1776">
        <v>0</v>
      </c>
      <c r="E97" s="1776">
        <v>0</v>
      </c>
      <c r="F97" s="1776">
        <v>0</v>
      </c>
      <c r="G97" s="1776">
        <v>0</v>
      </c>
      <c r="H97" s="1776">
        <v>0</v>
      </c>
      <c r="I97" s="1776">
        <v>0.59227748971698579</v>
      </c>
      <c r="J97" s="1776">
        <v>0</v>
      </c>
      <c r="K97" s="1776">
        <v>0</v>
      </c>
      <c r="L97" s="1776">
        <v>1.2193023093495447E-2</v>
      </c>
      <c r="M97" s="1776">
        <v>0</v>
      </c>
      <c r="N97" s="1776">
        <v>9.9666458303132616E-2</v>
      </c>
      <c r="O97" s="1776">
        <v>0</v>
      </c>
      <c r="P97" s="1776">
        <v>-0.6019387797337874</v>
      </c>
      <c r="Q97" s="1776">
        <v>0</v>
      </c>
      <c r="R97" s="1781">
        <v>0.10219819137982644</v>
      </c>
    </row>
    <row r="98" spans="2:18">
      <c r="B98" s="1767" t="s">
        <v>58</v>
      </c>
      <c r="C98" s="1776">
        <v>0</v>
      </c>
      <c r="D98" s="1776">
        <v>0</v>
      </c>
      <c r="E98" s="1776">
        <v>0</v>
      </c>
      <c r="F98" s="1776">
        <v>0</v>
      </c>
      <c r="G98" s="1776">
        <v>0</v>
      </c>
      <c r="H98" s="1776">
        <v>0</v>
      </c>
      <c r="I98" s="1776">
        <v>0</v>
      </c>
      <c r="J98" s="1776">
        <v>0</v>
      </c>
      <c r="K98" s="1776">
        <v>0</v>
      </c>
      <c r="L98" s="1776">
        <v>0</v>
      </c>
      <c r="M98" s="1776">
        <v>0</v>
      </c>
      <c r="N98" s="1776">
        <v>0</v>
      </c>
      <c r="O98" s="1776">
        <v>0</v>
      </c>
      <c r="P98" s="1776">
        <v>0</v>
      </c>
      <c r="Q98" s="1776">
        <v>0</v>
      </c>
      <c r="R98" s="1781">
        <v>0</v>
      </c>
    </row>
    <row r="99" spans="2:18">
      <c r="B99" s="1767" t="s">
        <v>59</v>
      </c>
      <c r="C99" s="1776">
        <v>0</v>
      </c>
      <c r="D99" s="1776">
        <v>0</v>
      </c>
      <c r="E99" s="1776">
        <v>0</v>
      </c>
      <c r="F99" s="1776">
        <v>0</v>
      </c>
      <c r="G99" s="1776">
        <v>0</v>
      </c>
      <c r="H99" s="1776">
        <v>0</v>
      </c>
      <c r="I99" s="1776">
        <v>0</v>
      </c>
      <c r="J99" s="1776">
        <v>0</v>
      </c>
      <c r="K99" s="1776">
        <v>0</v>
      </c>
      <c r="L99" s="1776">
        <v>0</v>
      </c>
      <c r="M99" s="1776">
        <v>0</v>
      </c>
      <c r="N99" s="1776">
        <v>0</v>
      </c>
      <c r="O99" s="1776">
        <v>0</v>
      </c>
      <c r="P99" s="1776">
        <v>0</v>
      </c>
      <c r="Q99" s="1776">
        <v>0</v>
      </c>
      <c r="R99" s="1781">
        <v>0</v>
      </c>
    </row>
    <row r="100" spans="2:18">
      <c r="B100" s="1767" t="s">
        <v>60</v>
      </c>
      <c r="C100" s="1776">
        <v>0</v>
      </c>
      <c r="D100" s="1776">
        <v>4.8707707181316273</v>
      </c>
      <c r="E100" s="1776">
        <v>-4.8497198291307155</v>
      </c>
      <c r="F100" s="1776">
        <v>0</v>
      </c>
      <c r="G100" s="1776">
        <v>0</v>
      </c>
      <c r="H100" s="1776">
        <v>0</v>
      </c>
      <c r="I100" s="1776">
        <v>0</v>
      </c>
      <c r="J100" s="1776">
        <v>0</v>
      </c>
      <c r="K100" s="1776">
        <v>0</v>
      </c>
      <c r="L100" s="1776">
        <v>0</v>
      </c>
      <c r="M100" s="1776">
        <v>0</v>
      </c>
      <c r="N100" s="1776">
        <v>0</v>
      </c>
      <c r="O100" s="1776">
        <v>0</v>
      </c>
      <c r="P100" s="1776">
        <v>0</v>
      </c>
      <c r="Q100" s="1776">
        <v>0</v>
      </c>
      <c r="R100" s="1781">
        <v>2.1050889000911788E-2</v>
      </c>
    </row>
    <row r="101" spans="2:18">
      <c r="B101" s="1767" t="s">
        <v>61</v>
      </c>
      <c r="C101" s="1776">
        <v>0</v>
      </c>
      <c r="D101" s="1776">
        <v>0</v>
      </c>
      <c r="E101" s="1776">
        <v>0</v>
      </c>
      <c r="F101" s="1776">
        <v>0</v>
      </c>
      <c r="G101" s="1776">
        <v>0</v>
      </c>
      <c r="H101" s="1776">
        <v>0</v>
      </c>
      <c r="I101" s="1776">
        <v>0</v>
      </c>
      <c r="J101" s="1776">
        <v>0</v>
      </c>
      <c r="K101" s="1776">
        <v>0</v>
      </c>
      <c r="L101" s="1776">
        <v>0</v>
      </c>
      <c r="M101" s="1776">
        <v>0</v>
      </c>
      <c r="N101" s="1776">
        <v>0</v>
      </c>
      <c r="O101" s="1776">
        <v>0</v>
      </c>
      <c r="P101" s="1776">
        <v>0</v>
      </c>
      <c r="Q101" s="1776">
        <v>0</v>
      </c>
      <c r="R101" s="1781">
        <v>0</v>
      </c>
    </row>
    <row r="102" spans="2:18">
      <c r="B102" s="1767" t="s">
        <v>62</v>
      </c>
      <c r="C102" s="1776">
        <v>0</v>
      </c>
      <c r="D102" s="1776">
        <v>0</v>
      </c>
      <c r="E102" s="1776">
        <v>0</v>
      </c>
      <c r="F102" s="1776">
        <v>0</v>
      </c>
      <c r="G102" s="1776">
        <v>0</v>
      </c>
      <c r="H102" s="1776">
        <v>0</v>
      </c>
      <c r="I102" s="1776">
        <v>0</v>
      </c>
      <c r="J102" s="1776">
        <v>0</v>
      </c>
      <c r="K102" s="1776">
        <v>0</v>
      </c>
      <c r="L102" s="1776">
        <v>0</v>
      </c>
      <c r="M102" s="1776">
        <v>0</v>
      </c>
      <c r="N102" s="1776">
        <v>0</v>
      </c>
      <c r="O102" s="1776">
        <v>0</v>
      </c>
      <c r="P102" s="1776">
        <v>0</v>
      </c>
      <c r="Q102" s="1776">
        <v>0</v>
      </c>
      <c r="R102" s="1781">
        <v>0</v>
      </c>
    </row>
    <row r="103" spans="2:18">
      <c r="B103" s="1767" t="s">
        <v>63</v>
      </c>
      <c r="C103" s="1776">
        <v>0</v>
      </c>
      <c r="D103" s="1776">
        <v>0</v>
      </c>
      <c r="E103" s="1776">
        <v>0</v>
      </c>
      <c r="F103" s="1776">
        <v>0</v>
      </c>
      <c r="G103" s="1776">
        <v>0</v>
      </c>
      <c r="H103" s="1776">
        <v>0</v>
      </c>
      <c r="I103" s="1776">
        <v>0</v>
      </c>
      <c r="J103" s="1776">
        <v>0</v>
      </c>
      <c r="K103" s="1776">
        <v>0</v>
      </c>
      <c r="L103" s="1776">
        <v>0</v>
      </c>
      <c r="M103" s="1776">
        <v>0</v>
      </c>
      <c r="N103" s="1776">
        <v>0</v>
      </c>
      <c r="O103" s="1776">
        <v>0</v>
      </c>
      <c r="P103" s="1776">
        <v>0</v>
      </c>
      <c r="Q103" s="1776">
        <v>0</v>
      </c>
      <c r="R103" s="1781">
        <v>0</v>
      </c>
    </row>
    <row r="104" spans="2:18">
      <c r="B104" s="1767" t="s">
        <v>64</v>
      </c>
      <c r="C104" s="1776">
        <v>0</v>
      </c>
      <c r="D104" s="1776">
        <v>-0.44547428554653301</v>
      </c>
      <c r="E104" s="1776">
        <v>0.44547428554653301</v>
      </c>
      <c r="F104" s="1776">
        <v>0</v>
      </c>
      <c r="G104" s="1776">
        <v>0</v>
      </c>
      <c r="H104" s="1776">
        <v>0</v>
      </c>
      <c r="I104" s="1776">
        <v>0</v>
      </c>
      <c r="J104" s="1776">
        <v>0</v>
      </c>
      <c r="K104" s="1776">
        <v>0</v>
      </c>
      <c r="L104" s="1776">
        <v>0</v>
      </c>
      <c r="M104" s="1776">
        <v>0</v>
      </c>
      <c r="N104" s="1776">
        <v>0</v>
      </c>
      <c r="O104" s="1776">
        <v>0</v>
      </c>
      <c r="P104" s="1776">
        <v>0</v>
      </c>
      <c r="Q104" s="1776">
        <v>0</v>
      </c>
      <c r="R104" s="1781">
        <v>0</v>
      </c>
    </row>
    <row r="105" spans="2:18">
      <c r="B105" s="1767" t="s">
        <v>65</v>
      </c>
      <c r="C105" s="1776">
        <v>0</v>
      </c>
      <c r="D105" s="1776">
        <v>0</v>
      </c>
      <c r="E105" s="1776">
        <v>0.42062870043403144</v>
      </c>
      <c r="F105" s="1776">
        <v>0</v>
      </c>
      <c r="G105" s="1776">
        <v>0</v>
      </c>
      <c r="H105" s="1776">
        <v>0</v>
      </c>
      <c r="I105" s="1776">
        <v>0</v>
      </c>
      <c r="J105" s="1776">
        <v>0</v>
      </c>
      <c r="K105" s="1776">
        <v>0</v>
      </c>
      <c r="L105" s="1776">
        <v>0</v>
      </c>
      <c r="M105" s="1776">
        <v>0</v>
      </c>
      <c r="N105" s="1776">
        <v>0</v>
      </c>
      <c r="O105" s="1776">
        <v>8.4170171553275941E-2</v>
      </c>
      <c r="P105" s="1776">
        <v>0</v>
      </c>
      <c r="Q105" s="1776">
        <v>0</v>
      </c>
      <c r="R105" s="1781">
        <v>0.50479887198730733</v>
      </c>
    </row>
    <row r="106" spans="2:18">
      <c r="B106" s="1767" t="s">
        <v>66</v>
      </c>
      <c r="C106" s="1776">
        <v>0</v>
      </c>
      <c r="D106" s="1776">
        <v>0</v>
      </c>
      <c r="E106" s="1776">
        <v>0</v>
      </c>
      <c r="F106" s="1776">
        <v>0</v>
      </c>
      <c r="G106" s="1776">
        <v>0</v>
      </c>
      <c r="H106" s="1776">
        <v>0</v>
      </c>
      <c r="I106" s="1776">
        <v>0</v>
      </c>
      <c r="J106" s="1776">
        <v>0</v>
      </c>
      <c r="K106" s="1776">
        <v>0</v>
      </c>
      <c r="L106" s="1776">
        <v>0</v>
      </c>
      <c r="M106" s="1776">
        <v>0</v>
      </c>
      <c r="N106" s="1776">
        <v>0</v>
      </c>
      <c r="O106" s="1776">
        <v>0.54284220907071179</v>
      </c>
      <c r="P106" s="1776">
        <v>4.9436862165945138E-2</v>
      </c>
      <c r="Q106" s="1776">
        <v>0</v>
      </c>
      <c r="R106" s="1781">
        <v>0.59227907123665691</v>
      </c>
    </row>
    <row r="107" spans="2:18">
      <c r="B107" s="1763" t="s">
        <v>67</v>
      </c>
      <c r="C107" s="1779">
        <v>1.8897123273133336</v>
      </c>
      <c r="D107" s="1779">
        <v>4.4689201232544331</v>
      </c>
      <c r="E107" s="1779">
        <v>-0.2774290131694328</v>
      </c>
      <c r="F107" s="1779">
        <v>0</v>
      </c>
      <c r="G107" s="1779">
        <v>0</v>
      </c>
      <c r="H107" s="1779">
        <v>3.3455315016552651</v>
      </c>
      <c r="I107" s="1779">
        <v>4.106772496032864</v>
      </c>
      <c r="J107" s="1779">
        <v>0.51644845078693757</v>
      </c>
      <c r="K107" s="1779">
        <v>3.7008210788065874</v>
      </c>
      <c r="L107" s="1779">
        <v>0.13856321302836311</v>
      </c>
      <c r="M107" s="1779">
        <v>0</v>
      </c>
      <c r="N107" s="1779">
        <v>0.68299464955806133</v>
      </c>
      <c r="O107" s="1779">
        <v>-6.4943402058124118</v>
      </c>
      <c r="P107" s="1779">
        <v>-0.55250191756784228</v>
      </c>
      <c r="Q107" s="1779">
        <v>0</v>
      </c>
      <c r="R107" s="1779">
        <v>11.525492703886156</v>
      </c>
    </row>
    <row r="108" spans="2:18">
      <c r="B108" s="1765"/>
      <c r="C108" s="1780"/>
      <c r="D108" s="1780"/>
      <c r="E108" s="1780"/>
      <c r="F108" s="1780"/>
      <c r="G108" s="1780"/>
      <c r="H108" s="1780"/>
      <c r="I108" s="1780"/>
      <c r="J108" s="1780"/>
      <c r="K108" s="1780"/>
      <c r="L108" s="1780"/>
      <c r="M108" s="1780"/>
      <c r="N108" s="1780"/>
      <c r="O108" s="1780"/>
      <c r="P108" s="1780"/>
      <c r="Q108" s="1780"/>
      <c r="R108" s="1780"/>
    </row>
    <row r="109" spans="2:18">
      <c r="B109" s="1767" t="s">
        <v>68</v>
      </c>
      <c r="C109" s="1776">
        <v>0</v>
      </c>
      <c r="D109" s="1776">
        <v>0</v>
      </c>
      <c r="E109" s="1776">
        <v>0.53303815652894093</v>
      </c>
      <c r="F109" s="1776">
        <v>0</v>
      </c>
      <c r="G109" s="1776">
        <v>0</v>
      </c>
      <c r="H109" s="1776">
        <v>0</v>
      </c>
      <c r="I109" s="1776">
        <v>0.14622034138293066</v>
      </c>
      <c r="J109" s="1776">
        <v>1.6344131092322256E-3</v>
      </c>
      <c r="K109" s="1776">
        <v>0</v>
      </c>
      <c r="L109" s="1776">
        <v>2.2102173952111028E-2</v>
      </c>
      <c r="M109" s="1776">
        <v>0</v>
      </c>
      <c r="N109" s="1776">
        <v>4.5058902280570805E-4</v>
      </c>
      <c r="O109" s="1776">
        <v>0.73064990649360573</v>
      </c>
      <c r="P109" s="1776">
        <v>0.55250191756784239</v>
      </c>
      <c r="Q109" s="1776">
        <v>0</v>
      </c>
      <c r="R109" s="1776">
        <v>1.9865974980574688</v>
      </c>
    </row>
    <row r="110" spans="2:18">
      <c r="B110" s="1767" t="s">
        <v>69</v>
      </c>
      <c r="C110" s="1776">
        <v>0</v>
      </c>
      <c r="D110" s="1776">
        <v>0</v>
      </c>
      <c r="E110" s="1776">
        <v>12.512906339965795</v>
      </c>
      <c r="F110" s="1776">
        <v>0</v>
      </c>
      <c r="G110" s="1776">
        <v>0</v>
      </c>
      <c r="H110" s="1776">
        <v>0</v>
      </c>
      <c r="I110" s="1776">
        <v>0</v>
      </c>
      <c r="J110" s="1776">
        <v>0</v>
      </c>
      <c r="K110" s="1776">
        <v>0</v>
      </c>
      <c r="L110" s="1776">
        <v>0</v>
      </c>
      <c r="M110" s="1776">
        <v>0</v>
      </c>
      <c r="N110" s="1776">
        <v>0</v>
      </c>
      <c r="O110" s="1776">
        <v>0.12042997587926575</v>
      </c>
      <c r="P110" s="1776">
        <v>0</v>
      </c>
      <c r="Q110" s="1776">
        <v>0</v>
      </c>
      <c r="R110" s="1776">
        <v>12.63333631584506</v>
      </c>
    </row>
    <row r="111" spans="2:18">
      <c r="B111" s="1767" t="s">
        <v>70</v>
      </c>
      <c r="C111" s="1776">
        <v>0</v>
      </c>
      <c r="D111" s="1776">
        <v>0</v>
      </c>
      <c r="E111" s="1776">
        <v>0.3819219190221822</v>
      </c>
      <c r="F111" s="1776">
        <v>0</v>
      </c>
      <c r="G111" s="1776">
        <v>0</v>
      </c>
      <c r="H111" s="1776">
        <v>0</v>
      </c>
      <c r="I111" s="1776">
        <v>0</v>
      </c>
      <c r="J111" s="1776">
        <v>0</v>
      </c>
      <c r="K111" s="1776">
        <v>0</v>
      </c>
      <c r="L111" s="1776">
        <v>0</v>
      </c>
      <c r="M111" s="1776">
        <v>0</v>
      </c>
      <c r="N111" s="1776">
        <v>0.97868702845529287</v>
      </c>
      <c r="O111" s="1776">
        <v>2.6500447213213816</v>
      </c>
      <c r="P111" s="1776">
        <v>0</v>
      </c>
      <c r="Q111" s="1776">
        <v>0</v>
      </c>
      <c r="R111" s="1776">
        <v>4.0106536687988568</v>
      </c>
    </row>
    <row r="112" spans="2:18">
      <c r="B112" s="1767" t="s">
        <v>71</v>
      </c>
      <c r="C112" s="1776">
        <v>0</v>
      </c>
      <c r="D112" s="1776">
        <v>0</v>
      </c>
      <c r="E112" s="1776">
        <v>0.39716287244444443</v>
      </c>
      <c r="F112" s="1776">
        <v>0</v>
      </c>
      <c r="G112" s="1776">
        <v>0</v>
      </c>
      <c r="H112" s="1776">
        <v>0</v>
      </c>
      <c r="I112" s="1776">
        <v>0</v>
      </c>
      <c r="J112" s="1776">
        <v>1.0072131549959035E-2</v>
      </c>
      <c r="K112" s="1776">
        <v>0</v>
      </c>
      <c r="L112" s="1776">
        <v>0</v>
      </c>
      <c r="M112" s="1776">
        <v>0</v>
      </c>
      <c r="N112" s="1776">
        <v>2.2178324474188336E-3</v>
      </c>
      <c r="O112" s="1776">
        <v>2.960299314788208</v>
      </c>
      <c r="P112" s="1776">
        <v>0</v>
      </c>
      <c r="Q112" s="1776">
        <v>0</v>
      </c>
      <c r="R112" s="1776">
        <v>3.3697521512300304</v>
      </c>
    </row>
    <row r="113" spans="2:18">
      <c r="B113" s="1767" t="s">
        <v>72</v>
      </c>
      <c r="C113" s="1776">
        <v>0</v>
      </c>
      <c r="D113" s="1776">
        <v>0</v>
      </c>
      <c r="E113" s="1776">
        <v>0.38207424648854893</v>
      </c>
      <c r="F113" s="1776">
        <v>0</v>
      </c>
      <c r="G113" s="1776">
        <v>0</v>
      </c>
      <c r="H113" s="1776">
        <v>0</v>
      </c>
      <c r="I113" s="1776">
        <v>1.9031920963333337E-2</v>
      </c>
      <c r="J113" s="1776">
        <v>0</v>
      </c>
      <c r="K113" s="1776">
        <v>5.2724680145136427E-2</v>
      </c>
      <c r="L113" s="1776">
        <v>0</v>
      </c>
      <c r="M113" s="1776">
        <v>0</v>
      </c>
      <c r="N113" s="1776">
        <v>0</v>
      </c>
      <c r="O113" s="1776">
        <v>3.2916287329949674E-2</v>
      </c>
      <c r="P113" s="1776">
        <v>0</v>
      </c>
      <c r="Q113" s="1776">
        <v>0</v>
      </c>
      <c r="R113" s="1776">
        <v>0.48674713492696836</v>
      </c>
    </row>
    <row r="114" spans="2:18">
      <c r="B114" s="1767" t="s">
        <v>73</v>
      </c>
      <c r="C114" s="1776">
        <v>0</v>
      </c>
      <c r="D114" s="1776">
        <v>0</v>
      </c>
      <c r="E114" s="1776">
        <v>0</v>
      </c>
      <c r="F114" s="1776">
        <v>0</v>
      </c>
      <c r="G114" s="1776">
        <v>0</v>
      </c>
      <c r="H114" s="1776">
        <v>0</v>
      </c>
      <c r="I114" s="1776">
        <v>0</v>
      </c>
      <c r="J114" s="1776">
        <v>0</v>
      </c>
      <c r="K114" s="1776">
        <v>0</v>
      </c>
      <c r="L114" s="1776">
        <v>0</v>
      </c>
      <c r="M114" s="1776">
        <v>0</v>
      </c>
      <c r="N114" s="1776">
        <v>0</v>
      </c>
      <c r="O114" s="1776">
        <v>0</v>
      </c>
      <c r="P114" s="1776">
        <v>0</v>
      </c>
      <c r="Q114" s="1776">
        <v>0</v>
      </c>
      <c r="R114" s="1776">
        <v>0</v>
      </c>
    </row>
    <row r="115" spans="2:18">
      <c r="B115" s="1763" t="s">
        <v>74</v>
      </c>
      <c r="C115" s="1779">
        <v>0</v>
      </c>
      <c r="D115" s="1779">
        <v>0</v>
      </c>
      <c r="E115" s="1779">
        <v>14.20710353444991</v>
      </c>
      <c r="F115" s="1779">
        <v>0</v>
      </c>
      <c r="G115" s="1779">
        <v>0</v>
      </c>
      <c r="H115" s="1779">
        <v>0</v>
      </c>
      <c r="I115" s="1779">
        <v>0.165252262346264</v>
      </c>
      <c r="J115" s="1779">
        <v>1.170654465919126E-2</v>
      </c>
      <c r="K115" s="1779">
        <v>5.2724680145136427E-2</v>
      </c>
      <c r="L115" s="1779">
        <v>2.2102173952111028E-2</v>
      </c>
      <c r="M115" s="1779">
        <v>0</v>
      </c>
      <c r="N115" s="1779">
        <v>0.98135544992551738</v>
      </c>
      <c r="O115" s="1779">
        <v>6.4943402058124109</v>
      </c>
      <c r="P115" s="1779">
        <v>0.55250191756784239</v>
      </c>
      <c r="Q115" s="1779">
        <v>0</v>
      </c>
      <c r="R115" s="1779">
        <v>22.487086768858383</v>
      </c>
    </row>
    <row r="116" spans="2:18">
      <c r="B116" s="1758" t="s">
        <v>75</v>
      </c>
      <c r="C116" s="1776">
        <v>0</v>
      </c>
      <c r="D116" s="1776">
        <v>0</v>
      </c>
      <c r="E116" s="1776">
        <v>0.67527660381779553</v>
      </c>
      <c r="F116" s="1776">
        <v>0</v>
      </c>
      <c r="G116" s="1776">
        <v>0</v>
      </c>
      <c r="H116" s="1776">
        <v>0</v>
      </c>
      <c r="I116" s="1776">
        <v>0</v>
      </c>
      <c r="J116" s="1776">
        <v>0</v>
      </c>
      <c r="K116" s="1776">
        <v>0</v>
      </c>
      <c r="L116" s="1776">
        <v>0</v>
      </c>
      <c r="M116" s="1776">
        <v>0</v>
      </c>
      <c r="N116" s="1776">
        <v>0</v>
      </c>
      <c r="O116" s="1776">
        <v>0</v>
      </c>
      <c r="P116" s="1776">
        <v>0</v>
      </c>
      <c r="Q116" s="1776">
        <v>0</v>
      </c>
      <c r="R116" s="1776">
        <v>0.67527660381779553</v>
      </c>
    </row>
    <row r="117" spans="2:18">
      <c r="B117" s="1763" t="s">
        <v>76</v>
      </c>
      <c r="C117" s="1779">
        <v>0</v>
      </c>
      <c r="D117" s="1779">
        <v>0</v>
      </c>
      <c r="E117" s="1779">
        <v>14.882380138267706</v>
      </c>
      <c r="F117" s="1779">
        <v>0</v>
      </c>
      <c r="G117" s="1779">
        <v>0</v>
      </c>
      <c r="H117" s="1779">
        <v>0</v>
      </c>
      <c r="I117" s="1779">
        <v>0.165252262346264</v>
      </c>
      <c r="J117" s="1779">
        <v>1.170654465919126E-2</v>
      </c>
      <c r="K117" s="1779">
        <v>5.2724680145136427E-2</v>
      </c>
      <c r="L117" s="1779">
        <v>2.2102173952111028E-2</v>
      </c>
      <c r="M117" s="1779">
        <v>0</v>
      </c>
      <c r="N117" s="1779">
        <v>0.98135544992551738</v>
      </c>
      <c r="O117" s="1779">
        <v>6.4943402058124109</v>
      </c>
      <c r="P117" s="1779">
        <v>0.55250191756784239</v>
      </c>
      <c r="Q117" s="1779">
        <v>0</v>
      </c>
      <c r="R117" s="1779">
        <v>23.162363372676179</v>
      </c>
    </row>
    <row r="118" spans="2:18">
      <c r="B118" s="1750"/>
      <c r="C118" s="1769"/>
      <c r="D118" s="1769"/>
      <c r="E118" s="1769"/>
      <c r="F118" s="1769"/>
      <c r="G118" s="1769"/>
      <c r="H118" s="1769"/>
      <c r="I118" s="1769"/>
      <c r="J118" s="1769"/>
      <c r="K118" s="1769"/>
      <c r="L118" s="1769"/>
      <c r="M118" s="1769"/>
      <c r="N118" s="1769"/>
      <c r="O118" s="1769"/>
      <c r="P118" s="1769"/>
      <c r="Q118" s="1769"/>
      <c r="R118" s="1769"/>
    </row>
    <row r="119" spans="2:18">
      <c r="B119" s="1750"/>
      <c r="C119" s="1750"/>
      <c r="D119" s="1750"/>
      <c r="E119" s="1750"/>
      <c r="F119" s="1750"/>
      <c r="G119" s="1750"/>
      <c r="H119" s="1750"/>
      <c r="I119" s="1750"/>
      <c r="J119" s="1750"/>
      <c r="K119" s="1750"/>
      <c r="L119" s="1750"/>
      <c r="M119" s="1750"/>
      <c r="N119" s="1750"/>
      <c r="O119" s="1750"/>
      <c r="P119" s="1750"/>
      <c r="Q119" s="1750"/>
      <c r="R119" s="1750"/>
    </row>
    <row r="120" spans="2:18" ht="15">
      <c r="B120" s="1754" t="s">
        <v>79</v>
      </c>
      <c r="C120" s="1755"/>
      <c r="D120" s="1755"/>
      <c r="E120" s="1755"/>
      <c r="F120" s="1755"/>
      <c r="G120" s="1755"/>
      <c r="H120" s="1755"/>
      <c r="I120" s="1755"/>
      <c r="J120" s="1755"/>
      <c r="K120" s="1755"/>
      <c r="L120" s="1755"/>
      <c r="M120" s="1755"/>
      <c r="N120" s="1755"/>
      <c r="O120" s="1755"/>
      <c r="P120" s="1755"/>
      <c r="Q120" s="1755"/>
      <c r="R120" s="1755"/>
    </row>
    <row r="121" spans="2:18">
      <c r="B121" s="1750"/>
      <c r="C121" s="1750"/>
      <c r="D121" s="1750"/>
      <c r="E121" s="1750"/>
      <c r="F121" s="1750"/>
      <c r="G121" s="1750"/>
      <c r="H121" s="1750"/>
      <c r="I121" s="1750"/>
      <c r="J121" s="1750"/>
      <c r="K121" s="1750"/>
      <c r="L121" s="1750"/>
      <c r="M121" s="1750"/>
      <c r="N121" s="1750"/>
      <c r="O121" s="1750"/>
      <c r="P121" s="1750"/>
      <c r="Q121" s="1750"/>
      <c r="R121" s="1750"/>
    </row>
    <row r="122" spans="2:18">
      <c r="B122" s="2161" t="s">
        <v>30</v>
      </c>
      <c r="C122" s="2162" t="s">
        <v>31</v>
      </c>
      <c r="D122" s="2162" t="s">
        <v>32</v>
      </c>
      <c r="E122" s="2162" t="s">
        <v>33</v>
      </c>
      <c r="F122" s="2162" t="s">
        <v>34</v>
      </c>
      <c r="G122" s="2162" t="s">
        <v>35</v>
      </c>
      <c r="H122" s="2162" t="s">
        <v>36</v>
      </c>
      <c r="I122" s="2162" t="s">
        <v>37</v>
      </c>
      <c r="J122" s="2162"/>
      <c r="K122" s="2162"/>
      <c r="L122" s="2162"/>
      <c r="M122" s="2162"/>
      <c r="N122" s="2162"/>
      <c r="O122" s="2159" t="s">
        <v>38</v>
      </c>
      <c r="P122" s="2159" t="s">
        <v>39</v>
      </c>
      <c r="Q122" s="2159" t="s">
        <v>40</v>
      </c>
      <c r="R122" s="2159" t="s">
        <v>41</v>
      </c>
    </row>
    <row r="123" spans="2:18" ht="36">
      <c r="B123" s="2161"/>
      <c r="C123" s="2162"/>
      <c r="D123" s="2162"/>
      <c r="E123" s="2162"/>
      <c r="F123" s="2162"/>
      <c r="G123" s="2162"/>
      <c r="H123" s="2162"/>
      <c r="I123" s="1756" t="s">
        <v>42</v>
      </c>
      <c r="J123" s="1756" t="s">
        <v>43</v>
      </c>
      <c r="K123" s="1756" t="s">
        <v>44</v>
      </c>
      <c r="L123" s="1756" t="s">
        <v>45</v>
      </c>
      <c r="M123" s="1757" t="s">
        <v>46</v>
      </c>
      <c r="N123" s="1756" t="s">
        <v>47</v>
      </c>
      <c r="O123" s="2160"/>
      <c r="P123" s="2160"/>
      <c r="Q123" s="2160"/>
      <c r="R123" s="2160"/>
    </row>
    <row r="124" spans="2:18">
      <c r="B124" s="1758" t="s">
        <v>48</v>
      </c>
      <c r="C124" s="1759">
        <v>0</v>
      </c>
      <c r="D124" s="1759">
        <v>0</v>
      </c>
      <c r="E124" s="1759">
        <v>0</v>
      </c>
      <c r="F124" s="1759">
        <v>0</v>
      </c>
      <c r="G124" s="1760">
        <v>0</v>
      </c>
      <c r="H124" s="1760">
        <v>4.2885414153961472</v>
      </c>
      <c r="I124" s="1760">
        <v>2.7551543076672345</v>
      </c>
      <c r="J124" s="1760">
        <v>0.67875485969130445</v>
      </c>
      <c r="K124" s="1759">
        <v>1.8811575028002774</v>
      </c>
      <c r="L124" s="1759">
        <v>0.15242099713737783</v>
      </c>
      <c r="M124" s="1760">
        <v>0</v>
      </c>
      <c r="N124" s="1760">
        <v>1.4134782135942572</v>
      </c>
      <c r="O124" s="1759">
        <v>0</v>
      </c>
      <c r="P124" s="1759">
        <v>0</v>
      </c>
      <c r="Q124" s="1759">
        <v>0</v>
      </c>
      <c r="R124" s="1761">
        <v>11.169507296286598</v>
      </c>
    </row>
    <row r="125" spans="2:18">
      <c r="B125" s="1758" t="s">
        <v>49</v>
      </c>
      <c r="C125" s="1759">
        <v>0</v>
      </c>
      <c r="D125" s="1759">
        <v>4.1023838184376409</v>
      </c>
      <c r="E125" s="1759">
        <v>11.747298285609048</v>
      </c>
      <c r="F125" s="1759">
        <v>0</v>
      </c>
      <c r="G125" s="1759">
        <v>0</v>
      </c>
      <c r="H125" s="1759">
        <v>0</v>
      </c>
      <c r="I125" s="1759">
        <v>2.5596276020988169</v>
      </c>
      <c r="J125" s="1759">
        <v>0</v>
      </c>
      <c r="K125" s="1759">
        <v>3.749161135627308</v>
      </c>
      <c r="L125" s="1759">
        <v>0</v>
      </c>
      <c r="M125" s="1759">
        <v>0</v>
      </c>
      <c r="N125" s="1759">
        <v>0</v>
      </c>
      <c r="O125" s="1759">
        <v>0</v>
      </c>
      <c r="P125" s="1759">
        <v>0</v>
      </c>
      <c r="Q125" s="1759">
        <v>0</v>
      </c>
      <c r="R125" s="1761">
        <v>22.158470841772814</v>
      </c>
    </row>
    <row r="126" spans="2:18">
      <c r="B126" s="1758" t="s">
        <v>50</v>
      </c>
      <c r="C126" s="1759">
        <v>0</v>
      </c>
      <c r="D126" s="1759">
        <v>0</v>
      </c>
      <c r="E126" s="1759">
        <v>-8.3753888093619933E-3</v>
      </c>
      <c r="F126" s="1759">
        <v>0</v>
      </c>
      <c r="G126" s="1759">
        <v>0</v>
      </c>
      <c r="H126" s="1759">
        <v>0</v>
      </c>
      <c r="I126" s="1759">
        <v>0</v>
      </c>
      <c r="J126" s="1759">
        <v>0</v>
      </c>
      <c r="K126" s="1759">
        <v>0</v>
      </c>
      <c r="L126" s="1759">
        <v>0</v>
      </c>
      <c r="M126" s="1759">
        <v>0</v>
      </c>
      <c r="N126" s="1759">
        <v>0</v>
      </c>
      <c r="O126" s="1759">
        <v>0</v>
      </c>
      <c r="P126" s="1759">
        <v>0</v>
      </c>
      <c r="Q126" s="1759">
        <v>0</v>
      </c>
      <c r="R126" s="1761">
        <v>-8.3753888093619933E-3</v>
      </c>
    </row>
    <row r="127" spans="2:18">
      <c r="B127" s="1758" t="s">
        <v>51</v>
      </c>
      <c r="C127" s="1759">
        <v>0</v>
      </c>
      <c r="D127" s="1759">
        <v>0</v>
      </c>
      <c r="E127" s="1759">
        <v>0</v>
      </c>
      <c r="F127" s="1759">
        <v>0</v>
      </c>
      <c r="G127" s="1759">
        <v>0</v>
      </c>
      <c r="H127" s="1759">
        <v>0</v>
      </c>
      <c r="I127" s="1759">
        <v>0</v>
      </c>
      <c r="J127" s="1759">
        <v>0</v>
      </c>
      <c r="K127" s="1759">
        <v>0</v>
      </c>
      <c r="L127" s="1759">
        <v>0</v>
      </c>
      <c r="M127" s="1759">
        <v>0</v>
      </c>
      <c r="N127" s="1759">
        <v>0</v>
      </c>
      <c r="O127" s="1759">
        <v>0</v>
      </c>
      <c r="P127" s="1759">
        <v>0</v>
      </c>
      <c r="Q127" s="1759">
        <v>0</v>
      </c>
      <c r="R127" s="1761">
        <v>0</v>
      </c>
    </row>
    <row r="128" spans="2:18">
      <c r="B128" s="1758" t="s">
        <v>52</v>
      </c>
      <c r="C128" s="1759">
        <v>0</v>
      </c>
      <c r="D128" s="1759">
        <v>0</v>
      </c>
      <c r="E128" s="1759">
        <v>0</v>
      </c>
      <c r="F128" s="1759">
        <v>0</v>
      </c>
      <c r="G128" s="1759">
        <v>0</v>
      </c>
      <c r="H128" s="1759">
        <v>0</v>
      </c>
      <c r="I128" s="1759">
        <v>0</v>
      </c>
      <c r="J128" s="1759">
        <v>0</v>
      </c>
      <c r="K128" s="1759">
        <v>0</v>
      </c>
      <c r="L128" s="1759">
        <v>0</v>
      </c>
      <c r="M128" s="1759">
        <v>0</v>
      </c>
      <c r="N128" s="1759">
        <v>0</v>
      </c>
      <c r="O128" s="1759">
        <v>0</v>
      </c>
      <c r="P128" s="1759">
        <v>0</v>
      </c>
      <c r="Q128" s="1759">
        <v>0</v>
      </c>
      <c r="R128" s="1761">
        <v>0</v>
      </c>
    </row>
    <row r="129" spans="2:18">
      <c r="B129" s="1758" t="s">
        <v>53</v>
      </c>
      <c r="C129" s="1759">
        <v>0</v>
      </c>
      <c r="D129" s="1759">
        <v>0</v>
      </c>
      <c r="E129" s="1759">
        <v>0</v>
      </c>
      <c r="F129" s="1759">
        <v>0</v>
      </c>
      <c r="G129" s="1759">
        <v>0</v>
      </c>
      <c r="H129" s="1759">
        <v>0</v>
      </c>
      <c r="I129" s="1759">
        <v>0</v>
      </c>
      <c r="J129" s="1759">
        <v>0</v>
      </c>
      <c r="K129" s="1759">
        <v>0</v>
      </c>
      <c r="L129" s="1759">
        <v>0</v>
      </c>
      <c r="M129" s="1759">
        <v>0</v>
      </c>
      <c r="N129" s="1759">
        <v>0</v>
      </c>
      <c r="O129" s="1759">
        <v>0</v>
      </c>
      <c r="P129" s="1759">
        <v>0</v>
      </c>
      <c r="Q129" s="1759">
        <v>0</v>
      </c>
      <c r="R129" s="1761">
        <v>0</v>
      </c>
    </row>
    <row r="130" spans="2:18">
      <c r="B130" s="1763" t="s">
        <v>54</v>
      </c>
      <c r="C130" s="1764">
        <v>0</v>
      </c>
      <c r="D130" s="1764">
        <v>4.1023838184376409</v>
      </c>
      <c r="E130" s="1764">
        <v>11.738922896799686</v>
      </c>
      <c r="F130" s="1764">
        <v>0</v>
      </c>
      <c r="G130" s="1764">
        <v>0</v>
      </c>
      <c r="H130" s="1764">
        <v>4.2885414153961472</v>
      </c>
      <c r="I130" s="1764">
        <v>5.3147819097660518</v>
      </c>
      <c r="J130" s="1764">
        <v>0.67875485969130445</v>
      </c>
      <c r="K130" s="1764">
        <v>5.6303186384275854</v>
      </c>
      <c r="L130" s="1764">
        <v>0.15242099713737783</v>
      </c>
      <c r="M130" s="1764">
        <v>0</v>
      </c>
      <c r="N130" s="1764">
        <v>1.4134782135942572</v>
      </c>
      <c r="O130" s="1764">
        <v>0</v>
      </c>
      <c r="P130" s="1764">
        <v>0</v>
      </c>
      <c r="Q130" s="1764">
        <v>0</v>
      </c>
      <c r="R130" s="1764">
        <v>33.319602749250052</v>
      </c>
    </row>
    <row r="131" spans="2:18">
      <c r="B131" s="1765"/>
      <c r="C131" s="1766"/>
      <c r="D131" s="1766"/>
      <c r="E131" s="1766"/>
      <c r="F131" s="1766"/>
      <c r="G131" s="1766"/>
      <c r="H131" s="1766"/>
      <c r="I131" s="1766"/>
      <c r="J131" s="1766"/>
      <c r="K131" s="1766"/>
      <c r="L131" s="1766"/>
      <c r="M131" s="1766"/>
      <c r="N131" s="1766"/>
      <c r="O131" s="1766"/>
      <c r="P131" s="1766"/>
      <c r="Q131" s="1766"/>
      <c r="R131" s="1766"/>
    </row>
    <row r="132" spans="2:18">
      <c r="B132" s="1767" t="s">
        <v>55</v>
      </c>
      <c r="C132" s="1759">
        <v>0</v>
      </c>
      <c r="D132" s="1759">
        <v>0</v>
      </c>
      <c r="E132" s="1759">
        <v>0</v>
      </c>
      <c r="F132" s="1759">
        <v>0</v>
      </c>
      <c r="G132" s="1759">
        <v>0</v>
      </c>
      <c r="H132" s="1759">
        <v>0</v>
      </c>
      <c r="I132" s="1759">
        <v>0</v>
      </c>
      <c r="J132" s="1759">
        <v>0</v>
      </c>
      <c r="K132" s="1759">
        <v>0</v>
      </c>
      <c r="L132" s="1759">
        <v>0</v>
      </c>
      <c r="M132" s="1759">
        <v>0</v>
      </c>
      <c r="N132" s="1759">
        <v>0</v>
      </c>
      <c r="O132" s="1759">
        <v>0</v>
      </c>
      <c r="P132" s="1759">
        <v>0</v>
      </c>
      <c r="Q132" s="1759">
        <v>0</v>
      </c>
      <c r="R132" s="1768">
        <v>0</v>
      </c>
    </row>
    <row r="133" spans="2:18">
      <c r="B133" s="1767" t="s">
        <v>56</v>
      </c>
      <c r="C133" s="1759">
        <v>0</v>
      </c>
      <c r="D133" s="1759">
        <v>0</v>
      </c>
      <c r="E133" s="1759">
        <v>1.2480917967309697</v>
      </c>
      <c r="F133" s="1759">
        <v>0</v>
      </c>
      <c r="G133" s="1759">
        <v>0</v>
      </c>
      <c r="H133" s="1759">
        <v>4.2885414153961472</v>
      </c>
      <c r="I133" s="1759">
        <v>4.5480485769334962</v>
      </c>
      <c r="J133" s="1759">
        <v>0.67618770610121037</v>
      </c>
      <c r="K133" s="1759">
        <v>5.5512316182098811</v>
      </c>
      <c r="L133" s="1759">
        <v>0.11640597934674592</v>
      </c>
      <c r="M133" s="1759">
        <v>0</v>
      </c>
      <c r="N133" s="1759">
        <v>0.31861460974897526</v>
      </c>
      <c r="O133" s="1759">
        <v>-6.9767728437988001</v>
      </c>
      <c r="P133" s="1759">
        <v>0</v>
      </c>
      <c r="Q133" s="1759">
        <v>0</v>
      </c>
      <c r="R133" s="1768">
        <v>9.7703488586686245</v>
      </c>
    </row>
    <row r="134" spans="2:18">
      <c r="B134" s="1767" t="s">
        <v>57</v>
      </c>
      <c r="C134" s="1759">
        <v>0</v>
      </c>
      <c r="D134" s="1759">
        <v>0</v>
      </c>
      <c r="E134" s="1759">
        <v>0</v>
      </c>
      <c r="F134" s="1759">
        <v>0</v>
      </c>
      <c r="G134" s="1759">
        <v>0</v>
      </c>
      <c r="H134" s="1759">
        <v>0</v>
      </c>
      <c r="I134" s="1759">
        <v>0.60504254298038107</v>
      </c>
      <c r="J134" s="1759">
        <v>0</v>
      </c>
      <c r="K134" s="1759">
        <v>0</v>
      </c>
      <c r="L134" s="1759">
        <v>1.247453464024317E-2</v>
      </c>
      <c r="M134" s="1759">
        <v>0</v>
      </c>
      <c r="N134" s="1759">
        <v>9.8329940439228034E-2</v>
      </c>
      <c r="O134" s="1759">
        <v>0</v>
      </c>
      <c r="P134" s="1759">
        <v>-0.61194923460068118</v>
      </c>
      <c r="Q134" s="1759">
        <v>0</v>
      </c>
      <c r="R134" s="1768">
        <v>0.10389778345917104</v>
      </c>
    </row>
    <row r="135" spans="2:18">
      <c r="B135" s="1767" t="s">
        <v>58</v>
      </c>
      <c r="C135" s="1759">
        <v>0</v>
      </c>
      <c r="D135" s="1759">
        <v>0</v>
      </c>
      <c r="E135" s="1759">
        <v>0</v>
      </c>
      <c r="F135" s="1759">
        <v>0</v>
      </c>
      <c r="G135" s="1759">
        <v>0</v>
      </c>
      <c r="H135" s="1759">
        <v>0</v>
      </c>
      <c r="I135" s="1759">
        <v>0</v>
      </c>
      <c r="J135" s="1759">
        <v>0</v>
      </c>
      <c r="K135" s="1759">
        <v>0</v>
      </c>
      <c r="L135" s="1759">
        <v>0</v>
      </c>
      <c r="M135" s="1759">
        <v>0</v>
      </c>
      <c r="N135" s="1759">
        <v>0</v>
      </c>
      <c r="O135" s="1759">
        <v>0</v>
      </c>
      <c r="P135" s="1759">
        <v>0</v>
      </c>
      <c r="Q135" s="1759">
        <v>0</v>
      </c>
      <c r="R135" s="1768">
        <v>0</v>
      </c>
    </row>
    <row r="136" spans="2:18">
      <c r="B136" s="1767" t="s">
        <v>59</v>
      </c>
      <c r="C136" s="1759">
        <v>0</v>
      </c>
      <c r="D136" s="1759">
        <v>0</v>
      </c>
      <c r="E136" s="1759">
        <v>0</v>
      </c>
      <c r="F136" s="1759">
        <v>0</v>
      </c>
      <c r="G136" s="1759">
        <v>0</v>
      </c>
      <c r="H136" s="1759">
        <v>0</v>
      </c>
      <c r="I136" s="1759">
        <v>0</v>
      </c>
      <c r="J136" s="1759">
        <v>0</v>
      </c>
      <c r="K136" s="1759">
        <v>0</v>
      </c>
      <c r="L136" s="1759">
        <v>0</v>
      </c>
      <c r="M136" s="1759">
        <v>0</v>
      </c>
      <c r="N136" s="1759">
        <v>0</v>
      </c>
      <c r="O136" s="1759">
        <v>0</v>
      </c>
      <c r="P136" s="1759">
        <v>0</v>
      </c>
      <c r="Q136" s="1759">
        <v>0</v>
      </c>
      <c r="R136" s="1768">
        <v>0</v>
      </c>
    </row>
    <row r="137" spans="2:18">
      <c r="B137" s="1767" t="s">
        <v>60</v>
      </c>
      <c r="C137" s="1759">
        <v>0</v>
      </c>
      <c r="D137" s="1759">
        <v>4.5153519728644405</v>
      </c>
      <c r="E137" s="1759">
        <v>-4.4958371612090735</v>
      </c>
      <c r="F137" s="1759">
        <v>0</v>
      </c>
      <c r="G137" s="1759">
        <v>0</v>
      </c>
      <c r="H137" s="1759">
        <v>0</v>
      </c>
      <c r="I137" s="1759">
        <v>0</v>
      </c>
      <c r="J137" s="1759">
        <v>0</v>
      </c>
      <c r="K137" s="1759">
        <v>0</v>
      </c>
      <c r="L137" s="1759">
        <v>0</v>
      </c>
      <c r="M137" s="1759">
        <v>0</v>
      </c>
      <c r="N137" s="1759">
        <v>0</v>
      </c>
      <c r="O137" s="1759">
        <v>0</v>
      </c>
      <c r="P137" s="1759">
        <v>0</v>
      </c>
      <c r="Q137" s="1759">
        <v>0</v>
      </c>
      <c r="R137" s="1768">
        <v>1.951481165536734E-2</v>
      </c>
    </row>
    <row r="138" spans="2:18">
      <c r="B138" s="1767" t="s">
        <v>61</v>
      </c>
      <c r="C138" s="1759">
        <v>0</v>
      </c>
      <c r="D138" s="1759">
        <v>0</v>
      </c>
      <c r="E138" s="1759">
        <v>0</v>
      </c>
      <c r="F138" s="1759">
        <v>0</v>
      </c>
      <c r="G138" s="1759">
        <v>0</v>
      </c>
      <c r="H138" s="1759">
        <v>0</v>
      </c>
      <c r="I138" s="1759">
        <v>0</v>
      </c>
      <c r="J138" s="1759">
        <v>0</v>
      </c>
      <c r="K138" s="1759">
        <v>0</v>
      </c>
      <c r="L138" s="1759">
        <v>0</v>
      </c>
      <c r="M138" s="1759">
        <v>0</v>
      </c>
      <c r="N138" s="1759">
        <v>0</v>
      </c>
      <c r="O138" s="1759">
        <v>0</v>
      </c>
      <c r="P138" s="1759">
        <v>0</v>
      </c>
      <c r="Q138" s="1759">
        <v>0</v>
      </c>
      <c r="R138" s="1768">
        <v>0</v>
      </c>
    </row>
    <row r="139" spans="2:18">
      <c r="B139" s="1767" t="s">
        <v>62</v>
      </c>
      <c r="C139" s="1759">
        <v>0</v>
      </c>
      <c r="D139" s="1759">
        <v>0</v>
      </c>
      <c r="E139" s="1759">
        <v>0</v>
      </c>
      <c r="F139" s="1759">
        <v>0</v>
      </c>
      <c r="G139" s="1759">
        <v>0</v>
      </c>
      <c r="H139" s="1759">
        <v>0</v>
      </c>
      <c r="I139" s="1759">
        <v>0</v>
      </c>
      <c r="J139" s="1759">
        <v>0</v>
      </c>
      <c r="K139" s="1759">
        <v>0</v>
      </c>
      <c r="L139" s="1759">
        <v>0</v>
      </c>
      <c r="M139" s="1759">
        <v>0</v>
      </c>
      <c r="N139" s="1759">
        <v>0</v>
      </c>
      <c r="O139" s="1759">
        <v>0</v>
      </c>
      <c r="P139" s="1759">
        <v>0</v>
      </c>
      <c r="Q139" s="1759">
        <v>0</v>
      </c>
      <c r="R139" s="1768">
        <v>0</v>
      </c>
    </row>
    <row r="140" spans="2:18">
      <c r="B140" s="1767" t="s">
        <v>63</v>
      </c>
      <c r="C140" s="1759">
        <v>0</v>
      </c>
      <c r="D140" s="1759">
        <v>0</v>
      </c>
      <c r="E140" s="1759">
        <v>0</v>
      </c>
      <c r="F140" s="1759">
        <v>0</v>
      </c>
      <c r="G140" s="1759">
        <v>0</v>
      </c>
      <c r="H140" s="1759">
        <v>0</v>
      </c>
      <c r="I140" s="1759">
        <v>0</v>
      </c>
      <c r="J140" s="1759">
        <v>0</v>
      </c>
      <c r="K140" s="1759">
        <v>0</v>
      </c>
      <c r="L140" s="1759">
        <v>0</v>
      </c>
      <c r="M140" s="1759">
        <v>0</v>
      </c>
      <c r="N140" s="1759">
        <v>0</v>
      </c>
      <c r="O140" s="1759">
        <v>0</v>
      </c>
      <c r="P140" s="1759">
        <v>0</v>
      </c>
      <c r="Q140" s="1759">
        <v>0</v>
      </c>
      <c r="R140" s="1768">
        <v>0</v>
      </c>
    </row>
    <row r="141" spans="2:18">
      <c r="B141" s="1767" t="s">
        <v>64</v>
      </c>
      <c r="C141" s="1759">
        <v>0</v>
      </c>
      <c r="D141" s="1759">
        <v>-0.41296815442679952</v>
      </c>
      <c r="E141" s="1759">
        <v>0.41296815442679952</v>
      </c>
      <c r="F141" s="1759">
        <v>0</v>
      </c>
      <c r="G141" s="1759">
        <v>0</v>
      </c>
      <c r="H141" s="1759">
        <v>0</v>
      </c>
      <c r="I141" s="1759">
        <v>0</v>
      </c>
      <c r="J141" s="1759">
        <v>0</v>
      </c>
      <c r="K141" s="1759">
        <v>0</v>
      </c>
      <c r="L141" s="1759">
        <v>0</v>
      </c>
      <c r="M141" s="1759">
        <v>0</v>
      </c>
      <c r="N141" s="1759">
        <v>0</v>
      </c>
      <c r="O141" s="1759">
        <v>0</v>
      </c>
      <c r="P141" s="1759">
        <v>0</v>
      </c>
      <c r="Q141" s="1759">
        <v>0</v>
      </c>
      <c r="R141" s="1768">
        <v>0</v>
      </c>
    </row>
    <row r="142" spans="2:18">
      <c r="B142" s="1767" t="s">
        <v>65</v>
      </c>
      <c r="C142" s="1759">
        <v>0</v>
      </c>
      <c r="D142" s="1759">
        <v>0</v>
      </c>
      <c r="E142" s="1759">
        <v>0.38993554454904716</v>
      </c>
      <c r="F142" s="1759">
        <v>0</v>
      </c>
      <c r="G142" s="1759">
        <v>0</v>
      </c>
      <c r="H142" s="1759">
        <v>0</v>
      </c>
      <c r="I142" s="1759">
        <v>0</v>
      </c>
      <c r="J142" s="1759">
        <v>0</v>
      </c>
      <c r="K142" s="1759">
        <v>0</v>
      </c>
      <c r="L142" s="1759">
        <v>0</v>
      </c>
      <c r="M142" s="1759">
        <v>0</v>
      </c>
      <c r="N142" s="1759">
        <v>0</v>
      </c>
      <c r="O142" s="1759">
        <v>8.2750027133329698E-2</v>
      </c>
      <c r="P142" s="1759">
        <v>0</v>
      </c>
      <c r="Q142" s="1759">
        <v>0</v>
      </c>
      <c r="R142" s="1768">
        <v>0.47268557168237685</v>
      </c>
    </row>
    <row r="143" spans="2:18">
      <c r="B143" s="1767" t="s">
        <v>66</v>
      </c>
      <c r="C143" s="1759">
        <v>0</v>
      </c>
      <c r="D143" s="1759">
        <v>0</v>
      </c>
      <c r="E143" s="1759">
        <v>0</v>
      </c>
      <c r="F143" s="1759">
        <v>0</v>
      </c>
      <c r="G143" s="1759">
        <v>0</v>
      </c>
      <c r="H143" s="1759">
        <v>0</v>
      </c>
      <c r="I143" s="1759">
        <v>0</v>
      </c>
      <c r="J143" s="1759">
        <v>0</v>
      </c>
      <c r="K143" s="1759">
        <v>0</v>
      </c>
      <c r="L143" s="1759">
        <v>0</v>
      </c>
      <c r="M143" s="1759">
        <v>0</v>
      </c>
      <c r="N143" s="1759">
        <v>0</v>
      </c>
      <c r="O143" s="1759">
        <v>0.51523422837159027</v>
      </c>
      <c r="P143" s="1759">
        <v>5.1558141790449465E-2</v>
      </c>
      <c r="Q143" s="1759">
        <v>0</v>
      </c>
      <c r="R143" s="1768">
        <v>0.56679237016203954</v>
      </c>
    </row>
    <row r="144" spans="2:18">
      <c r="B144" s="1763" t="s">
        <v>67</v>
      </c>
      <c r="C144" s="1764">
        <v>0</v>
      </c>
      <c r="D144" s="1764">
        <v>4.1023838184376409</v>
      </c>
      <c r="E144" s="1764">
        <v>-2.4448416655022567</v>
      </c>
      <c r="F144" s="1764">
        <v>0</v>
      </c>
      <c r="G144" s="1764">
        <v>0</v>
      </c>
      <c r="H144" s="1764">
        <v>4.2885414153961472</v>
      </c>
      <c r="I144" s="1764">
        <v>5.1530911199138778</v>
      </c>
      <c r="J144" s="1764">
        <v>0.67618770610121037</v>
      </c>
      <c r="K144" s="1764">
        <v>5.5512316182098811</v>
      </c>
      <c r="L144" s="1764">
        <v>0.12888051398698908</v>
      </c>
      <c r="M144" s="1764">
        <v>0</v>
      </c>
      <c r="N144" s="1764">
        <v>0.41694455018820331</v>
      </c>
      <c r="O144" s="1764">
        <v>-6.3787885882938786</v>
      </c>
      <c r="P144" s="1764">
        <v>-0.56039109281023169</v>
      </c>
      <c r="Q144" s="1764">
        <v>0</v>
      </c>
      <c r="R144" s="1764">
        <v>10.933239395627584</v>
      </c>
    </row>
    <row r="145" spans="2:18">
      <c r="B145" s="1765"/>
      <c r="C145" s="1766"/>
      <c r="D145" s="1766"/>
      <c r="E145" s="1766"/>
      <c r="F145" s="1766"/>
      <c r="G145" s="1766"/>
      <c r="H145" s="1766"/>
      <c r="I145" s="1766"/>
      <c r="J145" s="1766"/>
      <c r="K145" s="1766"/>
      <c r="L145" s="1766"/>
      <c r="M145" s="1766"/>
      <c r="N145" s="1766"/>
      <c r="O145" s="1766"/>
      <c r="P145" s="1766"/>
      <c r="Q145" s="1766"/>
      <c r="R145" s="1766"/>
    </row>
    <row r="146" spans="2:18">
      <c r="B146" s="1767" t="s">
        <v>68</v>
      </c>
      <c r="C146" s="1759">
        <v>0</v>
      </c>
      <c r="D146" s="1759">
        <v>0</v>
      </c>
      <c r="E146" s="1759">
        <v>0.48819598941830256</v>
      </c>
      <c r="F146" s="1759">
        <v>0</v>
      </c>
      <c r="G146" s="1759">
        <v>0</v>
      </c>
      <c r="H146" s="1759">
        <v>0</v>
      </c>
      <c r="I146" s="1759">
        <v>0.16169078985217378</v>
      </c>
      <c r="J146" s="1759">
        <v>1.9518974416261161E-3</v>
      </c>
      <c r="K146" s="1759">
        <v>0</v>
      </c>
      <c r="L146" s="1759">
        <v>2.3540483150388765E-2</v>
      </c>
      <c r="M146" s="1759">
        <v>0</v>
      </c>
      <c r="N146" s="1759">
        <v>4.7991131198633983E-4</v>
      </c>
      <c r="O146" s="1759">
        <v>0.75789460755905824</v>
      </c>
      <c r="P146" s="1759">
        <v>0.56039109281023169</v>
      </c>
      <c r="Q146" s="1759">
        <v>0</v>
      </c>
      <c r="R146" s="1768">
        <v>1.9941447715437672</v>
      </c>
    </row>
    <row r="147" spans="2:18">
      <c r="B147" s="1767" t="s">
        <v>69</v>
      </c>
      <c r="C147" s="1759">
        <v>0</v>
      </c>
      <c r="D147" s="1759">
        <v>0</v>
      </c>
      <c r="E147" s="1759">
        <v>11.926195293829551</v>
      </c>
      <c r="F147" s="1759">
        <v>0</v>
      </c>
      <c r="G147" s="1759">
        <v>0</v>
      </c>
      <c r="H147" s="1759">
        <v>0</v>
      </c>
      <c r="I147" s="1759">
        <v>0</v>
      </c>
      <c r="J147" s="1759">
        <v>0</v>
      </c>
      <c r="K147" s="1759">
        <v>0</v>
      </c>
      <c r="L147" s="1759">
        <v>0</v>
      </c>
      <c r="M147" s="1759">
        <v>0</v>
      </c>
      <c r="N147" s="1759">
        <v>0</v>
      </c>
      <c r="O147" s="1759">
        <v>0.18064496381889864</v>
      </c>
      <c r="P147" s="1759">
        <v>0</v>
      </c>
      <c r="Q147" s="1759">
        <v>0</v>
      </c>
      <c r="R147" s="1768">
        <v>12.10684025764845</v>
      </c>
    </row>
    <row r="148" spans="2:18">
      <c r="B148" s="1767" t="s">
        <v>70</v>
      </c>
      <c r="C148" s="1759">
        <v>0</v>
      </c>
      <c r="D148" s="1759">
        <v>0</v>
      </c>
      <c r="E148" s="1759">
        <v>0.37387475625045186</v>
      </c>
      <c r="F148" s="1759">
        <v>0</v>
      </c>
      <c r="G148" s="1759">
        <v>0</v>
      </c>
      <c r="H148" s="1759">
        <v>0</v>
      </c>
      <c r="I148" s="1759">
        <v>0</v>
      </c>
      <c r="J148" s="1759">
        <v>0</v>
      </c>
      <c r="K148" s="1759">
        <v>0</v>
      </c>
      <c r="L148" s="1759">
        <v>0</v>
      </c>
      <c r="M148" s="1759">
        <v>0</v>
      </c>
      <c r="N148" s="1759">
        <v>0.99411725362293923</v>
      </c>
      <c r="O148" s="1759">
        <v>2.4871691169320727</v>
      </c>
      <c r="P148" s="1759">
        <v>0</v>
      </c>
      <c r="Q148" s="1759">
        <v>0</v>
      </c>
      <c r="R148" s="1768">
        <v>3.8551611268054637</v>
      </c>
    </row>
    <row r="149" spans="2:18">
      <c r="B149" s="1767" t="s">
        <v>71</v>
      </c>
      <c r="C149" s="1759">
        <v>0</v>
      </c>
      <c r="D149" s="1759">
        <v>0</v>
      </c>
      <c r="E149" s="1759">
        <v>0.35552466666666666</v>
      </c>
      <c r="F149" s="1759">
        <v>0</v>
      </c>
      <c r="G149" s="1759">
        <v>0</v>
      </c>
      <c r="H149" s="1759">
        <v>0</v>
      </c>
      <c r="I149" s="1759">
        <v>0</v>
      </c>
      <c r="J149" s="1759">
        <v>6.152561484679505E-4</v>
      </c>
      <c r="K149" s="1759">
        <v>0</v>
      </c>
      <c r="L149" s="1759">
        <v>0</v>
      </c>
      <c r="M149" s="1759">
        <v>0</v>
      </c>
      <c r="N149" s="1759">
        <v>1.9364984711282504E-3</v>
      </c>
      <c r="O149" s="1759">
        <v>2.9222505606072562</v>
      </c>
      <c r="P149" s="1759">
        <v>0</v>
      </c>
      <c r="Q149" s="1759">
        <v>0</v>
      </c>
      <c r="R149" s="1768">
        <v>3.2803269818935195</v>
      </c>
    </row>
    <row r="150" spans="2:18">
      <c r="B150" s="1767" t="s">
        <v>72</v>
      </c>
      <c r="C150" s="1759">
        <v>0</v>
      </c>
      <c r="D150" s="1759">
        <v>0</v>
      </c>
      <c r="E150" s="1759">
        <v>0.35376194407633132</v>
      </c>
      <c r="F150" s="1759">
        <v>0</v>
      </c>
      <c r="G150" s="1759">
        <v>0</v>
      </c>
      <c r="H150" s="1759">
        <v>0</v>
      </c>
      <c r="I150" s="1759">
        <v>0</v>
      </c>
      <c r="J150" s="1759">
        <v>0</v>
      </c>
      <c r="K150" s="1759">
        <v>7.908702021770464E-2</v>
      </c>
      <c r="L150" s="1759">
        <v>0</v>
      </c>
      <c r="M150" s="1759">
        <v>0</v>
      </c>
      <c r="N150" s="1759">
        <v>0</v>
      </c>
      <c r="O150" s="1759">
        <v>3.0829339376594274E-2</v>
      </c>
      <c r="P150" s="1759">
        <v>0</v>
      </c>
      <c r="Q150" s="1759">
        <v>0</v>
      </c>
      <c r="R150" s="1768">
        <v>0.46367830367063023</v>
      </c>
    </row>
    <row r="151" spans="2:18">
      <c r="B151" s="1767" t="s">
        <v>73</v>
      </c>
      <c r="C151" s="1759">
        <v>0</v>
      </c>
      <c r="D151" s="1759">
        <v>0</v>
      </c>
      <c r="E151" s="1759">
        <v>0</v>
      </c>
      <c r="F151" s="1759">
        <v>0</v>
      </c>
      <c r="G151" s="1759">
        <v>0</v>
      </c>
      <c r="H151" s="1759">
        <v>0</v>
      </c>
      <c r="I151" s="1759">
        <v>0</v>
      </c>
      <c r="J151" s="1759">
        <v>0</v>
      </c>
      <c r="K151" s="1759">
        <v>0</v>
      </c>
      <c r="L151" s="1759">
        <v>0</v>
      </c>
      <c r="M151" s="1759">
        <v>0</v>
      </c>
      <c r="N151" s="1759">
        <v>0</v>
      </c>
      <c r="O151" s="1759">
        <v>0</v>
      </c>
      <c r="P151" s="1759">
        <v>0</v>
      </c>
      <c r="Q151" s="1759">
        <v>0</v>
      </c>
      <c r="R151" s="1768">
        <v>0</v>
      </c>
    </row>
    <row r="152" spans="2:18">
      <c r="B152" s="1763" t="s">
        <v>74</v>
      </c>
      <c r="C152" s="1764">
        <v>0</v>
      </c>
      <c r="D152" s="1764">
        <v>0</v>
      </c>
      <c r="E152" s="1764">
        <v>13.497552650241301</v>
      </c>
      <c r="F152" s="1764">
        <v>0</v>
      </c>
      <c r="G152" s="1764">
        <v>0</v>
      </c>
      <c r="H152" s="1764">
        <v>0</v>
      </c>
      <c r="I152" s="1764">
        <v>0.16169078985217378</v>
      </c>
      <c r="J152" s="1764">
        <v>2.5671535900940669E-3</v>
      </c>
      <c r="K152" s="1764">
        <v>7.908702021770464E-2</v>
      </c>
      <c r="L152" s="1764">
        <v>2.3540483150388765E-2</v>
      </c>
      <c r="M152" s="1764">
        <v>0</v>
      </c>
      <c r="N152" s="1764">
        <v>0.99653366340605387</v>
      </c>
      <c r="O152" s="1764">
        <v>6.3787885882938786</v>
      </c>
      <c r="P152" s="1764">
        <v>0.56039109281023169</v>
      </c>
      <c r="Q152" s="1764">
        <v>0</v>
      </c>
      <c r="R152" s="1764">
        <v>21.700151441561829</v>
      </c>
    </row>
    <row r="153" spans="2:18">
      <c r="B153" s="1758" t="s">
        <v>75</v>
      </c>
      <c r="C153" s="1759">
        <v>0</v>
      </c>
      <c r="D153" s="1759">
        <v>0</v>
      </c>
      <c r="E153" s="1759">
        <v>0.68621191206064025</v>
      </c>
      <c r="F153" s="1759">
        <v>0</v>
      </c>
      <c r="G153" s="1759">
        <v>0</v>
      </c>
      <c r="H153" s="1759">
        <v>0</v>
      </c>
      <c r="I153" s="1759">
        <v>0</v>
      </c>
      <c r="J153" s="1759">
        <v>0</v>
      </c>
      <c r="K153" s="1759">
        <v>0</v>
      </c>
      <c r="L153" s="1759">
        <v>0</v>
      </c>
      <c r="M153" s="1759">
        <v>0</v>
      </c>
      <c r="N153" s="1759">
        <v>0</v>
      </c>
      <c r="O153" s="1759">
        <v>0</v>
      </c>
      <c r="P153" s="1759">
        <v>0</v>
      </c>
      <c r="Q153" s="1759">
        <v>0</v>
      </c>
      <c r="R153" s="1768">
        <v>0.68621191206064025</v>
      </c>
    </row>
    <row r="154" spans="2:18">
      <c r="B154" s="1763" t="s">
        <v>76</v>
      </c>
      <c r="C154" s="1764">
        <v>0</v>
      </c>
      <c r="D154" s="1764">
        <v>0</v>
      </c>
      <c r="E154" s="1764">
        <v>14.183764562301944</v>
      </c>
      <c r="F154" s="1764">
        <v>0</v>
      </c>
      <c r="G154" s="1764">
        <v>0</v>
      </c>
      <c r="H154" s="1764">
        <v>0</v>
      </c>
      <c r="I154" s="1764">
        <v>0.16169078985217378</v>
      </c>
      <c r="J154" s="1764">
        <v>2.5671535900940669E-3</v>
      </c>
      <c r="K154" s="1764">
        <v>7.908702021770464E-2</v>
      </c>
      <c r="L154" s="1764">
        <v>2.3540483150388765E-2</v>
      </c>
      <c r="M154" s="1764">
        <v>0</v>
      </c>
      <c r="N154" s="1764">
        <v>0.99653366340605387</v>
      </c>
      <c r="O154" s="1764">
        <v>6.3787885882938786</v>
      </c>
      <c r="P154" s="1764">
        <v>0.56039109281023169</v>
      </c>
      <c r="Q154" s="1764">
        <v>0</v>
      </c>
      <c r="R154" s="1764">
        <v>22.386363353622471</v>
      </c>
    </row>
    <row r="155" spans="2:18">
      <c r="B155" s="1750"/>
      <c r="C155" s="1769">
        <v>0</v>
      </c>
      <c r="D155" s="1769">
        <v>0</v>
      </c>
      <c r="E155" s="1769">
        <v>0</v>
      </c>
      <c r="F155" s="1769">
        <v>0</v>
      </c>
      <c r="G155" s="1769">
        <v>0</v>
      </c>
      <c r="H155" s="1769">
        <v>0</v>
      </c>
      <c r="I155" s="1769">
        <v>0</v>
      </c>
      <c r="J155" s="1769">
        <v>0</v>
      </c>
      <c r="K155" s="1769">
        <v>0</v>
      </c>
      <c r="L155" s="1769">
        <v>0</v>
      </c>
      <c r="M155" s="1769">
        <v>0</v>
      </c>
      <c r="N155" s="1769">
        <v>0</v>
      </c>
      <c r="O155" s="1769">
        <v>0</v>
      </c>
      <c r="P155" s="1769">
        <v>0</v>
      </c>
      <c r="Q155" s="1769">
        <v>0</v>
      </c>
      <c r="R155" s="1769">
        <v>0</v>
      </c>
    </row>
    <row r="156" spans="2:18">
      <c r="B156" s="1750"/>
      <c r="C156" s="1750"/>
      <c r="D156" s="1750"/>
      <c r="E156" s="1750"/>
      <c r="F156" s="1750"/>
      <c r="G156" s="1750"/>
      <c r="H156" s="1750"/>
      <c r="I156" s="1750"/>
      <c r="J156" s="1750"/>
      <c r="K156" s="1750"/>
      <c r="L156" s="1750"/>
      <c r="M156" s="1750"/>
      <c r="N156" s="1750"/>
      <c r="O156" s="1750"/>
      <c r="P156" s="1750"/>
      <c r="Q156" s="1750"/>
      <c r="R156" s="1750"/>
    </row>
    <row r="157" spans="2:18" ht="15">
      <c r="B157" s="1754" t="s">
        <v>80</v>
      </c>
      <c r="C157" s="1755"/>
      <c r="D157" s="1755"/>
      <c r="E157" s="1755"/>
      <c r="F157" s="1755"/>
      <c r="G157" s="1755"/>
      <c r="H157" s="1755"/>
      <c r="I157" s="1755"/>
      <c r="J157" s="1755"/>
      <c r="K157" s="1755"/>
      <c r="L157" s="1755"/>
      <c r="M157" s="1755"/>
      <c r="N157" s="1755"/>
      <c r="O157" s="1755"/>
      <c r="P157" s="1755"/>
      <c r="Q157" s="1755"/>
      <c r="R157" s="1755"/>
    </row>
    <row r="158" spans="2:18">
      <c r="B158" s="1750"/>
      <c r="C158" s="1750"/>
      <c r="D158" s="1750"/>
      <c r="E158" s="1750"/>
      <c r="F158" s="1750"/>
      <c r="G158" s="1750"/>
      <c r="H158" s="1750"/>
      <c r="I158" s="1750"/>
      <c r="J158" s="1750"/>
      <c r="K158" s="1750"/>
      <c r="L158" s="1750"/>
      <c r="M158" s="1750"/>
      <c r="N158" s="1750"/>
      <c r="O158" s="1750"/>
      <c r="P158" s="1750"/>
      <c r="Q158" s="1750"/>
      <c r="R158" s="1750"/>
    </row>
    <row r="159" spans="2:18">
      <c r="B159" s="2161" t="s">
        <v>30</v>
      </c>
      <c r="C159" s="2162" t="s">
        <v>31</v>
      </c>
      <c r="D159" s="2162" t="s">
        <v>32</v>
      </c>
      <c r="E159" s="2162" t="s">
        <v>33</v>
      </c>
      <c r="F159" s="2162" t="s">
        <v>34</v>
      </c>
      <c r="G159" s="2162" t="s">
        <v>35</v>
      </c>
      <c r="H159" s="2162" t="s">
        <v>36</v>
      </c>
      <c r="I159" s="2162" t="s">
        <v>37</v>
      </c>
      <c r="J159" s="2162"/>
      <c r="K159" s="2162"/>
      <c r="L159" s="2162"/>
      <c r="M159" s="2162"/>
      <c r="N159" s="2162"/>
      <c r="O159" s="2159" t="s">
        <v>38</v>
      </c>
      <c r="P159" s="2159" t="s">
        <v>39</v>
      </c>
      <c r="Q159" s="2159" t="s">
        <v>40</v>
      </c>
      <c r="R159" s="2159" t="s">
        <v>41</v>
      </c>
    </row>
    <row r="160" spans="2:18" ht="36">
      <c r="B160" s="2161"/>
      <c r="C160" s="2162"/>
      <c r="D160" s="2162"/>
      <c r="E160" s="2162"/>
      <c r="F160" s="2162"/>
      <c r="G160" s="2162"/>
      <c r="H160" s="2162"/>
      <c r="I160" s="1756" t="s">
        <v>42</v>
      </c>
      <c r="J160" s="1756" t="s">
        <v>43</v>
      </c>
      <c r="K160" s="1756" t="s">
        <v>44</v>
      </c>
      <c r="L160" s="1756" t="s">
        <v>45</v>
      </c>
      <c r="M160" s="1757" t="s">
        <v>46</v>
      </c>
      <c r="N160" s="1756" t="s">
        <v>47</v>
      </c>
      <c r="O160" s="2160"/>
      <c r="P160" s="2160"/>
      <c r="Q160" s="2160"/>
      <c r="R160" s="2160"/>
    </row>
    <row r="161" spans="2:18">
      <c r="B161" s="1758" t="s">
        <v>48</v>
      </c>
      <c r="C161" s="1776">
        <v>0</v>
      </c>
      <c r="D161" s="1776">
        <v>0</v>
      </c>
      <c r="E161" s="1776">
        <v>0</v>
      </c>
      <c r="F161" s="1776">
        <v>0</v>
      </c>
      <c r="G161" s="1777">
        <v>0</v>
      </c>
      <c r="H161" s="1777">
        <v>3.3048576788813975</v>
      </c>
      <c r="I161" s="1777">
        <v>2.6560686171045549</v>
      </c>
      <c r="J161" s="1777">
        <v>0.68790325042894562</v>
      </c>
      <c r="K161" s="1776">
        <v>1.6018700034195554</v>
      </c>
      <c r="L161" s="1776">
        <v>0.1425306035599459</v>
      </c>
      <c r="M161" s="1777">
        <v>0</v>
      </c>
      <c r="N161" s="1777">
        <v>1.1659404965005473</v>
      </c>
      <c r="O161" s="1776">
        <v>0</v>
      </c>
      <c r="P161" s="1776">
        <v>0</v>
      </c>
      <c r="Q161" s="1776">
        <v>0</v>
      </c>
      <c r="R161" s="1778">
        <v>9.5591706498949485</v>
      </c>
    </row>
    <row r="162" spans="2:18">
      <c r="B162" s="1758" t="s">
        <v>49</v>
      </c>
      <c r="C162" s="1776">
        <v>0</v>
      </c>
      <c r="D162" s="1776">
        <v>3.5333016873681515</v>
      </c>
      <c r="E162" s="1776">
        <v>10.469599564020106</v>
      </c>
      <c r="F162" s="1776">
        <v>0</v>
      </c>
      <c r="G162" s="1776">
        <v>0</v>
      </c>
      <c r="H162" s="1776">
        <v>0</v>
      </c>
      <c r="I162" s="1776">
        <v>2.543202703318971</v>
      </c>
      <c r="J162" s="1776">
        <v>0</v>
      </c>
      <c r="K162" s="1776">
        <v>3.3840076567254442</v>
      </c>
      <c r="L162" s="1776">
        <v>0</v>
      </c>
      <c r="M162" s="1776">
        <v>0</v>
      </c>
      <c r="N162" s="1776">
        <v>0</v>
      </c>
      <c r="O162" s="1776">
        <v>0</v>
      </c>
      <c r="P162" s="1776">
        <v>0</v>
      </c>
      <c r="Q162" s="1776">
        <v>0</v>
      </c>
      <c r="R162" s="1778">
        <v>19.930111611432672</v>
      </c>
    </row>
    <row r="163" spans="2:18">
      <c r="B163" s="1758" t="s">
        <v>50</v>
      </c>
      <c r="C163" s="1776">
        <v>0</v>
      </c>
      <c r="D163" s="1776">
        <v>0</v>
      </c>
      <c r="E163" s="1776">
        <v>-8.238229290577169E-2</v>
      </c>
      <c r="F163" s="1776">
        <v>0</v>
      </c>
      <c r="G163" s="1776">
        <v>0</v>
      </c>
      <c r="H163" s="1776">
        <v>0</v>
      </c>
      <c r="I163" s="1776">
        <v>0</v>
      </c>
      <c r="J163" s="1776">
        <v>0</v>
      </c>
      <c r="K163" s="1776">
        <v>0</v>
      </c>
      <c r="L163" s="1776">
        <v>0</v>
      </c>
      <c r="M163" s="1776">
        <v>0</v>
      </c>
      <c r="N163" s="1776">
        <v>0</v>
      </c>
      <c r="O163" s="1776">
        <v>0</v>
      </c>
      <c r="P163" s="1776">
        <v>0</v>
      </c>
      <c r="Q163" s="1776">
        <v>0</v>
      </c>
      <c r="R163" s="1778">
        <v>-8.238229290577169E-2</v>
      </c>
    </row>
    <row r="164" spans="2:18">
      <c r="B164" s="1758" t="s">
        <v>51</v>
      </c>
      <c r="C164" s="1776">
        <v>0</v>
      </c>
      <c r="D164" s="1776">
        <v>0</v>
      </c>
      <c r="E164" s="1776">
        <v>0</v>
      </c>
      <c r="F164" s="1776">
        <v>0</v>
      </c>
      <c r="G164" s="1776">
        <v>0</v>
      </c>
      <c r="H164" s="1776">
        <v>0</v>
      </c>
      <c r="I164" s="1776">
        <v>0</v>
      </c>
      <c r="J164" s="1776">
        <v>0</v>
      </c>
      <c r="K164" s="1776">
        <v>0</v>
      </c>
      <c r="L164" s="1776">
        <v>0</v>
      </c>
      <c r="M164" s="1776">
        <v>0</v>
      </c>
      <c r="N164" s="1776">
        <v>0</v>
      </c>
      <c r="O164" s="1776">
        <v>0</v>
      </c>
      <c r="P164" s="1776">
        <v>0</v>
      </c>
      <c r="Q164" s="1776">
        <v>0</v>
      </c>
      <c r="R164" s="1778">
        <v>0</v>
      </c>
    </row>
    <row r="165" spans="2:18">
      <c r="B165" s="1758" t="s">
        <v>52</v>
      </c>
      <c r="C165" s="1776">
        <v>0</v>
      </c>
      <c r="D165" s="1776">
        <v>0</v>
      </c>
      <c r="E165" s="1776">
        <v>0</v>
      </c>
      <c r="F165" s="1776">
        <v>0</v>
      </c>
      <c r="G165" s="1776">
        <v>0</v>
      </c>
      <c r="H165" s="1776">
        <v>0</v>
      </c>
      <c r="I165" s="1776">
        <v>0</v>
      </c>
      <c r="J165" s="1776">
        <v>0</v>
      </c>
      <c r="K165" s="1776">
        <v>0</v>
      </c>
      <c r="L165" s="1776">
        <v>0</v>
      </c>
      <c r="M165" s="1776">
        <v>0</v>
      </c>
      <c r="N165" s="1776">
        <v>0</v>
      </c>
      <c r="O165" s="1776">
        <v>0</v>
      </c>
      <c r="P165" s="1776">
        <v>0</v>
      </c>
      <c r="Q165" s="1776">
        <v>0</v>
      </c>
      <c r="R165" s="1778">
        <v>0</v>
      </c>
    </row>
    <row r="166" spans="2:18">
      <c r="B166" s="1758" t="s">
        <v>53</v>
      </c>
      <c r="C166" s="1776">
        <v>0</v>
      </c>
      <c r="D166" s="1776">
        <v>0</v>
      </c>
      <c r="E166" s="1776">
        <v>0</v>
      </c>
      <c r="F166" s="1776">
        <v>0</v>
      </c>
      <c r="G166" s="1776">
        <v>0</v>
      </c>
      <c r="H166" s="1776">
        <v>0</v>
      </c>
      <c r="I166" s="1776">
        <v>0</v>
      </c>
      <c r="J166" s="1776">
        <v>0</v>
      </c>
      <c r="K166" s="1776">
        <v>0</v>
      </c>
      <c r="L166" s="1776">
        <v>0</v>
      </c>
      <c r="M166" s="1776">
        <v>0</v>
      </c>
      <c r="N166" s="1776">
        <v>0</v>
      </c>
      <c r="O166" s="1776">
        <v>0</v>
      </c>
      <c r="P166" s="1776">
        <v>0</v>
      </c>
      <c r="Q166" s="1776">
        <v>0</v>
      </c>
      <c r="R166" s="1778">
        <v>0</v>
      </c>
    </row>
    <row r="167" spans="2:18">
      <c r="B167" s="1763" t="s">
        <v>54</v>
      </c>
      <c r="C167" s="1779">
        <v>0</v>
      </c>
      <c r="D167" s="1779">
        <v>3.5333016873681515</v>
      </c>
      <c r="E167" s="1779">
        <v>10.387217271114334</v>
      </c>
      <c r="F167" s="1779">
        <v>0</v>
      </c>
      <c r="G167" s="1779">
        <v>0</v>
      </c>
      <c r="H167" s="1779">
        <v>3.3048576788813975</v>
      </c>
      <c r="I167" s="1779">
        <v>5.1992713204235255</v>
      </c>
      <c r="J167" s="1779">
        <v>0.68790325042894562</v>
      </c>
      <c r="K167" s="1779">
        <v>4.9858776601449994</v>
      </c>
      <c r="L167" s="1779">
        <v>0.1425306035599459</v>
      </c>
      <c r="M167" s="1779">
        <v>0</v>
      </c>
      <c r="N167" s="1779">
        <v>1.1659404965005473</v>
      </c>
      <c r="O167" s="1779">
        <v>0</v>
      </c>
      <c r="P167" s="1779">
        <v>0</v>
      </c>
      <c r="Q167" s="1779">
        <v>0</v>
      </c>
      <c r="R167" s="1779">
        <v>29.406899968421847</v>
      </c>
    </row>
    <row r="168" spans="2:18">
      <c r="B168" s="1765"/>
      <c r="C168" s="1780"/>
      <c r="D168" s="1780"/>
      <c r="E168" s="1780"/>
      <c r="F168" s="1780"/>
      <c r="G168" s="1780"/>
      <c r="H168" s="1780"/>
      <c r="I168" s="1780"/>
      <c r="J168" s="1780"/>
      <c r="K168" s="1780"/>
      <c r="L168" s="1780"/>
      <c r="M168" s="1780"/>
      <c r="N168" s="1780"/>
      <c r="O168" s="1780"/>
      <c r="P168" s="1780"/>
      <c r="Q168" s="1780"/>
      <c r="R168" s="1780"/>
    </row>
    <row r="169" spans="2:18">
      <c r="B169" s="1767" t="s">
        <v>55</v>
      </c>
      <c r="C169" s="1776">
        <v>0</v>
      </c>
      <c r="D169" s="1776">
        <v>0</v>
      </c>
      <c r="E169" s="1776">
        <v>0</v>
      </c>
      <c r="F169" s="1776">
        <v>0</v>
      </c>
      <c r="G169" s="1776">
        <v>0</v>
      </c>
      <c r="H169" s="1776">
        <v>0</v>
      </c>
      <c r="I169" s="1776">
        <v>0</v>
      </c>
      <c r="J169" s="1776">
        <v>0</v>
      </c>
      <c r="K169" s="1776">
        <v>0</v>
      </c>
      <c r="L169" s="1776">
        <v>0</v>
      </c>
      <c r="M169" s="1776">
        <v>0</v>
      </c>
      <c r="N169" s="1776">
        <v>0</v>
      </c>
      <c r="O169" s="1776">
        <v>0</v>
      </c>
      <c r="P169" s="1776">
        <v>0</v>
      </c>
      <c r="Q169" s="1776">
        <v>0</v>
      </c>
      <c r="R169" s="1781">
        <v>0</v>
      </c>
    </row>
    <row r="170" spans="2:18">
      <c r="B170" s="1767" t="s">
        <v>56</v>
      </c>
      <c r="C170" s="1776">
        <v>0</v>
      </c>
      <c r="D170" s="1776">
        <v>0</v>
      </c>
      <c r="E170" s="1776">
        <v>0.96641953755106458</v>
      </c>
      <c r="F170" s="1776">
        <v>0</v>
      </c>
      <c r="G170" s="1776">
        <v>0</v>
      </c>
      <c r="H170" s="1776">
        <v>3.3048576788813975</v>
      </c>
      <c r="I170" s="1776">
        <v>4.3913382229551718</v>
      </c>
      <c r="J170" s="1776">
        <v>0.68498233439838041</v>
      </c>
      <c r="K170" s="1776">
        <v>4.867247129818443</v>
      </c>
      <c r="L170" s="1776">
        <v>0.10381104632531658</v>
      </c>
      <c r="M170" s="1776">
        <v>0</v>
      </c>
      <c r="N170" s="1776">
        <v>0.1274458438995901</v>
      </c>
      <c r="O170" s="1776">
        <v>-7.0623649341934698</v>
      </c>
      <c r="P170" s="1776">
        <v>0</v>
      </c>
      <c r="Q170" s="1776">
        <v>0</v>
      </c>
      <c r="R170" s="1781">
        <v>7.3837368596358939</v>
      </c>
    </row>
    <row r="171" spans="2:18">
      <c r="B171" s="1767" t="s">
        <v>57</v>
      </c>
      <c r="C171" s="1776">
        <v>0</v>
      </c>
      <c r="D171" s="1776">
        <v>0</v>
      </c>
      <c r="E171" s="1776">
        <v>0</v>
      </c>
      <c r="F171" s="1776">
        <v>0</v>
      </c>
      <c r="G171" s="1776">
        <v>0</v>
      </c>
      <c r="H171" s="1776">
        <v>0</v>
      </c>
      <c r="I171" s="1776">
        <v>0.62381187806663263</v>
      </c>
      <c r="J171" s="1776">
        <v>0</v>
      </c>
      <c r="K171" s="1776">
        <v>0</v>
      </c>
      <c r="L171" s="1776">
        <v>1.2883202046911407E-2</v>
      </c>
      <c r="M171" s="1776">
        <v>0</v>
      </c>
      <c r="N171" s="1776">
        <v>9.7343487347258728E-2</v>
      </c>
      <c r="O171" s="1776">
        <v>0</v>
      </c>
      <c r="P171" s="1776">
        <v>-0.62750046894441547</v>
      </c>
      <c r="Q171" s="1776">
        <v>0</v>
      </c>
      <c r="R171" s="1781">
        <v>0.10653809851638729</v>
      </c>
    </row>
    <row r="172" spans="2:18">
      <c r="B172" s="1767" t="s">
        <v>58</v>
      </c>
      <c r="C172" s="1776">
        <v>0</v>
      </c>
      <c r="D172" s="1776">
        <v>0</v>
      </c>
      <c r="E172" s="1776">
        <v>0</v>
      </c>
      <c r="F172" s="1776">
        <v>0</v>
      </c>
      <c r="G172" s="1776">
        <v>0</v>
      </c>
      <c r="H172" s="1776">
        <v>0</v>
      </c>
      <c r="I172" s="1776">
        <v>0</v>
      </c>
      <c r="J172" s="1776">
        <v>0</v>
      </c>
      <c r="K172" s="1776">
        <v>0</v>
      </c>
      <c r="L172" s="1776">
        <v>0</v>
      </c>
      <c r="M172" s="1776">
        <v>0</v>
      </c>
      <c r="N172" s="1776">
        <v>0</v>
      </c>
      <c r="O172" s="1776">
        <v>0</v>
      </c>
      <c r="P172" s="1776">
        <v>0</v>
      </c>
      <c r="Q172" s="1776">
        <v>0</v>
      </c>
      <c r="R172" s="1781">
        <v>0</v>
      </c>
    </row>
    <row r="173" spans="2:18">
      <c r="B173" s="1767" t="s">
        <v>59</v>
      </c>
      <c r="C173" s="1776">
        <v>0</v>
      </c>
      <c r="D173" s="1776">
        <v>0</v>
      </c>
      <c r="E173" s="1776">
        <v>0</v>
      </c>
      <c r="F173" s="1776">
        <v>0</v>
      </c>
      <c r="G173" s="1776">
        <v>0</v>
      </c>
      <c r="H173" s="1776">
        <v>0</v>
      </c>
      <c r="I173" s="1776">
        <v>0</v>
      </c>
      <c r="J173" s="1776">
        <v>0</v>
      </c>
      <c r="K173" s="1776">
        <v>0</v>
      </c>
      <c r="L173" s="1776">
        <v>0</v>
      </c>
      <c r="M173" s="1776">
        <v>0</v>
      </c>
      <c r="N173" s="1776">
        <v>0</v>
      </c>
      <c r="O173" s="1776">
        <v>0</v>
      </c>
      <c r="P173" s="1776">
        <v>0</v>
      </c>
      <c r="Q173" s="1776">
        <v>0</v>
      </c>
      <c r="R173" s="1781">
        <v>0</v>
      </c>
    </row>
    <row r="174" spans="2:18">
      <c r="B174" s="1767" t="s">
        <v>60</v>
      </c>
      <c r="C174" s="1776">
        <v>0</v>
      </c>
      <c r="D174" s="1776">
        <v>3.8889829550027399</v>
      </c>
      <c r="E174" s="1776">
        <v>-3.8721752353933061</v>
      </c>
      <c r="F174" s="1776">
        <v>0</v>
      </c>
      <c r="G174" s="1776">
        <v>0</v>
      </c>
      <c r="H174" s="1776">
        <v>0</v>
      </c>
      <c r="I174" s="1776">
        <v>0</v>
      </c>
      <c r="J174" s="1776">
        <v>0</v>
      </c>
      <c r="K174" s="1776">
        <v>0</v>
      </c>
      <c r="L174" s="1776">
        <v>0</v>
      </c>
      <c r="M174" s="1776">
        <v>0</v>
      </c>
      <c r="N174" s="1776">
        <v>0</v>
      </c>
      <c r="O174" s="1776">
        <v>0</v>
      </c>
      <c r="P174" s="1776">
        <v>0</v>
      </c>
      <c r="Q174" s="1776">
        <v>0</v>
      </c>
      <c r="R174" s="1781">
        <v>1.6807719609433835E-2</v>
      </c>
    </row>
    <row r="175" spans="2:18">
      <c r="B175" s="1767" t="s">
        <v>61</v>
      </c>
      <c r="C175" s="1776">
        <v>0</v>
      </c>
      <c r="D175" s="1776">
        <v>0</v>
      </c>
      <c r="E175" s="1776">
        <v>0</v>
      </c>
      <c r="F175" s="1776">
        <v>0</v>
      </c>
      <c r="G175" s="1776">
        <v>0</v>
      </c>
      <c r="H175" s="1776">
        <v>0</v>
      </c>
      <c r="I175" s="1776">
        <v>0</v>
      </c>
      <c r="J175" s="1776">
        <v>0</v>
      </c>
      <c r="K175" s="1776">
        <v>0</v>
      </c>
      <c r="L175" s="1776">
        <v>0</v>
      </c>
      <c r="M175" s="1776">
        <v>0</v>
      </c>
      <c r="N175" s="1776">
        <v>0</v>
      </c>
      <c r="O175" s="1776">
        <v>0</v>
      </c>
      <c r="P175" s="1776">
        <v>0</v>
      </c>
      <c r="Q175" s="1776">
        <v>0</v>
      </c>
      <c r="R175" s="1781">
        <v>0</v>
      </c>
    </row>
    <row r="176" spans="2:18">
      <c r="B176" s="1767" t="s">
        <v>62</v>
      </c>
      <c r="C176" s="1776">
        <v>0</v>
      </c>
      <c r="D176" s="1776">
        <v>0</v>
      </c>
      <c r="E176" s="1776">
        <v>0</v>
      </c>
      <c r="F176" s="1776">
        <v>0</v>
      </c>
      <c r="G176" s="1776">
        <v>0</v>
      </c>
      <c r="H176" s="1776">
        <v>0</v>
      </c>
      <c r="I176" s="1776">
        <v>0</v>
      </c>
      <c r="J176" s="1776">
        <v>0</v>
      </c>
      <c r="K176" s="1776">
        <v>0</v>
      </c>
      <c r="L176" s="1776">
        <v>0</v>
      </c>
      <c r="M176" s="1776">
        <v>0</v>
      </c>
      <c r="N176" s="1776">
        <v>0</v>
      </c>
      <c r="O176" s="1776">
        <v>0</v>
      </c>
      <c r="P176" s="1776">
        <v>0</v>
      </c>
      <c r="Q176" s="1776">
        <v>0</v>
      </c>
      <c r="R176" s="1781">
        <v>0</v>
      </c>
    </row>
    <row r="177" spans="2:18">
      <c r="B177" s="1767" t="s">
        <v>63</v>
      </c>
      <c r="C177" s="1776">
        <v>0</v>
      </c>
      <c r="D177" s="1776">
        <v>0</v>
      </c>
      <c r="E177" s="1776">
        <v>0</v>
      </c>
      <c r="F177" s="1776">
        <v>0</v>
      </c>
      <c r="G177" s="1776">
        <v>0</v>
      </c>
      <c r="H177" s="1776">
        <v>0</v>
      </c>
      <c r="I177" s="1776">
        <v>0</v>
      </c>
      <c r="J177" s="1776">
        <v>0</v>
      </c>
      <c r="K177" s="1776">
        <v>0</v>
      </c>
      <c r="L177" s="1776">
        <v>0</v>
      </c>
      <c r="M177" s="1776">
        <v>0</v>
      </c>
      <c r="N177" s="1776">
        <v>0</v>
      </c>
      <c r="O177" s="1776">
        <v>0</v>
      </c>
      <c r="P177" s="1776">
        <v>0</v>
      </c>
      <c r="Q177" s="1776">
        <v>0</v>
      </c>
      <c r="R177" s="1781">
        <v>0</v>
      </c>
    </row>
    <row r="178" spans="2:18">
      <c r="B178" s="1767" t="s">
        <v>64</v>
      </c>
      <c r="C178" s="1776">
        <v>0</v>
      </c>
      <c r="D178" s="1776">
        <v>-0.35568126763458818</v>
      </c>
      <c r="E178" s="1776">
        <v>0.35568126763458818</v>
      </c>
      <c r="F178" s="1776">
        <v>0</v>
      </c>
      <c r="G178" s="1776">
        <v>0</v>
      </c>
      <c r="H178" s="1776">
        <v>0</v>
      </c>
      <c r="I178" s="1776">
        <v>0</v>
      </c>
      <c r="J178" s="1776">
        <v>0</v>
      </c>
      <c r="K178" s="1776">
        <v>0</v>
      </c>
      <c r="L178" s="1776">
        <v>0</v>
      </c>
      <c r="M178" s="1776">
        <v>0</v>
      </c>
      <c r="N178" s="1776">
        <v>0</v>
      </c>
      <c r="O178" s="1776">
        <v>0</v>
      </c>
      <c r="P178" s="1776">
        <v>0</v>
      </c>
      <c r="Q178" s="1776">
        <v>0</v>
      </c>
      <c r="R178" s="1781">
        <v>0</v>
      </c>
    </row>
    <row r="179" spans="2:18">
      <c r="B179" s="1767" t="s">
        <v>65</v>
      </c>
      <c r="C179" s="1776">
        <v>0</v>
      </c>
      <c r="D179" s="1776">
        <v>0</v>
      </c>
      <c r="E179" s="1776">
        <v>0.33584373829864511</v>
      </c>
      <c r="F179" s="1776">
        <v>0</v>
      </c>
      <c r="G179" s="1776">
        <v>0</v>
      </c>
      <c r="H179" s="1776">
        <v>0</v>
      </c>
      <c r="I179" s="1776">
        <v>0</v>
      </c>
      <c r="J179" s="1776">
        <v>0</v>
      </c>
      <c r="K179" s="1776">
        <v>0</v>
      </c>
      <c r="L179" s="1776">
        <v>0</v>
      </c>
      <c r="M179" s="1776">
        <v>0</v>
      </c>
      <c r="N179" s="1776">
        <v>0</v>
      </c>
      <c r="O179" s="1776">
        <v>8.3766378072644629E-2</v>
      </c>
      <c r="P179" s="1776">
        <v>0</v>
      </c>
      <c r="Q179" s="1776">
        <v>0</v>
      </c>
      <c r="R179" s="1781">
        <v>0.41961011637128975</v>
      </c>
    </row>
    <row r="180" spans="2:18">
      <c r="B180" s="1767" t="s">
        <v>66</v>
      </c>
      <c r="C180" s="1776">
        <v>0</v>
      </c>
      <c r="D180" s="1776">
        <v>0</v>
      </c>
      <c r="E180" s="1776">
        <v>0</v>
      </c>
      <c r="F180" s="1776">
        <v>0</v>
      </c>
      <c r="G180" s="1776">
        <v>0</v>
      </c>
      <c r="H180" s="1776">
        <v>0</v>
      </c>
      <c r="I180" s="1776">
        <v>0</v>
      </c>
      <c r="J180" s="1776">
        <v>0</v>
      </c>
      <c r="K180" s="1776">
        <v>0</v>
      </c>
      <c r="L180" s="1776">
        <v>0</v>
      </c>
      <c r="M180" s="1776">
        <v>0</v>
      </c>
      <c r="N180" s="1776">
        <v>0</v>
      </c>
      <c r="O180" s="1776">
        <v>0.51486595786988354</v>
      </c>
      <c r="P180" s="1776">
        <v>5.2869116085484252E-2</v>
      </c>
      <c r="Q180" s="1776">
        <v>0</v>
      </c>
      <c r="R180" s="1781">
        <v>0.56773507395536782</v>
      </c>
    </row>
    <row r="181" spans="2:18">
      <c r="B181" s="1763" t="s">
        <v>67</v>
      </c>
      <c r="C181" s="1779">
        <v>0</v>
      </c>
      <c r="D181" s="1779">
        <v>3.5333016873681515</v>
      </c>
      <c r="E181" s="1779">
        <v>-2.214230691909008</v>
      </c>
      <c r="F181" s="1779">
        <v>0</v>
      </c>
      <c r="G181" s="1779">
        <v>0</v>
      </c>
      <c r="H181" s="1779">
        <v>3.3048576788813975</v>
      </c>
      <c r="I181" s="1779">
        <v>5.0151501010218045</v>
      </c>
      <c r="J181" s="1779">
        <v>0.68498233439838041</v>
      </c>
      <c r="K181" s="1779">
        <v>4.867247129818443</v>
      </c>
      <c r="L181" s="1779">
        <v>0.11669424837222798</v>
      </c>
      <c r="M181" s="1779">
        <v>0</v>
      </c>
      <c r="N181" s="1779">
        <v>0.22478933124684883</v>
      </c>
      <c r="O181" s="1779">
        <v>-6.4637325982509415</v>
      </c>
      <c r="P181" s="1779">
        <v>-0.57463135285893119</v>
      </c>
      <c r="Q181" s="1779">
        <v>0</v>
      </c>
      <c r="R181" s="1779">
        <v>8.4944278680883745</v>
      </c>
    </row>
    <row r="182" spans="2:18">
      <c r="B182" s="1765"/>
      <c r="C182" s="1780"/>
      <c r="D182" s="1780"/>
      <c r="E182" s="1780"/>
      <c r="F182" s="1780"/>
      <c r="G182" s="1780"/>
      <c r="H182" s="1780"/>
      <c r="I182" s="1780"/>
      <c r="J182" s="1780"/>
      <c r="K182" s="1780"/>
      <c r="L182" s="1780"/>
      <c r="M182" s="1780"/>
      <c r="N182" s="1780"/>
      <c r="O182" s="1780"/>
      <c r="P182" s="1780"/>
      <c r="Q182" s="1780"/>
      <c r="R182" s="1780"/>
    </row>
    <row r="183" spans="2:18">
      <c r="B183" s="1767" t="s">
        <v>68</v>
      </c>
      <c r="C183" s="1776">
        <v>0</v>
      </c>
      <c r="D183" s="1776">
        <v>0</v>
      </c>
      <c r="E183" s="1776">
        <v>0.42612486566148328</v>
      </c>
      <c r="F183" s="1776">
        <v>0</v>
      </c>
      <c r="G183" s="1776">
        <v>0</v>
      </c>
      <c r="H183" s="1776">
        <v>0</v>
      </c>
      <c r="I183" s="1776">
        <v>0.18412121940172177</v>
      </c>
      <c r="J183" s="1776">
        <v>2.354086145884119E-3</v>
      </c>
      <c r="K183" s="1776">
        <v>0</v>
      </c>
      <c r="L183" s="1776">
        <v>2.5836355187717919E-2</v>
      </c>
      <c r="M183" s="1776">
        <v>0</v>
      </c>
      <c r="N183" s="1776">
        <v>5.2671642446208732E-4</v>
      </c>
      <c r="O183" s="1776">
        <v>0.80562163156091715</v>
      </c>
      <c r="P183" s="1776">
        <v>0.57463135285893108</v>
      </c>
      <c r="Q183" s="1776">
        <v>0</v>
      </c>
      <c r="R183" s="1776">
        <v>2.0192162272411176</v>
      </c>
    </row>
    <row r="184" spans="2:18">
      <c r="B184" s="1767" t="s">
        <v>69</v>
      </c>
      <c r="C184" s="1776">
        <v>0</v>
      </c>
      <c r="D184" s="1776">
        <v>0</v>
      </c>
      <c r="E184" s="1776">
        <v>10.509725629713039</v>
      </c>
      <c r="F184" s="1776">
        <v>0</v>
      </c>
      <c r="G184" s="1776">
        <v>0</v>
      </c>
      <c r="H184" s="1776">
        <v>0</v>
      </c>
      <c r="I184" s="1776">
        <v>0</v>
      </c>
      <c r="J184" s="1776">
        <v>0</v>
      </c>
      <c r="K184" s="1776">
        <v>0</v>
      </c>
      <c r="L184" s="1776">
        <v>0</v>
      </c>
      <c r="M184" s="1776">
        <v>0</v>
      </c>
      <c r="N184" s="1776">
        <v>0</v>
      </c>
      <c r="O184" s="1776">
        <v>0.4802289677369459</v>
      </c>
      <c r="P184" s="1776">
        <v>0</v>
      </c>
      <c r="Q184" s="1776">
        <v>0</v>
      </c>
      <c r="R184" s="1776">
        <v>10.989954597449984</v>
      </c>
    </row>
    <row r="185" spans="2:18">
      <c r="B185" s="1767" t="s">
        <v>70</v>
      </c>
      <c r="C185" s="1776">
        <v>0</v>
      </c>
      <c r="D185" s="1776">
        <v>0</v>
      </c>
      <c r="E185" s="1776">
        <v>0.32900978550039761</v>
      </c>
      <c r="F185" s="1776">
        <v>0</v>
      </c>
      <c r="G185" s="1776">
        <v>0</v>
      </c>
      <c r="H185" s="1776">
        <v>0</v>
      </c>
      <c r="I185" s="1776">
        <v>0</v>
      </c>
      <c r="J185" s="1776">
        <v>0</v>
      </c>
      <c r="K185" s="1776">
        <v>0</v>
      </c>
      <c r="L185" s="1776">
        <v>0</v>
      </c>
      <c r="M185" s="1776">
        <v>0</v>
      </c>
      <c r="N185" s="1776">
        <v>0.93880311150148332</v>
      </c>
      <c r="O185" s="1776">
        <v>2.3689415140008094</v>
      </c>
      <c r="P185" s="1776">
        <v>0</v>
      </c>
      <c r="Q185" s="1776">
        <v>0</v>
      </c>
      <c r="R185" s="1776">
        <v>3.6367544110026904</v>
      </c>
    </row>
    <row r="186" spans="2:18">
      <c r="B186" s="1767" t="s">
        <v>71</v>
      </c>
      <c r="C186" s="1776">
        <v>0</v>
      </c>
      <c r="D186" s="1776">
        <v>0</v>
      </c>
      <c r="E186" s="1776">
        <v>0.31286170666666663</v>
      </c>
      <c r="F186" s="1776">
        <v>0</v>
      </c>
      <c r="G186" s="1776">
        <v>0</v>
      </c>
      <c r="H186" s="1776">
        <v>0</v>
      </c>
      <c r="I186" s="1776">
        <v>0</v>
      </c>
      <c r="J186" s="1776">
        <v>5.6682988468104167E-4</v>
      </c>
      <c r="K186" s="1776">
        <v>0</v>
      </c>
      <c r="L186" s="1776">
        <v>0</v>
      </c>
      <c r="M186" s="1776">
        <v>0</v>
      </c>
      <c r="N186" s="1776">
        <v>1.8213373277528467E-3</v>
      </c>
      <c r="O186" s="1776">
        <v>2.7813473778949978</v>
      </c>
      <c r="P186" s="1776">
        <v>0</v>
      </c>
      <c r="Q186" s="1776">
        <v>0</v>
      </c>
      <c r="R186" s="1776">
        <v>3.0965972517740985</v>
      </c>
    </row>
    <row r="187" spans="2:18">
      <c r="B187" s="1767" t="s">
        <v>72</v>
      </c>
      <c r="C187" s="1776">
        <v>0</v>
      </c>
      <c r="D187" s="1776">
        <v>0</v>
      </c>
      <c r="E187" s="1776">
        <v>0.31131051078717153</v>
      </c>
      <c r="F187" s="1776">
        <v>0</v>
      </c>
      <c r="G187" s="1776">
        <v>0</v>
      </c>
      <c r="H187" s="1776">
        <v>0</v>
      </c>
      <c r="I187" s="1776">
        <v>0</v>
      </c>
      <c r="J187" s="1776">
        <v>0</v>
      </c>
      <c r="K187" s="1776">
        <v>0.11863053032655695</v>
      </c>
      <c r="L187" s="1776">
        <v>0</v>
      </c>
      <c r="M187" s="1776">
        <v>0</v>
      </c>
      <c r="N187" s="1776">
        <v>0</v>
      </c>
      <c r="O187" s="1776">
        <v>2.759310705727222E-2</v>
      </c>
      <c r="P187" s="1776">
        <v>0</v>
      </c>
      <c r="Q187" s="1776">
        <v>0</v>
      </c>
      <c r="R187" s="1776">
        <v>0.45753414817100069</v>
      </c>
    </row>
    <row r="188" spans="2:18">
      <c r="B188" s="1767" t="s">
        <v>73</v>
      </c>
      <c r="C188" s="1776">
        <v>0</v>
      </c>
      <c r="D188" s="1776">
        <v>0</v>
      </c>
      <c r="E188" s="1776">
        <v>0</v>
      </c>
      <c r="F188" s="1776">
        <v>0</v>
      </c>
      <c r="G188" s="1776">
        <v>0</v>
      </c>
      <c r="H188" s="1776">
        <v>0</v>
      </c>
      <c r="I188" s="1776">
        <v>0</v>
      </c>
      <c r="J188" s="1776">
        <v>0</v>
      </c>
      <c r="K188" s="1776">
        <v>0</v>
      </c>
      <c r="L188" s="1776">
        <v>0</v>
      </c>
      <c r="M188" s="1776">
        <v>0</v>
      </c>
      <c r="N188" s="1776">
        <v>0</v>
      </c>
      <c r="O188" s="1776">
        <v>0</v>
      </c>
      <c r="P188" s="1776">
        <v>0</v>
      </c>
      <c r="Q188" s="1776">
        <v>0</v>
      </c>
      <c r="R188" s="1776">
        <v>0</v>
      </c>
    </row>
    <row r="189" spans="2:18">
      <c r="B189" s="1763" t="s">
        <v>74</v>
      </c>
      <c r="C189" s="1779">
        <v>0</v>
      </c>
      <c r="D189" s="1779">
        <v>0</v>
      </c>
      <c r="E189" s="1779">
        <v>11.889032498328758</v>
      </c>
      <c r="F189" s="1779">
        <v>0</v>
      </c>
      <c r="G189" s="1779">
        <v>0</v>
      </c>
      <c r="H189" s="1779">
        <v>0</v>
      </c>
      <c r="I189" s="1779">
        <v>0.18412121940172177</v>
      </c>
      <c r="J189" s="1779">
        <v>2.9209160305651606E-3</v>
      </c>
      <c r="K189" s="1779">
        <v>0.11863053032655695</v>
      </c>
      <c r="L189" s="1779">
        <v>2.5836355187717919E-2</v>
      </c>
      <c r="M189" s="1779">
        <v>0</v>
      </c>
      <c r="N189" s="1779">
        <v>0.94115116525369824</v>
      </c>
      <c r="O189" s="1779">
        <v>6.4637325982509415</v>
      </c>
      <c r="P189" s="1779">
        <v>0.57463135285893108</v>
      </c>
      <c r="Q189" s="1779">
        <v>0</v>
      </c>
      <c r="R189" s="1779">
        <v>20.200056635638887</v>
      </c>
    </row>
    <row r="190" spans="2:18">
      <c r="B190" s="1758" t="s">
        <v>75</v>
      </c>
      <c r="C190" s="1776">
        <v>0</v>
      </c>
      <c r="D190" s="1776">
        <v>0</v>
      </c>
      <c r="E190" s="1776">
        <v>0.71241546469458317</v>
      </c>
      <c r="F190" s="1776">
        <v>0</v>
      </c>
      <c r="G190" s="1776">
        <v>0</v>
      </c>
      <c r="H190" s="1776">
        <v>0</v>
      </c>
      <c r="I190" s="1776">
        <v>0</v>
      </c>
      <c r="J190" s="1776">
        <v>0</v>
      </c>
      <c r="K190" s="1776">
        <v>0</v>
      </c>
      <c r="L190" s="1776">
        <v>0</v>
      </c>
      <c r="M190" s="1776">
        <v>0</v>
      </c>
      <c r="N190" s="1776">
        <v>0</v>
      </c>
      <c r="O190" s="1776">
        <v>0</v>
      </c>
      <c r="P190" s="1776">
        <v>0</v>
      </c>
      <c r="Q190" s="1776">
        <v>0</v>
      </c>
      <c r="R190" s="1776">
        <v>0.71241546469458317</v>
      </c>
    </row>
    <row r="191" spans="2:18">
      <c r="B191" s="1763" t="s">
        <v>76</v>
      </c>
      <c r="C191" s="1779">
        <v>0</v>
      </c>
      <c r="D191" s="1779">
        <v>0</v>
      </c>
      <c r="E191" s="1779">
        <v>12.601447963023341</v>
      </c>
      <c r="F191" s="1779">
        <v>0</v>
      </c>
      <c r="G191" s="1779">
        <v>0</v>
      </c>
      <c r="H191" s="1779">
        <v>0</v>
      </c>
      <c r="I191" s="1779">
        <v>0.18412121940172177</v>
      </c>
      <c r="J191" s="1779">
        <v>2.9209160305651606E-3</v>
      </c>
      <c r="K191" s="1779">
        <v>0.11863053032655695</v>
      </c>
      <c r="L191" s="1779">
        <v>2.5836355187717919E-2</v>
      </c>
      <c r="M191" s="1779">
        <v>0</v>
      </c>
      <c r="N191" s="1779">
        <v>0.94115116525369824</v>
      </c>
      <c r="O191" s="1779">
        <v>6.4637325982509415</v>
      </c>
      <c r="P191" s="1779">
        <v>0.57463135285893108</v>
      </c>
      <c r="Q191" s="1779">
        <v>0</v>
      </c>
      <c r="R191" s="1779">
        <v>20.912472100333471</v>
      </c>
    </row>
    <row r="192" spans="2:18">
      <c r="B192" s="1750"/>
      <c r="C192" s="1769">
        <v>0</v>
      </c>
      <c r="D192" s="1769">
        <v>0</v>
      </c>
      <c r="E192" s="1769">
        <v>0</v>
      </c>
      <c r="F192" s="1769">
        <v>0</v>
      </c>
      <c r="G192" s="1769">
        <v>0</v>
      </c>
      <c r="H192" s="1769">
        <v>0</v>
      </c>
      <c r="I192" s="1769">
        <v>0</v>
      </c>
      <c r="J192" s="1769">
        <v>0</v>
      </c>
      <c r="K192" s="1769">
        <v>0</v>
      </c>
      <c r="L192" s="1769">
        <v>0</v>
      </c>
      <c r="M192" s="1769">
        <v>0</v>
      </c>
      <c r="N192" s="1769">
        <v>0</v>
      </c>
      <c r="O192" s="1769">
        <v>0</v>
      </c>
      <c r="P192" s="1769">
        <v>-1.1102230246251565E-16</v>
      </c>
      <c r="Q192" s="1769">
        <v>0</v>
      </c>
      <c r="R192" s="1769">
        <v>0</v>
      </c>
    </row>
    <row r="193" spans="2:18">
      <c r="B193" s="1750"/>
      <c r="C193" s="1750"/>
      <c r="D193" s="1750"/>
      <c r="E193" s="1750"/>
      <c r="F193" s="1750"/>
      <c r="G193" s="1750"/>
      <c r="H193" s="1750"/>
      <c r="I193" s="1750"/>
      <c r="J193" s="1750"/>
      <c r="K193" s="1750"/>
      <c r="L193" s="1750"/>
      <c r="M193" s="1750"/>
      <c r="N193" s="1750"/>
      <c r="O193" s="1750"/>
      <c r="P193" s="1750"/>
      <c r="Q193" s="1750"/>
      <c r="R193" s="1750"/>
    </row>
    <row r="194" spans="2:18" ht="15">
      <c r="B194" s="1754" t="s">
        <v>81</v>
      </c>
      <c r="C194" s="1755"/>
      <c r="D194" s="1755"/>
      <c r="E194" s="1755"/>
      <c r="F194" s="1755"/>
      <c r="G194" s="1755"/>
      <c r="H194" s="1755"/>
      <c r="I194" s="1755"/>
      <c r="J194" s="1755"/>
      <c r="K194" s="1755"/>
      <c r="L194" s="1755"/>
      <c r="M194" s="1755"/>
      <c r="N194" s="1755"/>
      <c r="O194" s="1755"/>
      <c r="P194" s="1755"/>
      <c r="Q194" s="1755"/>
      <c r="R194" s="1755"/>
    </row>
    <row r="195" spans="2:18">
      <c r="B195" s="1750"/>
      <c r="C195" s="1750"/>
      <c r="D195" s="1750"/>
      <c r="E195" s="1750"/>
      <c r="F195" s="1750"/>
      <c r="G195" s="1750"/>
      <c r="H195" s="1750"/>
      <c r="I195" s="1750"/>
      <c r="J195" s="1750"/>
      <c r="K195" s="1750"/>
      <c r="L195" s="1750"/>
      <c r="M195" s="1750"/>
      <c r="N195" s="1750"/>
      <c r="O195" s="1750"/>
      <c r="P195" s="1750"/>
      <c r="Q195" s="1750"/>
      <c r="R195" s="1750"/>
    </row>
    <row r="196" spans="2:18">
      <c r="B196" s="2161" t="s">
        <v>30</v>
      </c>
      <c r="C196" s="2162" t="s">
        <v>31</v>
      </c>
      <c r="D196" s="2162" t="s">
        <v>32</v>
      </c>
      <c r="E196" s="2162" t="s">
        <v>33</v>
      </c>
      <c r="F196" s="2162" t="s">
        <v>34</v>
      </c>
      <c r="G196" s="2162" t="s">
        <v>35</v>
      </c>
      <c r="H196" s="2162" t="s">
        <v>36</v>
      </c>
      <c r="I196" s="2162" t="s">
        <v>37</v>
      </c>
      <c r="J196" s="2162"/>
      <c r="K196" s="2162"/>
      <c r="L196" s="2162"/>
      <c r="M196" s="2162"/>
      <c r="N196" s="2162"/>
      <c r="O196" s="2159" t="s">
        <v>38</v>
      </c>
      <c r="P196" s="2159" t="s">
        <v>39</v>
      </c>
      <c r="Q196" s="2159" t="s">
        <v>40</v>
      </c>
      <c r="R196" s="2159" t="s">
        <v>41</v>
      </c>
    </row>
    <row r="197" spans="2:18" ht="36">
      <c r="B197" s="2161"/>
      <c r="C197" s="2162"/>
      <c r="D197" s="2162"/>
      <c r="E197" s="2162"/>
      <c r="F197" s="2162"/>
      <c r="G197" s="2162"/>
      <c r="H197" s="2162"/>
      <c r="I197" s="1756" t="s">
        <v>42</v>
      </c>
      <c r="J197" s="1756" t="s">
        <v>43</v>
      </c>
      <c r="K197" s="1756" t="s">
        <v>44</v>
      </c>
      <c r="L197" s="1756" t="s">
        <v>45</v>
      </c>
      <c r="M197" s="1757" t="s">
        <v>46</v>
      </c>
      <c r="N197" s="1756" t="s">
        <v>47</v>
      </c>
      <c r="O197" s="2160"/>
      <c r="P197" s="2160"/>
      <c r="Q197" s="2160"/>
      <c r="R197" s="2160"/>
    </row>
    <row r="198" spans="2:18">
      <c r="B198" s="1758" t="s">
        <v>48</v>
      </c>
      <c r="C198" s="1759">
        <v>0</v>
      </c>
      <c r="D198" s="1759">
        <v>0</v>
      </c>
      <c r="E198" s="1759">
        <v>0</v>
      </c>
      <c r="F198" s="1759">
        <v>0</v>
      </c>
      <c r="G198" s="1760">
        <v>0</v>
      </c>
      <c r="H198" s="1760">
        <v>2.6490685212048972</v>
      </c>
      <c r="I198" s="1760">
        <v>2.5900114900627687</v>
      </c>
      <c r="J198" s="1760">
        <v>0.69400217758737304</v>
      </c>
      <c r="K198" s="1759">
        <v>1.4156783371657409</v>
      </c>
      <c r="L198" s="1759">
        <v>0.13593700784165794</v>
      </c>
      <c r="M198" s="1760">
        <v>0</v>
      </c>
      <c r="N198" s="1760">
        <v>1.0009153517714073</v>
      </c>
      <c r="O198" s="1759">
        <v>0</v>
      </c>
      <c r="P198" s="1759">
        <v>0</v>
      </c>
      <c r="Q198" s="1759">
        <v>0</v>
      </c>
      <c r="R198" s="1761">
        <v>8.4856128856338451</v>
      </c>
    </row>
    <row r="199" spans="2:18">
      <c r="B199" s="1758" t="s">
        <v>49</v>
      </c>
      <c r="C199" s="1759">
        <v>0</v>
      </c>
      <c r="D199" s="1759">
        <v>3.1539135999884924</v>
      </c>
      <c r="E199" s="1759">
        <v>9.6178004162941431</v>
      </c>
      <c r="F199" s="1759">
        <v>0</v>
      </c>
      <c r="G199" s="1759">
        <v>0</v>
      </c>
      <c r="H199" s="1759">
        <v>0</v>
      </c>
      <c r="I199" s="1759">
        <v>2.5322527707990741</v>
      </c>
      <c r="J199" s="1759">
        <v>0</v>
      </c>
      <c r="K199" s="1759">
        <v>3.140572004124202</v>
      </c>
      <c r="L199" s="1759">
        <v>0</v>
      </c>
      <c r="M199" s="1759">
        <v>0</v>
      </c>
      <c r="N199" s="1759">
        <v>0</v>
      </c>
      <c r="O199" s="1759">
        <v>0</v>
      </c>
      <c r="P199" s="1759">
        <v>0</v>
      </c>
      <c r="Q199" s="1759">
        <v>0</v>
      </c>
      <c r="R199" s="1761">
        <v>18.444538791205911</v>
      </c>
    </row>
    <row r="200" spans="2:18">
      <c r="B200" s="1758" t="s">
        <v>50</v>
      </c>
      <c r="C200" s="1759">
        <v>0</v>
      </c>
      <c r="D200" s="1759">
        <v>0</v>
      </c>
      <c r="E200" s="1759">
        <v>-0.13172022897004482</v>
      </c>
      <c r="F200" s="1759">
        <v>0</v>
      </c>
      <c r="G200" s="1759">
        <v>0</v>
      </c>
      <c r="H200" s="1759">
        <v>0</v>
      </c>
      <c r="I200" s="1759">
        <v>0</v>
      </c>
      <c r="J200" s="1759">
        <v>0</v>
      </c>
      <c r="K200" s="1759">
        <v>0</v>
      </c>
      <c r="L200" s="1759">
        <v>0</v>
      </c>
      <c r="M200" s="1759">
        <v>0</v>
      </c>
      <c r="N200" s="1759">
        <v>0</v>
      </c>
      <c r="O200" s="1759">
        <v>0</v>
      </c>
      <c r="P200" s="1759">
        <v>0</v>
      </c>
      <c r="Q200" s="1759">
        <v>0</v>
      </c>
      <c r="R200" s="1761">
        <v>-0.13172022897004482</v>
      </c>
    </row>
    <row r="201" spans="2:18">
      <c r="B201" s="1758" t="s">
        <v>51</v>
      </c>
      <c r="C201" s="1759">
        <v>0</v>
      </c>
      <c r="D201" s="1759">
        <v>0</v>
      </c>
      <c r="E201" s="1759">
        <v>0</v>
      </c>
      <c r="F201" s="1759">
        <v>0</v>
      </c>
      <c r="G201" s="1759">
        <v>0</v>
      </c>
      <c r="H201" s="1759">
        <v>0</v>
      </c>
      <c r="I201" s="1759">
        <v>0</v>
      </c>
      <c r="J201" s="1759">
        <v>0</v>
      </c>
      <c r="K201" s="1759">
        <v>0</v>
      </c>
      <c r="L201" s="1759">
        <v>0</v>
      </c>
      <c r="M201" s="1759">
        <v>0</v>
      </c>
      <c r="N201" s="1759">
        <v>0</v>
      </c>
      <c r="O201" s="1759">
        <v>0</v>
      </c>
      <c r="P201" s="1759">
        <v>0</v>
      </c>
      <c r="Q201" s="1759">
        <v>0</v>
      </c>
      <c r="R201" s="1761">
        <v>0</v>
      </c>
    </row>
    <row r="202" spans="2:18">
      <c r="B202" s="1758" t="s">
        <v>52</v>
      </c>
      <c r="C202" s="1759">
        <v>0</v>
      </c>
      <c r="D202" s="1759">
        <v>0</v>
      </c>
      <c r="E202" s="1759">
        <v>0</v>
      </c>
      <c r="F202" s="1759">
        <v>0</v>
      </c>
      <c r="G202" s="1759">
        <v>0</v>
      </c>
      <c r="H202" s="1759">
        <v>0</v>
      </c>
      <c r="I202" s="1759">
        <v>0</v>
      </c>
      <c r="J202" s="1759">
        <v>0</v>
      </c>
      <c r="K202" s="1759">
        <v>0</v>
      </c>
      <c r="L202" s="1759">
        <v>0</v>
      </c>
      <c r="M202" s="1759">
        <v>0</v>
      </c>
      <c r="N202" s="1759">
        <v>0</v>
      </c>
      <c r="O202" s="1759">
        <v>0</v>
      </c>
      <c r="P202" s="1759">
        <v>0</v>
      </c>
      <c r="Q202" s="1759">
        <v>0</v>
      </c>
      <c r="R202" s="1761">
        <v>0</v>
      </c>
    </row>
    <row r="203" spans="2:18">
      <c r="B203" s="1758" t="s">
        <v>53</v>
      </c>
      <c r="C203" s="1759">
        <v>0</v>
      </c>
      <c r="D203" s="1759">
        <v>0</v>
      </c>
      <c r="E203" s="1759">
        <v>0</v>
      </c>
      <c r="F203" s="1759">
        <v>0</v>
      </c>
      <c r="G203" s="1759">
        <v>0</v>
      </c>
      <c r="H203" s="1759">
        <v>0</v>
      </c>
      <c r="I203" s="1759">
        <v>0</v>
      </c>
      <c r="J203" s="1759">
        <v>0</v>
      </c>
      <c r="K203" s="1759">
        <v>0</v>
      </c>
      <c r="L203" s="1759">
        <v>0</v>
      </c>
      <c r="M203" s="1759">
        <v>0</v>
      </c>
      <c r="N203" s="1759">
        <v>0</v>
      </c>
      <c r="O203" s="1759">
        <v>0</v>
      </c>
      <c r="P203" s="1759">
        <v>0</v>
      </c>
      <c r="Q203" s="1759">
        <v>0</v>
      </c>
      <c r="R203" s="1761">
        <v>0</v>
      </c>
    </row>
    <row r="204" spans="2:18">
      <c r="B204" s="1763" t="s">
        <v>54</v>
      </c>
      <c r="C204" s="1764">
        <v>0</v>
      </c>
      <c r="D204" s="1764">
        <v>3.1539135999884924</v>
      </c>
      <c r="E204" s="1764">
        <v>9.4860801873241005</v>
      </c>
      <c r="F204" s="1764">
        <v>0</v>
      </c>
      <c r="G204" s="1764">
        <v>0</v>
      </c>
      <c r="H204" s="1764">
        <v>2.6490685212048972</v>
      </c>
      <c r="I204" s="1764">
        <v>5.1222642608618427</v>
      </c>
      <c r="J204" s="1764">
        <v>0.69400217758737304</v>
      </c>
      <c r="K204" s="1764">
        <v>4.5562503412899433</v>
      </c>
      <c r="L204" s="1764">
        <v>0.13593700784165794</v>
      </c>
      <c r="M204" s="1764">
        <v>0</v>
      </c>
      <c r="N204" s="1764">
        <v>1.0009153517714073</v>
      </c>
      <c r="O204" s="1764">
        <v>0</v>
      </c>
      <c r="P204" s="1764">
        <v>0</v>
      </c>
      <c r="Q204" s="1764">
        <v>0</v>
      </c>
      <c r="R204" s="1764">
        <v>26.798431447869714</v>
      </c>
    </row>
    <row r="205" spans="2:18">
      <c r="B205" s="1765"/>
      <c r="C205" s="1766"/>
      <c r="D205" s="1766"/>
      <c r="E205" s="1766"/>
      <c r="F205" s="1766"/>
      <c r="G205" s="1766"/>
      <c r="H205" s="1766"/>
      <c r="I205" s="1766"/>
      <c r="J205" s="1766"/>
      <c r="K205" s="1766"/>
      <c r="L205" s="1766"/>
      <c r="M205" s="1766"/>
      <c r="N205" s="1766"/>
      <c r="O205" s="1766"/>
      <c r="P205" s="1766"/>
      <c r="Q205" s="1766"/>
      <c r="R205" s="1766"/>
    </row>
    <row r="206" spans="2:18">
      <c r="B206" s="1767" t="s">
        <v>55</v>
      </c>
      <c r="C206" s="1759">
        <v>0</v>
      </c>
      <c r="D206" s="1759">
        <v>0</v>
      </c>
      <c r="E206" s="1759">
        <v>0</v>
      </c>
      <c r="F206" s="1759">
        <v>0</v>
      </c>
      <c r="G206" s="1759">
        <v>0</v>
      </c>
      <c r="H206" s="1759">
        <v>0</v>
      </c>
      <c r="I206" s="1759">
        <v>0</v>
      </c>
      <c r="J206" s="1759">
        <v>0</v>
      </c>
      <c r="K206" s="1759">
        <v>0</v>
      </c>
      <c r="L206" s="1759">
        <v>0</v>
      </c>
      <c r="M206" s="1759">
        <v>0</v>
      </c>
      <c r="N206" s="1759">
        <v>0</v>
      </c>
      <c r="O206" s="1759">
        <v>0</v>
      </c>
      <c r="P206" s="1759">
        <v>0</v>
      </c>
      <c r="Q206" s="1759">
        <v>0</v>
      </c>
      <c r="R206" s="1768">
        <v>0</v>
      </c>
    </row>
    <row r="207" spans="2:18">
      <c r="B207" s="1767" t="s">
        <v>56</v>
      </c>
      <c r="C207" s="1759">
        <v>0</v>
      </c>
      <c r="D207" s="1759">
        <v>0</v>
      </c>
      <c r="E207" s="1759">
        <v>0.77863803143112786</v>
      </c>
      <c r="F207" s="1759">
        <v>0</v>
      </c>
      <c r="G207" s="1759">
        <v>0</v>
      </c>
      <c r="H207" s="1759">
        <v>2.6490685212048972</v>
      </c>
      <c r="I207" s="1759">
        <v>4.2868646536362887</v>
      </c>
      <c r="J207" s="1759">
        <v>0.69084541992982718</v>
      </c>
      <c r="K207" s="1759">
        <v>4.4112574708908179</v>
      </c>
      <c r="L207" s="1759">
        <v>9.5414424311030366E-2</v>
      </c>
      <c r="M207" s="1759">
        <v>0</v>
      </c>
      <c r="N207" s="1759">
        <v>0</v>
      </c>
      <c r="O207" s="1759">
        <v>-7.1194263277899168</v>
      </c>
      <c r="P207" s="1759">
        <v>0</v>
      </c>
      <c r="Q207" s="1759">
        <v>0</v>
      </c>
      <c r="R207" s="1768">
        <v>5.7926621936140714</v>
      </c>
    </row>
    <row r="208" spans="2:18">
      <c r="B208" s="1767" t="s">
        <v>57</v>
      </c>
      <c r="C208" s="1759">
        <v>0</v>
      </c>
      <c r="D208" s="1759">
        <v>0</v>
      </c>
      <c r="E208" s="1759">
        <v>0</v>
      </c>
      <c r="F208" s="1759">
        <v>0</v>
      </c>
      <c r="G208" s="1759">
        <v>0</v>
      </c>
      <c r="H208" s="1759">
        <v>0</v>
      </c>
      <c r="I208" s="1759">
        <v>0.63632476812413363</v>
      </c>
      <c r="J208" s="1759">
        <v>0</v>
      </c>
      <c r="K208" s="1759">
        <v>0</v>
      </c>
      <c r="L208" s="1759">
        <v>1.315564698469023E-2</v>
      </c>
      <c r="M208" s="1759">
        <v>0</v>
      </c>
      <c r="N208" s="1759">
        <v>9.6685851952612534E-2</v>
      </c>
      <c r="O208" s="1759">
        <v>0</v>
      </c>
      <c r="P208" s="1759">
        <v>-0.63786795850690492</v>
      </c>
      <c r="Q208" s="1759">
        <v>0</v>
      </c>
      <c r="R208" s="1768">
        <v>0.10829830855453144</v>
      </c>
    </row>
    <row r="209" spans="2:18">
      <c r="B209" s="1767" t="s">
        <v>58</v>
      </c>
      <c r="C209" s="1759">
        <v>0</v>
      </c>
      <c r="D209" s="1759">
        <v>0</v>
      </c>
      <c r="E209" s="1759">
        <v>0</v>
      </c>
      <c r="F209" s="1759">
        <v>0</v>
      </c>
      <c r="G209" s="1759">
        <v>0</v>
      </c>
      <c r="H209" s="1759">
        <v>0</v>
      </c>
      <c r="I209" s="1759">
        <v>0</v>
      </c>
      <c r="J209" s="1759">
        <v>0</v>
      </c>
      <c r="K209" s="1759">
        <v>0</v>
      </c>
      <c r="L209" s="1759">
        <v>0</v>
      </c>
      <c r="M209" s="1759">
        <v>0</v>
      </c>
      <c r="N209" s="1759">
        <v>0</v>
      </c>
      <c r="O209" s="1759">
        <v>0</v>
      </c>
      <c r="P209" s="1759">
        <v>0</v>
      </c>
      <c r="Q209" s="1759">
        <v>0</v>
      </c>
      <c r="R209" s="1768">
        <v>0</v>
      </c>
    </row>
    <row r="210" spans="2:18">
      <c r="B210" s="1767" t="s">
        <v>59</v>
      </c>
      <c r="C210" s="1759">
        <v>0</v>
      </c>
      <c r="D210" s="1759">
        <v>0</v>
      </c>
      <c r="E210" s="1759">
        <v>0</v>
      </c>
      <c r="F210" s="1759">
        <v>0</v>
      </c>
      <c r="G210" s="1759">
        <v>0</v>
      </c>
      <c r="H210" s="1759">
        <v>0</v>
      </c>
      <c r="I210" s="1759">
        <v>0</v>
      </c>
      <c r="J210" s="1759">
        <v>0</v>
      </c>
      <c r="K210" s="1759">
        <v>0</v>
      </c>
      <c r="L210" s="1759">
        <v>0</v>
      </c>
      <c r="M210" s="1759">
        <v>0</v>
      </c>
      <c r="N210" s="1759">
        <v>0</v>
      </c>
      <c r="O210" s="1759">
        <v>0</v>
      </c>
      <c r="P210" s="1759">
        <v>0</v>
      </c>
      <c r="Q210" s="1759">
        <v>0</v>
      </c>
      <c r="R210" s="1768">
        <v>0</v>
      </c>
    </row>
    <row r="211" spans="2:18">
      <c r="B211" s="1767" t="s">
        <v>60</v>
      </c>
      <c r="C211" s="1759">
        <v>0</v>
      </c>
      <c r="D211" s="1759">
        <v>3.4714036097616061</v>
      </c>
      <c r="E211" s="1759">
        <v>-3.4564006181827942</v>
      </c>
      <c r="F211" s="1759">
        <v>0</v>
      </c>
      <c r="G211" s="1759">
        <v>0</v>
      </c>
      <c r="H211" s="1759">
        <v>0</v>
      </c>
      <c r="I211" s="1759">
        <v>0</v>
      </c>
      <c r="J211" s="1759">
        <v>0</v>
      </c>
      <c r="K211" s="1759">
        <v>0</v>
      </c>
      <c r="L211" s="1759">
        <v>0</v>
      </c>
      <c r="M211" s="1759">
        <v>0</v>
      </c>
      <c r="N211" s="1759">
        <v>0</v>
      </c>
      <c r="O211" s="1759">
        <v>0</v>
      </c>
      <c r="P211" s="1759">
        <v>0</v>
      </c>
      <c r="Q211" s="1759">
        <v>0</v>
      </c>
      <c r="R211" s="1768">
        <v>1.5002991578812271E-2</v>
      </c>
    </row>
    <row r="212" spans="2:18">
      <c r="B212" s="1767" t="s">
        <v>61</v>
      </c>
      <c r="C212" s="1759">
        <v>0</v>
      </c>
      <c r="D212" s="1759">
        <v>0</v>
      </c>
      <c r="E212" s="1759">
        <v>0</v>
      </c>
      <c r="F212" s="1759">
        <v>0</v>
      </c>
      <c r="G212" s="1759">
        <v>0</v>
      </c>
      <c r="H212" s="1759">
        <v>0</v>
      </c>
      <c r="I212" s="1759">
        <v>0</v>
      </c>
      <c r="J212" s="1759">
        <v>0</v>
      </c>
      <c r="K212" s="1759">
        <v>0</v>
      </c>
      <c r="L212" s="1759">
        <v>0</v>
      </c>
      <c r="M212" s="1759">
        <v>0</v>
      </c>
      <c r="N212" s="1759">
        <v>0</v>
      </c>
      <c r="O212" s="1759">
        <v>0</v>
      </c>
      <c r="P212" s="1759">
        <v>0</v>
      </c>
      <c r="Q212" s="1759">
        <v>0</v>
      </c>
      <c r="R212" s="1768">
        <v>0</v>
      </c>
    </row>
    <row r="213" spans="2:18">
      <c r="B213" s="1767" t="s">
        <v>62</v>
      </c>
      <c r="C213" s="1759">
        <v>0</v>
      </c>
      <c r="D213" s="1759">
        <v>0</v>
      </c>
      <c r="E213" s="1759">
        <v>0</v>
      </c>
      <c r="F213" s="1759">
        <v>0</v>
      </c>
      <c r="G213" s="1759">
        <v>0</v>
      </c>
      <c r="H213" s="1759">
        <v>0</v>
      </c>
      <c r="I213" s="1759">
        <v>0</v>
      </c>
      <c r="J213" s="1759">
        <v>0</v>
      </c>
      <c r="K213" s="1759">
        <v>0</v>
      </c>
      <c r="L213" s="1759">
        <v>0</v>
      </c>
      <c r="M213" s="1759">
        <v>0</v>
      </c>
      <c r="N213" s="1759">
        <v>0</v>
      </c>
      <c r="O213" s="1759">
        <v>0</v>
      </c>
      <c r="P213" s="1759">
        <v>0</v>
      </c>
      <c r="Q213" s="1759">
        <v>0</v>
      </c>
      <c r="R213" s="1768">
        <v>0</v>
      </c>
    </row>
    <row r="214" spans="2:18">
      <c r="B214" s="1767" t="s">
        <v>63</v>
      </c>
      <c r="C214" s="1759">
        <v>0</v>
      </c>
      <c r="D214" s="1759">
        <v>0</v>
      </c>
      <c r="E214" s="1759">
        <v>0</v>
      </c>
      <c r="F214" s="1759">
        <v>0</v>
      </c>
      <c r="G214" s="1759">
        <v>0</v>
      </c>
      <c r="H214" s="1759">
        <v>0</v>
      </c>
      <c r="I214" s="1759">
        <v>0</v>
      </c>
      <c r="J214" s="1759">
        <v>0</v>
      </c>
      <c r="K214" s="1759">
        <v>0</v>
      </c>
      <c r="L214" s="1759">
        <v>0</v>
      </c>
      <c r="M214" s="1759">
        <v>0</v>
      </c>
      <c r="N214" s="1759">
        <v>0</v>
      </c>
      <c r="O214" s="1759">
        <v>0</v>
      </c>
      <c r="P214" s="1759">
        <v>0</v>
      </c>
      <c r="Q214" s="1759">
        <v>0</v>
      </c>
      <c r="R214" s="1768">
        <v>0</v>
      </c>
    </row>
    <row r="215" spans="2:18">
      <c r="B215" s="1767" t="s">
        <v>64</v>
      </c>
      <c r="C215" s="1759">
        <v>0</v>
      </c>
      <c r="D215" s="1759">
        <v>-0.31749000977311392</v>
      </c>
      <c r="E215" s="1759">
        <v>0.31749000977311392</v>
      </c>
      <c r="F215" s="1759">
        <v>0</v>
      </c>
      <c r="G215" s="1759">
        <v>0</v>
      </c>
      <c r="H215" s="1759">
        <v>0</v>
      </c>
      <c r="I215" s="1759">
        <v>0</v>
      </c>
      <c r="J215" s="1759">
        <v>0</v>
      </c>
      <c r="K215" s="1759">
        <v>0</v>
      </c>
      <c r="L215" s="1759">
        <v>0</v>
      </c>
      <c r="M215" s="1759">
        <v>0</v>
      </c>
      <c r="N215" s="1759">
        <v>0</v>
      </c>
      <c r="O215" s="1759">
        <v>0</v>
      </c>
      <c r="P215" s="1759">
        <v>0</v>
      </c>
      <c r="Q215" s="1759">
        <v>0</v>
      </c>
      <c r="R215" s="1768">
        <v>0</v>
      </c>
    </row>
    <row r="216" spans="2:18">
      <c r="B216" s="1767" t="s">
        <v>65</v>
      </c>
      <c r="C216" s="1759">
        <v>0</v>
      </c>
      <c r="D216" s="1759">
        <v>0</v>
      </c>
      <c r="E216" s="1759">
        <v>0.29978253413171041</v>
      </c>
      <c r="F216" s="1759">
        <v>0</v>
      </c>
      <c r="G216" s="1759">
        <v>0</v>
      </c>
      <c r="H216" s="1759">
        <v>0</v>
      </c>
      <c r="I216" s="1759">
        <v>0</v>
      </c>
      <c r="J216" s="1759">
        <v>0</v>
      </c>
      <c r="K216" s="1759">
        <v>0</v>
      </c>
      <c r="L216" s="1759">
        <v>0</v>
      </c>
      <c r="M216" s="1759">
        <v>0</v>
      </c>
      <c r="N216" s="1759">
        <v>0</v>
      </c>
      <c r="O216" s="1759">
        <v>8.4443945365521259E-2</v>
      </c>
      <c r="P216" s="1759">
        <v>0</v>
      </c>
      <c r="Q216" s="1759">
        <v>0</v>
      </c>
      <c r="R216" s="1768">
        <v>0.38422647949723165</v>
      </c>
    </row>
    <row r="217" spans="2:18">
      <c r="B217" s="1767" t="s">
        <v>66</v>
      </c>
      <c r="C217" s="1759">
        <v>0</v>
      </c>
      <c r="D217" s="1759">
        <v>0</v>
      </c>
      <c r="E217" s="1759">
        <v>0</v>
      </c>
      <c r="F217" s="1759">
        <v>0</v>
      </c>
      <c r="G217" s="1759">
        <v>0</v>
      </c>
      <c r="H217" s="1759">
        <v>0</v>
      </c>
      <c r="I217" s="1759">
        <v>0</v>
      </c>
      <c r="J217" s="1759">
        <v>0</v>
      </c>
      <c r="K217" s="1759">
        <v>0</v>
      </c>
      <c r="L217" s="1759">
        <v>0</v>
      </c>
      <c r="M217" s="1759">
        <v>0</v>
      </c>
      <c r="N217" s="1759">
        <v>0</v>
      </c>
      <c r="O217" s="1759">
        <v>0.51462044420207909</v>
      </c>
      <c r="P217" s="1759">
        <v>5.374309894884078E-2</v>
      </c>
      <c r="Q217" s="1759">
        <v>0</v>
      </c>
      <c r="R217" s="1768">
        <v>0.56836354315091975</v>
      </c>
    </row>
    <row r="218" spans="2:18">
      <c r="B218" s="1763" t="s">
        <v>67</v>
      </c>
      <c r="C218" s="1764">
        <v>0</v>
      </c>
      <c r="D218" s="1764">
        <v>3.1539135999884924</v>
      </c>
      <c r="E218" s="1764">
        <v>-2.0604900428468418</v>
      </c>
      <c r="F218" s="1764">
        <v>0</v>
      </c>
      <c r="G218" s="1764">
        <v>0</v>
      </c>
      <c r="H218" s="1764">
        <v>2.6490685212048972</v>
      </c>
      <c r="I218" s="1764">
        <v>4.923189421760422</v>
      </c>
      <c r="J218" s="1764">
        <v>0.69084541992982718</v>
      </c>
      <c r="K218" s="1764">
        <v>4.4112574708908179</v>
      </c>
      <c r="L218" s="1764">
        <v>0.10857007129572059</v>
      </c>
      <c r="M218" s="1764">
        <v>0</v>
      </c>
      <c r="N218" s="1764">
        <v>9.6685851952612534E-2</v>
      </c>
      <c r="O218" s="1764">
        <v>-6.520361938222317</v>
      </c>
      <c r="P218" s="1764">
        <v>-0.58412485955806404</v>
      </c>
      <c r="Q218" s="1764">
        <v>0</v>
      </c>
      <c r="R218" s="1764">
        <v>6.8685535163955667</v>
      </c>
    </row>
    <row r="219" spans="2:18">
      <c r="B219" s="1765"/>
      <c r="C219" s="1766"/>
      <c r="D219" s="1766"/>
      <c r="E219" s="1766"/>
      <c r="F219" s="1766"/>
      <c r="G219" s="1766"/>
      <c r="H219" s="1766"/>
      <c r="I219" s="1766"/>
      <c r="J219" s="1766"/>
      <c r="K219" s="1766"/>
      <c r="L219" s="1766"/>
      <c r="M219" s="1766"/>
      <c r="N219" s="1766"/>
      <c r="O219" s="1766"/>
      <c r="P219" s="1766"/>
      <c r="Q219" s="1766"/>
      <c r="R219" s="1766"/>
    </row>
    <row r="220" spans="2:18">
      <c r="B220" s="1767" t="s">
        <v>68</v>
      </c>
      <c r="C220" s="1759">
        <v>0</v>
      </c>
      <c r="D220" s="1759">
        <v>0</v>
      </c>
      <c r="E220" s="1759">
        <v>0.38474411649027046</v>
      </c>
      <c r="F220" s="1759">
        <v>0</v>
      </c>
      <c r="G220" s="1759">
        <v>0</v>
      </c>
      <c r="H220" s="1759">
        <v>0</v>
      </c>
      <c r="I220" s="1759">
        <v>0.19907483910142043</v>
      </c>
      <c r="J220" s="1759">
        <v>2.622211948722788E-3</v>
      </c>
      <c r="K220" s="1759">
        <v>0</v>
      </c>
      <c r="L220" s="1759">
        <v>2.7366936545937356E-2</v>
      </c>
      <c r="M220" s="1759">
        <v>0</v>
      </c>
      <c r="N220" s="1759">
        <v>5.5791983277925228E-4</v>
      </c>
      <c r="O220" s="1759">
        <v>0.8374396475621565</v>
      </c>
      <c r="P220" s="1759">
        <v>0.58412485955806404</v>
      </c>
      <c r="Q220" s="1759">
        <v>0</v>
      </c>
      <c r="R220" s="1768">
        <v>2.0359305310393512</v>
      </c>
    </row>
    <row r="221" spans="2:18">
      <c r="B221" s="1767" t="s">
        <v>69</v>
      </c>
      <c r="C221" s="1759">
        <v>0</v>
      </c>
      <c r="D221" s="1759">
        <v>0</v>
      </c>
      <c r="E221" s="1759">
        <v>9.565412520302031</v>
      </c>
      <c r="F221" s="1759">
        <v>0</v>
      </c>
      <c r="G221" s="1759">
        <v>0</v>
      </c>
      <c r="H221" s="1759">
        <v>0</v>
      </c>
      <c r="I221" s="1759">
        <v>0</v>
      </c>
      <c r="J221" s="1759">
        <v>0</v>
      </c>
      <c r="K221" s="1759">
        <v>0</v>
      </c>
      <c r="L221" s="1759">
        <v>0</v>
      </c>
      <c r="M221" s="1759">
        <v>0</v>
      </c>
      <c r="N221" s="1759">
        <v>0</v>
      </c>
      <c r="O221" s="1759">
        <v>0.67995163701564398</v>
      </c>
      <c r="P221" s="1759">
        <v>0</v>
      </c>
      <c r="Q221" s="1759">
        <v>0</v>
      </c>
      <c r="R221" s="1768">
        <v>10.245364157317676</v>
      </c>
    </row>
    <row r="222" spans="2:18">
      <c r="B222" s="1767" t="s">
        <v>70</v>
      </c>
      <c r="C222" s="1759">
        <v>0</v>
      </c>
      <c r="D222" s="1759">
        <v>0</v>
      </c>
      <c r="E222" s="1759">
        <v>0.29909980500036148</v>
      </c>
      <c r="F222" s="1759">
        <v>0</v>
      </c>
      <c r="G222" s="1759">
        <v>0</v>
      </c>
      <c r="H222" s="1759">
        <v>0</v>
      </c>
      <c r="I222" s="1759">
        <v>0</v>
      </c>
      <c r="J222" s="1759">
        <v>0</v>
      </c>
      <c r="K222" s="1759">
        <v>0</v>
      </c>
      <c r="L222" s="1759">
        <v>0</v>
      </c>
      <c r="M222" s="1759">
        <v>0</v>
      </c>
      <c r="N222" s="1759">
        <v>0.90192701675384612</v>
      </c>
      <c r="O222" s="1759">
        <v>2.2901231120466337</v>
      </c>
      <c r="P222" s="1759">
        <v>0</v>
      </c>
      <c r="Q222" s="1759">
        <v>0</v>
      </c>
      <c r="R222" s="1768">
        <v>3.4911499338008412</v>
      </c>
    </row>
    <row r="223" spans="2:18">
      <c r="B223" s="1767" t="s">
        <v>71</v>
      </c>
      <c r="C223" s="1759">
        <v>0</v>
      </c>
      <c r="D223" s="1759">
        <v>0</v>
      </c>
      <c r="E223" s="1759">
        <v>0.28441973333333331</v>
      </c>
      <c r="F223" s="1759">
        <v>0</v>
      </c>
      <c r="G223" s="1759">
        <v>0</v>
      </c>
      <c r="H223" s="1759">
        <v>0</v>
      </c>
      <c r="I223" s="1759">
        <v>0</v>
      </c>
      <c r="J223" s="1759">
        <v>5.3454570882310241E-4</v>
      </c>
      <c r="K223" s="1759">
        <v>0</v>
      </c>
      <c r="L223" s="1759">
        <v>0</v>
      </c>
      <c r="M223" s="1759">
        <v>0</v>
      </c>
      <c r="N223" s="1759">
        <v>1.7445632321692441E-3</v>
      </c>
      <c r="O223" s="1759">
        <v>2.6874119227534923</v>
      </c>
      <c r="P223" s="1759">
        <v>0</v>
      </c>
      <c r="Q223" s="1759">
        <v>0</v>
      </c>
      <c r="R223" s="1768">
        <v>2.974110765027818</v>
      </c>
    </row>
    <row r="224" spans="2:18">
      <c r="B224" s="1767" t="s">
        <v>72</v>
      </c>
      <c r="C224" s="1759">
        <v>0</v>
      </c>
      <c r="D224" s="1759">
        <v>0</v>
      </c>
      <c r="E224" s="1759">
        <v>0.28300955526106503</v>
      </c>
      <c r="F224" s="1759">
        <v>0</v>
      </c>
      <c r="G224" s="1759">
        <v>0</v>
      </c>
      <c r="H224" s="1759">
        <v>0</v>
      </c>
      <c r="I224" s="1759">
        <v>0</v>
      </c>
      <c r="J224" s="1759">
        <v>0</v>
      </c>
      <c r="K224" s="1759">
        <v>0.14499287039912515</v>
      </c>
      <c r="L224" s="1759">
        <v>0</v>
      </c>
      <c r="M224" s="1759">
        <v>0</v>
      </c>
      <c r="N224" s="1759">
        <v>0</v>
      </c>
      <c r="O224" s="1759">
        <v>2.5435618844390849E-2</v>
      </c>
      <c r="P224" s="1759">
        <v>0</v>
      </c>
      <c r="Q224" s="1759">
        <v>0</v>
      </c>
      <c r="R224" s="1768">
        <v>0.45343804450458108</v>
      </c>
    </row>
    <row r="225" spans="2:18">
      <c r="B225" s="1767" t="s">
        <v>73</v>
      </c>
      <c r="C225" s="1759">
        <v>0</v>
      </c>
      <c r="D225" s="1759">
        <v>0</v>
      </c>
      <c r="E225" s="1759">
        <v>0</v>
      </c>
      <c r="F225" s="1759">
        <v>0</v>
      </c>
      <c r="G225" s="1759">
        <v>0</v>
      </c>
      <c r="H225" s="1759">
        <v>0</v>
      </c>
      <c r="I225" s="1759">
        <v>0</v>
      </c>
      <c r="J225" s="1759">
        <v>0</v>
      </c>
      <c r="K225" s="1759">
        <v>0</v>
      </c>
      <c r="L225" s="1759">
        <v>0</v>
      </c>
      <c r="M225" s="1759">
        <v>0</v>
      </c>
      <c r="N225" s="1759">
        <v>0</v>
      </c>
      <c r="O225" s="1759">
        <v>0</v>
      </c>
      <c r="P225" s="1759">
        <v>0</v>
      </c>
      <c r="Q225" s="1759">
        <v>0</v>
      </c>
      <c r="R225" s="1768">
        <v>0</v>
      </c>
    </row>
    <row r="226" spans="2:18">
      <c r="B226" s="1763" t="s">
        <v>74</v>
      </c>
      <c r="C226" s="1764">
        <v>0</v>
      </c>
      <c r="D226" s="1764">
        <v>0</v>
      </c>
      <c r="E226" s="1764">
        <v>10.816685730387061</v>
      </c>
      <c r="F226" s="1764">
        <v>0</v>
      </c>
      <c r="G226" s="1764">
        <v>0</v>
      </c>
      <c r="H226" s="1764">
        <v>0</v>
      </c>
      <c r="I226" s="1764">
        <v>0.19907483910142043</v>
      </c>
      <c r="J226" s="1764">
        <v>3.1567576575458906E-3</v>
      </c>
      <c r="K226" s="1764">
        <v>0.14499287039912515</v>
      </c>
      <c r="L226" s="1764">
        <v>2.7366936545937356E-2</v>
      </c>
      <c r="M226" s="1764">
        <v>0</v>
      </c>
      <c r="N226" s="1764">
        <v>0.90422949981879475</v>
      </c>
      <c r="O226" s="1764">
        <v>6.520361938222317</v>
      </c>
      <c r="P226" s="1764">
        <v>0.58412485955806404</v>
      </c>
      <c r="Q226" s="1764">
        <v>0</v>
      </c>
      <c r="R226" s="1764">
        <v>19.199993431690263</v>
      </c>
    </row>
    <row r="227" spans="2:18">
      <c r="B227" s="1758" t="s">
        <v>75</v>
      </c>
      <c r="C227" s="1759">
        <v>0</v>
      </c>
      <c r="D227" s="1759">
        <v>0</v>
      </c>
      <c r="E227" s="1759">
        <v>0.72988449978387848</v>
      </c>
      <c r="F227" s="1759">
        <v>0</v>
      </c>
      <c r="G227" s="1759">
        <v>0</v>
      </c>
      <c r="H227" s="1759">
        <v>0</v>
      </c>
      <c r="I227" s="1759">
        <v>0</v>
      </c>
      <c r="J227" s="1759">
        <v>0</v>
      </c>
      <c r="K227" s="1759">
        <v>0</v>
      </c>
      <c r="L227" s="1759">
        <v>0</v>
      </c>
      <c r="M227" s="1759">
        <v>0</v>
      </c>
      <c r="N227" s="1759">
        <v>0</v>
      </c>
      <c r="O227" s="1759">
        <v>0</v>
      </c>
      <c r="P227" s="1759">
        <v>0</v>
      </c>
      <c r="Q227" s="1759">
        <v>0</v>
      </c>
      <c r="R227" s="1768">
        <v>0.72988449978387848</v>
      </c>
    </row>
    <row r="228" spans="2:18">
      <c r="B228" s="1763" t="s">
        <v>76</v>
      </c>
      <c r="C228" s="1764">
        <v>0</v>
      </c>
      <c r="D228" s="1764">
        <v>0</v>
      </c>
      <c r="E228" s="1764">
        <v>11.546570230170939</v>
      </c>
      <c r="F228" s="1764">
        <v>0</v>
      </c>
      <c r="G228" s="1764">
        <v>0</v>
      </c>
      <c r="H228" s="1764">
        <v>0</v>
      </c>
      <c r="I228" s="1764">
        <v>0.19907483910142043</v>
      </c>
      <c r="J228" s="1764">
        <v>3.1567576575458906E-3</v>
      </c>
      <c r="K228" s="1764">
        <v>0.14499287039912515</v>
      </c>
      <c r="L228" s="1764">
        <v>2.7366936545937356E-2</v>
      </c>
      <c r="M228" s="1764">
        <v>0</v>
      </c>
      <c r="N228" s="1764">
        <v>0.90422949981879475</v>
      </c>
      <c r="O228" s="1764">
        <v>6.520361938222317</v>
      </c>
      <c r="P228" s="1764">
        <v>0.58412485955806404</v>
      </c>
      <c r="Q228" s="1764">
        <v>0</v>
      </c>
      <c r="R228" s="1764">
        <v>19.929877931474142</v>
      </c>
    </row>
    <row r="229" spans="2:18">
      <c r="B229" s="1750"/>
      <c r="C229" s="1769">
        <v>0</v>
      </c>
      <c r="D229" s="1769">
        <v>0</v>
      </c>
      <c r="E229" s="1769">
        <v>0</v>
      </c>
      <c r="F229" s="1769">
        <v>0</v>
      </c>
      <c r="G229" s="1769">
        <v>0</v>
      </c>
      <c r="H229" s="1769">
        <v>0</v>
      </c>
      <c r="I229" s="1769">
        <v>0</v>
      </c>
      <c r="J229" s="1769">
        <v>0</v>
      </c>
      <c r="K229" s="1769">
        <v>0</v>
      </c>
      <c r="L229" s="1769">
        <v>0</v>
      </c>
      <c r="M229" s="1769">
        <v>0</v>
      </c>
      <c r="N229" s="1769">
        <v>0</v>
      </c>
      <c r="O229" s="1769">
        <v>0</v>
      </c>
      <c r="P229" s="1769">
        <v>0</v>
      </c>
      <c r="Q229" s="1769">
        <v>0</v>
      </c>
      <c r="R229" s="1769">
        <v>0</v>
      </c>
    </row>
    <row r="230" spans="2:18">
      <c r="B230" s="1750"/>
      <c r="C230" s="1750"/>
      <c r="D230" s="1750"/>
      <c r="E230" s="1750"/>
      <c r="F230" s="1750"/>
      <c r="G230" s="1750"/>
      <c r="H230" s="1750"/>
      <c r="I230" s="1750"/>
      <c r="J230" s="1750"/>
      <c r="K230" s="1750"/>
      <c r="L230" s="1750"/>
      <c r="M230" s="1750"/>
      <c r="N230" s="1750"/>
      <c r="O230" s="1750"/>
      <c r="P230" s="1750"/>
      <c r="Q230" s="1750"/>
      <c r="R230" s="1750"/>
    </row>
    <row r="231" spans="2:18" ht="15">
      <c r="B231" s="1754" t="s">
        <v>82</v>
      </c>
      <c r="C231" s="1755"/>
      <c r="D231" s="1755"/>
      <c r="E231" s="1755"/>
      <c r="F231" s="1755"/>
      <c r="G231" s="1755"/>
      <c r="H231" s="1755"/>
      <c r="I231" s="1755"/>
      <c r="J231" s="1755"/>
      <c r="K231" s="1755"/>
      <c r="L231" s="1755"/>
      <c r="M231" s="1755"/>
      <c r="N231" s="1755"/>
      <c r="O231" s="1755"/>
      <c r="P231" s="1755"/>
      <c r="Q231" s="1755"/>
      <c r="R231" s="1755"/>
    </row>
    <row r="232" spans="2:18">
      <c r="B232" s="1750"/>
      <c r="C232" s="1750"/>
      <c r="D232" s="1750"/>
      <c r="E232" s="1750"/>
      <c r="F232" s="1750"/>
      <c r="G232" s="1750"/>
      <c r="H232" s="1750"/>
      <c r="I232" s="1750"/>
      <c r="J232" s="1750"/>
      <c r="K232" s="1750"/>
      <c r="L232" s="1750"/>
      <c r="M232" s="1750"/>
      <c r="N232" s="1750"/>
      <c r="O232" s="1750"/>
      <c r="P232" s="1750"/>
      <c r="Q232" s="1750"/>
      <c r="R232" s="1750"/>
    </row>
    <row r="233" spans="2:18">
      <c r="B233" s="2161" t="s">
        <v>30</v>
      </c>
      <c r="C233" s="2162" t="s">
        <v>31</v>
      </c>
      <c r="D233" s="2162" t="s">
        <v>32</v>
      </c>
      <c r="E233" s="2162" t="s">
        <v>33</v>
      </c>
      <c r="F233" s="2162" t="s">
        <v>34</v>
      </c>
      <c r="G233" s="2162" t="s">
        <v>35</v>
      </c>
      <c r="H233" s="2162" t="s">
        <v>36</v>
      </c>
      <c r="I233" s="2162" t="s">
        <v>37</v>
      </c>
      <c r="J233" s="2162"/>
      <c r="K233" s="2162"/>
      <c r="L233" s="2162"/>
      <c r="M233" s="2162"/>
      <c r="N233" s="2162"/>
      <c r="O233" s="2159" t="s">
        <v>38</v>
      </c>
      <c r="P233" s="2159" t="s">
        <v>39</v>
      </c>
      <c r="Q233" s="2159" t="s">
        <v>40</v>
      </c>
      <c r="R233" s="2159" t="s">
        <v>41</v>
      </c>
    </row>
    <row r="234" spans="2:18" ht="36">
      <c r="B234" s="2161"/>
      <c r="C234" s="2162"/>
      <c r="D234" s="2162"/>
      <c r="E234" s="2162"/>
      <c r="F234" s="2162"/>
      <c r="G234" s="2162"/>
      <c r="H234" s="2162"/>
      <c r="I234" s="1756" t="s">
        <v>42</v>
      </c>
      <c r="J234" s="1756" t="s">
        <v>43</v>
      </c>
      <c r="K234" s="1756" t="s">
        <v>44</v>
      </c>
      <c r="L234" s="1756" t="s">
        <v>45</v>
      </c>
      <c r="M234" s="1757" t="s">
        <v>46</v>
      </c>
      <c r="N234" s="1756" t="s">
        <v>47</v>
      </c>
      <c r="O234" s="2160"/>
      <c r="P234" s="2160"/>
      <c r="Q234" s="2160"/>
      <c r="R234" s="2160"/>
    </row>
    <row r="235" spans="2:18">
      <c r="B235" s="1758" t="s">
        <v>48</v>
      </c>
      <c r="C235" s="1776">
        <v>0</v>
      </c>
      <c r="D235" s="1776">
        <v>0</v>
      </c>
      <c r="E235" s="1776">
        <v>0</v>
      </c>
      <c r="F235" s="1776">
        <v>0</v>
      </c>
      <c r="G235" s="1777">
        <v>0</v>
      </c>
      <c r="H235" s="1777">
        <v>2.7665631808457998</v>
      </c>
      <c r="I235" s="1777">
        <v>2.6995100169156232</v>
      </c>
      <c r="J235" s="1777">
        <v>0.70030746298664903</v>
      </c>
      <c r="K235" s="1776">
        <v>1.4753548538560814</v>
      </c>
      <c r="L235" s="1776">
        <v>0.15089220372740705</v>
      </c>
      <c r="M235" s="1777">
        <v>0</v>
      </c>
      <c r="N235" s="1777">
        <v>2.6471335677608754</v>
      </c>
      <c r="O235" s="1776">
        <v>0</v>
      </c>
      <c r="P235" s="1776">
        <v>0</v>
      </c>
      <c r="Q235" s="1776">
        <v>0</v>
      </c>
      <c r="R235" s="1778">
        <v>10.439761286092436</v>
      </c>
    </row>
    <row r="236" spans="2:18">
      <c r="B236" s="1758" t="s">
        <v>49</v>
      </c>
      <c r="C236" s="1776">
        <v>0</v>
      </c>
      <c r="D236" s="1776">
        <v>2.5436107890093966</v>
      </c>
      <c r="E236" s="1776">
        <v>8.3954779068970939</v>
      </c>
      <c r="F236" s="1776">
        <v>0</v>
      </c>
      <c r="G236" s="1776">
        <v>0</v>
      </c>
      <c r="H236" s="1776">
        <v>0</v>
      </c>
      <c r="I236" s="1776">
        <v>3.0227324829465219</v>
      </c>
      <c r="J236" s="1776">
        <v>0</v>
      </c>
      <c r="K236" s="1776">
        <v>3.4911647532197585</v>
      </c>
      <c r="L236" s="1776">
        <v>0</v>
      </c>
      <c r="M236" s="1776">
        <v>0</v>
      </c>
      <c r="N236" s="1776">
        <v>0</v>
      </c>
      <c r="O236" s="1776">
        <v>0</v>
      </c>
      <c r="P236" s="1776">
        <v>0</v>
      </c>
      <c r="Q236" s="1776">
        <v>0</v>
      </c>
      <c r="R236" s="1778">
        <v>17.452985932072771</v>
      </c>
    </row>
    <row r="237" spans="2:18">
      <c r="B237" s="1758" t="s">
        <v>50</v>
      </c>
      <c r="C237" s="1776">
        <v>0</v>
      </c>
      <c r="D237" s="1776">
        <v>0</v>
      </c>
      <c r="E237" s="1776">
        <v>-0.25412033446216642</v>
      </c>
      <c r="F237" s="1776">
        <v>0</v>
      </c>
      <c r="G237" s="1776">
        <v>0</v>
      </c>
      <c r="H237" s="1776">
        <v>0</v>
      </c>
      <c r="I237" s="1776">
        <v>0</v>
      </c>
      <c r="J237" s="1776">
        <v>0</v>
      </c>
      <c r="K237" s="1776">
        <v>0</v>
      </c>
      <c r="L237" s="1776">
        <v>0</v>
      </c>
      <c r="M237" s="1776">
        <v>0</v>
      </c>
      <c r="N237" s="1776">
        <v>0</v>
      </c>
      <c r="O237" s="1776">
        <v>0</v>
      </c>
      <c r="P237" s="1776">
        <v>0</v>
      </c>
      <c r="Q237" s="1776">
        <v>0</v>
      </c>
      <c r="R237" s="1778">
        <v>-0.25412033446216642</v>
      </c>
    </row>
    <row r="238" spans="2:18">
      <c r="B238" s="1758" t="s">
        <v>51</v>
      </c>
      <c r="C238" s="1776">
        <v>0</v>
      </c>
      <c r="D238" s="1776">
        <v>0</v>
      </c>
      <c r="E238" s="1776">
        <v>0</v>
      </c>
      <c r="F238" s="1776">
        <v>0</v>
      </c>
      <c r="G238" s="1776">
        <v>0</v>
      </c>
      <c r="H238" s="1776">
        <v>0</v>
      </c>
      <c r="I238" s="1776">
        <v>0</v>
      </c>
      <c r="J238" s="1776">
        <v>0</v>
      </c>
      <c r="K238" s="1776">
        <v>0</v>
      </c>
      <c r="L238" s="1776">
        <v>0</v>
      </c>
      <c r="M238" s="1776">
        <v>0</v>
      </c>
      <c r="N238" s="1776">
        <v>0</v>
      </c>
      <c r="O238" s="1776">
        <v>0</v>
      </c>
      <c r="P238" s="1776">
        <v>0</v>
      </c>
      <c r="Q238" s="1776">
        <v>0</v>
      </c>
      <c r="R238" s="1778">
        <v>0</v>
      </c>
    </row>
    <row r="239" spans="2:18">
      <c r="B239" s="1758" t="s">
        <v>52</v>
      </c>
      <c r="C239" s="1776">
        <v>0</v>
      </c>
      <c r="D239" s="1776">
        <v>0</v>
      </c>
      <c r="E239" s="1776">
        <v>0</v>
      </c>
      <c r="F239" s="1776">
        <v>0</v>
      </c>
      <c r="G239" s="1776">
        <v>0</v>
      </c>
      <c r="H239" s="1776">
        <v>0</v>
      </c>
      <c r="I239" s="1776">
        <v>0</v>
      </c>
      <c r="J239" s="1776">
        <v>0</v>
      </c>
      <c r="K239" s="1776">
        <v>0</v>
      </c>
      <c r="L239" s="1776">
        <v>0</v>
      </c>
      <c r="M239" s="1776">
        <v>0</v>
      </c>
      <c r="N239" s="1776">
        <v>0</v>
      </c>
      <c r="O239" s="1776">
        <v>0</v>
      </c>
      <c r="P239" s="1776">
        <v>0</v>
      </c>
      <c r="Q239" s="1776">
        <v>0</v>
      </c>
      <c r="R239" s="1778">
        <v>0</v>
      </c>
    </row>
    <row r="240" spans="2:18">
      <c r="B240" s="1758" t="s">
        <v>53</v>
      </c>
      <c r="C240" s="1776">
        <v>0</v>
      </c>
      <c r="D240" s="1776">
        <v>0</v>
      </c>
      <c r="E240" s="1776">
        <v>0</v>
      </c>
      <c r="F240" s="1776">
        <v>0</v>
      </c>
      <c r="G240" s="1776">
        <v>0</v>
      </c>
      <c r="H240" s="1776">
        <v>0</v>
      </c>
      <c r="I240" s="1776">
        <v>0</v>
      </c>
      <c r="J240" s="1776">
        <v>0</v>
      </c>
      <c r="K240" s="1776">
        <v>0</v>
      </c>
      <c r="L240" s="1776">
        <v>0</v>
      </c>
      <c r="M240" s="1776">
        <v>0</v>
      </c>
      <c r="N240" s="1776">
        <v>0</v>
      </c>
      <c r="O240" s="1776">
        <v>0</v>
      </c>
      <c r="P240" s="1776">
        <v>0</v>
      </c>
      <c r="Q240" s="1776">
        <v>0</v>
      </c>
      <c r="R240" s="1778">
        <v>0</v>
      </c>
    </row>
    <row r="241" spans="2:18">
      <c r="B241" s="1763" t="s">
        <v>54</v>
      </c>
      <c r="C241" s="1779">
        <v>0</v>
      </c>
      <c r="D241" s="1779">
        <v>2.5436107890093966</v>
      </c>
      <c r="E241" s="1779">
        <v>8.1413575724349272</v>
      </c>
      <c r="F241" s="1779">
        <v>0</v>
      </c>
      <c r="G241" s="1779">
        <v>0</v>
      </c>
      <c r="H241" s="1779">
        <v>2.7665631808457998</v>
      </c>
      <c r="I241" s="1779">
        <v>5.7222424998621451</v>
      </c>
      <c r="J241" s="1779">
        <v>0.70030746298664903</v>
      </c>
      <c r="K241" s="1779">
        <v>4.9665196070758402</v>
      </c>
      <c r="L241" s="1779">
        <v>0.15089220372740705</v>
      </c>
      <c r="M241" s="1779">
        <v>0</v>
      </c>
      <c r="N241" s="1779">
        <v>2.6471335677608754</v>
      </c>
      <c r="O241" s="1779">
        <v>0</v>
      </c>
      <c r="P241" s="1779">
        <v>0</v>
      </c>
      <c r="Q241" s="1779">
        <v>0</v>
      </c>
      <c r="R241" s="1779">
        <v>27.638626883703036</v>
      </c>
    </row>
    <row r="242" spans="2:18">
      <c r="B242" s="1765"/>
      <c r="C242" s="1780"/>
      <c r="D242" s="1780"/>
      <c r="E242" s="1780"/>
      <c r="F242" s="1780"/>
      <c r="G242" s="1780"/>
      <c r="H242" s="1780"/>
      <c r="I242" s="1780"/>
      <c r="J242" s="1780"/>
      <c r="K242" s="1780"/>
      <c r="L242" s="1780"/>
      <c r="M242" s="1780"/>
      <c r="N242" s="1780"/>
      <c r="O242" s="1780"/>
      <c r="P242" s="1780"/>
      <c r="Q242" s="1780"/>
      <c r="R242" s="1780"/>
    </row>
    <row r="243" spans="2:18">
      <c r="B243" s="1767" t="s">
        <v>55</v>
      </c>
      <c r="C243" s="1776">
        <v>0</v>
      </c>
      <c r="D243" s="1776">
        <v>0</v>
      </c>
      <c r="E243" s="1776">
        <v>0</v>
      </c>
      <c r="F243" s="1776">
        <v>0</v>
      </c>
      <c r="G243" s="1776">
        <v>0</v>
      </c>
      <c r="H243" s="1776">
        <v>0</v>
      </c>
      <c r="I243" s="1776">
        <v>0</v>
      </c>
      <c r="J243" s="1776">
        <v>0</v>
      </c>
      <c r="K243" s="1776">
        <v>0</v>
      </c>
      <c r="L243" s="1776">
        <v>0</v>
      </c>
      <c r="M243" s="1776">
        <v>0</v>
      </c>
      <c r="N243" s="1776">
        <v>0</v>
      </c>
      <c r="O243" s="1776">
        <v>0</v>
      </c>
      <c r="P243" s="1776">
        <v>0</v>
      </c>
      <c r="Q243" s="1776">
        <v>0</v>
      </c>
      <c r="R243" s="1781">
        <v>0</v>
      </c>
    </row>
    <row r="244" spans="2:18">
      <c r="B244" s="1767" t="s">
        <v>56</v>
      </c>
      <c r="C244" s="1776">
        <v>0</v>
      </c>
      <c r="D244" s="1776">
        <v>0</v>
      </c>
      <c r="E244" s="1776">
        <v>0.79278558393774012</v>
      </c>
      <c r="F244" s="1776">
        <v>0</v>
      </c>
      <c r="G244" s="1776">
        <v>0</v>
      </c>
      <c r="H244" s="1776">
        <v>2.7665631808457998</v>
      </c>
      <c r="I244" s="1776">
        <v>4.8303637476497725</v>
      </c>
      <c r="J244" s="1776">
        <v>0.69652480806698203</v>
      </c>
      <c r="K244" s="1776">
        <v>4.7819832265678626</v>
      </c>
      <c r="L244" s="1776">
        <v>0.10600890041564467</v>
      </c>
      <c r="M244" s="1776">
        <v>0</v>
      </c>
      <c r="N244" s="1776">
        <v>1.6766395861963883</v>
      </c>
      <c r="O244" s="1776">
        <v>-7.6141618730547576</v>
      </c>
      <c r="P244" s="1776">
        <v>0</v>
      </c>
      <c r="Q244" s="1776">
        <v>0</v>
      </c>
      <c r="R244" s="1781">
        <v>8.0367071606254363</v>
      </c>
    </row>
    <row r="245" spans="2:18">
      <c r="B245" s="1767" t="s">
        <v>57</v>
      </c>
      <c r="C245" s="1776">
        <v>0</v>
      </c>
      <c r="D245" s="1776">
        <v>0</v>
      </c>
      <c r="E245" s="1776">
        <v>0</v>
      </c>
      <c r="F245" s="1776">
        <v>0</v>
      </c>
      <c r="G245" s="1776">
        <v>0</v>
      </c>
      <c r="H245" s="1776">
        <v>0</v>
      </c>
      <c r="I245" s="1776">
        <v>0.65467200237641032</v>
      </c>
      <c r="J245" s="1776">
        <v>0</v>
      </c>
      <c r="K245" s="1776">
        <v>0</v>
      </c>
      <c r="L245" s="1776">
        <v>1.3557054749672219E-2</v>
      </c>
      <c r="M245" s="1776">
        <v>0</v>
      </c>
      <c r="N245" s="1776">
        <v>9.5362206501296967E-2</v>
      </c>
      <c r="O245" s="1776">
        <v>0</v>
      </c>
      <c r="P245" s="1776">
        <v>-0.65276389722346018</v>
      </c>
      <c r="Q245" s="1776">
        <v>0</v>
      </c>
      <c r="R245" s="1781">
        <v>0.11082736640391933</v>
      </c>
    </row>
    <row r="246" spans="2:18">
      <c r="B246" s="1767" t="s">
        <v>58</v>
      </c>
      <c r="C246" s="1776">
        <v>0</v>
      </c>
      <c r="D246" s="1776">
        <v>0</v>
      </c>
      <c r="E246" s="1776">
        <v>0</v>
      </c>
      <c r="F246" s="1776">
        <v>0</v>
      </c>
      <c r="G246" s="1776">
        <v>0</v>
      </c>
      <c r="H246" s="1776">
        <v>0</v>
      </c>
      <c r="I246" s="1776">
        <v>0</v>
      </c>
      <c r="J246" s="1776">
        <v>0</v>
      </c>
      <c r="K246" s="1776">
        <v>0</v>
      </c>
      <c r="L246" s="1776">
        <v>0</v>
      </c>
      <c r="M246" s="1776">
        <v>0</v>
      </c>
      <c r="N246" s="1776">
        <v>0</v>
      </c>
      <c r="O246" s="1776">
        <v>0</v>
      </c>
      <c r="P246" s="1776">
        <v>0</v>
      </c>
      <c r="Q246" s="1776">
        <v>0</v>
      </c>
      <c r="R246" s="1781">
        <v>0</v>
      </c>
    </row>
    <row r="247" spans="2:18">
      <c r="B247" s="1767" t="s">
        <v>59</v>
      </c>
      <c r="C247" s="1776">
        <v>0</v>
      </c>
      <c r="D247" s="1776">
        <v>0</v>
      </c>
      <c r="E247" s="1776">
        <v>0</v>
      </c>
      <c r="F247" s="1776">
        <v>0</v>
      </c>
      <c r="G247" s="1776">
        <v>0</v>
      </c>
      <c r="H247" s="1776">
        <v>0</v>
      </c>
      <c r="I247" s="1776">
        <v>0</v>
      </c>
      <c r="J247" s="1776">
        <v>0</v>
      </c>
      <c r="K247" s="1776">
        <v>0</v>
      </c>
      <c r="L247" s="1776">
        <v>0</v>
      </c>
      <c r="M247" s="1776">
        <v>0</v>
      </c>
      <c r="N247" s="1776">
        <v>0</v>
      </c>
      <c r="O247" s="1776">
        <v>0</v>
      </c>
      <c r="P247" s="1776">
        <v>0</v>
      </c>
      <c r="Q247" s="1776">
        <v>0</v>
      </c>
      <c r="R247" s="1781">
        <v>0</v>
      </c>
    </row>
    <row r="248" spans="2:18">
      <c r="B248" s="1767" t="s">
        <v>60</v>
      </c>
      <c r="C248" s="1776">
        <v>0</v>
      </c>
      <c r="D248" s="1776">
        <v>2.7996644152927983</v>
      </c>
      <c r="E248" s="1776">
        <v>-2.7875646002416112</v>
      </c>
      <c r="F248" s="1776">
        <v>0</v>
      </c>
      <c r="G248" s="1776">
        <v>0</v>
      </c>
      <c r="H248" s="1776">
        <v>0</v>
      </c>
      <c r="I248" s="1776">
        <v>0</v>
      </c>
      <c r="J248" s="1776">
        <v>0</v>
      </c>
      <c r="K248" s="1776">
        <v>0</v>
      </c>
      <c r="L248" s="1776">
        <v>0</v>
      </c>
      <c r="M248" s="1776">
        <v>0</v>
      </c>
      <c r="N248" s="1776">
        <v>0</v>
      </c>
      <c r="O248" s="1776">
        <v>0</v>
      </c>
      <c r="P248" s="1776">
        <v>0</v>
      </c>
      <c r="Q248" s="1776">
        <v>0</v>
      </c>
      <c r="R248" s="1781">
        <v>1.2099815051187068E-2</v>
      </c>
    </row>
    <row r="249" spans="2:18">
      <c r="B249" s="1767" t="s">
        <v>61</v>
      </c>
      <c r="C249" s="1776">
        <v>0</v>
      </c>
      <c r="D249" s="1776">
        <v>0</v>
      </c>
      <c r="E249" s="1776">
        <v>0</v>
      </c>
      <c r="F249" s="1776">
        <v>0</v>
      </c>
      <c r="G249" s="1776">
        <v>0</v>
      </c>
      <c r="H249" s="1776">
        <v>0</v>
      </c>
      <c r="I249" s="1776">
        <v>0</v>
      </c>
      <c r="J249" s="1776">
        <v>0</v>
      </c>
      <c r="K249" s="1776">
        <v>0</v>
      </c>
      <c r="L249" s="1776">
        <v>0</v>
      </c>
      <c r="M249" s="1776">
        <v>0</v>
      </c>
      <c r="N249" s="1776">
        <v>0</v>
      </c>
      <c r="O249" s="1776">
        <v>0</v>
      </c>
      <c r="P249" s="1776">
        <v>0</v>
      </c>
      <c r="Q249" s="1776">
        <v>0</v>
      </c>
      <c r="R249" s="1781">
        <v>0</v>
      </c>
    </row>
    <row r="250" spans="2:18">
      <c r="B250" s="1767" t="s">
        <v>62</v>
      </c>
      <c r="C250" s="1776">
        <v>0</v>
      </c>
      <c r="D250" s="1776">
        <v>0</v>
      </c>
      <c r="E250" s="1776">
        <v>0</v>
      </c>
      <c r="F250" s="1776">
        <v>0</v>
      </c>
      <c r="G250" s="1776">
        <v>0</v>
      </c>
      <c r="H250" s="1776">
        <v>0</v>
      </c>
      <c r="I250" s="1776">
        <v>0</v>
      </c>
      <c r="J250" s="1776">
        <v>0</v>
      </c>
      <c r="K250" s="1776">
        <v>0</v>
      </c>
      <c r="L250" s="1776">
        <v>0</v>
      </c>
      <c r="M250" s="1776">
        <v>0</v>
      </c>
      <c r="N250" s="1776">
        <v>0</v>
      </c>
      <c r="O250" s="1776">
        <v>0</v>
      </c>
      <c r="P250" s="1776">
        <v>0</v>
      </c>
      <c r="Q250" s="1776">
        <v>0</v>
      </c>
      <c r="R250" s="1781">
        <v>0</v>
      </c>
    </row>
    <row r="251" spans="2:18">
      <c r="B251" s="1767" t="s">
        <v>63</v>
      </c>
      <c r="C251" s="1776">
        <v>0</v>
      </c>
      <c r="D251" s="1776">
        <v>0</v>
      </c>
      <c r="E251" s="1776">
        <v>0</v>
      </c>
      <c r="F251" s="1776">
        <v>0</v>
      </c>
      <c r="G251" s="1776">
        <v>0</v>
      </c>
      <c r="H251" s="1776">
        <v>0</v>
      </c>
      <c r="I251" s="1776">
        <v>0</v>
      </c>
      <c r="J251" s="1776">
        <v>0</v>
      </c>
      <c r="K251" s="1776">
        <v>0</v>
      </c>
      <c r="L251" s="1776">
        <v>0</v>
      </c>
      <c r="M251" s="1776">
        <v>0</v>
      </c>
      <c r="N251" s="1776">
        <v>0</v>
      </c>
      <c r="O251" s="1776">
        <v>0</v>
      </c>
      <c r="P251" s="1776">
        <v>0</v>
      </c>
      <c r="Q251" s="1776">
        <v>0</v>
      </c>
      <c r="R251" s="1781">
        <v>0</v>
      </c>
    </row>
    <row r="252" spans="2:18">
      <c r="B252" s="1767" t="s">
        <v>64</v>
      </c>
      <c r="C252" s="1776">
        <v>0</v>
      </c>
      <c r="D252" s="1776">
        <v>-0.25605362628340161</v>
      </c>
      <c r="E252" s="1776">
        <v>0.25605362628340161</v>
      </c>
      <c r="F252" s="1776">
        <v>0</v>
      </c>
      <c r="G252" s="1776">
        <v>0</v>
      </c>
      <c r="H252" s="1776">
        <v>0</v>
      </c>
      <c r="I252" s="1776">
        <v>0</v>
      </c>
      <c r="J252" s="1776">
        <v>0</v>
      </c>
      <c r="K252" s="1776">
        <v>0</v>
      </c>
      <c r="L252" s="1776">
        <v>0</v>
      </c>
      <c r="M252" s="1776">
        <v>0</v>
      </c>
      <c r="N252" s="1776">
        <v>0</v>
      </c>
      <c r="O252" s="1776">
        <v>0</v>
      </c>
      <c r="P252" s="1776">
        <v>0</v>
      </c>
      <c r="Q252" s="1776">
        <v>0</v>
      </c>
      <c r="R252" s="1781">
        <v>0</v>
      </c>
    </row>
    <row r="253" spans="2:18">
      <c r="B253" s="1767" t="s">
        <v>65</v>
      </c>
      <c r="C253" s="1776">
        <v>0</v>
      </c>
      <c r="D253" s="1776">
        <v>0</v>
      </c>
      <c r="E253" s="1776">
        <v>0.24177266243969983</v>
      </c>
      <c r="F253" s="1776">
        <v>0</v>
      </c>
      <c r="G253" s="1776">
        <v>0</v>
      </c>
      <c r="H253" s="1776">
        <v>0</v>
      </c>
      <c r="I253" s="1776">
        <v>0</v>
      </c>
      <c r="J253" s="1776">
        <v>0</v>
      </c>
      <c r="K253" s="1776">
        <v>0</v>
      </c>
      <c r="L253" s="1776">
        <v>0</v>
      </c>
      <c r="M253" s="1776">
        <v>0</v>
      </c>
      <c r="N253" s="1776">
        <v>0</v>
      </c>
      <c r="O253" s="1776">
        <v>9.0312838406979457E-2</v>
      </c>
      <c r="P253" s="1776">
        <v>0</v>
      </c>
      <c r="Q253" s="1776">
        <v>0</v>
      </c>
      <c r="R253" s="1781">
        <v>0.33208550084667932</v>
      </c>
    </row>
    <row r="254" spans="2:18">
      <c r="B254" s="1767" t="s">
        <v>66</v>
      </c>
      <c r="C254" s="1776">
        <v>0</v>
      </c>
      <c r="D254" s="1776">
        <v>0</v>
      </c>
      <c r="E254" s="1776">
        <v>0</v>
      </c>
      <c r="F254" s="1776">
        <v>0</v>
      </c>
      <c r="G254" s="1776">
        <v>0</v>
      </c>
      <c r="H254" s="1776">
        <v>0</v>
      </c>
      <c r="I254" s="1776">
        <v>0</v>
      </c>
      <c r="J254" s="1776">
        <v>0</v>
      </c>
      <c r="K254" s="1776">
        <v>0</v>
      </c>
      <c r="L254" s="1776">
        <v>0</v>
      </c>
      <c r="M254" s="1776">
        <v>0</v>
      </c>
      <c r="N254" s="1776">
        <v>0</v>
      </c>
      <c r="O254" s="1776">
        <v>0.54403371907036702</v>
      </c>
      <c r="P254" s="1776">
        <v>5.4998912753803295E-2</v>
      </c>
      <c r="Q254" s="1776">
        <v>0</v>
      </c>
      <c r="R254" s="1781">
        <v>0.59903263182417033</v>
      </c>
    </row>
    <row r="255" spans="2:18">
      <c r="B255" s="1763" t="s">
        <v>67</v>
      </c>
      <c r="C255" s="1779">
        <v>0</v>
      </c>
      <c r="D255" s="1779">
        <v>2.5436107890093966</v>
      </c>
      <c r="E255" s="1779">
        <v>-1.4969527275807695</v>
      </c>
      <c r="F255" s="1779">
        <v>0</v>
      </c>
      <c r="G255" s="1779">
        <v>0</v>
      </c>
      <c r="H255" s="1779">
        <v>2.7665631808457998</v>
      </c>
      <c r="I255" s="1779">
        <v>5.4850357500261833</v>
      </c>
      <c r="J255" s="1779">
        <v>0.69652480806698203</v>
      </c>
      <c r="K255" s="1779">
        <v>4.7819832265678626</v>
      </c>
      <c r="L255" s="1779">
        <v>0.1195659551653169</v>
      </c>
      <c r="M255" s="1779">
        <v>0</v>
      </c>
      <c r="N255" s="1779">
        <v>1.7720017926976852</v>
      </c>
      <c r="O255" s="1779">
        <v>-6.9798153155774116</v>
      </c>
      <c r="P255" s="1779">
        <v>-0.59776498446965687</v>
      </c>
      <c r="Q255" s="1779">
        <v>0</v>
      </c>
      <c r="R255" s="1779">
        <v>9.0907524747513886</v>
      </c>
    </row>
    <row r="256" spans="2:18">
      <c r="B256" s="1765"/>
      <c r="C256" s="1780"/>
      <c r="D256" s="1780"/>
      <c r="E256" s="1780"/>
      <c r="F256" s="1780"/>
      <c r="G256" s="1780"/>
      <c r="H256" s="1780"/>
      <c r="I256" s="1780"/>
      <c r="J256" s="1780"/>
      <c r="K256" s="1780"/>
      <c r="L256" s="1780"/>
      <c r="M256" s="1780"/>
      <c r="N256" s="1780"/>
      <c r="O256" s="1780"/>
      <c r="P256" s="1780"/>
      <c r="Q256" s="1780"/>
      <c r="R256" s="1780"/>
    </row>
    <row r="257" spans="2:18">
      <c r="B257" s="1767" t="s">
        <v>68</v>
      </c>
      <c r="C257" s="1776">
        <v>0</v>
      </c>
      <c r="D257" s="1776">
        <v>0</v>
      </c>
      <c r="E257" s="1776">
        <v>0.30520322529050103</v>
      </c>
      <c r="F257" s="1776">
        <v>0</v>
      </c>
      <c r="G257" s="1776">
        <v>0</v>
      </c>
      <c r="H257" s="1776">
        <v>0</v>
      </c>
      <c r="I257" s="1776">
        <v>0.23720674983596302</v>
      </c>
      <c r="J257" s="1776">
        <v>3.2881089109942398E-3</v>
      </c>
      <c r="K257" s="1776">
        <v>0</v>
      </c>
      <c r="L257" s="1776">
        <v>3.132624856209016E-2</v>
      </c>
      <c r="M257" s="1776">
        <v>0</v>
      </c>
      <c r="N257" s="1776">
        <v>6.3863689419622622E-4</v>
      </c>
      <c r="O257" s="1776">
        <v>0.88978996598101845</v>
      </c>
      <c r="P257" s="1776">
        <v>0.59776498446965687</v>
      </c>
      <c r="Q257" s="1776">
        <v>0</v>
      </c>
      <c r="R257" s="1776">
        <v>2.0652179199444198</v>
      </c>
    </row>
    <row r="258" spans="2:18">
      <c r="B258" s="1767" t="s">
        <v>69</v>
      </c>
      <c r="C258" s="1776">
        <v>0</v>
      </c>
      <c r="D258" s="1776">
        <v>0</v>
      </c>
      <c r="E258" s="1776">
        <v>7.8349586218215856</v>
      </c>
      <c r="F258" s="1776">
        <v>0</v>
      </c>
      <c r="G258" s="1776">
        <v>0</v>
      </c>
      <c r="H258" s="1776">
        <v>0</v>
      </c>
      <c r="I258" s="1776">
        <v>0</v>
      </c>
      <c r="J258" s="1776">
        <v>0</v>
      </c>
      <c r="K258" s="1776">
        <v>0</v>
      </c>
      <c r="L258" s="1776">
        <v>0</v>
      </c>
      <c r="M258" s="1776">
        <v>0</v>
      </c>
      <c r="N258" s="1776">
        <v>0</v>
      </c>
      <c r="O258" s="1776">
        <v>1.2221087125587129</v>
      </c>
      <c r="P258" s="1776">
        <v>0</v>
      </c>
      <c r="Q258" s="1776">
        <v>0</v>
      </c>
      <c r="R258" s="1776">
        <v>9.0570673343802994</v>
      </c>
    </row>
    <row r="259" spans="2:18">
      <c r="B259" s="1767" t="s">
        <v>70</v>
      </c>
      <c r="C259" s="1776">
        <v>0</v>
      </c>
      <c r="D259" s="1776">
        <v>0</v>
      </c>
      <c r="E259" s="1776">
        <v>0.2542348342503073</v>
      </c>
      <c r="F259" s="1776">
        <v>0</v>
      </c>
      <c r="G259" s="1776">
        <v>0</v>
      </c>
      <c r="H259" s="1776">
        <v>0</v>
      </c>
      <c r="I259" s="1776">
        <v>0</v>
      </c>
      <c r="J259" s="1776">
        <v>0</v>
      </c>
      <c r="K259" s="1776">
        <v>0</v>
      </c>
      <c r="L259" s="1776">
        <v>0</v>
      </c>
      <c r="M259" s="1776">
        <v>0</v>
      </c>
      <c r="N259" s="1776">
        <v>0.87283832017961605</v>
      </c>
      <c r="O259" s="1776">
        <v>2.2559675477609011</v>
      </c>
      <c r="P259" s="1776">
        <v>0</v>
      </c>
      <c r="Q259" s="1776">
        <v>0</v>
      </c>
      <c r="R259" s="1776">
        <v>3.3830407021908244</v>
      </c>
    </row>
    <row r="260" spans="2:18">
      <c r="B260" s="1767" t="s">
        <v>71</v>
      </c>
      <c r="C260" s="1776">
        <v>0</v>
      </c>
      <c r="D260" s="1776">
        <v>0</v>
      </c>
      <c r="E260" s="1776">
        <v>0.24175677333333334</v>
      </c>
      <c r="F260" s="1776">
        <v>0</v>
      </c>
      <c r="G260" s="1776">
        <v>0</v>
      </c>
      <c r="H260" s="1776">
        <v>0</v>
      </c>
      <c r="I260" s="1776">
        <v>0</v>
      </c>
      <c r="J260" s="1776">
        <v>4.9454600867274027E-4</v>
      </c>
      <c r="K260" s="1776">
        <v>0</v>
      </c>
      <c r="L260" s="1776">
        <v>0</v>
      </c>
      <c r="M260" s="1776">
        <v>0</v>
      </c>
      <c r="N260" s="1776">
        <v>1.6548179893772796E-3</v>
      </c>
      <c r="O260" s="1776">
        <v>2.58974970275171</v>
      </c>
      <c r="P260" s="1776">
        <v>0</v>
      </c>
      <c r="Q260" s="1776">
        <v>0</v>
      </c>
      <c r="R260" s="1776">
        <v>2.8336558400830936</v>
      </c>
    </row>
    <row r="261" spans="2:18">
      <c r="B261" s="1767" t="s">
        <v>72</v>
      </c>
      <c r="C261" s="1776">
        <v>0</v>
      </c>
      <c r="D261" s="1776">
        <v>0</v>
      </c>
      <c r="E261" s="1776">
        <v>0.24055812197190529</v>
      </c>
      <c r="F261" s="1776">
        <v>0</v>
      </c>
      <c r="G261" s="1776">
        <v>0</v>
      </c>
      <c r="H261" s="1776">
        <v>0</v>
      </c>
      <c r="I261" s="1776">
        <v>0</v>
      </c>
      <c r="J261" s="1776">
        <v>0</v>
      </c>
      <c r="K261" s="1776">
        <v>0.18453638050797749</v>
      </c>
      <c r="L261" s="1776">
        <v>0</v>
      </c>
      <c r="M261" s="1776">
        <v>0</v>
      </c>
      <c r="N261" s="1776">
        <v>0</v>
      </c>
      <c r="O261" s="1776">
        <v>2.2199386525068799E-2</v>
      </c>
      <c r="P261" s="1776">
        <v>0</v>
      </c>
      <c r="Q261" s="1776">
        <v>0</v>
      </c>
      <c r="R261" s="1776">
        <v>0.44729388900495159</v>
      </c>
    </row>
    <row r="262" spans="2:18">
      <c r="B262" s="1767" t="s">
        <v>73</v>
      </c>
      <c r="C262" s="1776">
        <v>0</v>
      </c>
      <c r="D262" s="1776">
        <v>0</v>
      </c>
      <c r="E262" s="1776">
        <v>0</v>
      </c>
      <c r="F262" s="1776">
        <v>0</v>
      </c>
      <c r="G262" s="1776">
        <v>0</v>
      </c>
      <c r="H262" s="1776">
        <v>0</v>
      </c>
      <c r="I262" s="1776">
        <v>0</v>
      </c>
      <c r="J262" s="1776">
        <v>0</v>
      </c>
      <c r="K262" s="1776">
        <v>0</v>
      </c>
      <c r="L262" s="1776">
        <v>0</v>
      </c>
      <c r="M262" s="1776">
        <v>0</v>
      </c>
      <c r="N262" s="1776">
        <v>0</v>
      </c>
      <c r="O262" s="1776">
        <v>0</v>
      </c>
      <c r="P262" s="1776">
        <v>0</v>
      </c>
      <c r="Q262" s="1776">
        <v>0</v>
      </c>
      <c r="R262" s="1776">
        <v>0</v>
      </c>
    </row>
    <row r="263" spans="2:18">
      <c r="B263" s="1763" t="s">
        <v>74</v>
      </c>
      <c r="C263" s="1779">
        <v>0</v>
      </c>
      <c r="D263" s="1779">
        <v>0</v>
      </c>
      <c r="E263" s="1779">
        <v>8.8767115766676312</v>
      </c>
      <c r="F263" s="1779">
        <v>0</v>
      </c>
      <c r="G263" s="1779">
        <v>0</v>
      </c>
      <c r="H263" s="1779">
        <v>0</v>
      </c>
      <c r="I263" s="1779">
        <v>0.23720674983596302</v>
      </c>
      <c r="J263" s="1779">
        <v>3.78265491966698E-3</v>
      </c>
      <c r="K263" s="1779">
        <v>0.18453638050797749</v>
      </c>
      <c r="L263" s="1779">
        <v>3.132624856209016E-2</v>
      </c>
      <c r="M263" s="1779">
        <v>0</v>
      </c>
      <c r="N263" s="1779">
        <v>0.87513177506318951</v>
      </c>
      <c r="O263" s="1779">
        <v>6.9798153155774116</v>
      </c>
      <c r="P263" s="1779">
        <v>0.59776498446965687</v>
      </c>
      <c r="Q263" s="1779">
        <v>0</v>
      </c>
      <c r="R263" s="1779">
        <v>17.786275685603584</v>
      </c>
    </row>
    <row r="264" spans="2:18">
      <c r="B264" s="1758" t="s">
        <v>75</v>
      </c>
      <c r="C264" s="1776">
        <v>0</v>
      </c>
      <c r="D264" s="1776">
        <v>0</v>
      </c>
      <c r="E264" s="1776">
        <v>0.76159872334806467</v>
      </c>
      <c r="F264" s="1776">
        <v>0</v>
      </c>
      <c r="G264" s="1776">
        <v>0</v>
      </c>
      <c r="H264" s="1776">
        <v>0</v>
      </c>
      <c r="I264" s="1776">
        <v>0</v>
      </c>
      <c r="J264" s="1776">
        <v>0</v>
      </c>
      <c r="K264" s="1776">
        <v>0</v>
      </c>
      <c r="L264" s="1776">
        <v>0</v>
      </c>
      <c r="M264" s="1776">
        <v>0</v>
      </c>
      <c r="N264" s="1776">
        <v>0</v>
      </c>
      <c r="O264" s="1776">
        <v>0</v>
      </c>
      <c r="P264" s="1776">
        <v>0</v>
      </c>
      <c r="Q264" s="1776">
        <v>0</v>
      </c>
      <c r="R264" s="1776">
        <v>0.76159872334806467</v>
      </c>
    </row>
    <row r="265" spans="2:18">
      <c r="B265" s="1763" t="s">
        <v>76</v>
      </c>
      <c r="C265" s="1779">
        <v>0</v>
      </c>
      <c r="D265" s="1779">
        <v>0</v>
      </c>
      <c r="E265" s="1779">
        <v>9.6383103000156964</v>
      </c>
      <c r="F265" s="1779">
        <v>0</v>
      </c>
      <c r="G265" s="1779">
        <v>0</v>
      </c>
      <c r="H265" s="1779">
        <v>0</v>
      </c>
      <c r="I265" s="1779">
        <v>0.23720674983596302</v>
      </c>
      <c r="J265" s="1779">
        <v>3.78265491966698E-3</v>
      </c>
      <c r="K265" s="1779">
        <v>0.18453638050797749</v>
      </c>
      <c r="L265" s="1779">
        <v>3.132624856209016E-2</v>
      </c>
      <c r="M265" s="1779">
        <v>0</v>
      </c>
      <c r="N265" s="1779">
        <v>0.87513177506318951</v>
      </c>
      <c r="O265" s="1779">
        <v>6.9798153155774116</v>
      </c>
      <c r="P265" s="1779">
        <v>0.59776498446965687</v>
      </c>
      <c r="Q265" s="1779">
        <v>0</v>
      </c>
      <c r="R265" s="1779">
        <v>18.54787440895165</v>
      </c>
    </row>
    <row r="266" spans="2:18">
      <c r="B266" s="1750"/>
      <c r="C266" s="1769">
        <v>0</v>
      </c>
      <c r="D266" s="1769">
        <v>0</v>
      </c>
      <c r="E266" s="1769">
        <v>0</v>
      </c>
      <c r="F266" s="1769">
        <v>0</v>
      </c>
      <c r="G266" s="1769">
        <v>0</v>
      </c>
      <c r="H266" s="1769">
        <v>0</v>
      </c>
      <c r="I266" s="1769">
        <v>0</v>
      </c>
      <c r="J266" s="1769">
        <v>0</v>
      </c>
      <c r="K266" s="1769">
        <v>0</v>
      </c>
      <c r="L266" s="1769">
        <v>0</v>
      </c>
      <c r="M266" s="1769">
        <v>0</v>
      </c>
      <c r="N266" s="1769">
        <v>0</v>
      </c>
      <c r="O266" s="1769">
        <v>0</v>
      </c>
      <c r="P266" s="1769">
        <v>0</v>
      </c>
      <c r="Q266" s="1769">
        <v>0</v>
      </c>
      <c r="R266" s="1769">
        <v>0</v>
      </c>
    </row>
    <row r="267" spans="2:18">
      <c r="B267" s="1750"/>
      <c r="C267" s="1750"/>
      <c r="D267" s="1750"/>
      <c r="E267" s="1750"/>
      <c r="F267" s="1750"/>
      <c r="G267" s="1750"/>
      <c r="H267" s="1750"/>
      <c r="I267" s="1750"/>
      <c r="J267" s="1750"/>
      <c r="K267" s="1750"/>
      <c r="L267" s="1750"/>
      <c r="M267" s="1750"/>
      <c r="N267" s="1750"/>
      <c r="O267" s="1750"/>
      <c r="P267" s="1750"/>
      <c r="Q267" s="1750"/>
      <c r="R267" s="1750"/>
    </row>
    <row r="268" spans="2:18" ht="15">
      <c r="B268" s="1754" t="s">
        <v>83</v>
      </c>
      <c r="C268" s="1755"/>
      <c r="D268" s="1755"/>
      <c r="E268" s="1755"/>
      <c r="F268" s="1755"/>
      <c r="G268" s="1755"/>
      <c r="H268" s="1755"/>
      <c r="I268" s="1755"/>
      <c r="J268" s="1755"/>
      <c r="K268" s="1755"/>
      <c r="L268" s="1755"/>
      <c r="M268" s="1755"/>
      <c r="N268" s="1755"/>
      <c r="O268" s="1755"/>
      <c r="P268" s="1755"/>
      <c r="Q268" s="1755"/>
      <c r="R268" s="1755"/>
    </row>
    <row r="269" spans="2:18">
      <c r="B269" s="1750"/>
      <c r="C269" s="1750"/>
      <c r="D269" s="1750"/>
      <c r="E269" s="1750"/>
      <c r="F269" s="1750"/>
      <c r="G269" s="1750"/>
      <c r="H269" s="1750"/>
      <c r="I269" s="1750"/>
      <c r="J269" s="1750"/>
      <c r="K269" s="1750"/>
      <c r="L269" s="1750"/>
      <c r="M269" s="1750"/>
      <c r="N269" s="1750"/>
      <c r="O269" s="1750"/>
      <c r="P269" s="1750"/>
      <c r="Q269" s="1750"/>
      <c r="R269" s="1750"/>
    </row>
    <row r="270" spans="2:18">
      <c r="B270" s="2161" t="s">
        <v>30</v>
      </c>
      <c r="C270" s="2162" t="s">
        <v>31</v>
      </c>
      <c r="D270" s="2162" t="s">
        <v>32</v>
      </c>
      <c r="E270" s="2162" t="s">
        <v>33</v>
      </c>
      <c r="F270" s="2162" t="s">
        <v>34</v>
      </c>
      <c r="G270" s="2162" t="s">
        <v>35</v>
      </c>
      <c r="H270" s="2162" t="s">
        <v>36</v>
      </c>
      <c r="I270" s="2162" t="s">
        <v>37</v>
      </c>
      <c r="J270" s="2162"/>
      <c r="K270" s="2162"/>
      <c r="L270" s="2162"/>
      <c r="M270" s="2162"/>
      <c r="N270" s="2162"/>
      <c r="O270" s="2159" t="s">
        <v>38</v>
      </c>
      <c r="P270" s="2159" t="s">
        <v>39</v>
      </c>
      <c r="Q270" s="2159" t="s">
        <v>40</v>
      </c>
      <c r="R270" s="2159" t="s">
        <v>41</v>
      </c>
    </row>
    <row r="271" spans="2:18" ht="36">
      <c r="B271" s="2161"/>
      <c r="C271" s="2162"/>
      <c r="D271" s="2162"/>
      <c r="E271" s="2162"/>
      <c r="F271" s="2162"/>
      <c r="G271" s="2162"/>
      <c r="H271" s="2162"/>
      <c r="I271" s="1756" t="s">
        <v>42</v>
      </c>
      <c r="J271" s="1756" t="s">
        <v>43</v>
      </c>
      <c r="K271" s="1756" t="s">
        <v>44</v>
      </c>
      <c r="L271" s="1756" t="s">
        <v>45</v>
      </c>
      <c r="M271" s="1757" t="s">
        <v>46</v>
      </c>
      <c r="N271" s="1756" t="s">
        <v>47</v>
      </c>
      <c r="O271" s="2160"/>
      <c r="P271" s="2160"/>
      <c r="Q271" s="2160"/>
      <c r="R271" s="2160"/>
    </row>
    <row r="272" spans="2:18">
      <c r="B272" s="1758" t="s">
        <v>48</v>
      </c>
      <c r="C272" s="1759">
        <v>0</v>
      </c>
      <c r="D272" s="1759">
        <v>0</v>
      </c>
      <c r="E272" s="1759">
        <v>0</v>
      </c>
      <c r="F272" s="1759">
        <v>0</v>
      </c>
      <c r="G272" s="1760">
        <v>0</v>
      </c>
      <c r="H272" s="1760">
        <v>2.844892953939735</v>
      </c>
      <c r="I272" s="1760">
        <v>2.7725090348175261</v>
      </c>
      <c r="J272" s="1760">
        <v>0.7045109865861664</v>
      </c>
      <c r="K272" s="1759">
        <v>1.5151391983163085</v>
      </c>
      <c r="L272" s="1759">
        <v>0.16086233431790645</v>
      </c>
      <c r="M272" s="1760">
        <v>0</v>
      </c>
      <c r="N272" s="1760">
        <v>3.7446123784205203</v>
      </c>
      <c r="O272" s="1759">
        <v>0</v>
      </c>
      <c r="P272" s="1759">
        <v>0</v>
      </c>
      <c r="Q272" s="1759">
        <v>0</v>
      </c>
      <c r="R272" s="1761">
        <v>11.742526886398162</v>
      </c>
    </row>
    <row r="273" spans="2:18">
      <c r="B273" s="1758" t="s">
        <v>49</v>
      </c>
      <c r="C273" s="1759">
        <v>0</v>
      </c>
      <c r="D273" s="1759">
        <v>2.1367422483566663</v>
      </c>
      <c r="E273" s="1759">
        <v>7.5805962339657285</v>
      </c>
      <c r="F273" s="1759">
        <v>0</v>
      </c>
      <c r="G273" s="1759">
        <v>0</v>
      </c>
      <c r="H273" s="1759">
        <v>0</v>
      </c>
      <c r="I273" s="1759">
        <v>3.3497189577114872</v>
      </c>
      <c r="J273" s="1759">
        <v>0</v>
      </c>
      <c r="K273" s="1759">
        <v>3.7248932526167962</v>
      </c>
      <c r="L273" s="1759">
        <v>0</v>
      </c>
      <c r="M273" s="1759">
        <v>0</v>
      </c>
      <c r="N273" s="1759">
        <v>0</v>
      </c>
      <c r="O273" s="1759">
        <v>0</v>
      </c>
      <c r="P273" s="1759">
        <v>0</v>
      </c>
      <c r="Q273" s="1759">
        <v>0</v>
      </c>
      <c r="R273" s="1761">
        <v>16.79195069265068</v>
      </c>
    </row>
    <row r="274" spans="2:18">
      <c r="B274" s="1758" t="s">
        <v>50</v>
      </c>
      <c r="C274" s="1759">
        <v>0</v>
      </c>
      <c r="D274" s="1759">
        <v>0</v>
      </c>
      <c r="E274" s="1759">
        <v>-0.33572040479024756</v>
      </c>
      <c r="F274" s="1759">
        <v>0</v>
      </c>
      <c r="G274" s="1759">
        <v>0</v>
      </c>
      <c r="H274" s="1759">
        <v>0</v>
      </c>
      <c r="I274" s="1759">
        <v>0</v>
      </c>
      <c r="J274" s="1759">
        <v>0</v>
      </c>
      <c r="K274" s="1759">
        <v>0</v>
      </c>
      <c r="L274" s="1759">
        <v>0</v>
      </c>
      <c r="M274" s="1759">
        <v>0</v>
      </c>
      <c r="N274" s="1759">
        <v>0</v>
      </c>
      <c r="O274" s="1759">
        <v>0</v>
      </c>
      <c r="P274" s="1759">
        <v>0</v>
      </c>
      <c r="Q274" s="1759">
        <v>0</v>
      </c>
      <c r="R274" s="1761">
        <v>-0.33572040479024756</v>
      </c>
    </row>
    <row r="275" spans="2:18">
      <c r="B275" s="1758" t="s">
        <v>51</v>
      </c>
      <c r="C275" s="1759">
        <v>0</v>
      </c>
      <c r="D275" s="1759">
        <v>0</v>
      </c>
      <c r="E275" s="1759">
        <v>0</v>
      </c>
      <c r="F275" s="1759">
        <v>0</v>
      </c>
      <c r="G275" s="1759">
        <v>0</v>
      </c>
      <c r="H275" s="1759">
        <v>0</v>
      </c>
      <c r="I275" s="1759">
        <v>0</v>
      </c>
      <c r="J275" s="1759">
        <v>0</v>
      </c>
      <c r="K275" s="1759">
        <v>0</v>
      </c>
      <c r="L275" s="1759">
        <v>0</v>
      </c>
      <c r="M275" s="1759">
        <v>0</v>
      </c>
      <c r="N275" s="1759">
        <v>0</v>
      </c>
      <c r="O275" s="1759">
        <v>0</v>
      </c>
      <c r="P275" s="1759">
        <v>0</v>
      </c>
      <c r="Q275" s="1759">
        <v>0</v>
      </c>
      <c r="R275" s="1761">
        <v>0</v>
      </c>
    </row>
    <row r="276" spans="2:18">
      <c r="B276" s="1758" t="s">
        <v>52</v>
      </c>
      <c r="C276" s="1759">
        <v>0</v>
      </c>
      <c r="D276" s="1759">
        <v>0</v>
      </c>
      <c r="E276" s="1759">
        <v>0</v>
      </c>
      <c r="F276" s="1759">
        <v>0</v>
      </c>
      <c r="G276" s="1759">
        <v>0</v>
      </c>
      <c r="H276" s="1759">
        <v>0</v>
      </c>
      <c r="I276" s="1759">
        <v>0</v>
      </c>
      <c r="J276" s="1759">
        <v>0</v>
      </c>
      <c r="K276" s="1759">
        <v>0</v>
      </c>
      <c r="L276" s="1759">
        <v>0</v>
      </c>
      <c r="M276" s="1759">
        <v>0</v>
      </c>
      <c r="N276" s="1759">
        <v>0</v>
      </c>
      <c r="O276" s="1759">
        <v>0</v>
      </c>
      <c r="P276" s="1759">
        <v>0</v>
      </c>
      <c r="Q276" s="1759">
        <v>0</v>
      </c>
      <c r="R276" s="1761">
        <v>0</v>
      </c>
    </row>
    <row r="277" spans="2:18">
      <c r="B277" s="1758" t="s">
        <v>53</v>
      </c>
      <c r="C277" s="1759">
        <v>0</v>
      </c>
      <c r="D277" s="1759">
        <v>0</v>
      </c>
      <c r="E277" s="1759">
        <v>0</v>
      </c>
      <c r="F277" s="1759">
        <v>0</v>
      </c>
      <c r="G277" s="1759">
        <v>0</v>
      </c>
      <c r="H277" s="1759">
        <v>0</v>
      </c>
      <c r="I277" s="1759">
        <v>0</v>
      </c>
      <c r="J277" s="1759">
        <v>0</v>
      </c>
      <c r="K277" s="1759">
        <v>0</v>
      </c>
      <c r="L277" s="1759">
        <v>0</v>
      </c>
      <c r="M277" s="1759">
        <v>0</v>
      </c>
      <c r="N277" s="1759">
        <v>0</v>
      </c>
      <c r="O277" s="1759">
        <v>0</v>
      </c>
      <c r="P277" s="1759">
        <v>0</v>
      </c>
      <c r="Q277" s="1759">
        <v>0</v>
      </c>
      <c r="R277" s="1761">
        <v>0</v>
      </c>
    </row>
    <row r="278" spans="2:18">
      <c r="B278" s="1763" t="s">
        <v>54</v>
      </c>
      <c r="C278" s="1764">
        <v>0</v>
      </c>
      <c r="D278" s="1764">
        <v>2.1367422483566663</v>
      </c>
      <c r="E278" s="1764">
        <v>7.2448758291754816</v>
      </c>
      <c r="F278" s="1764">
        <v>0</v>
      </c>
      <c r="G278" s="1764">
        <v>0</v>
      </c>
      <c r="H278" s="1764">
        <v>2.844892953939735</v>
      </c>
      <c r="I278" s="1764">
        <v>6.1222279925290133</v>
      </c>
      <c r="J278" s="1764">
        <v>0.7045109865861664</v>
      </c>
      <c r="K278" s="1764">
        <v>5.2400324509331053</v>
      </c>
      <c r="L278" s="1764">
        <v>0.16086233431790645</v>
      </c>
      <c r="M278" s="1764">
        <v>0</v>
      </c>
      <c r="N278" s="1764">
        <v>3.7446123784205203</v>
      </c>
      <c r="O278" s="1764">
        <v>0</v>
      </c>
      <c r="P278" s="1764">
        <v>0</v>
      </c>
      <c r="Q278" s="1764">
        <v>0</v>
      </c>
      <c r="R278" s="1764">
        <v>28.198757174258592</v>
      </c>
    </row>
    <row r="279" spans="2:18">
      <c r="B279" s="1765"/>
      <c r="C279" s="1766"/>
      <c r="D279" s="1766"/>
      <c r="E279" s="1766"/>
      <c r="F279" s="1766"/>
      <c r="G279" s="1766"/>
      <c r="H279" s="1766"/>
      <c r="I279" s="1766"/>
      <c r="J279" s="1766"/>
      <c r="K279" s="1766"/>
      <c r="L279" s="1766"/>
      <c r="M279" s="1766"/>
      <c r="N279" s="1766"/>
      <c r="O279" s="1766"/>
      <c r="P279" s="1766"/>
      <c r="Q279" s="1766"/>
      <c r="R279" s="1766"/>
    </row>
    <row r="280" spans="2:18">
      <c r="B280" s="1767" t="s">
        <v>55</v>
      </c>
      <c r="C280" s="1759">
        <v>0</v>
      </c>
      <c r="D280" s="1759">
        <v>0</v>
      </c>
      <c r="E280" s="1759">
        <v>0</v>
      </c>
      <c r="F280" s="1759">
        <v>0</v>
      </c>
      <c r="G280" s="1759">
        <v>0</v>
      </c>
      <c r="H280" s="1759">
        <v>0</v>
      </c>
      <c r="I280" s="1759">
        <v>0</v>
      </c>
      <c r="J280" s="1759">
        <v>0</v>
      </c>
      <c r="K280" s="1759">
        <v>0</v>
      </c>
      <c r="L280" s="1759">
        <v>0</v>
      </c>
      <c r="M280" s="1759">
        <v>0</v>
      </c>
      <c r="N280" s="1759">
        <v>0</v>
      </c>
      <c r="O280" s="1759">
        <v>0</v>
      </c>
      <c r="P280" s="1759">
        <v>0</v>
      </c>
      <c r="Q280" s="1759">
        <v>0</v>
      </c>
      <c r="R280" s="1768">
        <v>0</v>
      </c>
    </row>
    <row r="281" spans="2:18">
      <c r="B281" s="1767" t="s">
        <v>56</v>
      </c>
      <c r="C281" s="1759">
        <v>0</v>
      </c>
      <c r="D281" s="1759">
        <v>0</v>
      </c>
      <c r="E281" s="1759">
        <v>0.802217285608815</v>
      </c>
      <c r="F281" s="1759">
        <v>0</v>
      </c>
      <c r="G281" s="1759">
        <v>0</v>
      </c>
      <c r="H281" s="1759">
        <v>2.844892953939735</v>
      </c>
      <c r="I281" s="1759">
        <v>5.1926964769920945</v>
      </c>
      <c r="J281" s="1759">
        <v>0.70031106682508526</v>
      </c>
      <c r="K281" s="1759">
        <v>5.0291337303525587</v>
      </c>
      <c r="L281" s="1759">
        <v>0.11307188448538755</v>
      </c>
      <c r="M281" s="1759">
        <v>0</v>
      </c>
      <c r="N281" s="1759">
        <v>2.7943993103273139</v>
      </c>
      <c r="O281" s="1759">
        <v>-7.9439855698979844</v>
      </c>
      <c r="P281" s="1759">
        <v>0</v>
      </c>
      <c r="Q281" s="1759">
        <v>0</v>
      </c>
      <c r="R281" s="1768">
        <v>9.5327371386330011</v>
      </c>
    </row>
    <row r="282" spans="2:18">
      <c r="B282" s="1767" t="s">
        <v>57</v>
      </c>
      <c r="C282" s="1759">
        <v>0</v>
      </c>
      <c r="D282" s="1759">
        <v>0</v>
      </c>
      <c r="E282" s="1759">
        <v>0</v>
      </c>
      <c r="F282" s="1759">
        <v>0</v>
      </c>
      <c r="G282" s="1759">
        <v>0</v>
      </c>
      <c r="H282" s="1759">
        <v>0</v>
      </c>
      <c r="I282" s="1759">
        <v>0.66690349187792819</v>
      </c>
      <c r="J282" s="1759">
        <v>0</v>
      </c>
      <c r="K282" s="1759">
        <v>0</v>
      </c>
      <c r="L282" s="1759">
        <v>1.3824659926326878E-2</v>
      </c>
      <c r="M282" s="1759">
        <v>0</v>
      </c>
      <c r="N282" s="1759">
        <v>9.4479776200419932E-2</v>
      </c>
      <c r="O282" s="1759">
        <v>0</v>
      </c>
      <c r="P282" s="1759">
        <v>-0.66269452303449705</v>
      </c>
      <c r="Q282" s="1759">
        <v>0</v>
      </c>
      <c r="R282" s="1768">
        <v>0.11251340497017789</v>
      </c>
    </row>
    <row r="283" spans="2:18">
      <c r="B283" s="1767" t="s">
        <v>58</v>
      </c>
      <c r="C283" s="1759">
        <v>0</v>
      </c>
      <c r="D283" s="1759">
        <v>0</v>
      </c>
      <c r="E283" s="1759">
        <v>0</v>
      </c>
      <c r="F283" s="1759">
        <v>0</v>
      </c>
      <c r="G283" s="1759">
        <v>0</v>
      </c>
      <c r="H283" s="1759">
        <v>0</v>
      </c>
      <c r="I283" s="1759">
        <v>0</v>
      </c>
      <c r="J283" s="1759">
        <v>0</v>
      </c>
      <c r="K283" s="1759">
        <v>0</v>
      </c>
      <c r="L283" s="1759">
        <v>0</v>
      </c>
      <c r="M283" s="1759">
        <v>0</v>
      </c>
      <c r="N283" s="1759">
        <v>0</v>
      </c>
      <c r="O283" s="1759">
        <v>0</v>
      </c>
      <c r="P283" s="1759">
        <v>0</v>
      </c>
      <c r="Q283" s="1759">
        <v>0</v>
      </c>
      <c r="R283" s="1768">
        <v>0</v>
      </c>
    </row>
    <row r="284" spans="2:18">
      <c r="B284" s="1767" t="s">
        <v>59</v>
      </c>
      <c r="C284" s="1759">
        <v>0</v>
      </c>
      <c r="D284" s="1759">
        <v>0</v>
      </c>
      <c r="E284" s="1759">
        <v>0</v>
      </c>
      <c r="F284" s="1759">
        <v>0</v>
      </c>
      <c r="G284" s="1759">
        <v>0</v>
      </c>
      <c r="H284" s="1759">
        <v>0</v>
      </c>
      <c r="I284" s="1759">
        <v>0</v>
      </c>
      <c r="J284" s="1759">
        <v>0</v>
      </c>
      <c r="K284" s="1759">
        <v>0</v>
      </c>
      <c r="L284" s="1759">
        <v>0</v>
      </c>
      <c r="M284" s="1759">
        <v>0</v>
      </c>
      <c r="N284" s="1759">
        <v>0</v>
      </c>
      <c r="O284" s="1759">
        <v>0</v>
      </c>
      <c r="P284" s="1759">
        <v>0</v>
      </c>
      <c r="Q284" s="1759">
        <v>0</v>
      </c>
      <c r="R284" s="1768">
        <v>0</v>
      </c>
    </row>
    <row r="285" spans="2:18">
      <c r="B285" s="1767" t="s">
        <v>60</v>
      </c>
      <c r="C285" s="1759">
        <v>0</v>
      </c>
      <c r="D285" s="1759">
        <v>2.351838285646926</v>
      </c>
      <c r="E285" s="1759">
        <v>-2.3416739216141558</v>
      </c>
      <c r="F285" s="1759">
        <v>0</v>
      </c>
      <c r="G285" s="1759">
        <v>0</v>
      </c>
      <c r="H285" s="1759">
        <v>0</v>
      </c>
      <c r="I285" s="1759">
        <v>0</v>
      </c>
      <c r="J285" s="1759">
        <v>0</v>
      </c>
      <c r="K285" s="1759">
        <v>0</v>
      </c>
      <c r="L285" s="1759">
        <v>0</v>
      </c>
      <c r="M285" s="1759">
        <v>0</v>
      </c>
      <c r="N285" s="1759">
        <v>0</v>
      </c>
      <c r="O285" s="1759">
        <v>0</v>
      </c>
      <c r="P285" s="1759">
        <v>0</v>
      </c>
      <c r="Q285" s="1759">
        <v>0</v>
      </c>
      <c r="R285" s="1768">
        <v>1.0164364032770209E-2</v>
      </c>
    </row>
    <row r="286" spans="2:18">
      <c r="B286" s="1767" t="s">
        <v>61</v>
      </c>
      <c r="C286" s="1759">
        <v>0</v>
      </c>
      <c r="D286" s="1759">
        <v>0</v>
      </c>
      <c r="E286" s="1759">
        <v>0</v>
      </c>
      <c r="F286" s="1759">
        <v>0</v>
      </c>
      <c r="G286" s="1759">
        <v>0</v>
      </c>
      <c r="H286" s="1759">
        <v>0</v>
      </c>
      <c r="I286" s="1759">
        <v>0</v>
      </c>
      <c r="J286" s="1759">
        <v>0</v>
      </c>
      <c r="K286" s="1759">
        <v>0</v>
      </c>
      <c r="L286" s="1759">
        <v>0</v>
      </c>
      <c r="M286" s="1759">
        <v>0</v>
      </c>
      <c r="N286" s="1759">
        <v>0</v>
      </c>
      <c r="O286" s="1759">
        <v>0</v>
      </c>
      <c r="P286" s="1759">
        <v>0</v>
      </c>
      <c r="Q286" s="1759">
        <v>0</v>
      </c>
      <c r="R286" s="1768">
        <v>0</v>
      </c>
    </row>
    <row r="287" spans="2:18">
      <c r="B287" s="1767" t="s">
        <v>62</v>
      </c>
      <c r="C287" s="1759">
        <v>0</v>
      </c>
      <c r="D287" s="1759">
        <v>0</v>
      </c>
      <c r="E287" s="1759">
        <v>0</v>
      </c>
      <c r="F287" s="1759">
        <v>0</v>
      </c>
      <c r="G287" s="1759">
        <v>0</v>
      </c>
      <c r="H287" s="1759">
        <v>0</v>
      </c>
      <c r="I287" s="1759">
        <v>0</v>
      </c>
      <c r="J287" s="1759">
        <v>0</v>
      </c>
      <c r="K287" s="1759">
        <v>0</v>
      </c>
      <c r="L287" s="1759">
        <v>0</v>
      </c>
      <c r="M287" s="1759">
        <v>0</v>
      </c>
      <c r="N287" s="1759">
        <v>0</v>
      </c>
      <c r="O287" s="1759">
        <v>0</v>
      </c>
      <c r="P287" s="1759">
        <v>0</v>
      </c>
      <c r="Q287" s="1759">
        <v>0</v>
      </c>
      <c r="R287" s="1768">
        <v>0</v>
      </c>
    </row>
    <row r="288" spans="2:18">
      <c r="B288" s="1767" t="s">
        <v>63</v>
      </c>
      <c r="C288" s="1759">
        <v>0</v>
      </c>
      <c r="D288" s="1759">
        <v>0</v>
      </c>
      <c r="E288" s="1759">
        <v>0</v>
      </c>
      <c r="F288" s="1759">
        <v>0</v>
      </c>
      <c r="G288" s="1759">
        <v>0</v>
      </c>
      <c r="H288" s="1759">
        <v>0</v>
      </c>
      <c r="I288" s="1759">
        <v>0</v>
      </c>
      <c r="J288" s="1759">
        <v>0</v>
      </c>
      <c r="K288" s="1759">
        <v>0</v>
      </c>
      <c r="L288" s="1759">
        <v>0</v>
      </c>
      <c r="M288" s="1759">
        <v>0</v>
      </c>
      <c r="N288" s="1759">
        <v>0</v>
      </c>
      <c r="O288" s="1759">
        <v>0</v>
      </c>
      <c r="P288" s="1759">
        <v>0</v>
      </c>
      <c r="Q288" s="1759">
        <v>0</v>
      </c>
      <c r="R288" s="1768">
        <v>0</v>
      </c>
    </row>
    <row r="289" spans="2:18">
      <c r="B289" s="1767" t="s">
        <v>64</v>
      </c>
      <c r="C289" s="1759">
        <v>0</v>
      </c>
      <c r="D289" s="1759">
        <v>-0.21509603729026011</v>
      </c>
      <c r="E289" s="1759">
        <v>0.21509603729026011</v>
      </c>
      <c r="F289" s="1759">
        <v>0</v>
      </c>
      <c r="G289" s="1759">
        <v>0</v>
      </c>
      <c r="H289" s="1759">
        <v>0</v>
      </c>
      <c r="I289" s="1759">
        <v>0</v>
      </c>
      <c r="J289" s="1759">
        <v>0</v>
      </c>
      <c r="K289" s="1759">
        <v>0</v>
      </c>
      <c r="L289" s="1759">
        <v>0</v>
      </c>
      <c r="M289" s="1759">
        <v>0</v>
      </c>
      <c r="N289" s="1759">
        <v>0</v>
      </c>
      <c r="O289" s="1759">
        <v>0</v>
      </c>
      <c r="P289" s="1759">
        <v>0</v>
      </c>
      <c r="Q289" s="1759">
        <v>0</v>
      </c>
      <c r="R289" s="1768">
        <v>0</v>
      </c>
    </row>
    <row r="290" spans="2:18">
      <c r="B290" s="1767" t="s">
        <v>65</v>
      </c>
      <c r="C290" s="1759">
        <v>0</v>
      </c>
      <c r="D290" s="1759">
        <v>0</v>
      </c>
      <c r="E290" s="1759">
        <v>0.20309941464502612</v>
      </c>
      <c r="F290" s="1759">
        <v>0</v>
      </c>
      <c r="G290" s="1759">
        <v>0</v>
      </c>
      <c r="H290" s="1759">
        <v>0</v>
      </c>
      <c r="I290" s="1759">
        <v>0</v>
      </c>
      <c r="J290" s="1759">
        <v>0</v>
      </c>
      <c r="K290" s="1759">
        <v>0</v>
      </c>
      <c r="L290" s="1759">
        <v>0</v>
      </c>
      <c r="M290" s="1759">
        <v>0</v>
      </c>
      <c r="N290" s="1759">
        <v>0</v>
      </c>
      <c r="O290" s="1759">
        <v>9.4225433767951589E-2</v>
      </c>
      <c r="P290" s="1759">
        <v>0</v>
      </c>
      <c r="Q290" s="1759">
        <v>0</v>
      </c>
      <c r="R290" s="1768">
        <v>0.29732484841297768</v>
      </c>
    </row>
    <row r="291" spans="2:18">
      <c r="B291" s="1767" t="s">
        <v>66</v>
      </c>
      <c r="C291" s="1759">
        <v>0</v>
      </c>
      <c r="D291" s="1759">
        <v>0</v>
      </c>
      <c r="E291" s="1759">
        <v>0</v>
      </c>
      <c r="F291" s="1759">
        <v>0</v>
      </c>
      <c r="G291" s="1759">
        <v>0</v>
      </c>
      <c r="H291" s="1759">
        <v>0</v>
      </c>
      <c r="I291" s="1759">
        <v>0</v>
      </c>
      <c r="J291" s="1759">
        <v>0</v>
      </c>
      <c r="K291" s="1759">
        <v>0</v>
      </c>
      <c r="L291" s="1759">
        <v>0</v>
      </c>
      <c r="M291" s="1759">
        <v>0</v>
      </c>
      <c r="N291" s="1759">
        <v>0</v>
      </c>
      <c r="O291" s="1759">
        <v>0.56364256898255904</v>
      </c>
      <c r="P291" s="1759">
        <v>5.5836121957111635E-2</v>
      </c>
      <c r="Q291" s="1759">
        <v>0</v>
      </c>
      <c r="R291" s="1768">
        <v>0.61947869093967067</v>
      </c>
    </row>
    <row r="292" spans="2:18">
      <c r="B292" s="1763" t="s">
        <v>67</v>
      </c>
      <c r="C292" s="1764">
        <v>0</v>
      </c>
      <c r="D292" s="1764">
        <v>2.1367422483566663</v>
      </c>
      <c r="E292" s="1764">
        <v>-1.1212611840700546</v>
      </c>
      <c r="F292" s="1764">
        <v>0</v>
      </c>
      <c r="G292" s="1764">
        <v>0</v>
      </c>
      <c r="H292" s="1764">
        <v>2.844892953939735</v>
      </c>
      <c r="I292" s="1764">
        <v>5.8595999688700227</v>
      </c>
      <c r="J292" s="1764">
        <v>0.70031106682508526</v>
      </c>
      <c r="K292" s="1764">
        <v>5.0291337303525587</v>
      </c>
      <c r="L292" s="1764">
        <v>0.12689654441171444</v>
      </c>
      <c r="M292" s="1764">
        <v>0</v>
      </c>
      <c r="N292" s="1764">
        <v>2.8888790865277336</v>
      </c>
      <c r="O292" s="1764">
        <v>-7.2861175671474738</v>
      </c>
      <c r="P292" s="1764">
        <v>-0.60685840107738542</v>
      </c>
      <c r="Q292" s="1764">
        <v>0</v>
      </c>
      <c r="R292" s="1764">
        <v>10.572218446988602</v>
      </c>
    </row>
    <row r="293" spans="2:18">
      <c r="B293" s="1765"/>
      <c r="C293" s="1766"/>
      <c r="D293" s="1766"/>
      <c r="E293" s="1766"/>
      <c r="F293" s="1766"/>
      <c r="G293" s="1766"/>
      <c r="H293" s="1766"/>
      <c r="I293" s="1766"/>
      <c r="J293" s="1766"/>
      <c r="K293" s="1766"/>
      <c r="L293" s="1766"/>
      <c r="M293" s="1766"/>
      <c r="N293" s="1766"/>
      <c r="O293" s="1766"/>
      <c r="P293" s="1766"/>
      <c r="Q293" s="1766"/>
      <c r="R293" s="1766"/>
    </row>
    <row r="294" spans="2:18">
      <c r="B294" s="1767" t="s">
        <v>68</v>
      </c>
      <c r="C294" s="1759">
        <v>0</v>
      </c>
      <c r="D294" s="1759">
        <v>0</v>
      </c>
      <c r="E294" s="1759">
        <v>0.25217596449065477</v>
      </c>
      <c r="F294" s="1759">
        <v>0</v>
      </c>
      <c r="G294" s="1759">
        <v>0</v>
      </c>
      <c r="H294" s="1759">
        <v>0</v>
      </c>
      <c r="I294" s="1759">
        <v>0.26262802365899141</v>
      </c>
      <c r="J294" s="1759">
        <v>3.7320402191752073E-3</v>
      </c>
      <c r="K294" s="1759">
        <v>0</v>
      </c>
      <c r="L294" s="1759">
        <v>3.3965789906192027E-2</v>
      </c>
      <c r="M294" s="1759">
        <v>0</v>
      </c>
      <c r="N294" s="1759">
        <v>6.9244826847420892E-4</v>
      </c>
      <c r="O294" s="1759">
        <v>0.92469017826025968</v>
      </c>
      <c r="P294" s="1759">
        <v>0.60685840107738542</v>
      </c>
      <c r="Q294" s="1759">
        <v>0</v>
      </c>
      <c r="R294" s="1768">
        <v>2.0847428458811326</v>
      </c>
    </row>
    <row r="295" spans="2:18">
      <c r="B295" s="1767" t="s">
        <v>69</v>
      </c>
      <c r="C295" s="1759">
        <v>0</v>
      </c>
      <c r="D295" s="1759">
        <v>0</v>
      </c>
      <c r="E295" s="1759">
        <v>6.6813226895012887</v>
      </c>
      <c r="F295" s="1759">
        <v>0</v>
      </c>
      <c r="G295" s="1759">
        <v>0</v>
      </c>
      <c r="H295" s="1759">
        <v>0</v>
      </c>
      <c r="I295" s="1759">
        <v>0</v>
      </c>
      <c r="J295" s="1759">
        <v>0</v>
      </c>
      <c r="K295" s="1759">
        <v>0</v>
      </c>
      <c r="L295" s="1759">
        <v>0</v>
      </c>
      <c r="M295" s="1759">
        <v>0</v>
      </c>
      <c r="N295" s="1759">
        <v>0</v>
      </c>
      <c r="O295" s="1759">
        <v>1.5835467629207587</v>
      </c>
      <c r="P295" s="1759">
        <v>0</v>
      </c>
      <c r="Q295" s="1759">
        <v>0</v>
      </c>
      <c r="R295" s="1768">
        <v>8.2648694524220456</v>
      </c>
    </row>
    <row r="296" spans="2:18">
      <c r="B296" s="1767" t="s">
        <v>70</v>
      </c>
      <c r="C296" s="1759">
        <v>0</v>
      </c>
      <c r="D296" s="1759">
        <v>0</v>
      </c>
      <c r="E296" s="1759">
        <v>0.22432485375027114</v>
      </c>
      <c r="F296" s="1759">
        <v>0</v>
      </c>
      <c r="G296" s="1759">
        <v>0</v>
      </c>
      <c r="H296" s="1759">
        <v>0</v>
      </c>
      <c r="I296" s="1759">
        <v>0</v>
      </c>
      <c r="J296" s="1759">
        <v>0</v>
      </c>
      <c r="K296" s="1759">
        <v>0</v>
      </c>
      <c r="L296" s="1759">
        <v>0</v>
      </c>
      <c r="M296" s="1759">
        <v>0</v>
      </c>
      <c r="N296" s="1759">
        <v>0.85344585579679599</v>
      </c>
      <c r="O296" s="1759">
        <v>2.2331971715704131</v>
      </c>
      <c r="P296" s="1759">
        <v>0</v>
      </c>
      <c r="Q296" s="1759">
        <v>0</v>
      </c>
      <c r="R296" s="1768">
        <v>3.3109678811174805</v>
      </c>
    </row>
    <row r="297" spans="2:18">
      <c r="B297" s="1767" t="s">
        <v>71</v>
      </c>
      <c r="C297" s="1759">
        <v>0</v>
      </c>
      <c r="D297" s="1759">
        <v>0</v>
      </c>
      <c r="E297" s="1759">
        <v>0.2133148</v>
      </c>
      <c r="F297" s="1759">
        <v>0</v>
      </c>
      <c r="G297" s="1759">
        <v>0</v>
      </c>
      <c r="H297" s="1759">
        <v>0</v>
      </c>
      <c r="I297" s="1759">
        <v>0</v>
      </c>
      <c r="J297" s="1759">
        <v>4.6787954190583215E-4</v>
      </c>
      <c r="K297" s="1759">
        <v>0</v>
      </c>
      <c r="L297" s="1759">
        <v>0</v>
      </c>
      <c r="M297" s="1759">
        <v>0</v>
      </c>
      <c r="N297" s="1759">
        <v>1.5949878275159698E-3</v>
      </c>
      <c r="O297" s="1759">
        <v>2.5246415560838549</v>
      </c>
      <c r="P297" s="1759">
        <v>0</v>
      </c>
      <c r="Q297" s="1759">
        <v>0</v>
      </c>
      <c r="R297" s="1768">
        <v>2.740019223453277</v>
      </c>
    </row>
    <row r="298" spans="2:18">
      <c r="B298" s="1767" t="s">
        <v>72</v>
      </c>
      <c r="C298" s="1759">
        <v>0</v>
      </c>
      <c r="D298" s="1759">
        <v>0</v>
      </c>
      <c r="E298" s="1759">
        <v>0.21225716644579878</v>
      </c>
      <c r="F298" s="1759">
        <v>0</v>
      </c>
      <c r="G298" s="1759">
        <v>0</v>
      </c>
      <c r="H298" s="1759">
        <v>0</v>
      </c>
      <c r="I298" s="1759">
        <v>0</v>
      </c>
      <c r="J298" s="1759">
        <v>0</v>
      </c>
      <c r="K298" s="1759">
        <v>0.21089872058054571</v>
      </c>
      <c r="L298" s="1759">
        <v>0</v>
      </c>
      <c r="M298" s="1759">
        <v>0</v>
      </c>
      <c r="N298" s="1759">
        <v>0</v>
      </c>
      <c r="O298" s="1759">
        <v>2.0041898312187431E-2</v>
      </c>
      <c r="P298" s="1759">
        <v>0</v>
      </c>
      <c r="Q298" s="1759">
        <v>0</v>
      </c>
      <c r="R298" s="1768">
        <v>0.44319778533853194</v>
      </c>
    </row>
    <row r="299" spans="2:18">
      <c r="B299" s="1767" t="s">
        <v>73</v>
      </c>
      <c r="C299" s="1759">
        <v>0</v>
      </c>
      <c r="D299" s="1759">
        <v>0</v>
      </c>
      <c r="E299" s="1759">
        <v>0</v>
      </c>
      <c r="F299" s="1759">
        <v>0</v>
      </c>
      <c r="G299" s="1759">
        <v>0</v>
      </c>
      <c r="H299" s="1759">
        <v>0</v>
      </c>
      <c r="I299" s="1759">
        <v>0</v>
      </c>
      <c r="J299" s="1759">
        <v>0</v>
      </c>
      <c r="K299" s="1759">
        <v>0</v>
      </c>
      <c r="L299" s="1759">
        <v>0</v>
      </c>
      <c r="M299" s="1759">
        <v>0</v>
      </c>
      <c r="N299" s="1759">
        <v>0</v>
      </c>
      <c r="O299" s="1759">
        <v>0</v>
      </c>
      <c r="P299" s="1759">
        <v>0</v>
      </c>
      <c r="Q299" s="1759">
        <v>0</v>
      </c>
      <c r="R299" s="1768">
        <v>0</v>
      </c>
    </row>
    <row r="300" spans="2:18">
      <c r="B300" s="1763" t="s">
        <v>74</v>
      </c>
      <c r="C300" s="1764">
        <v>0</v>
      </c>
      <c r="D300" s="1764">
        <v>0</v>
      </c>
      <c r="E300" s="1764">
        <v>7.5833954741880127</v>
      </c>
      <c r="F300" s="1764">
        <v>0</v>
      </c>
      <c r="G300" s="1764">
        <v>0</v>
      </c>
      <c r="H300" s="1764">
        <v>0</v>
      </c>
      <c r="I300" s="1764">
        <v>0.26262802365899141</v>
      </c>
      <c r="J300" s="1764">
        <v>4.1999197610810392E-3</v>
      </c>
      <c r="K300" s="1764">
        <v>0.21089872058054571</v>
      </c>
      <c r="L300" s="1764">
        <v>3.3965789906192027E-2</v>
      </c>
      <c r="M300" s="1764">
        <v>0</v>
      </c>
      <c r="N300" s="1764">
        <v>0.85573329189278613</v>
      </c>
      <c r="O300" s="1764">
        <v>7.2861175671474738</v>
      </c>
      <c r="P300" s="1764">
        <v>0.60685840107738542</v>
      </c>
      <c r="Q300" s="1764">
        <v>0</v>
      </c>
      <c r="R300" s="1764">
        <v>16.84379718821247</v>
      </c>
    </row>
    <row r="301" spans="2:18">
      <c r="B301" s="1758" t="s">
        <v>75</v>
      </c>
      <c r="C301" s="1759">
        <v>0</v>
      </c>
      <c r="D301" s="1759">
        <v>0</v>
      </c>
      <c r="E301" s="1759">
        <v>0.7827415390575222</v>
      </c>
      <c r="F301" s="1759">
        <v>0</v>
      </c>
      <c r="G301" s="1759">
        <v>0</v>
      </c>
      <c r="H301" s="1759">
        <v>0</v>
      </c>
      <c r="I301" s="1759">
        <v>0</v>
      </c>
      <c r="J301" s="1759">
        <v>0</v>
      </c>
      <c r="K301" s="1759">
        <v>0</v>
      </c>
      <c r="L301" s="1759">
        <v>0</v>
      </c>
      <c r="M301" s="1759">
        <v>0</v>
      </c>
      <c r="N301" s="1759">
        <v>0</v>
      </c>
      <c r="O301" s="1759">
        <v>0</v>
      </c>
      <c r="P301" s="1759">
        <v>0</v>
      </c>
      <c r="Q301" s="1759">
        <v>0</v>
      </c>
      <c r="R301" s="1768">
        <v>0.7827415390575222</v>
      </c>
    </row>
    <row r="302" spans="2:18">
      <c r="B302" s="1763" t="s">
        <v>76</v>
      </c>
      <c r="C302" s="1764">
        <v>0</v>
      </c>
      <c r="D302" s="1764">
        <v>0</v>
      </c>
      <c r="E302" s="1764">
        <v>8.3661370132455346</v>
      </c>
      <c r="F302" s="1764">
        <v>0</v>
      </c>
      <c r="G302" s="1764">
        <v>0</v>
      </c>
      <c r="H302" s="1764">
        <v>0</v>
      </c>
      <c r="I302" s="1764">
        <v>0.26262802365899141</v>
      </c>
      <c r="J302" s="1764">
        <v>4.1999197610810392E-3</v>
      </c>
      <c r="K302" s="1764">
        <v>0.21089872058054571</v>
      </c>
      <c r="L302" s="1764">
        <v>3.3965789906192027E-2</v>
      </c>
      <c r="M302" s="1764">
        <v>0</v>
      </c>
      <c r="N302" s="1764">
        <v>0.85573329189278613</v>
      </c>
      <c r="O302" s="1764">
        <v>7.2861175671474738</v>
      </c>
      <c r="P302" s="1764">
        <v>0.60685840107738542</v>
      </c>
      <c r="Q302" s="1764">
        <v>0</v>
      </c>
      <c r="R302" s="1764">
        <v>17.626538727269992</v>
      </c>
    </row>
    <row r="303" spans="2:18">
      <c r="B303" s="1750"/>
      <c r="C303" s="1769">
        <v>0</v>
      </c>
      <c r="D303" s="1769">
        <v>0</v>
      </c>
      <c r="E303" s="1769">
        <v>0</v>
      </c>
      <c r="F303" s="1769">
        <v>0</v>
      </c>
      <c r="G303" s="1769">
        <v>0</v>
      </c>
      <c r="H303" s="1769">
        <v>0</v>
      </c>
      <c r="I303" s="1769">
        <v>0</v>
      </c>
      <c r="J303" s="1769">
        <v>0</v>
      </c>
      <c r="K303" s="1769">
        <v>0</v>
      </c>
      <c r="L303" s="1769">
        <v>0</v>
      </c>
      <c r="M303" s="1769">
        <v>0</v>
      </c>
      <c r="N303" s="1769">
        <v>0</v>
      </c>
      <c r="O303" s="1769">
        <v>0</v>
      </c>
      <c r="P303" s="1769">
        <v>0</v>
      </c>
      <c r="Q303" s="1769">
        <v>0</v>
      </c>
      <c r="R303" s="1769">
        <v>0</v>
      </c>
    </row>
    <row r="304" spans="2:18">
      <c r="B304" s="1750"/>
      <c r="C304" s="1750"/>
      <c r="D304" s="1750"/>
      <c r="E304" s="1750"/>
      <c r="F304" s="1750"/>
      <c r="G304" s="1750"/>
      <c r="H304" s="1750"/>
      <c r="I304" s="1750"/>
      <c r="J304" s="1750"/>
      <c r="K304" s="1750"/>
      <c r="L304" s="1750"/>
      <c r="M304" s="1750"/>
      <c r="N304" s="1750"/>
      <c r="O304" s="1750"/>
      <c r="P304" s="1750"/>
      <c r="Q304" s="1750"/>
      <c r="R304" s="1750"/>
    </row>
    <row r="305" spans="2:18" ht="15">
      <c r="B305" s="1754" t="s">
        <v>84</v>
      </c>
      <c r="C305" s="1755"/>
      <c r="D305" s="1755"/>
      <c r="E305" s="1755"/>
      <c r="F305" s="1755"/>
      <c r="G305" s="1755"/>
      <c r="H305" s="1755"/>
      <c r="I305" s="1755"/>
      <c r="J305" s="1755"/>
      <c r="K305" s="1755"/>
      <c r="L305" s="1755"/>
      <c r="M305" s="1755"/>
      <c r="N305" s="1755"/>
      <c r="O305" s="1755"/>
      <c r="P305" s="1755"/>
      <c r="Q305" s="1755"/>
      <c r="R305" s="1755"/>
    </row>
    <row r="306" spans="2:18">
      <c r="B306" s="1750"/>
      <c r="C306" s="1750"/>
      <c r="D306" s="1750"/>
      <c r="E306" s="1750"/>
      <c r="F306" s="1750"/>
      <c r="G306" s="1750"/>
      <c r="H306" s="1750"/>
      <c r="I306" s="1750"/>
      <c r="J306" s="1750"/>
      <c r="K306" s="1750"/>
      <c r="L306" s="1750"/>
      <c r="M306" s="1750"/>
      <c r="N306" s="1750"/>
      <c r="O306" s="1750"/>
      <c r="P306" s="1750"/>
      <c r="Q306" s="1750"/>
      <c r="R306" s="1750"/>
    </row>
    <row r="307" spans="2:18">
      <c r="B307" s="2161" t="s">
        <v>30</v>
      </c>
      <c r="C307" s="2162" t="s">
        <v>31</v>
      </c>
      <c r="D307" s="2162" t="s">
        <v>32</v>
      </c>
      <c r="E307" s="2162" t="s">
        <v>33</v>
      </c>
      <c r="F307" s="2162" t="s">
        <v>34</v>
      </c>
      <c r="G307" s="2162" t="s">
        <v>35</v>
      </c>
      <c r="H307" s="2162" t="s">
        <v>36</v>
      </c>
      <c r="I307" s="2162" t="s">
        <v>37</v>
      </c>
      <c r="J307" s="2162"/>
      <c r="K307" s="2162"/>
      <c r="L307" s="2162"/>
      <c r="M307" s="2162"/>
      <c r="N307" s="2162"/>
      <c r="O307" s="2159" t="s">
        <v>38</v>
      </c>
      <c r="P307" s="2159" t="s">
        <v>39</v>
      </c>
      <c r="Q307" s="2159" t="s">
        <v>40</v>
      </c>
      <c r="R307" s="2159" t="s">
        <v>41</v>
      </c>
    </row>
    <row r="308" spans="2:18" ht="36">
      <c r="B308" s="2161"/>
      <c r="C308" s="2162"/>
      <c r="D308" s="2162"/>
      <c r="E308" s="2162"/>
      <c r="F308" s="2162"/>
      <c r="G308" s="2162"/>
      <c r="H308" s="2162"/>
      <c r="I308" s="1756" t="s">
        <v>42</v>
      </c>
      <c r="J308" s="1756" t="s">
        <v>43</v>
      </c>
      <c r="K308" s="1756" t="s">
        <v>44</v>
      </c>
      <c r="L308" s="1756" t="s">
        <v>45</v>
      </c>
      <c r="M308" s="1757" t="s">
        <v>46</v>
      </c>
      <c r="N308" s="1756" t="s">
        <v>47</v>
      </c>
      <c r="O308" s="2160"/>
      <c r="P308" s="2160"/>
      <c r="Q308" s="2160"/>
      <c r="R308" s="2160"/>
    </row>
    <row r="309" spans="2:18">
      <c r="B309" s="1758" t="s">
        <v>48</v>
      </c>
      <c r="C309" s="1776">
        <v>0</v>
      </c>
      <c r="D309" s="1776">
        <v>0</v>
      </c>
      <c r="E309" s="1776">
        <v>0</v>
      </c>
      <c r="F309" s="1776">
        <v>0</v>
      </c>
      <c r="G309" s="1777">
        <v>0</v>
      </c>
      <c r="H309" s="1777">
        <v>2.9696403385636976</v>
      </c>
      <c r="I309" s="1777">
        <v>2.8535563409464624</v>
      </c>
      <c r="J309" s="1777">
        <v>0.70858169042381902</v>
      </c>
      <c r="K309" s="1776">
        <v>1.5522078310841105</v>
      </c>
      <c r="L309" s="1776">
        <v>0.16457898409976487</v>
      </c>
      <c r="M309" s="1777">
        <v>0</v>
      </c>
      <c r="N309" s="1777">
        <v>5.8971806905787938</v>
      </c>
      <c r="O309" s="1776">
        <v>0</v>
      </c>
      <c r="P309" s="1776">
        <v>0</v>
      </c>
      <c r="Q309" s="1776">
        <v>0</v>
      </c>
      <c r="R309" s="1778">
        <v>14.145745875696647</v>
      </c>
    </row>
    <row r="310" spans="2:18">
      <c r="B310" s="1758" t="s">
        <v>49</v>
      </c>
      <c r="C310" s="1776">
        <v>0</v>
      </c>
      <c r="D310" s="1776">
        <v>1.644597104155568</v>
      </c>
      <c r="E310" s="1776">
        <v>5.829718761745502</v>
      </c>
      <c r="F310" s="1776">
        <v>0</v>
      </c>
      <c r="G310" s="1776">
        <v>0</v>
      </c>
      <c r="H310" s="1776">
        <v>0</v>
      </c>
      <c r="I310" s="1776">
        <v>3.8185483520995893</v>
      </c>
      <c r="J310" s="1776">
        <v>0</v>
      </c>
      <c r="K310" s="1776">
        <v>4.0860505945061325</v>
      </c>
      <c r="L310" s="1776">
        <v>0</v>
      </c>
      <c r="M310" s="1776">
        <v>0</v>
      </c>
      <c r="N310" s="1776">
        <v>0</v>
      </c>
      <c r="O310" s="1776">
        <v>0</v>
      </c>
      <c r="P310" s="1776">
        <v>0</v>
      </c>
      <c r="Q310" s="1776">
        <v>0</v>
      </c>
      <c r="R310" s="1778">
        <v>15.378914812506792</v>
      </c>
    </row>
    <row r="311" spans="2:18">
      <c r="B311" s="1758" t="s">
        <v>50</v>
      </c>
      <c r="C311" s="1776">
        <v>0</v>
      </c>
      <c r="D311" s="1776">
        <v>0</v>
      </c>
      <c r="E311" s="1776">
        <v>-0.23340111098528654</v>
      </c>
      <c r="F311" s="1776">
        <v>0</v>
      </c>
      <c r="G311" s="1776">
        <v>0</v>
      </c>
      <c r="H311" s="1776">
        <v>0</v>
      </c>
      <c r="I311" s="1776">
        <v>0</v>
      </c>
      <c r="J311" s="1776">
        <v>0</v>
      </c>
      <c r="K311" s="1776">
        <v>0</v>
      </c>
      <c r="L311" s="1776">
        <v>0</v>
      </c>
      <c r="M311" s="1776">
        <v>0</v>
      </c>
      <c r="N311" s="1776">
        <v>0</v>
      </c>
      <c r="O311" s="1776">
        <v>0</v>
      </c>
      <c r="P311" s="1776">
        <v>0</v>
      </c>
      <c r="Q311" s="1776">
        <v>0</v>
      </c>
      <c r="R311" s="1778">
        <v>-0.23340111098528654</v>
      </c>
    </row>
    <row r="312" spans="2:18">
      <c r="B312" s="1758" t="s">
        <v>51</v>
      </c>
      <c r="C312" s="1776">
        <v>0</v>
      </c>
      <c r="D312" s="1776">
        <v>0</v>
      </c>
      <c r="E312" s="1776">
        <v>0</v>
      </c>
      <c r="F312" s="1776">
        <v>0</v>
      </c>
      <c r="G312" s="1776">
        <v>0</v>
      </c>
      <c r="H312" s="1776">
        <v>0</v>
      </c>
      <c r="I312" s="1776">
        <v>0</v>
      </c>
      <c r="J312" s="1776">
        <v>0</v>
      </c>
      <c r="K312" s="1776">
        <v>0</v>
      </c>
      <c r="L312" s="1776">
        <v>0</v>
      </c>
      <c r="M312" s="1776">
        <v>0</v>
      </c>
      <c r="N312" s="1776">
        <v>0</v>
      </c>
      <c r="O312" s="1776">
        <v>0</v>
      </c>
      <c r="P312" s="1776">
        <v>0</v>
      </c>
      <c r="Q312" s="1776">
        <v>0</v>
      </c>
      <c r="R312" s="1778">
        <v>0</v>
      </c>
    </row>
    <row r="313" spans="2:18">
      <c r="B313" s="1758" t="s">
        <v>52</v>
      </c>
      <c r="C313" s="1776">
        <v>0</v>
      </c>
      <c r="D313" s="1776">
        <v>0</v>
      </c>
      <c r="E313" s="1776">
        <v>0</v>
      </c>
      <c r="F313" s="1776">
        <v>0</v>
      </c>
      <c r="G313" s="1776">
        <v>0</v>
      </c>
      <c r="H313" s="1776">
        <v>0</v>
      </c>
      <c r="I313" s="1776">
        <v>0</v>
      </c>
      <c r="J313" s="1776">
        <v>0</v>
      </c>
      <c r="K313" s="1776">
        <v>0</v>
      </c>
      <c r="L313" s="1776">
        <v>0</v>
      </c>
      <c r="M313" s="1776">
        <v>0</v>
      </c>
      <c r="N313" s="1776">
        <v>0</v>
      </c>
      <c r="O313" s="1776">
        <v>0</v>
      </c>
      <c r="P313" s="1776">
        <v>0</v>
      </c>
      <c r="Q313" s="1776">
        <v>0</v>
      </c>
      <c r="R313" s="1778">
        <v>0</v>
      </c>
    </row>
    <row r="314" spans="2:18">
      <c r="B314" s="1758" t="s">
        <v>53</v>
      </c>
      <c r="C314" s="1776">
        <v>0</v>
      </c>
      <c r="D314" s="1776">
        <v>0</v>
      </c>
      <c r="E314" s="1776">
        <v>0</v>
      </c>
      <c r="F314" s="1776">
        <v>0</v>
      </c>
      <c r="G314" s="1776">
        <v>0</v>
      </c>
      <c r="H314" s="1776">
        <v>0</v>
      </c>
      <c r="I314" s="1776">
        <v>0</v>
      </c>
      <c r="J314" s="1776">
        <v>0</v>
      </c>
      <c r="K314" s="1776">
        <v>0</v>
      </c>
      <c r="L314" s="1776">
        <v>0</v>
      </c>
      <c r="M314" s="1776">
        <v>0</v>
      </c>
      <c r="N314" s="1776">
        <v>0</v>
      </c>
      <c r="O314" s="1776">
        <v>0</v>
      </c>
      <c r="P314" s="1776">
        <v>0</v>
      </c>
      <c r="Q314" s="1776">
        <v>0</v>
      </c>
      <c r="R314" s="1778">
        <v>0</v>
      </c>
    </row>
    <row r="315" spans="2:18">
      <c r="B315" s="1763" t="s">
        <v>54</v>
      </c>
      <c r="C315" s="1779">
        <v>0</v>
      </c>
      <c r="D315" s="1779">
        <v>1.644597104155568</v>
      </c>
      <c r="E315" s="1779">
        <v>5.5963176507602155</v>
      </c>
      <c r="F315" s="1779">
        <v>0</v>
      </c>
      <c r="G315" s="1779">
        <v>0</v>
      </c>
      <c r="H315" s="1779">
        <v>2.9696403385636976</v>
      </c>
      <c r="I315" s="1779">
        <v>6.6721046930460517</v>
      </c>
      <c r="J315" s="1779">
        <v>0.70858169042381902</v>
      </c>
      <c r="K315" s="1779">
        <v>5.6382584255902426</v>
      </c>
      <c r="L315" s="1779">
        <v>0.16457898409976487</v>
      </c>
      <c r="M315" s="1779">
        <v>0</v>
      </c>
      <c r="N315" s="1779">
        <v>5.8971806905787938</v>
      </c>
      <c r="O315" s="1779">
        <v>0</v>
      </c>
      <c r="P315" s="1779">
        <v>0</v>
      </c>
      <c r="Q315" s="1779">
        <v>0</v>
      </c>
      <c r="R315" s="1779">
        <v>29.291259577218153</v>
      </c>
    </row>
    <row r="316" spans="2:18">
      <c r="B316" s="1765"/>
      <c r="C316" s="1780"/>
      <c r="D316" s="1780"/>
      <c r="E316" s="1780"/>
      <c r="F316" s="1780"/>
      <c r="G316" s="1780"/>
      <c r="H316" s="1780"/>
      <c r="I316" s="1780"/>
      <c r="J316" s="1780"/>
      <c r="K316" s="1780"/>
      <c r="L316" s="1780"/>
      <c r="M316" s="1780"/>
      <c r="N316" s="1780"/>
      <c r="O316" s="1780"/>
      <c r="P316" s="1780"/>
      <c r="Q316" s="1780"/>
      <c r="R316" s="1780"/>
    </row>
    <row r="317" spans="2:18">
      <c r="B317" s="1767" t="s">
        <v>55</v>
      </c>
      <c r="C317" s="1776">
        <v>0</v>
      </c>
      <c r="D317" s="1776">
        <v>0</v>
      </c>
      <c r="E317" s="1776">
        <v>0</v>
      </c>
      <c r="F317" s="1776">
        <v>0</v>
      </c>
      <c r="G317" s="1776">
        <v>0</v>
      </c>
      <c r="H317" s="1776">
        <v>0</v>
      </c>
      <c r="I317" s="1776">
        <v>0</v>
      </c>
      <c r="J317" s="1776">
        <v>0</v>
      </c>
      <c r="K317" s="1776">
        <v>0</v>
      </c>
      <c r="L317" s="1776">
        <v>0</v>
      </c>
      <c r="M317" s="1776">
        <v>0</v>
      </c>
      <c r="N317" s="1776">
        <v>0</v>
      </c>
      <c r="O317" s="1776">
        <v>0</v>
      </c>
      <c r="P317" s="1776">
        <v>0</v>
      </c>
      <c r="Q317" s="1776">
        <v>0</v>
      </c>
      <c r="R317" s="1781">
        <v>0</v>
      </c>
    </row>
    <row r="318" spans="2:18">
      <c r="B318" s="1767" t="s">
        <v>56</v>
      </c>
      <c r="C318" s="1776">
        <v>0</v>
      </c>
      <c r="D318" s="1776">
        <v>0</v>
      </c>
      <c r="E318" s="1776">
        <v>0.36057808628354604</v>
      </c>
      <c r="F318" s="1776">
        <v>0</v>
      </c>
      <c r="G318" s="1776">
        <v>0</v>
      </c>
      <c r="H318" s="1776">
        <v>2.9696403385636976</v>
      </c>
      <c r="I318" s="1776">
        <v>5.6985834321825353</v>
      </c>
      <c r="J318" s="1776">
        <v>0.70403825827445821</v>
      </c>
      <c r="K318" s="1776">
        <v>5.3878161949008447</v>
      </c>
      <c r="L318" s="1776">
        <v>0.11356884334530393</v>
      </c>
      <c r="M318" s="1776">
        <v>0</v>
      </c>
      <c r="N318" s="1776">
        <v>4.9774137725284184</v>
      </c>
      <c r="O318" s="1776">
        <v>-8.4403299728301295</v>
      </c>
      <c r="P318" s="1776">
        <v>0</v>
      </c>
      <c r="Q318" s="1776">
        <v>0</v>
      </c>
      <c r="R318" s="1781">
        <v>11.771308953248676</v>
      </c>
    </row>
    <row r="319" spans="2:18">
      <c r="B319" s="1767" t="s">
        <v>57</v>
      </c>
      <c r="C319" s="1776">
        <v>0</v>
      </c>
      <c r="D319" s="1776">
        <v>0</v>
      </c>
      <c r="E319" s="1776">
        <v>0</v>
      </c>
      <c r="F319" s="1776">
        <v>0</v>
      </c>
      <c r="G319" s="1776">
        <v>0</v>
      </c>
      <c r="H319" s="1776">
        <v>0</v>
      </c>
      <c r="I319" s="1776">
        <v>0.68525372288298758</v>
      </c>
      <c r="J319" s="1776">
        <v>0</v>
      </c>
      <c r="K319" s="1776">
        <v>0</v>
      </c>
      <c r="L319" s="1776">
        <v>1.4226140242142356E-2</v>
      </c>
      <c r="M319" s="1776">
        <v>0</v>
      </c>
      <c r="N319" s="1776">
        <v>9.3154614134737801E-2</v>
      </c>
      <c r="O319" s="1776">
        <v>0</v>
      </c>
      <c r="P319" s="1776">
        <v>-0.67759178908353246</v>
      </c>
      <c r="Q319" s="1776">
        <v>0</v>
      </c>
      <c r="R319" s="1781">
        <v>0.11504268817633523</v>
      </c>
    </row>
    <row r="320" spans="2:18">
      <c r="B320" s="1767" t="s">
        <v>58</v>
      </c>
      <c r="C320" s="1776">
        <v>0</v>
      </c>
      <c r="D320" s="1776">
        <v>0</v>
      </c>
      <c r="E320" s="1776">
        <v>0</v>
      </c>
      <c r="F320" s="1776">
        <v>0</v>
      </c>
      <c r="G320" s="1776">
        <v>0</v>
      </c>
      <c r="H320" s="1776">
        <v>0</v>
      </c>
      <c r="I320" s="1776">
        <v>0</v>
      </c>
      <c r="J320" s="1776">
        <v>0</v>
      </c>
      <c r="K320" s="1776">
        <v>0</v>
      </c>
      <c r="L320" s="1776">
        <v>0</v>
      </c>
      <c r="M320" s="1776">
        <v>0</v>
      </c>
      <c r="N320" s="1776">
        <v>0</v>
      </c>
      <c r="O320" s="1776">
        <v>0</v>
      </c>
      <c r="P320" s="1776">
        <v>0</v>
      </c>
      <c r="Q320" s="1776">
        <v>0</v>
      </c>
      <c r="R320" s="1781">
        <v>0</v>
      </c>
    </row>
    <row r="321" spans="2:18">
      <c r="B321" s="1767" t="s">
        <v>59</v>
      </c>
      <c r="C321" s="1776">
        <v>0</v>
      </c>
      <c r="D321" s="1776">
        <v>0</v>
      </c>
      <c r="E321" s="1776">
        <v>0</v>
      </c>
      <c r="F321" s="1776">
        <v>0</v>
      </c>
      <c r="G321" s="1776">
        <v>0</v>
      </c>
      <c r="H321" s="1776">
        <v>0</v>
      </c>
      <c r="I321" s="1776">
        <v>0</v>
      </c>
      <c r="J321" s="1776">
        <v>0</v>
      </c>
      <c r="K321" s="1776">
        <v>0</v>
      </c>
      <c r="L321" s="1776">
        <v>0</v>
      </c>
      <c r="M321" s="1776">
        <v>0</v>
      </c>
      <c r="N321" s="1776">
        <v>0</v>
      </c>
      <c r="O321" s="1776">
        <v>0</v>
      </c>
      <c r="P321" s="1776">
        <v>0</v>
      </c>
      <c r="Q321" s="1776">
        <v>0</v>
      </c>
      <c r="R321" s="1781">
        <v>0</v>
      </c>
    </row>
    <row r="322" spans="2:18">
      <c r="B322" s="1767" t="s">
        <v>60</v>
      </c>
      <c r="C322" s="1776">
        <v>0</v>
      </c>
      <c r="D322" s="1776">
        <v>1.8101511480815307</v>
      </c>
      <c r="E322" s="1776">
        <v>-1.8023278911272897</v>
      </c>
      <c r="F322" s="1776">
        <v>0</v>
      </c>
      <c r="G322" s="1776">
        <v>0</v>
      </c>
      <c r="H322" s="1776">
        <v>0</v>
      </c>
      <c r="I322" s="1776">
        <v>0</v>
      </c>
      <c r="J322" s="1776">
        <v>0</v>
      </c>
      <c r="K322" s="1776">
        <v>0</v>
      </c>
      <c r="L322" s="1776">
        <v>0</v>
      </c>
      <c r="M322" s="1776">
        <v>0</v>
      </c>
      <c r="N322" s="1776">
        <v>0</v>
      </c>
      <c r="O322" s="1776">
        <v>0</v>
      </c>
      <c r="P322" s="1776">
        <v>0</v>
      </c>
      <c r="Q322" s="1776">
        <v>0</v>
      </c>
      <c r="R322" s="1781">
        <v>7.8232569542409092E-3</v>
      </c>
    </row>
    <row r="323" spans="2:18">
      <c r="B323" s="1767" t="s">
        <v>61</v>
      </c>
      <c r="C323" s="1776">
        <v>0</v>
      </c>
      <c r="D323" s="1776">
        <v>0</v>
      </c>
      <c r="E323" s="1776">
        <v>0</v>
      </c>
      <c r="F323" s="1776">
        <v>0</v>
      </c>
      <c r="G323" s="1776">
        <v>0</v>
      </c>
      <c r="H323" s="1776">
        <v>0</v>
      </c>
      <c r="I323" s="1776">
        <v>0</v>
      </c>
      <c r="J323" s="1776">
        <v>0</v>
      </c>
      <c r="K323" s="1776">
        <v>0</v>
      </c>
      <c r="L323" s="1776">
        <v>0</v>
      </c>
      <c r="M323" s="1776">
        <v>0</v>
      </c>
      <c r="N323" s="1776">
        <v>0</v>
      </c>
      <c r="O323" s="1776">
        <v>0</v>
      </c>
      <c r="P323" s="1776">
        <v>0</v>
      </c>
      <c r="Q323" s="1776">
        <v>0</v>
      </c>
      <c r="R323" s="1781">
        <v>0</v>
      </c>
    </row>
    <row r="324" spans="2:18">
      <c r="B324" s="1767" t="s">
        <v>62</v>
      </c>
      <c r="C324" s="1776">
        <v>0</v>
      </c>
      <c r="D324" s="1776">
        <v>0</v>
      </c>
      <c r="E324" s="1776">
        <v>0</v>
      </c>
      <c r="F324" s="1776">
        <v>0</v>
      </c>
      <c r="G324" s="1776">
        <v>0</v>
      </c>
      <c r="H324" s="1776">
        <v>0</v>
      </c>
      <c r="I324" s="1776">
        <v>0</v>
      </c>
      <c r="J324" s="1776">
        <v>0</v>
      </c>
      <c r="K324" s="1776">
        <v>0</v>
      </c>
      <c r="L324" s="1776">
        <v>0</v>
      </c>
      <c r="M324" s="1776">
        <v>0</v>
      </c>
      <c r="N324" s="1776">
        <v>0</v>
      </c>
      <c r="O324" s="1776">
        <v>0</v>
      </c>
      <c r="P324" s="1776">
        <v>0</v>
      </c>
      <c r="Q324" s="1776">
        <v>0</v>
      </c>
      <c r="R324" s="1781">
        <v>0</v>
      </c>
    </row>
    <row r="325" spans="2:18">
      <c r="B325" s="1767" t="s">
        <v>63</v>
      </c>
      <c r="C325" s="1776">
        <v>0</v>
      </c>
      <c r="D325" s="1776">
        <v>0</v>
      </c>
      <c r="E325" s="1776">
        <v>0</v>
      </c>
      <c r="F325" s="1776">
        <v>0</v>
      </c>
      <c r="G325" s="1776">
        <v>0</v>
      </c>
      <c r="H325" s="1776">
        <v>0</v>
      </c>
      <c r="I325" s="1776">
        <v>0</v>
      </c>
      <c r="J325" s="1776">
        <v>0</v>
      </c>
      <c r="K325" s="1776">
        <v>0</v>
      </c>
      <c r="L325" s="1776">
        <v>0</v>
      </c>
      <c r="M325" s="1776">
        <v>0</v>
      </c>
      <c r="N325" s="1776">
        <v>0</v>
      </c>
      <c r="O325" s="1776">
        <v>0</v>
      </c>
      <c r="P325" s="1776">
        <v>0</v>
      </c>
      <c r="Q325" s="1776">
        <v>0</v>
      </c>
      <c r="R325" s="1781">
        <v>0</v>
      </c>
    </row>
    <row r="326" spans="2:18">
      <c r="B326" s="1767" t="s">
        <v>64</v>
      </c>
      <c r="C326" s="1776">
        <v>0</v>
      </c>
      <c r="D326" s="1776">
        <v>-0.16555404392596273</v>
      </c>
      <c r="E326" s="1776">
        <v>0.16555404392596273</v>
      </c>
      <c r="F326" s="1776">
        <v>0</v>
      </c>
      <c r="G326" s="1776">
        <v>0</v>
      </c>
      <c r="H326" s="1776">
        <v>0</v>
      </c>
      <c r="I326" s="1776">
        <v>0</v>
      </c>
      <c r="J326" s="1776">
        <v>0</v>
      </c>
      <c r="K326" s="1776">
        <v>0</v>
      </c>
      <c r="L326" s="1776">
        <v>0</v>
      </c>
      <c r="M326" s="1776">
        <v>0</v>
      </c>
      <c r="N326" s="1776">
        <v>0</v>
      </c>
      <c r="O326" s="1776">
        <v>0</v>
      </c>
      <c r="P326" s="1776">
        <v>0</v>
      </c>
      <c r="Q326" s="1776">
        <v>0</v>
      </c>
      <c r="R326" s="1781">
        <v>0</v>
      </c>
    </row>
    <row r="327" spans="2:18">
      <c r="B327" s="1767" t="s">
        <v>65</v>
      </c>
      <c r="C327" s="1776">
        <v>0</v>
      </c>
      <c r="D327" s="1776">
        <v>0</v>
      </c>
      <c r="E327" s="1776">
        <v>0.1563205433120386</v>
      </c>
      <c r="F327" s="1776">
        <v>0</v>
      </c>
      <c r="G327" s="1776">
        <v>0</v>
      </c>
      <c r="H327" s="1776">
        <v>0</v>
      </c>
      <c r="I327" s="1776">
        <v>0</v>
      </c>
      <c r="J327" s="1776">
        <v>0</v>
      </c>
      <c r="K327" s="1776">
        <v>0</v>
      </c>
      <c r="L327" s="1776">
        <v>0</v>
      </c>
      <c r="M327" s="1776">
        <v>0</v>
      </c>
      <c r="N327" s="1776">
        <v>0</v>
      </c>
      <c r="O327" s="1776">
        <v>0.10011342385695708</v>
      </c>
      <c r="P327" s="1776">
        <v>0</v>
      </c>
      <c r="Q327" s="1776">
        <v>0</v>
      </c>
      <c r="R327" s="1781">
        <v>0.25643396716899569</v>
      </c>
    </row>
    <row r="328" spans="2:18">
      <c r="B328" s="1767" t="s">
        <v>66</v>
      </c>
      <c r="C328" s="1776">
        <v>0</v>
      </c>
      <c r="D328" s="1776">
        <v>0</v>
      </c>
      <c r="E328" s="1776">
        <v>0</v>
      </c>
      <c r="F328" s="1776">
        <v>0</v>
      </c>
      <c r="G328" s="1776">
        <v>0</v>
      </c>
      <c r="H328" s="1776">
        <v>0</v>
      </c>
      <c r="I328" s="1776">
        <v>0</v>
      </c>
      <c r="J328" s="1776">
        <v>0</v>
      </c>
      <c r="K328" s="1776">
        <v>0</v>
      </c>
      <c r="L328" s="1776">
        <v>0</v>
      </c>
      <c r="M328" s="1776">
        <v>0</v>
      </c>
      <c r="N328" s="1776">
        <v>0</v>
      </c>
      <c r="O328" s="1776">
        <v>0.59148803393051574</v>
      </c>
      <c r="P328" s="1776">
        <v>5.7092047963556054E-2</v>
      </c>
      <c r="Q328" s="1776">
        <v>0</v>
      </c>
      <c r="R328" s="1781">
        <v>0.64858008189407179</v>
      </c>
    </row>
    <row r="329" spans="2:18">
      <c r="B329" s="1763" t="s">
        <v>67</v>
      </c>
      <c r="C329" s="1779">
        <v>0</v>
      </c>
      <c r="D329" s="1779">
        <v>1.6445971041555678</v>
      </c>
      <c r="E329" s="1779">
        <v>-1.1198752176057427</v>
      </c>
      <c r="F329" s="1779">
        <v>0</v>
      </c>
      <c r="G329" s="1779">
        <v>0</v>
      </c>
      <c r="H329" s="1779">
        <v>2.9696403385636976</v>
      </c>
      <c r="I329" s="1779">
        <v>6.3838371550655229</v>
      </c>
      <c r="J329" s="1779">
        <v>0.70403825827445821</v>
      </c>
      <c r="K329" s="1779">
        <v>5.3878161949008447</v>
      </c>
      <c r="L329" s="1779">
        <v>0.12779498358744629</v>
      </c>
      <c r="M329" s="1779">
        <v>0</v>
      </c>
      <c r="N329" s="1779">
        <v>5.0705683866631563</v>
      </c>
      <c r="O329" s="1779">
        <v>-7.7487285150426572</v>
      </c>
      <c r="P329" s="1779">
        <v>-0.62049974111997641</v>
      </c>
      <c r="Q329" s="1779">
        <v>0</v>
      </c>
      <c r="R329" s="1779">
        <v>12.799188947442319</v>
      </c>
    </row>
    <row r="330" spans="2:18">
      <c r="B330" s="1765"/>
      <c r="C330" s="1780"/>
      <c r="D330" s="1780"/>
      <c r="E330" s="1780"/>
      <c r="F330" s="1780"/>
      <c r="G330" s="1780"/>
      <c r="H330" s="1780"/>
      <c r="I330" s="1780"/>
      <c r="J330" s="1780"/>
      <c r="K330" s="1780"/>
      <c r="L330" s="1780"/>
      <c r="M330" s="1780"/>
      <c r="N330" s="1780"/>
      <c r="O330" s="1780"/>
      <c r="P330" s="1780"/>
      <c r="Q330" s="1780"/>
      <c r="R330" s="1780"/>
    </row>
    <row r="331" spans="2:18">
      <c r="B331" s="1767" t="s">
        <v>68</v>
      </c>
      <c r="C331" s="1776">
        <v>0</v>
      </c>
      <c r="D331" s="1776">
        <v>0</v>
      </c>
      <c r="E331" s="1776">
        <v>0.187625857365498</v>
      </c>
      <c r="F331" s="1776">
        <v>0</v>
      </c>
      <c r="G331" s="1776">
        <v>0</v>
      </c>
      <c r="H331" s="1776">
        <v>0</v>
      </c>
      <c r="I331" s="1776">
        <v>0.28826753798052962</v>
      </c>
      <c r="J331" s="1776">
        <v>4.1155523076052318E-3</v>
      </c>
      <c r="K331" s="1776">
        <v>0</v>
      </c>
      <c r="L331" s="1776">
        <v>3.678400051231856E-2</v>
      </c>
      <c r="M331" s="1776">
        <v>0</v>
      </c>
      <c r="N331" s="1776">
        <v>7.4990210834655101E-4</v>
      </c>
      <c r="O331" s="1776">
        <v>0.98416639342350609</v>
      </c>
      <c r="P331" s="1776">
        <v>0.6204997411199763</v>
      </c>
      <c r="Q331" s="1776">
        <v>0</v>
      </c>
      <c r="R331" s="1776">
        <v>2.1222089848177803</v>
      </c>
    </row>
    <row r="332" spans="2:18">
      <c r="B332" s="1767" t="s">
        <v>69</v>
      </c>
      <c r="C332" s="1776">
        <v>0</v>
      </c>
      <c r="D332" s="1776">
        <v>0</v>
      </c>
      <c r="E332" s="1776">
        <v>5.1858834896914097</v>
      </c>
      <c r="F332" s="1776">
        <v>0</v>
      </c>
      <c r="G332" s="1776">
        <v>0</v>
      </c>
      <c r="H332" s="1776">
        <v>0</v>
      </c>
      <c r="I332" s="1776">
        <v>0</v>
      </c>
      <c r="J332" s="1776">
        <v>0</v>
      </c>
      <c r="K332" s="1776">
        <v>0</v>
      </c>
      <c r="L332" s="1776">
        <v>0</v>
      </c>
      <c r="M332" s="1776">
        <v>0</v>
      </c>
      <c r="N332" s="1776">
        <v>0</v>
      </c>
      <c r="O332" s="1776">
        <v>2.1217355122595305</v>
      </c>
      <c r="P332" s="1776">
        <v>0</v>
      </c>
      <c r="Q332" s="1776">
        <v>0</v>
      </c>
      <c r="R332" s="1776">
        <v>7.3076190019509397</v>
      </c>
    </row>
    <row r="333" spans="2:18">
      <c r="B333" s="1767" t="s">
        <v>70</v>
      </c>
      <c r="C333" s="1776">
        <v>0</v>
      </c>
      <c r="D333" s="1776">
        <v>0</v>
      </c>
      <c r="E333" s="1776">
        <v>0.1794598830002169</v>
      </c>
      <c r="F333" s="1776">
        <v>0</v>
      </c>
      <c r="G333" s="1776">
        <v>0</v>
      </c>
      <c r="H333" s="1776">
        <v>0</v>
      </c>
      <c r="I333" s="1776">
        <v>0</v>
      </c>
      <c r="J333" s="1776">
        <v>0</v>
      </c>
      <c r="K333" s="1776">
        <v>0</v>
      </c>
      <c r="L333" s="1776">
        <v>0</v>
      </c>
      <c r="M333" s="1776">
        <v>0</v>
      </c>
      <c r="N333" s="1776">
        <v>0.82435715922256603</v>
      </c>
      <c r="O333" s="1776">
        <v>2.199041607284681</v>
      </c>
      <c r="P333" s="1776">
        <v>0</v>
      </c>
      <c r="Q333" s="1776">
        <v>0</v>
      </c>
      <c r="R333" s="1776">
        <v>3.2028586495074638</v>
      </c>
    </row>
    <row r="334" spans="2:18">
      <c r="B334" s="1767" t="s">
        <v>71</v>
      </c>
      <c r="C334" s="1776">
        <v>0</v>
      </c>
      <c r="D334" s="1776">
        <v>0</v>
      </c>
      <c r="E334" s="1776">
        <v>0.17065184000000003</v>
      </c>
      <c r="F334" s="1776">
        <v>0</v>
      </c>
      <c r="G334" s="1776">
        <v>0</v>
      </c>
      <c r="H334" s="1776">
        <v>0</v>
      </c>
      <c r="I334" s="1776">
        <v>0</v>
      </c>
      <c r="J334" s="1776">
        <v>4.2787984175547016E-4</v>
      </c>
      <c r="K334" s="1776">
        <v>0</v>
      </c>
      <c r="L334" s="1776">
        <v>0</v>
      </c>
      <c r="M334" s="1776">
        <v>0</v>
      </c>
      <c r="N334" s="1776">
        <v>1.5052425847240051E-3</v>
      </c>
      <c r="O334" s="1776">
        <v>2.4269793360820731</v>
      </c>
      <c r="P334" s="1776">
        <v>0</v>
      </c>
      <c r="Q334" s="1776">
        <v>0</v>
      </c>
      <c r="R334" s="1776">
        <v>2.5995642985085525</v>
      </c>
    </row>
    <row r="335" spans="2:18">
      <c r="B335" s="1767" t="s">
        <v>72</v>
      </c>
      <c r="C335" s="1776">
        <v>0</v>
      </c>
      <c r="D335" s="1776">
        <v>0</v>
      </c>
      <c r="E335" s="1776">
        <v>0.16980573315663902</v>
      </c>
      <c r="F335" s="1776">
        <v>0</v>
      </c>
      <c r="G335" s="1776">
        <v>0</v>
      </c>
      <c r="H335" s="1776">
        <v>0</v>
      </c>
      <c r="I335" s="1776">
        <v>0</v>
      </c>
      <c r="J335" s="1776">
        <v>0</v>
      </c>
      <c r="K335" s="1776">
        <v>0.25044223068939797</v>
      </c>
      <c r="L335" s="1776">
        <v>0</v>
      </c>
      <c r="M335" s="1776">
        <v>0</v>
      </c>
      <c r="N335" s="1776">
        <v>0</v>
      </c>
      <c r="O335" s="1776">
        <v>1.6805665992865381E-2</v>
      </c>
      <c r="P335" s="1776">
        <v>0</v>
      </c>
      <c r="Q335" s="1776">
        <v>0</v>
      </c>
      <c r="R335" s="1776">
        <v>0.43705362983890239</v>
      </c>
    </row>
    <row r="336" spans="2:18">
      <c r="B336" s="1767" t="s">
        <v>73</v>
      </c>
      <c r="C336" s="1776">
        <v>0</v>
      </c>
      <c r="D336" s="1776">
        <v>0</v>
      </c>
      <c r="E336" s="1776">
        <v>0</v>
      </c>
      <c r="F336" s="1776">
        <v>0</v>
      </c>
      <c r="G336" s="1776">
        <v>0</v>
      </c>
      <c r="H336" s="1776">
        <v>0</v>
      </c>
      <c r="I336" s="1776">
        <v>0</v>
      </c>
      <c r="J336" s="1776">
        <v>0</v>
      </c>
      <c r="K336" s="1776">
        <v>0</v>
      </c>
      <c r="L336" s="1776">
        <v>0</v>
      </c>
      <c r="M336" s="1776">
        <v>0</v>
      </c>
      <c r="N336" s="1776">
        <v>0</v>
      </c>
      <c r="O336" s="1776">
        <v>0</v>
      </c>
      <c r="P336" s="1776">
        <v>0</v>
      </c>
      <c r="Q336" s="1776">
        <v>0</v>
      </c>
      <c r="R336" s="1776">
        <v>0</v>
      </c>
    </row>
    <row r="337" spans="2:18">
      <c r="B337" s="1763" t="s">
        <v>74</v>
      </c>
      <c r="C337" s="1779">
        <v>0</v>
      </c>
      <c r="D337" s="1779">
        <v>0</v>
      </c>
      <c r="E337" s="1779">
        <v>5.8934268032137629</v>
      </c>
      <c r="F337" s="1779">
        <v>0</v>
      </c>
      <c r="G337" s="1779">
        <v>0</v>
      </c>
      <c r="H337" s="1779">
        <v>0</v>
      </c>
      <c r="I337" s="1779">
        <v>0.28826753798052962</v>
      </c>
      <c r="J337" s="1779">
        <v>4.5434321493607018E-3</v>
      </c>
      <c r="K337" s="1779">
        <v>0.25044223068939797</v>
      </c>
      <c r="L337" s="1779">
        <v>3.678400051231856E-2</v>
      </c>
      <c r="M337" s="1779">
        <v>0</v>
      </c>
      <c r="N337" s="1779">
        <v>0.82661230391563656</v>
      </c>
      <c r="O337" s="1779">
        <v>7.7487285150426564</v>
      </c>
      <c r="P337" s="1779">
        <v>0.6204997411199763</v>
      </c>
      <c r="Q337" s="1779">
        <v>0</v>
      </c>
      <c r="R337" s="1779">
        <v>15.669304564623639</v>
      </c>
    </row>
    <row r="338" spans="2:18">
      <c r="B338" s="1758" t="s">
        <v>75</v>
      </c>
      <c r="C338" s="1776">
        <v>0</v>
      </c>
      <c r="D338" s="1776">
        <v>0</v>
      </c>
      <c r="E338" s="1776">
        <v>0.82276606515219364</v>
      </c>
      <c r="F338" s="1776">
        <v>0</v>
      </c>
      <c r="G338" s="1776">
        <v>0</v>
      </c>
      <c r="H338" s="1776">
        <v>0</v>
      </c>
      <c r="I338" s="1776">
        <v>0</v>
      </c>
      <c r="J338" s="1776">
        <v>0</v>
      </c>
      <c r="K338" s="1776">
        <v>0</v>
      </c>
      <c r="L338" s="1776">
        <v>0</v>
      </c>
      <c r="M338" s="1776">
        <v>0</v>
      </c>
      <c r="N338" s="1776">
        <v>0</v>
      </c>
      <c r="O338" s="1776">
        <v>0</v>
      </c>
      <c r="P338" s="1776">
        <v>0</v>
      </c>
      <c r="Q338" s="1776">
        <v>0</v>
      </c>
      <c r="R338" s="1776">
        <v>0.82276606515219364</v>
      </c>
    </row>
    <row r="339" spans="2:18">
      <c r="B339" s="1763" t="s">
        <v>76</v>
      </c>
      <c r="C339" s="1779">
        <v>0</v>
      </c>
      <c r="D339" s="1779">
        <v>0</v>
      </c>
      <c r="E339" s="1779">
        <v>6.7161928683659564</v>
      </c>
      <c r="F339" s="1779">
        <v>0</v>
      </c>
      <c r="G339" s="1779">
        <v>0</v>
      </c>
      <c r="H339" s="1779">
        <v>0</v>
      </c>
      <c r="I339" s="1779">
        <v>0.28826753798052962</v>
      </c>
      <c r="J339" s="1779">
        <v>4.5434321493607018E-3</v>
      </c>
      <c r="K339" s="1779">
        <v>0.25044223068939797</v>
      </c>
      <c r="L339" s="1779">
        <v>3.678400051231856E-2</v>
      </c>
      <c r="M339" s="1779">
        <v>0</v>
      </c>
      <c r="N339" s="1779">
        <v>0.82661230391563656</v>
      </c>
      <c r="O339" s="1779">
        <v>7.7487285150426564</v>
      </c>
      <c r="P339" s="1779">
        <v>0.6204997411199763</v>
      </c>
      <c r="Q339" s="1779">
        <v>0</v>
      </c>
      <c r="R339" s="1779">
        <v>16.492070629775831</v>
      </c>
    </row>
    <row r="340" spans="2:18">
      <c r="B340" s="1750"/>
      <c r="C340" s="1769">
        <v>0</v>
      </c>
      <c r="D340" s="1769">
        <v>0</v>
      </c>
      <c r="E340" s="1769">
        <v>0</v>
      </c>
      <c r="F340" s="1769">
        <v>0</v>
      </c>
      <c r="G340" s="1769">
        <v>0</v>
      </c>
      <c r="H340" s="1769">
        <v>0</v>
      </c>
      <c r="I340" s="1769">
        <v>0</v>
      </c>
      <c r="J340" s="1769">
        <v>0</v>
      </c>
      <c r="K340" s="1769">
        <v>0</v>
      </c>
      <c r="L340" s="1769">
        <v>0</v>
      </c>
      <c r="M340" s="1769">
        <v>0</v>
      </c>
      <c r="N340" s="1769">
        <v>0</v>
      </c>
      <c r="O340" s="1769">
        <v>-8.8817841970012523E-16</v>
      </c>
      <c r="P340" s="1769">
        <v>-1.1102230246251565E-16</v>
      </c>
      <c r="Q340" s="1769">
        <v>0</v>
      </c>
      <c r="R340" s="1769">
        <v>0</v>
      </c>
    </row>
    <row r="341" spans="2:18">
      <c r="B341" s="1750"/>
      <c r="C341" s="1750"/>
      <c r="D341" s="1750"/>
      <c r="E341" s="1750"/>
      <c r="F341" s="1750"/>
      <c r="G341" s="1750"/>
      <c r="H341" s="1750"/>
      <c r="I341" s="1750"/>
      <c r="J341" s="1750"/>
      <c r="K341" s="1750"/>
      <c r="L341" s="1750"/>
      <c r="M341" s="1750"/>
      <c r="N341" s="1750"/>
      <c r="O341" s="1750"/>
      <c r="P341" s="1750"/>
      <c r="Q341" s="1750"/>
      <c r="R341" s="1750"/>
    </row>
    <row r="342" spans="2:18" ht="15">
      <c r="B342" s="1754" t="s">
        <v>85</v>
      </c>
      <c r="C342" s="1755"/>
      <c r="D342" s="1755"/>
      <c r="E342" s="1755"/>
      <c r="F342" s="1755"/>
      <c r="G342" s="1755"/>
      <c r="H342" s="1755"/>
      <c r="I342" s="1755"/>
      <c r="J342" s="1755"/>
      <c r="K342" s="1755"/>
      <c r="L342" s="1755"/>
      <c r="M342" s="1755"/>
      <c r="N342" s="1755"/>
      <c r="O342" s="1755"/>
      <c r="P342" s="1755"/>
      <c r="Q342" s="1755"/>
      <c r="R342" s="1755"/>
    </row>
    <row r="343" spans="2:18">
      <c r="B343" s="1750"/>
      <c r="C343" s="1750"/>
      <c r="D343" s="1750"/>
      <c r="E343" s="1750"/>
      <c r="F343" s="1750"/>
      <c r="G343" s="1750"/>
      <c r="H343" s="1750"/>
      <c r="I343" s="1750"/>
      <c r="J343" s="1750"/>
      <c r="K343" s="1750"/>
      <c r="L343" s="1750"/>
      <c r="M343" s="1750"/>
      <c r="N343" s="1750"/>
      <c r="O343" s="1750"/>
      <c r="P343" s="1750"/>
      <c r="Q343" s="1750"/>
      <c r="R343" s="1750"/>
    </row>
    <row r="344" spans="2:18">
      <c r="B344" s="2161" t="s">
        <v>30</v>
      </c>
      <c r="C344" s="2162" t="s">
        <v>31</v>
      </c>
      <c r="D344" s="2162" t="s">
        <v>32</v>
      </c>
      <c r="E344" s="2162" t="s">
        <v>33</v>
      </c>
      <c r="F344" s="2162" t="s">
        <v>34</v>
      </c>
      <c r="G344" s="2162" t="s">
        <v>35</v>
      </c>
      <c r="H344" s="2162" t="s">
        <v>36</v>
      </c>
      <c r="I344" s="2162" t="s">
        <v>37</v>
      </c>
      <c r="J344" s="2162"/>
      <c r="K344" s="2162"/>
      <c r="L344" s="2162"/>
      <c r="M344" s="2162"/>
      <c r="N344" s="2162"/>
      <c r="O344" s="2159" t="s">
        <v>38</v>
      </c>
      <c r="P344" s="2159" t="s">
        <v>39</v>
      </c>
      <c r="Q344" s="2159" t="s">
        <v>40</v>
      </c>
      <c r="R344" s="2159" t="s">
        <v>41</v>
      </c>
    </row>
    <row r="345" spans="2:18" ht="36">
      <c r="B345" s="2161"/>
      <c r="C345" s="2162"/>
      <c r="D345" s="2162"/>
      <c r="E345" s="2162"/>
      <c r="F345" s="2162"/>
      <c r="G345" s="2162"/>
      <c r="H345" s="2162"/>
      <c r="I345" s="1756" t="s">
        <v>42</v>
      </c>
      <c r="J345" s="1756" t="s">
        <v>43</v>
      </c>
      <c r="K345" s="1756" t="s">
        <v>44</v>
      </c>
      <c r="L345" s="1756" t="s">
        <v>45</v>
      </c>
      <c r="M345" s="1757" t="s">
        <v>46</v>
      </c>
      <c r="N345" s="1756" t="s">
        <v>47</v>
      </c>
      <c r="O345" s="2160"/>
      <c r="P345" s="2160"/>
      <c r="Q345" s="2160"/>
      <c r="R345" s="2160"/>
    </row>
    <row r="346" spans="2:18">
      <c r="B346" s="1758" t="s">
        <v>48</v>
      </c>
      <c r="C346" s="1759">
        <v>0</v>
      </c>
      <c r="D346" s="1759">
        <v>0</v>
      </c>
      <c r="E346" s="1759">
        <v>0</v>
      </c>
      <c r="F346" s="1759">
        <v>0</v>
      </c>
      <c r="G346" s="1760">
        <v>0</v>
      </c>
      <c r="H346" s="1760">
        <v>3.052805261646339</v>
      </c>
      <c r="I346" s="1760">
        <v>2.9075878783657534</v>
      </c>
      <c r="J346" s="1760">
        <v>0.71129549298225403</v>
      </c>
      <c r="K346" s="1759">
        <v>1.5769202529293118</v>
      </c>
      <c r="L346" s="1759">
        <v>0.16705675062100381</v>
      </c>
      <c r="M346" s="1760">
        <v>0</v>
      </c>
      <c r="N346" s="1760">
        <v>7.3322262320176428</v>
      </c>
      <c r="O346" s="1759">
        <v>0</v>
      </c>
      <c r="P346" s="1759">
        <v>0</v>
      </c>
      <c r="Q346" s="1759">
        <v>0</v>
      </c>
      <c r="R346" s="1761">
        <v>15.747891868562304</v>
      </c>
    </row>
    <row r="347" spans="2:18">
      <c r="B347" s="1758" t="s">
        <v>49</v>
      </c>
      <c r="C347" s="1759">
        <v>0</v>
      </c>
      <c r="D347" s="1759">
        <v>1.316500341354836</v>
      </c>
      <c r="E347" s="1759">
        <v>4.6624671135986846</v>
      </c>
      <c r="F347" s="1759">
        <v>0</v>
      </c>
      <c r="G347" s="1759">
        <v>0</v>
      </c>
      <c r="H347" s="1759">
        <v>0</v>
      </c>
      <c r="I347" s="1759">
        <v>4.1311012816916577</v>
      </c>
      <c r="J347" s="1759">
        <v>0</v>
      </c>
      <c r="K347" s="1759">
        <v>4.3268221557656901</v>
      </c>
      <c r="L347" s="1759">
        <v>0</v>
      </c>
      <c r="M347" s="1759">
        <v>0</v>
      </c>
      <c r="N347" s="1759">
        <v>0</v>
      </c>
      <c r="O347" s="1759">
        <v>0</v>
      </c>
      <c r="P347" s="1759">
        <v>0</v>
      </c>
      <c r="Q347" s="1759">
        <v>0</v>
      </c>
      <c r="R347" s="1761">
        <v>14.436890892410865</v>
      </c>
    </row>
    <row r="348" spans="2:18">
      <c r="B348" s="1758" t="s">
        <v>50</v>
      </c>
      <c r="C348" s="1759">
        <v>0</v>
      </c>
      <c r="D348" s="1759">
        <v>0</v>
      </c>
      <c r="E348" s="1759">
        <v>-0.16518824844864582</v>
      </c>
      <c r="F348" s="1759">
        <v>0</v>
      </c>
      <c r="G348" s="1759">
        <v>0</v>
      </c>
      <c r="H348" s="1759">
        <v>0</v>
      </c>
      <c r="I348" s="1759">
        <v>0</v>
      </c>
      <c r="J348" s="1759">
        <v>0</v>
      </c>
      <c r="K348" s="1759">
        <v>0</v>
      </c>
      <c r="L348" s="1759">
        <v>0</v>
      </c>
      <c r="M348" s="1759">
        <v>0</v>
      </c>
      <c r="N348" s="1759">
        <v>0</v>
      </c>
      <c r="O348" s="1759">
        <v>0</v>
      </c>
      <c r="P348" s="1759">
        <v>0</v>
      </c>
      <c r="Q348" s="1759">
        <v>0</v>
      </c>
      <c r="R348" s="1761">
        <v>-0.16518824844864582</v>
      </c>
    </row>
    <row r="349" spans="2:18">
      <c r="B349" s="1758" t="s">
        <v>51</v>
      </c>
      <c r="C349" s="1759">
        <v>0</v>
      </c>
      <c r="D349" s="1759">
        <v>0</v>
      </c>
      <c r="E349" s="1759">
        <v>0</v>
      </c>
      <c r="F349" s="1759">
        <v>0</v>
      </c>
      <c r="G349" s="1759">
        <v>0</v>
      </c>
      <c r="H349" s="1759">
        <v>0</v>
      </c>
      <c r="I349" s="1759">
        <v>0</v>
      </c>
      <c r="J349" s="1759">
        <v>0</v>
      </c>
      <c r="K349" s="1759">
        <v>0</v>
      </c>
      <c r="L349" s="1759">
        <v>0</v>
      </c>
      <c r="M349" s="1759">
        <v>0</v>
      </c>
      <c r="N349" s="1759">
        <v>0</v>
      </c>
      <c r="O349" s="1759">
        <v>0</v>
      </c>
      <c r="P349" s="1759">
        <v>0</v>
      </c>
      <c r="Q349" s="1759">
        <v>0</v>
      </c>
      <c r="R349" s="1761">
        <v>0</v>
      </c>
    </row>
    <row r="350" spans="2:18">
      <c r="B350" s="1758" t="s">
        <v>52</v>
      </c>
      <c r="C350" s="1759">
        <v>0</v>
      </c>
      <c r="D350" s="1759">
        <v>0</v>
      </c>
      <c r="E350" s="1759">
        <v>0</v>
      </c>
      <c r="F350" s="1759">
        <v>0</v>
      </c>
      <c r="G350" s="1759">
        <v>0</v>
      </c>
      <c r="H350" s="1759">
        <v>0</v>
      </c>
      <c r="I350" s="1759">
        <v>0</v>
      </c>
      <c r="J350" s="1759">
        <v>0</v>
      </c>
      <c r="K350" s="1759">
        <v>0</v>
      </c>
      <c r="L350" s="1759">
        <v>0</v>
      </c>
      <c r="M350" s="1759">
        <v>0</v>
      </c>
      <c r="N350" s="1759">
        <v>0</v>
      </c>
      <c r="O350" s="1759">
        <v>0</v>
      </c>
      <c r="P350" s="1759">
        <v>0</v>
      </c>
      <c r="Q350" s="1759">
        <v>0</v>
      </c>
      <c r="R350" s="1761">
        <v>0</v>
      </c>
    </row>
    <row r="351" spans="2:18">
      <c r="B351" s="1758" t="s">
        <v>53</v>
      </c>
      <c r="C351" s="1759">
        <v>0</v>
      </c>
      <c r="D351" s="1759">
        <v>0</v>
      </c>
      <c r="E351" s="1759">
        <v>0</v>
      </c>
      <c r="F351" s="1759">
        <v>0</v>
      </c>
      <c r="G351" s="1759">
        <v>0</v>
      </c>
      <c r="H351" s="1759">
        <v>0</v>
      </c>
      <c r="I351" s="1759">
        <v>0</v>
      </c>
      <c r="J351" s="1759">
        <v>0</v>
      </c>
      <c r="K351" s="1759">
        <v>0</v>
      </c>
      <c r="L351" s="1759">
        <v>0</v>
      </c>
      <c r="M351" s="1759">
        <v>0</v>
      </c>
      <c r="N351" s="1759">
        <v>0</v>
      </c>
      <c r="O351" s="1759">
        <v>0</v>
      </c>
      <c r="P351" s="1759">
        <v>0</v>
      </c>
      <c r="Q351" s="1759">
        <v>0</v>
      </c>
      <c r="R351" s="1761">
        <v>0</v>
      </c>
    </row>
    <row r="352" spans="2:18">
      <c r="B352" s="1763" t="s">
        <v>54</v>
      </c>
      <c r="C352" s="1764">
        <v>0</v>
      </c>
      <c r="D352" s="1764">
        <v>1.316500341354836</v>
      </c>
      <c r="E352" s="1764">
        <v>4.4972788651500375</v>
      </c>
      <c r="F352" s="1764">
        <v>0</v>
      </c>
      <c r="G352" s="1764">
        <v>0</v>
      </c>
      <c r="H352" s="1764">
        <v>3.052805261646339</v>
      </c>
      <c r="I352" s="1764">
        <v>7.0386891600574106</v>
      </c>
      <c r="J352" s="1764">
        <v>0.71129549298225403</v>
      </c>
      <c r="K352" s="1764">
        <v>5.9037424086950008</v>
      </c>
      <c r="L352" s="1764">
        <v>0.16705675062100381</v>
      </c>
      <c r="M352" s="1764">
        <v>0</v>
      </c>
      <c r="N352" s="1764">
        <v>7.3322262320176428</v>
      </c>
      <c r="O352" s="1764">
        <v>0</v>
      </c>
      <c r="P352" s="1764">
        <v>0</v>
      </c>
      <c r="Q352" s="1764">
        <v>0</v>
      </c>
      <c r="R352" s="1764">
        <v>30.019594512524524</v>
      </c>
    </row>
    <row r="353" spans="2:18">
      <c r="B353" s="1765"/>
      <c r="C353" s="1766"/>
      <c r="D353" s="1766"/>
      <c r="E353" s="1766"/>
      <c r="F353" s="1766"/>
      <c r="G353" s="1766"/>
      <c r="H353" s="1766"/>
      <c r="I353" s="1766"/>
      <c r="J353" s="1766"/>
      <c r="K353" s="1766"/>
      <c r="L353" s="1766"/>
      <c r="M353" s="1766"/>
      <c r="N353" s="1766"/>
      <c r="O353" s="1766"/>
      <c r="P353" s="1766"/>
      <c r="Q353" s="1766"/>
      <c r="R353" s="1766"/>
    </row>
    <row r="354" spans="2:18">
      <c r="B354" s="1767" t="s">
        <v>55</v>
      </c>
      <c r="C354" s="1759">
        <v>0</v>
      </c>
      <c r="D354" s="1759">
        <v>0</v>
      </c>
      <c r="E354" s="1759">
        <v>0</v>
      </c>
      <c r="F354" s="1759">
        <v>0</v>
      </c>
      <c r="G354" s="1759">
        <v>0</v>
      </c>
      <c r="H354" s="1759">
        <v>0</v>
      </c>
      <c r="I354" s="1759">
        <v>0</v>
      </c>
      <c r="J354" s="1759">
        <v>0</v>
      </c>
      <c r="K354" s="1759">
        <v>0</v>
      </c>
      <c r="L354" s="1759">
        <v>0</v>
      </c>
      <c r="M354" s="1759">
        <v>0</v>
      </c>
      <c r="N354" s="1759">
        <v>0</v>
      </c>
      <c r="O354" s="1759">
        <v>0</v>
      </c>
      <c r="P354" s="1759">
        <v>0</v>
      </c>
      <c r="Q354" s="1759">
        <v>0</v>
      </c>
      <c r="R354" s="1768">
        <v>0</v>
      </c>
    </row>
    <row r="355" spans="2:18">
      <c r="B355" s="1767" t="s">
        <v>56</v>
      </c>
      <c r="C355" s="1759">
        <v>0</v>
      </c>
      <c r="D355" s="1759">
        <v>0</v>
      </c>
      <c r="E355" s="1759">
        <v>6.6151953400033478E-2</v>
      </c>
      <c r="F355" s="1759">
        <v>0</v>
      </c>
      <c r="G355" s="1759">
        <v>0</v>
      </c>
      <c r="H355" s="1759">
        <v>3.052805261646339</v>
      </c>
      <c r="I355" s="1759">
        <v>6.0358414023094955</v>
      </c>
      <c r="J355" s="1759">
        <v>0.70652305257404024</v>
      </c>
      <c r="K355" s="1759">
        <v>5.6269378379330357</v>
      </c>
      <c r="L355" s="1759">
        <v>0.11390014925191486</v>
      </c>
      <c r="M355" s="1759">
        <v>0</v>
      </c>
      <c r="N355" s="1759">
        <v>6.4327567473291545</v>
      </c>
      <c r="O355" s="1759">
        <v>-8.7712262414515596</v>
      </c>
      <c r="P355" s="1759">
        <v>0</v>
      </c>
      <c r="Q355" s="1759">
        <v>0</v>
      </c>
      <c r="R355" s="1768">
        <v>13.263690162992454</v>
      </c>
    </row>
    <row r="356" spans="2:18">
      <c r="B356" s="1767" t="s">
        <v>57</v>
      </c>
      <c r="C356" s="1759">
        <v>0</v>
      </c>
      <c r="D356" s="1759">
        <v>0</v>
      </c>
      <c r="E356" s="1759">
        <v>0</v>
      </c>
      <c r="F356" s="1759">
        <v>0</v>
      </c>
      <c r="G356" s="1759">
        <v>0</v>
      </c>
      <c r="H356" s="1759">
        <v>0</v>
      </c>
      <c r="I356" s="1759">
        <v>0.69748721021969384</v>
      </c>
      <c r="J356" s="1759">
        <v>0</v>
      </c>
      <c r="K356" s="1759">
        <v>0</v>
      </c>
      <c r="L356" s="1759">
        <v>1.4493793786019341E-2</v>
      </c>
      <c r="M356" s="1759">
        <v>0</v>
      </c>
      <c r="N356" s="1759">
        <v>9.2271172757616385E-2</v>
      </c>
      <c r="O356" s="1759">
        <v>0</v>
      </c>
      <c r="P356" s="1759">
        <v>-0.6875232997828894</v>
      </c>
      <c r="Q356" s="1759">
        <v>0</v>
      </c>
      <c r="R356" s="1768">
        <v>0.11672887698044011</v>
      </c>
    </row>
    <row r="357" spans="2:18">
      <c r="B357" s="1767" t="s">
        <v>58</v>
      </c>
      <c r="C357" s="1759">
        <v>0</v>
      </c>
      <c r="D357" s="1759">
        <v>0</v>
      </c>
      <c r="E357" s="1759">
        <v>0</v>
      </c>
      <c r="F357" s="1759">
        <v>0</v>
      </c>
      <c r="G357" s="1759">
        <v>0</v>
      </c>
      <c r="H357" s="1759">
        <v>0</v>
      </c>
      <c r="I357" s="1759">
        <v>0</v>
      </c>
      <c r="J357" s="1759">
        <v>0</v>
      </c>
      <c r="K357" s="1759">
        <v>0</v>
      </c>
      <c r="L357" s="1759">
        <v>0</v>
      </c>
      <c r="M357" s="1759">
        <v>0</v>
      </c>
      <c r="N357" s="1759">
        <v>0</v>
      </c>
      <c r="O357" s="1759">
        <v>0</v>
      </c>
      <c r="P357" s="1759">
        <v>0</v>
      </c>
      <c r="Q357" s="1759">
        <v>0</v>
      </c>
      <c r="R357" s="1768">
        <v>0</v>
      </c>
    </row>
    <row r="358" spans="2:18">
      <c r="B358" s="1767" t="s">
        <v>59</v>
      </c>
      <c r="C358" s="1759">
        <v>0</v>
      </c>
      <c r="D358" s="1759">
        <v>0</v>
      </c>
      <c r="E358" s="1759">
        <v>0</v>
      </c>
      <c r="F358" s="1759">
        <v>0</v>
      </c>
      <c r="G358" s="1759">
        <v>0</v>
      </c>
      <c r="H358" s="1759">
        <v>0</v>
      </c>
      <c r="I358" s="1759">
        <v>0</v>
      </c>
      <c r="J358" s="1759">
        <v>0</v>
      </c>
      <c r="K358" s="1759">
        <v>0</v>
      </c>
      <c r="L358" s="1759">
        <v>0</v>
      </c>
      <c r="M358" s="1759">
        <v>0</v>
      </c>
      <c r="N358" s="1759">
        <v>0</v>
      </c>
      <c r="O358" s="1759">
        <v>0</v>
      </c>
      <c r="P358" s="1759">
        <v>0</v>
      </c>
      <c r="Q358" s="1759">
        <v>0</v>
      </c>
      <c r="R358" s="1768">
        <v>0</v>
      </c>
    </row>
    <row r="359" spans="2:18">
      <c r="B359" s="1767" t="s">
        <v>60</v>
      </c>
      <c r="C359" s="1759">
        <v>0</v>
      </c>
      <c r="D359" s="1759">
        <v>1.4490263897046005</v>
      </c>
      <c r="E359" s="1759">
        <v>-1.4427638708027124</v>
      </c>
      <c r="F359" s="1759">
        <v>0</v>
      </c>
      <c r="G359" s="1759">
        <v>0</v>
      </c>
      <c r="H359" s="1759">
        <v>0</v>
      </c>
      <c r="I359" s="1759">
        <v>0</v>
      </c>
      <c r="J359" s="1759">
        <v>0</v>
      </c>
      <c r="K359" s="1759">
        <v>0</v>
      </c>
      <c r="L359" s="1759">
        <v>0</v>
      </c>
      <c r="M359" s="1759">
        <v>0</v>
      </c>
      <c r="N359" s="1759">
        <v>0</v>
      </c>
      <c r="O359" s="1759">
        <v>0</v>
      </c>
      <c r="P359" s="1759">
        <v>0</v>
      </c>
      <c r="Q359" s="1759">
        <v>0</v>
      </c>
      <c r="R359" s="1768">
        <v>6.2625189018881431E-3</v>
      </c>
    </row>
    <row r="360" spans="2:18">
      <c r="B360" s="1767" t="s">
        <v>61</v>
      </c>
      <c r="C360" s="1759">
        <v>0</v>
      </c>
      <c r="D360" s="1759">
        <v>0</v>
      </c>
      <c r="E360" s="1759">
        <v>0</v>
      </c>
      <c r="F360" s="1759">
        <v>0</v>
      </c>
      <c r="G360" s="1759">
        <v>0</v>
      </c>
      <c r="H360" s="1759">
        <v>0</v>
      </c>
      <c r="I360" s="1759">
        <v>0</v>
      </c>
      <c r="J360" s="1759">
        <v>0</v>
      </c>
      <c r="K360" s="1759">
        <v>0</v>
      </c>
      <c r="L360" s="1759">
        <v>0</v>
      </c>
      <c r="M360" s="1759">
        <v>0</v>
      </c>
      <c r="N360" s="1759">
        <v>0</v>
      </c>
      <c r="O360" s="1759">
        <v>0</v>
      </c>
      <c r="P360" s="1759">
        <v>0</v>
      </c>
      <c r="Q360" s="1759">
        <v>0</v>
      </c>
      <c r="R360" s="1768">
        <v>0</v>
      </c>
    </row>
    <row r="361" spans="2:18">
      <c r="B361" s="1767" t="s">
        <v>62</v>
      </c>
      <c r="C361" s="1759">
        <v>0</v>
      </c>
      <c r="D361" s="1759">
        <v>0</v>
      </c>
      <c r="E361" s="1759">
        <v>0</v>
      </c>
      <c r="F361" s="1759">
        <v>0</v>
      </c>
      <c r="G361" s="1759">
        <v>0</v>
      </c>
      <c r="H361" s="1759">
        <v>0</v>
      </c>
      <c r="I361" s="1759">
        <v>0</v>
      </c>
      <c r="J361" s="1759">
        <v>0</v>
      </c>
      <c r="K361" s="1759">
        <v>0</v>
      </c>
      <c r="L361" s="1759">
        <v>0</v>
      </c>
      <c r="M361" s="1759">
        <v>0</v>
      </c>
      <c r="N361" s="1759">
        <v>0</v>
      </c>
      <c r="O361" s="1759">
        <v>0</v>
      </c>
      <c r="P361" s="1759">
        <v>0</v>
      </c>
      <c r="Q361" s="1759">
        <v>0</v>
      </c>
      <c r="R361" s="1768">
        <v>0</v>
      </c>
    </row>
    <row r="362" spans="2:18">
      <c r="B362" s="1767" t="s">
        <v>63</v>
      </c>
      <c r="C362" s="1759">
        <v>0</v>
      </c>
      <c r="D362" s="1759">
        <v>0</v>
      </c>
      <c r="E362" s="1759">
        <v>0</v>
      </c>
      <c r="F362" s="1759">
        <v>0</v>
      </c>
      <c r="G362" s="1759">
        <v>0</v>
      </c>
      <c r="H362" s="1759">
        <v>0</v>
      </c>
      <c r="I362" s="1759">
        <v>0</v>
      </c>
      <c r="J362" s="1759">
        <v>0</v>
      </c>
      <c r="K362" s="1759">
        <v>0</v>
      </c>
      <c r="L362" s="1759">
        <v>0</v>
      </c>
      <c r="M362" s="1759">
        <v>0</v>
      </c>
      <c r="N362" s="1759">
        <v>0</v>
      </c>
      <c r="O362" s="1759">
        <v>0</v>
      </c>
      <c r="P362" s="1759">
        <v>0</v>
      </c>
      <c r="Q362" s="1759">
        <v>0</v>
      </c>
      <c r="R362" s="1768">
        <v>0</v>
      </c>
    </row>
    <row r="363" spans="2:18">
      <c r="B363" s="1767" t="s">
        <v>64</v>
      </c>
      <c r="C363" s="1759">
        <v>0</v>
      </c>
      <c r="D363" s="1759">
        <v>-0.13252604834976447</v>
      </c>
      <c r="E363" s="1759">
        <v>0.13252604834976447</v>
      </c>
      <c r="F363" s="1759">
        <v>0</v>
      </c>
      <c r="G363" s="1759">
        <v>0</v>
      </c>
      <c r="H363" s="1759">
        <v>0</v>
      </c>
      <c r="I363" s="1759">
        <v>0</v>
      </c>
      <c r="J363" s="1759">
        <v>0</v>
      </c>
      <c r="K363" s="1759">
        <v>0</v>
      </c>
      <c r="L363" s="1759">
        <v>0</v>
      </c>
      <c r="M363" s="1759">
        <v>0</v>
      </c>
      <c r="N363" s="1759">
        <v>0</v>
      </c>
      <c r="O363" s="1759">
        <v>0</v>
      </c>
      <c r="P363" s="1759">
        <v>0</v>
      </c>
      <c r="Q363" s="1759">
        <v>0</v>
      </c>
      <c r="R363" s="1768">
        <v>0</v>
      </c>
    </row>
    <row r="364" spans="2:18">
      <c r="B364" s="1767" t="s">
        <v>65</v>
      </c>
      <c r="C364" s="1759">
        <v>0</v>
      </c>
      <c r="D364" s="1759">
        <v>0</v>
      </c>
      <c r="E364" s="1759">
        <v>0.12513462909004691</v>
      </c>
      <c r="F364" s="1759">
        <v>0</v>
      </c>
      <c r="G364" s="1759">
        <v>0</v>
      </c>
      <c r="H364" s="1759">
        <v>0</v>
      </c>
      <c r="I364" s="1759">
        <v>0</v>
      </c>
      <c r="J364" s="1759">
        <v>0</v>
      </c>
      <c r="K364" s="1759">
        <v>0</v>
      </c>
      <c r="L364" s="1759">
        <v>0</v>
      </c>
      <c r="M364" s="1759">
        <v>0</v>
      </c>
      <c r="N364" s="1759">
        <v>0</v>
      </c>
      <c r="O364" s="1759">
        <v>0.10403875058296075</v>
      </c>
      <c r="P364" s="1759">
        <v>0</v>
      </c>
      <c r="Q364" s="1759">
        <v>0</v>
      </c>
      <c r="R364" s="1768">
        <v>0.2291733796730076</v>
      </c>
    </row>
    <row r="365" spans="2:18">
      <c r="B365" s="1767" t="s">
        <v>66</v>
      </c>
      <c r="C365" s="1759">
        <v>0</v>
      </c>
      <c r="D365" s="1759">
        <v>0</v>
      </c>
      <c r="E365" s="1759">
        <v>0</v>
      </c>
      <c r="F365" s="1759">
        <v>0</v>
      </c>
      <c r="G365" s="1759">
        <v>0</v>
      </c>
      <c r="H365" s="1759">
        <v>0</v>
      </c>
      <c r="I365" s="1759">
        <v>0</v>
      </c>
      <c r="J365" s="1759">
        <v>0</v>
      </c>
      <c r="K365" s="1759">
        <v>0</v>
      </c>
      <c r="L365" s="1759">
        <v>0</v>
      </c>
      <c r="M365" s="1759">
        <v>0</v>
      </c>
      <c r="N365" s="1759">
        <v>0</v>
      </c>
      <c r="O365" s="1759">
        <v>0.61005167722915354</v>
      </c>
      <c r="P365" s="1759">
        <v>5.7929331967852334E-2</v>
      </c>
      <c r="Q365" s="1759">
        <v>0</v>
      </c>
      <c r="R365" s="1768">
        <v>0.66798100919700598</v>
      </c>
    </row>
    <row r="366" spans="2:18">
      <c r="B366" s="1763" t="s">
        <v>67</v>
      </c>
      <c r="C366" s="1764">
        <v>0</v>
      </c>
      <c r="D366" s="1764">
        <v>1.316500341354836</v>
      </c>
      <c r="E366" s="1764">
        <v>-1.1189512399628672</v>
      </c>
      <c r="F366" s="1764">
        <v>0</v>
      </c>
      <c r="G366" s="1764">
        <v>0</v>
      </c>
      <c r="H366" s="1764">
        <v>3.052805261646339</v>
      </c>
      <c r="I366" s="1764">
        <v>6.7333286125291885</v>
      </c>
      <c r="J366" s="1764">
        <v>0.70652305257404024</v>
      </c>
      <c r="K366" s="1764">
        <v>5.6269378379330357</v>
      </c>
      <c r="L366" s="1764">
        <v>0.12839394303793419</v>
      </c>
      <c r="M366" s="1764">
        <v>0</v>
      </c>
      <c r="N366" s="1764">
        <v>6.5250279200867718</v>
      </c>
      <c r="O366" s="1764">
        <v>-8.0571358136394444</v>
      </c>
      <c r="P366" s="1764">
        <v>-0.62959396781503696</v>
      </c>
      <c r="Q366" s="1764">
        <v>0</v>
      </c>
      <c r="R366" s="1764">
        <v>14.283835947744798</v>
      </c>
    </row>
    <row r="367" spans="2:18">
      <c r="B367" s="1765"/>
      <c r="C367" s="1766"/>
      <c r="D367" s="1766"/>
      <c r="E367" s="1766"/>
      <c r="F367" s="1766"/>
      <c r="G367" s="1766"/>
      <c r="H367" s="1766"/>
      <c r="I367" s="1766"/>
      <c r="J367" s="1766"/>
      <c r="K367" s="1766"/>
      <c r="L367" s="1766"/>
      <c r="M367" s="1766"/>
      <c r="N367" s="1766"/>
      <c r="O367" s="1766"/>
      <c r="P367" s="1766"/>
      <c r="Q367" s="1766"/>
      <c r="R367" s="1766"/>
    </row>
    <row r="368" spans="2:18">
      <c r="B368" s="1767" t="s">
        <v>68</v>
      </c>
      <c r="C368" s="1759">
        <v>0</v>
      </c>
      <c r="D368" s="1759">
        <v>0</v>
      </c>
      <c r="E368" s="1759">
        <v>0.1445924526153935</v>
      </c>
      <c r="F368" s="1759">
        <v>0</v>
      </c>
      <c r="G368" s="1759">
        <v>0</v>
      </c>
      <c r="H368" s="1759">
        <v>0</v>
      </c>
      <c r="I368" s="1759">
        <v>0.30536054752822173</v>
      </c>
      <c r="J368" s="1759">
        <v>4.3712270332252482E-3</v>
      </c>
      <c r="K368" s="1759">
        <v>0</v>
      </c>
      <c r="L368" s="1759">
        <v>3.8662807583069579E-2</v>
      </c>
      <c r="M368" s="1759">
        <v>0</v>
      </c>
      <c r="N368" s="1759">
        <v>7.8820466826144567E-4</v>
      </c>
      <c r="O368" s="1759">
        <v>1.023817203532337</v>
      </c>
      <c r="P368" s="1759">
        <v>0.62959396781503696</v>
      </c>
      <c r="Q368" s="1759">
        <v>0</v>
      </c>
      <c r="R368" s="1768">
        <v>2.1471864107755452</v>
      </c>
    </row>
    <row r="369" spans="2:18">
      <c r="B369" s="1767" t="s">
        <v>69</v>
      </c>
      <c r="C369" s="1759">
        <v>0</v>
      </c>
      <c r="D369" s="1759">
        <v>0</v>
      </c>
      <c r="E369" s="1759">
        <v>4.1889240231514906</v>
      </c>
      <c r="F369" s="1759">
        <v>0</v>
      </c>
      <c r="G369" s="1759">
        <v>0</v>
      </c>
      <c r="H369" s="1759">
        <v>0</v>
      </c>
      <c r="I369" s="1759">
        <v>0</v>
      </c>
      <c r="J369" s="1759">
        <v>0</v>
      </c>
      <c r="K369" s="1759">
        <v>0</v>
      </c>
      <c r="L369" s="1759">
        <v>0</v>
      </c>
      <c r="M369" s="1759">
        <v>0</v>
      </c>
      <c r="N369" s="1759">
        <v>0</v>
      </c>
      <c r="O369" s="1759">
        <v>2.4805280118187119</v>
      </c>
      <c r="P369" s="1759">
        <v>0</v>
      </c>
      <c r="Q369" s="1759">
        <v>0</v>
      </c>
      <c r="R369" s="1768">
        <v>6.6694520349702033</v>
      </c>
    </row>
    <row r="370" spans="2:18">
      <c r="B370" s="1767" t="s">
        <v>70</v>
      </c>
      <c r="C370" s="1759">
        <v>0</v>
      </c>
      <c r="D370" s="1759">
        <v>0</v>
      </c>
      <c r="E370" s="1759">
        <v>0.14954990250018074</v>
      </c>
      <c r="F370" s="1759">
        <v>0</v>
      </c>
      <c r="G370" s="1759">
        <v>0</v>
      </c>
      <c r="H370" s="1759">
        <v>0</v>
      </c>
      <c r="I370" s="1759">
        <v>0</v>
      </c>
      <c r="J370" s="1759">
        <v>0</v>
      </c>
      <c r="K370" s="1759">
        <v>0</v>
      </c>
      <c r="L370" s="1759">
        <v>0</v>
      </c>
      <c r="M370" s="1759">
        <v>0</v>
      </c>
      <c r="N370" s="1759">
        <v>0.80496469483974609</v>
      </c>
      <c r="O370" s="1759">
        <v>2.176271231094193</v>
      </c>
      <c r="P370" s="1759">
        <v>0</v>
      </c>
      <c r="Q370" s="1759">
        <v>0</v>
      </c>
      <c r="R370" s="1768">
        <v>3.1307858284341199</v>
      </c>
    </row>
    <row r="371" spans="2:18">
      <c r="B371" s="1767" t="s">
        <v>71</v>
      </c>
      <c r="C371" s="1759">
        <v>0</v>
      </c>
      <c r="D371" s="1759">
        <v>0</v>
      </c>
      <c r="E371" s="1759">
        <v>0.14220986666666671</v>
      </c>
      <c r="F371" s="1759">
        <v>0</v>
      </c>
      <c r="G371" s="1759">
        <v>0</v>
      </c>
      <c r="H371" s="1759">
        <v>0</v>
      </c>
      <c r="I371" s="1759">
        <v>0</v>
      </c>
      <c r="J371" s="1759">
        <v>4.0121337498856221E-4</v>
      </c>
      <c r="K371" s="1759">
        <v>0</v>
      </c>
      <c r="L371" s="1759">
        <v>0</v>
      </c>
      <c r="M371" s="1759">
        <v>0</v>
      </c>
      <c r="N371" s="1759">
        <v>1.4454124228626952E-3</v>
      </c>
      <c r="O371" s="1759">
        <v>2.3618711894142184</v>
      </c>
      <c r="P371" s="1759">
        <v>0</v>
      </c>
      <c r="Q371" s="1759">
        <v>0</v>
      </c>
      <c r="R371" s="1768">
        <v>2.5059276818787368</v>
      </c>
    </row>
    <row r="372" spans="2:18">
      <c r="B372" s="1767" t="s">
        <v>72</v>
      </c>
      <c r="C372" s="1759">
        <v>0</v>
      </c>
      <c r="D372" s="1759">
        <v>0</v>
      </c>
      <c r="E372" s="1759">
        <v>0.14150477763053251</v>
      </c>
      <c r="F372" s="1759">
        <v>0</v>
      </c>
      <c r="G372" s="1759">
        <v>0</v>
      </c>
      <c r="H372" s="1759">
        <v>0</v>
      </c>
      <c r="I372" s="1759">
        <v>0</v>
      </c>
      <c r="J372" s="1759">
        <v>0</v>
      </c>
      <c r="K372" s="1759">
        <v>0.27680457076196618</v>
      </c>
      <c r="L372" s="1759">
        <v>0</v>
      </c>
      <c r="M372" s="1759">
        <v>0</v>
      </c>
      <c r="N372" s="1759">
        <v>0</v>
      </c>
      <c r="O372" s="1759">
        <v>1.4648177779984015E-2</v>
      </c>
      <c r="P372" s="1759">
        <v>0</v>
      </c>
      <c r="Q372" s="1759">
        <v>0</v>
      </c>
      <c r="R372" s="1768">
        <v>0.43295752617248273</v>
      </c>
    </row>
    <row r="373" spans="2:18">
      <c r="B373" s="1767" t="s">
        <v>73</v>
      </c>
      <c r="C373" s="1759">
        <v>0</v>
      </c>
      <c r="D373" s="1759">
        <v>0</v>
      </c>
      <c r="E373" s="1759">
        <v>0</v>
      </c>
      <c r="F373" s="1759">
        <v>0</v>
      </c>
      <c r="G373" s="1759">
        <v>0</v>
      </c>
      <c r="H373" s="1759">
        <v>0</v>
      </c>
      <c r="I373" s="1759">
        <v>0</v>
      </c>
      <c r="J373" s="1759">
        <v>0</v>
      </c>
      <c r="K373" s="1759">
        <v>0</v>
      </c>
      <c r="L373" s="1759">
        <v>0</v>
      </c>
      <c r="M373" s="1759">
        <v>0</v>
      </c>
      <c r="N373" s="1759">
        <v>0</v>
      </c>
      <c r="O373" s="1759">
        <v>0</v>
      </c>
      <c r="P373" s="1759">
        <v>0</v>
      </c>
      <c r="Q373" s="1759">
        <v>0</v>
      </c>
      <c r="R373" s="1768">
        <v>0</v>
      </c>
    </row>
    <row r="374" spans="2:18">
      <c r="B374" s="1763" t="s">
        <v>74</v>
      </c>
      <c r="C374" s="1764">
        <v>0</v>
      </c>
      <c r="D374" s="1764">
        <v>0</v>
      </c>
      <c r="E374" s="1764">
        <v>4.7667810225642642</v>
      </c>
      <c r="F374" s="1764">
        <v>0</v>
      </c>
      <c r="G374" s="1764">
        <v>0</v>
      </c>
      <c r="H374" s="1764">
        <v>0</v>
      </c>
      <c r="I374" s="1764">
        <v>0.30536054752822173</v>
      </c>
      <c r="J374" s="1764">
        <v>4.772440408213811E-3</v>
      </c>
      <c r="K374" s="1764">
        <v>0.27680457076196618</v>
      </c>
      <c r="L374" s="1764">
        <v>3.8662807583069579E-2</v>
      </c>
      <c r="M374" s="1764">
        <v>0</v>
      </c>
      <c r="N374" s="1764">
        <v>0.80719831193087022</v>
      </c>
      <c r="O374" s="1764">
        <v>8.0571358136394444</v>
      </c>
      <c r="P374" s="1764">
        <v>0.62959396781503696</v>
      </c>
      <c r="Q374" s="1764">
        <v>0</v>
      </c>
      <c r="R374" s="1764">
        <v>14.886309482231088</v>
      </c>
    </row>
    <row r="375" spans="2:18">
      <c r="B375" s="1758" t="s">
        <v>75</v>
      </c>
      <c r="C375" s="1759">
        <v>0</v>
      </c>
      <c r="D375" s="1759">
        <v>0</v>
      </c>
      <c r="E375" s="1759">
        <v>0.84944908254864127</v>
      </c>
      <c r="F375" s="1759">
        <v>0</v>
      </c>
      <c r="G375" s="1759">
        <v>0</v>
      </c>
      <c r="H375" s="1759">
        <v>0</v>
      </c>
      <c r="I375" s="1759">
        <v>0</v>
      </c>
      <c r="J375" s="1759">
        <v>0</v>
      </c>
      <c r="K375" s="1759">
        <v>0</v>
      </c>
      <c r="L375" s="1759">
        <v>0</v>
      </c>
      <c r="M375" s="1759">
        <v>0</v>
      </c>
      <c r="N375" s="1759">
        <v>0</v>
      </c>
      <c r="O375" s="1759">
        <v>0</v>
      </c>
      <c r="P375" s="1759">
        <v>0</v>
      </c>
      <c r="Q375" s="1759">
        <v>0</v>
      </c>
      <c r="R375" s="1768">
        <v>0.84944908254864127</v>
      </c>
    </row>
    <row r="376" spans="2:18">
      <c r="B376" s="1763" t="s">
        <v>76</v>
      </c>
      <c r="C376" s="1764">
        <v>0</v>
      </c>
      <c r="D376" s="1764">
        <v>0</v>
      </c>
      <c r="E376" s="1764">
        <v>5.6162301051129049</v>
      </c>
      <c r="F376" s="1764">
        <v>0</v>
      </c>
      <c r="G376" s="1764">
        <v>0</v>
      </c>
      <c r="H376" s="1764">
        <v>0</v>
      </c>
      <c r="I376" s="1764">
        <v>0.30536054752822173</v>
      </c>
      <c r="J376" s="1764">
        <v>4.772440408213811E-3</v>
      </c>
      <c r="K376" s="1764">
        <v>0.27680457076196618</v>
      </c>
      <c r="L376" s="1764">
        <v>3.8662807583069579E-2</v>
      </c>
      <c r="M376" s="1764">
        <v>0</v>
      </c>
      <c r="N376" s="1764">
        <v>0.80719831193087022</v>
      </c>
      <c r="O376" s="1764">
        <v>8.0571358136394444</v>
      </c>
      <c r="P376" s="1764">
        <v>0.62959396781503696</v>
      </c>
      <c r="Q376" s="1764">
        <v>0</v>
      </c>
      <c r="R376" s="1764">
        <v>15.735758564779728</v>
      </c>
    </row>
    <row r="377" spans="2:18">
      <c r="B377" s="1750"/>
      <c r="C377" s="1769">
        <v>0</v>
      </c>
      <c r="D377" s="1769">
        <v>0</v>
      </c>
      <c r="E377" s="1769">
        <v>0</v>
      </c>
      <c r="F377" s="1769">
        <v>0</v>
      </c>
      <c r="G377" s="1769">
        <v>0</v>
      </c>
      <c r="H377" s="1769">
        <v>0</v>
      </c>
      <c r="I377" s="1769">
        <v>0</v>
      </c>
      <c r="J377" s="1769">
        <v>0</v>
      </c>
      <c r="K377" s="1769">
        <v>0</v>
      </c>
      <c r="L377" s="1769">
        <v>0</v>
      </c>
      <c r="M377" s="1769">
        <v>0</v>
      </c>
      <c r="N377" s="1769">
        <v>0</v>
      </c>
      <c r="O377" s="1769">
        <v>0</v>
      </c>
      <c r="P377" s="1769">
        <v>0</v>
      </c>
      <c r="Q377" s="1769">
        <v>0</v>
      </c>
      <c r="R377" s="1769">
        <v>0</v>
      </c>
    </row>
    <row r="378" spans="2:18">
      <c r="B378" s="1750"/>
      <c r="C378" s="1750"/>
      <c r="D378" s="1750"/>
      <c r="E378" s="1750"/>
      <c r="F378" s="1750"/>
      <c r="G378" s="1750"/>
      <c r="H378" s="1750"/>
      <c r="I378" s="1750"/>
      <c r="J378" s="1750"/>
      <c r="K378" s="1750"/>
      <c r="L378" s="1750"/>
      <c r="M378" s="1750"/>
      <c r="N378" s="1750"/>
      <c r="O378" s="1750"/>
      <c r="P378" s="1750"/>
      <c r="Q378" s="1750"/>
      <c r="R378" s="1750"/>
    </row>
    <row r="379" spans="2:18" ht="15">
      <c r="B379" s="1754" t="s">
        <v>892</v>
      </c>
      <c r="C379" s="1755"/>
      <c r="D379" s="1755"/>
      <c r="E379" s="1755"/>
      <c r="F379" s="1755"/>
      <c r="G379" s="1755"/>
      <c r="H379" s="1755"/>
      <c r="I379" s="1755"/>
      <c r="J379" s="1755"/>
      <c r="K379" s="1755"/>
      <c r="L379" s="1755"/>
      <c r="M379" s="1755"/>
      <c r="N379" s="1755"/>
      <c r="O379" s="1755"/>
      <c r="P379" s="1755"/>
      <c r="Q379" s="1755"/>
      <c r="R379" s="1755"/>
    </row>
    <row r="380" spans="2:18">
      <c r="B380" s="1750"/>
      <c r="C380" s="1750"/>
      <c r="D380" s="1750"/>
      <c r="E380" s="1750"/>
      <c r="F380" s="1750"/>
      <c r="G380" s="1750"/>
      <c r="H380" s="1750"/>
      <c r="I380" s="1750"/>
      <c r="J380" s="1750"/>
      <c r="K380" s="1750"/>
      <c r="L380" s="1750"/>
      <c r="M380" s="1750"/>
      <c r="N380" s="1750"/>
      <c r="O380" s="1750"/>
      <c r="P380" s="1750"/>
      <c r="Q380" s="1750"/>
      <c r="R380" s="1750"/>
    </row>
    <row r="381" spans="2:18">
      <c r="B381" s="2161" t="s">
        <v>30</v>
      </c>
      <c r="C381" s="2162" t="s">
        <v>31</v>
      </c>
      <c r="D381" s="2162" t="s">
        <v>32</v>
      </c>
      <c r="E381" s="2162" t="s">
        <v>33</v>
      </c>
      <c r="F381" s="2162" t="s">
        <v>34</v>
      </c>
      <c r="G381" s="2162" t="s">
        <v>35</v>
      </c>
      <c r="H381" s="2162" t="s">
        <v>36</v>
      </c>
      <c r="I381" s="2162" t="s">
        <v>37</v>
      </c>
      <c r="J381" s="2162"/>
      <c r="K381" s="2162"/>
      <c r="L381" s="2162"/>
      <c r="M381" s="2162"/>
      <c r="N381" s="2162"/>
      <c r="O381" s="2159" t="s">
        <v>38</v>
      </c>
      <c r="P381" s="2159" t="s">
        <v>39</v>
      </c>
      <c r="Q381" s="2159" t="s">
        <v>40</v>
      </c>
      <c r="R381" s="2159" t="s">
        <v>41</v>
      </c>
    </row>
    <row r="382" spans="2:18" ht="36">
      <c r="B382" s="2161"/>
      <c r="C382" s="2162"/>
      <c r="D382" s="2162"/>
      <c r="E382" s="2162"/>
      <c r="F382" s="2162"/>
      <c r="G382" s="2162"/>
      <c r="H382" s="2162"/>
      <c r="I382" s="1756" t="s">
        <v>42</v>
      </c>
      <c r="J382" s="1756" t="s">
        <v>43</v>
      </c>
      <c r="K382" s="1756" t="s">
        <v>44</v>
      </c>
      <c r="L382" s="1756" t="s">
        <v>45</v>
      </c>
      <c r="M382" s="1757" t="s">
        <v>46</v>
      </c>
      <c r="N382" s="1756" t="s">
        <v>47</v>
      </c>
      <c r="O382" s="2160"/>
      <c r="P382" s="2160"/>
      <c r="Q382" s="2160"/>
      <c r="R382" s="2160"/>
    </row>
    <row r="383" spans="2:18">
      <c r="B383" s="1758" t="s">
        <v>48</v>
      </c>
      <c r="C383" s="1776">
        <v>0</v>
      </c>
      <c r="D383" s="1776">
        <v>0</v>
      </c>
      <c r="E383" s="1776">
        <v>0</v>
      </c>
      <c r="F383" s="1776">
        <v>0</v>
      </c>
      <c r="G383" s="1777">
        <v>0</v>
      </c>
      <c r="H383" s="1777">
        <v>3.1892026803728308</v>
      </c>
      <c r="I383" s="1777">
        <v>2.9483768096922902</v>
      </c>
      <c r="J383" s="1777">
        <v>0.71272036702852237</v>
      </c>
      <c r="K383" s="1776">
        <v>1.638642873490971</v>
      </c>
      <c r="L383" s="1776">
        <v>0.1692153726460352</v>
      </c>
      <c r="M383" s="1777">
        <v>0</v>
      </c>
      <c r="N383" s="1777">
        <v>7.3287974324006377</v>
      </c>
      <c r="O383" s="1776">
        <v>0</v>
      </c>
      <c r="P383" s="1776">
        <v>0</v>
      </c>
      <c r="Q383" s="1776">
        <v>0</v>
      </c>
      <c r="R383" s="1778">
        <v>15.986955535631287</v>
      </c>
    </row>
    <row r="384" spans="2:18">
      <c r="B384" s="1758" t="s">
        <v>49</v>
      </c>
      <c r="C384" s="1776">
        <v>0</v>
      </c>
      <c r="D384" s="1776">
        <v>0.95587143411755093</v>
      </c>
      <c r="E384" s="1776">
        <v>3.6404081450569747</v>
      </c>
      <c r="F384" s="1776">
        <v>0</v>
      </c>
      <c r="G384" s="1776">
        <v>0</v>
      </c>
      <c r="H384" s="1776">
        <v>0</v>
      </c>
      <c r="I384" s="1776">
        <v>4.5400000946661896</v>
      </c>
      <c r="J384" s="1776">
        <v>0</v>
      </c>
      <c r="K384" s="1776">
        <v>4.7355769449703358</v>
      </c>
      <c r="L384" s="1776">
        <v>0</v>
      </c>
      <c r="M384" s="1776">
        <v>0</v>
      </c>
      <c r="N384" s="1776">
        <v>0</v>
      </c>
      <c r="O384" s="1776">
        <v>0</v>
      </c>
      <c r="P384" s="1776">
        <v>0</v>
      </c>
      <c r="Q384" s="1776">
        <v>0</v>
      </c>
      <c r="R384" s="1778">
        <v>13.871856618811051</v>
      </c>
    </row>
    <row r="385" spans="2:18">
      <c r="B385" s="1758" t="s">
        <v>50</v>
      </c>
      <c r="C385" s="1776">
        <v>0</v>
      </c>
      <c r="D385" s="1776">
        <v>0</v>
      </c>
      <c r="E385" s="1776">
        <v>-0.14150840449114271</v>
      </c>
      <c r="F385" s="1776">
        <v>0</v>
      </c>
      <c r="G385" s="1776">
        <v>0</v>
      </c>
      <c r="H385" s="1776">
        <v>0</v>
      </c>
      <c r="I385" s="1776">
        <v>0</v>
      </c>
      <c r="J385" s="1776">
        <v>0</v>
      </c>
      <c r="K385" s="1776">
        <v>0</v>
      </c>
      <c r="L385" s="1776">
        <v>0</v>
      </c>
      <c r="M385" s="1776">
        <v>0</v>
      </c>
      <c r="N385" s="1776">
        <v>0</v>
      </c>
      <c r="O385" s="1776">
        <v>0</v>
      </c>
      <c r="P385" s="1776">
        <v>0</v>
      </c>
      <c r="Q385" s="1776">
        <v>0</v>
      </c>
      <c r="R385" s="1778">
        <v>-0.14150840449114271</v>
      </c>
    </row>
    <row r="386" spans="2:18">
      <c r="B386" s="1758" t="s">
        <v>51</v>
      </c>
      <c r="C386" s="1776">
        <v>0</v>
      </c>
      <c r="D386" s="1776">
        <v>0</v>
      </c>
      <c r="E386" s="1776">
        <v>0</v>
      </c>
      <c r="F386" s="1776">
        <v>0</v>
      </c>
      <c r="G386" s="1776">
        <v>0</v>
      </c>
      <c r="H386" s="1776">
        <v>0</v>
      </c>
      <c r="I386" s="1776">
        <v>0</v>
      </c>
      <c r="J386" s="1776">
        <v>0</v>
      </c>
      <c r="K386" s="1776">
        <v>0</v>
      </c>
      <c r="L386" s="1776">
        <v>0</v>
      </c>
      <c r="M386" s="1776">
        <v>0</v>
      </c>
      <c r="N386" s="1776">
        <v>0</v>
      </c>
      <c r="O386" s="1776">
        <v>0</v>
      </c>
      <c r="P386" s="1776">
        <v>0</v>
      </c>
      <c r="Q386" s="1776">
        <v>0</v>
      </c>
      <c r="R386" s="1778">
        <v>0</v>
      </c>
    </row>
    <row r="387" spans="2:18">
      <c r="B387" s="1758" t="s">
        <v>52</v>
      </c>
      <c r="C387" s="1776">
        <v>0</v>
      </c>
      <c r="D387" s="1776">
        <v>0</v>
      </c>
      <c r="E387" s="1776">
        <v>0</v>
      </c>
      <c r="F387" s="1776">
        <v>0</v>
      </c>
      <c r="G387" s="1776">
        <v>0</v>
      </c>
      <c r="H387" s="1776">
        <v>0</v>
      </c>
      <c r="I387" s="1776">
        <v>0</v>
      </c>
      <c r="J387" s="1776">
        <v>0</v>
      </c>
      <c r="K387" s="1776">
        <v>0</v>
      </c>
      <c r="L387" s="1776">
        <v>0</v>
      </c>
      <c r="M387" s="1776">
        <v>0</v>
      </c>
      <c r="N387" s="1776">
        <v>0</v>
      </c>
      <c r="O387" s="1776">
        <v>0</v>
      </c>
      <c r="P387" s="1776">
        <v>0</v>
      </c>
      <c r="Q387" s="1776">
        <v>0</v>
      </c>
      <c r="R387" s="1778">
        <v>0</v>
      </c>
    </row>
    <row r="388" spans="2:18">
      <c r="B388" s="1758" t="s">
        <v>53</v>
      </c>
      <c r="C388" s="1776">
        <v>0</v>
      </c>
      <c r="D388" s="1776">
        <v>0</v>
      </c>
      <c r="E388" s="1776">
        <v>0</v>
      </c>
      <c r="F388" s="1776">
        <v>0</v>
      </c>
      <c r="G388" s="1776">
        <v>0</v>
      </c>
      <c r="H388" s="1776">
        <v>0</v>
      </c>
      <c r="I388" s="1776">
        <v>0</v>
      </c>
      <c r="J388" s="1776">
        <v>0</v>
      </c>
      <c r="K388" s="1776">
        <v>0</v>
      </c>
      <c r="L388" s="1776">
        <v>0</v>
      </c>
      <c r="M388" s="1776">
        <v>0</v>
      </c>
      <c r="N388" s="1776">
        <v>0</v>
      </c>
      <c r="O388" s="1776">
        <v>0</v>
      </c>
      <c r="P388" s="1776">
        <v>0</v>
      </c>
      <c r="Q388" s="1776">
        <v>0</v>
      </c>
      <c r="R388" s="1778">
        <v>0</v>
      </c>
    </row>
    <row r="389" spans="2:18">
      <c r="B389" s="1763" t="s">
        <v>54</v>
      </c>
      <c r="C389" s="1779">
        <v>0</v>
      </c>
      <c r="D389" s="1779">
        <v>0.95587143411755093</v>
      </c>
      <c r="E389" s="1779">
        <v>3.498899740565832</v>
      </c>
      <c r="F389" s="1779">
        <v>0</v>
      </c>
      <c r="G389" s="1779">
        <v>0</v>
      </c>
      <c r="H389" s="1779">
        <v>3.1892026803728308</v>
      </c>
      <c r="I389" s="1779">
        <v>7.4883769043584802</v>
      </c>
      <c r="J389" s="1779">
        <v>0.71272036702852237</v>
      </c>
      <c r="K389" s="1779">
        <v>6.3742198184613068</v>
      </c>
      <c r="L389" s="1779">
        <v>0.1692153726460352</v>
      </c>
      <c r="M389" s="1779">
        <v>0</v>
      </c>
      <c r="N389" s="1779">
        <v>7.3287974324006377</v>
      </c>
      <c r="O389" s="1779">
        <v>0</v>
      </c>
      <c r="P389" s="1779">
        <v>0</v>
      </c>
      <c r="Q389" s="1779">
        <v>0</v>
      </c>
      <c r="R389" s="1779">
        <v>29.717303749951199</v>
      </c>
    </row>
    <row r="390" spans="2:18">
      <c r="B390" s="1765"/>
      <c r="C390" s="1780"/>
      <c r="D390" s="1780"/>
      <c r="E390" s="1780"/>
      <c r="F390" s="1780"/>
      <c r="G390" s="1780"/>
      <c r="H390" s="1780"/>
      <c r="I390" s="1780"/>
      <c r="J390" s="1780"/>
      <c r="K390" s="1780"/>
      <c r="L390" s="1780"/>
      <c r="M390" s="1780"/>
      <c r="N390" s="1780"/>
      <c r="O390" s="1780"/>
      <c r="P390" s="1780"/>
      <c r="Q390" s="1780"/>
      <c r="R390" s="1780"/>
    </row>
    <row r="391" spans="2:18">
      <c r="B391" s="1767" t="s">
        <v>55</v>
      </c>
      <c r="C391" s="1776">
        <v>0</v>
      </c>
      <c r="D391" s="1776">
        <v>0</v>
      </c>
      <c r="E391" s="1776">
        <v>0</v>
      </c>
      <c r="F391" s="1776">
        <v>0</v>
      </c>
      <c r="G391" s="1776">
        <v>0</v>
      </c>
      <c r="H391" s="1776">
        <v>0</v>
      </c>
      <c r="I391" s="1776">
        <v>0</v>
      </c>
      <c r="J391" s="1776">
        <v>0</v>
      </c>
      <c r="K391" s="1776">
        <v>0</v>
      </c>
      <c r="L391" s="1776">
        <v>0</v>
      </c>
      <c r="M391" s="1776">
        <v>0</v>
      </c>
      <c r="N391" s="1776">
        <v>0</v>
      </c>
      <c r="O391" s="1776">
        <v>0</v>
      </c>
      <c r="P391" s="1776">
        <v>0</v>
      </c>
      <c r="Q391" s="1776">
        <v>0</v>
      </c>
      <c r="R391" s="1781">
        <v>0</v>
      </c>
    </row>
    <row r="392" spans="2:18">
      <c r="B392" s="1767" t="s">
        <v>56</v>
      </c>
      <c r="C392" s="1776">
        <v>0</v>
      </c>
      <c r="D392" s="1776">
        <v>0</v>
      </c>
      <c r="E392" s="1776">
        <v>2.6460781360013397E-2</v>
      </c>
      <c r="F392" s="1776">
        <v>0</v>
      </c>
      <c r="G392" s="1776">
        <v>0</v>
      </c>
      <c r="H392" s="1776">
        <v>3.1892026803728308</v>
      </c>
      <c r="I392" s="1776">
        <v>6.4551530259190804</v>
      </c>
      <c r="J392" s="1776">
        <v>0.7078400030295211</v>
      </c>
      <c r="K392" s="1776">
        <v>6.0578717375904887</v>
      </c>
      <c r="L392" s="1776">
        <v>0.11407574264597897</v>
      </c>
      <c r="M392" s="1776">
        <v>0</v>
      </c>
      <c r="N392" s="1776">
        <v>6.4590957564387725</v>
      </c>
      <c r="O392" s="1776">
        <v>-9.2335237909168484</v>
      </c>
      <c r="P392" s="1776">
        <v>0</v>
      </c>
      <c r="Q392" s="1776">
        <v>0</v>
      </c>
      <c r="R392" s="1781">
        <v>13.776175936439834</v>
      </c>
    </row>
    <row r="393" spans="2:18">
      <c r="B393" s="1767" t="s">
        <v>57</v>
      </c>
      <c r="C393" s="1776">
        <v>0</v>
      </c>
      <c r="D393" s="1776">
        <v>0</v>
      </c>
      <c r="E393" s="1776">
        <v>0</v>
      </c>
      <c r="F393" s="1776">
        <v>0</v>
      </c>
      <c r="G393" s="1776">
        <v>0</v>
      </c>
      <c r="H393" s="1776">
        <v>0</v>
      </c>
      <c r="I393" s="1776">
        <v>0.71435425853326606</v>
      </c>
      <c r="J393" s="1776">
        <v>0</v>
      </c>
      <c r="K393" s="1776">
        <v>0</v>
      </c>
      <c r="L393" s="1776">
        <v>1.4864382747781627E-2</v>
      </c>
      <c r="M393" s="1776">
        <v>0</v>
      </c>
      <c r="N393" s="1776">
        <v>9.076297646490801E-2</v>
      </c>
      <c r="O393" s="1776">
        <v>0</v>
      </c>
      <c r="P393" s="1776">
        <v>-0.7009697752548455</v>
      </c>
      <c r="Q393" s="1776">
        <v>0</v>
      </c>
      <c r="R393" s="1781">
        <v>0.1190118424911103</v>
      </c>
    </row>
    <row r="394" spans="2:18">
      <c r="B394" s="1767" t="s">
        <v>58</v>
      </c>
      <c r="C394" s="1776">
        <v>0</v>
      </c>
      <c r="D394" s="1776">
        <v>0</v>
      </c>
      <c r="E394" s="1776">
        <v>0</v>
      </c>
      <c r="F394" s="1776">
        <v>0</v>
      </c>
      <c r="G394" s="1776">
        <v>0</v>
      </c>
      <c r="H394" s="1776">
        <v>0</v>
      </c>
      <c r="I394" s="1776">
        <v>0</v>
      </c>
      <c r="J394" s="1776">
        <v>0</v>
      </c>
      <c r="K394" s="1776">
        <v>0</v>
      </c>
      <c r="L394" s="1776">
        <v>0</v>
      </c>
      <c r="M394" s="1776">
        <v>0</v>
      </c>
      <c r="N394" s="1776">
        <v>0</v>
      </c>
      <c r="O394" s="1776">
        <v>0</v>
      </c>
      <c r="P394" s="1776">
        <v>0</v>
      </c>
      <c r="Q394" s="1776">
        <v>0</v>
      </c>
      <c r="R394" s="1781">
        <v>0</v>
      </c>
    </row>
    <row r="395" spans="2:18">
      <c r="B395" s="1767" t="s">
        <v>59</v>
      </c>
      <c r="C395" s="1776">
        <v>0</v>
      </c>
      <c r="D395" s="1776">
        <v>0</v>
      </c>
      <c r="E395" s="1776">
        <v>0</v>
      </c>
      <c r="F395" s="1776">
        <v>0</v>
      </c>
      <c r="G395" s="1776">
        <v>0</v>
      </c>
      <c r="H395" s="1776">
        <v>0</v>
      </c>
      <c r="I395" s="1776">
        <v>0</v>
      </c>
      <c r="J395" s="1776">
        <v>0</v>
      </c>
      <c r="K395" s="1776">
        <v>0</v>
      </c>
      <c r="L395" s="1776">
        <v>0</v>
      </c>
      <c r="M395" s="1776">
        <v>0</v>
      </c>
      <c r="N395" s="1776">
        <v>0</v>
      </c>
      <c r="O395" s="1776">
        <v>0</v>
      </c>
      <c r="P395" s="1776">
        <v>0</v>
      </c>
      <c r="Q395" s="1776">
        <v>0</v>
      </c>
      <c r="R395" s="1781">
        <v>0</v>
      </c>
    </row>
    <row r="396" spans="2:18">
      <c r="B396" s="1767" t="s">
        <v>60</v>
      </c>
      <c r="C396" s="1776">
        <v>0</v>
      </c>
      <c r="D396" s="1776">
        <v>1.0520946251906764</v>
      </c>
      <c r="E396" s="1776">
        <v>-1.0475475979428328</v>
      </c>
      <c r="F396" s="1776">
        <v>0</v>
      </c>
      <c r="G396" s="1776">
        <v>0</v>
      </c>
      <c r="H396" s="1776">
        <v>0</v>
      </c>
      <c r="I396" s="1776">
        <v>0</v>
      </c>
      <c r="J396" s="1776">
        <v>0</v>
      </c>
      <c r="K396" s="1776">
        <v>0</v>
      </c>
      <c r="L396" s="1776">
        <v>0</v>
      </c>
      <c r="M396" s="1776">
        <v>0</v>
      </c>
      <c r="N396" s="1776">
        <v>0</v>
      </c>
      <c r="O396" s="1776">
        <v>0</v>
      </c>
      <c r="P396" s="1776">
        <v>0</v>
      </c>
      <c r="Q396" s="1776">
        <v>0</v>
      </c>
      <c r="R396" s="1781">
        <v>4.5470272478436158E-3</v>
      </c>
    </row>
    <row r="397" spans="2:18">
      <c r="B397" s="1767" t="s">
        <v>61</v>
      </c>
      <c r="C397" s="1776">
        <v>0</v>
      </c>
      <c r="D397" s="1776">
        <v>0</v>
      </c>
      <c r="E397" s="1776">
        <v>0</v>
      </c>
      <c r="F397" s="1776">
        <v>0</v>
      </c>
      <c r="G397" s="1776">
        <v>0</v>
      </c>
      <c r="H397" s="1776">
        <v>0</v>
      </c>
      <c r="I397" s="1776">
        <v>0</v>
      </c>
      <c r="J397" s="1776">
        <v>0</v>
      </c>
      <c r="K397" s="1776">
        <v>0</v>
      </c>
      <c r="L397" s="1776">
        <v>0</v>
      </c>
      <c r="M397" s="1776">
        <v>0</v>
      </c>
      <c r="N397" s="1776">
        <v>0</v>
      </c>
      <c r="O397" s="1776">
        <v>0</v>
      </c>
      <c r="P397" s="1776">
        <v>0</v>
      </c>
      <c r="Q397" s="1776">
        <v>0</v>
      </c>
      <c r="R397" s="1781">
        <v>0</v>
      </c>
    </row>
    <row r="398" spans="2:18">
      <c r="B398" s="1767" t="s">
        <v>62</v>
      </c>
      <c r="C398" s="1776">
        <v>0</v>
      </c>
      <c r="D398" s="1776">
        <v>0</v>
      </c>
      <c r="E398" s="1776">
        <v>0</v>
      </c>
      <c r="F398" s="1776">
        <v>0</v>
      </c>
      <c r="G398" s="1776">
        <v>0</v>
      </c>
      <c r="H398" s="1776">
        <v>0</v>
      </c>
      <c r="I398" s="1776">
        <v>0</v>
      </c>
      <c r="J398" s="1776">
        <v>0</v>
      </c>
      <c r="K398" s="1776">
        <v>0</v>
      </c>
      <c r="L398" s="1776">
        <v>0</v>
      </c>
      <c r="M398" s="1776">
        <v>0</v>
      </c>
      <c r="N398" s="1776">
        <v>0</v>
      </c>
      <c r="O398" s="1776">
        <v>0</v>
      </c>
      <c r="P398" s="1776">
        <v>0</v>
      </c>
      <c r="Q398" s="1776">
        <v>0</v>
      </c>
      <c r="R398" s="1781">
        <v>0</v>
      </c>
    </row>
    <row r="399" spans="2:18">
      <c r="B399" s="1767" t="s">
        <v>63</v>
      </c>
      <c r="C399" s="1776">
        <v>0</v>
      </c>
      <c r="D399" s="1776">
        <v>0</v>
      </c>
      <c r="E399" s="1776">
        <v>0</v>
      </c>
      <c r="F399" s="1776">
        <v>0</v>
      </c>
      <c r="G399" s="1776">
        <v>0</v>
      </c>
      <c r="H399" s="1776">
        <v>0</v>
      </c>
      <c r="I399" s="1776">
        <v>0</v>
      </c>
      <c r="J399" s="1776">
        <v>0</v>
      </c>
      <c r="K399" s="1776">
        <v>0</v>
      </c>
      <c r="L399" s="1776">
        <v>0</v>
      </c>
      <c r="M399" s="1776">
        <v>0</v>
      </c>
      <c r="N399" s="1776">
        <v>0</v>
      </c>
      <c r="O399" s="1776">
        <v>0</v>
      </c>
      <c r="P399" s="1776">
        <v>0</v>
      </c>
      <c r="Q399" s="1776">
        <v>0</v>
      </c>
      <c r="R399" s="1781">
        <v>0</v>
      </c>
    </row>
    <row r="400" spans="2:18">
      <c r="B400" s="1767" t="s">
        <v>64</v>
      </c>
      <c r="C400" s="1776">
        <v>0</v>
      </c>
      <c r="D400" s="1776">
        <v>-9.6223191073125464E-2</v>
      </c>
      <c r="E400" s="1776">
        <v>9.6223191073125464E-2</v>
      </c>
      <c r="F400" s="1776">
        <v>0</v>
      </c>
      <c r="G400" s="1776">
        <v>0</v>
      </c>
      <c r="H400" s="1776">
        <v>0</v>
      </c>
      <c r="I400" s="1776">
        <v>0</v>
      </c>
      <c r="J400" s="1776">
        <v>0</v>
      </c>
      <c r="K400" s="1776">
        <v>0</v>
      </c>
      <c r="L400" s="1776">
        <v>0</v>
      </c>
      <c r="M400" s="1776">
        <v>0</v>
      </c>
      <c r="N400" s="1776">
        <v>0</v>
      </c>
      <c r="O400" s="1776">
        <v>0</v>
      </c>
      <c r="P400" s="1776">
        <v>0</v>
      </c>
      <c r="Q400" s="1776">
        <v>0</v>
      </c>
      <c r="R400" s="1781">
        <v>0</v>
      </c>
    </row>
    <row r="401" spans="2:18">
      <c r="B401" s="1767" t="s">
        <v>65</v>
      </c>
      <c r="C401" s="1776">
        <v>0</v>
      </c>
      <c r="D401" s="1776">
        <v>0</v>
      </c>
      <c r="E401" s="1776">
        <v>9.0856503115658363E-2</v>
      </c>
      <c r="F401" s="1776">
        <v>0</v>
      </c>
      <c r="G401" s="1776">
        <v>0</v>
      </c>
      <c r="H401" s="1776">
        <v>0</v>
      </c>
      <c r="I401" s="1776">
        <v>0</v>
      </c>
      <c r="J401" s="1776">
        <v>0</v>
      </c>
      <c r="K401" s="1776">
        <v>0</v>
      </c>
      <c r="L401" s="1776">
        <v>0</v>
      </c>
      <c r="M401" s="1776">
        <v>0</v>
      </c>
      <c r="N401" s="1776">
        <v>0</v>
      </c>
      <c r="O401" s="1776">
        <v>0.10952274741768216</v>
      </c>
      <c r="P401" s="1776">
        <v>0</v>
      </c>
      <c r="Q401" s="1776">
        <v>0</v>
      </c>
      <c r="R401" s="1781">
        <v>0.20037925053334052</v>
      </c>
    </row>
    <row r="402" spans="2:18">
      <c r="B402" s="1767" t="s">
        <v>66</v>
      </c>
      <c r="C402" s="1776">
        <v>0</v>
      </c>
      <c r="D402" s="1776">
        <v>0</v>
      </c>
      <c r="E402" s="1776">
        <v>0</v>
      </c>
      <c r="F402" s="1776">
        <v>0</v>
      </c>
      <c r="G402" s="1776">
        <v>0</v>
      </c>
      <c r="H402" s="1776">
        <v>0</v>
      </c>
      <c r="I402" s="1776">
        <v>0</v>
      </c>
      <c r="J402" s="1776">
        <v>0</v>
      </c>
      <c r="K402" s="1776">
        <v>0</v>
      </c>
      <c r="L402" s="1776">
        <v>0</v>
      </c>
      <c r="M402" s="1776">
        <v>0</v>
      </c>
      <c r="N402" s="1776">
        <v>0</v>
      </c>
      <c r="O402" s="1776">
        <v>0.63358233763307958</v>
      </c>
      <c r="P402" s="1776">
        <v>5.9063014773837554E-2</v>
      </c>
      <c r="Q402" s="1776">
        <v>0</v>
      </c>
      <c r="R402" s="1781">
        <v>0.69264535240691716</v>
      </c>
    </row>
    <row r="403" spans="2:18">
      <c r="B403" s="1763" t="s">
        <v>67</v>
      </c>
      <c r="C403" s="1779">
        <v>0</v>
      </c>
      <c r="D403" s="1779">
        <v>0.95587143411755093</v>
      </c>
      <c r="E403" s="1779">
        <v>-0.83400712239403563</v>
      </c>
      <c r="F403" s="1779">
        <v>0</v>
      </c>
      <c r="G403" s="1779">
        <v>0</v>
      </c>
      <c r="H403" s="1779">
        <v>3.1892026803728308</v>
      </c>
      <c r="I403" s="1779">
        <v>7.1695072844523464</v>
      </c>
      <c r="J403" s="1779">
        <v>0.7078400030295211</v>
      </c>
      <c r="K403" s="1779">
        <v>6.0578717375904887</v>
      </c>
      <c r="L403" s="1779">
        <v>0.1289401253937606</v>
      </c>
      <c r="M403" s="1779">
        <v>0</v>
      </c>
      <c r="N403" s="1779">
        <v>6.5498587329036804</v>
      </c>
      <c r="O403" s="1779">
        <v>-8.4904187058660874</v>
      </c>
      <c r="P403" s="1779">
        <v>-0.64190676048100792</v>
      </c>
      <c r="Q403" s="1779">
        <v>0</v>
      </c>
      <c r="R403" s="1779">
        <v>14.792759409119045</v>
      </c>
    </row>
    <row r="404" spans="2:18">
      <c r="B404" s="1765"/>
      <c r="C404" s="1780"/>
      <c r="D404" s="1780"/>
      <c r="E404" s="1780"/>
      <c r="F404" s="1780"/>
      <c r="G404" s="1780"/>
      <c r="H404" s="1780"/>
      <c r="I404" s="1780"/>
      <c r="J404" s="1780"/>
      <c r="K404" s="1780"/>
      <c r="L404" s="1780"/>
      <c r="M404" s="1780"/>
      <c r="N404" s="1780"/>
      <c r="O404" s="1780"/>
      <c r="P404" s="1780"/>
      <c r="Q404" s="1780"/>
      <c r="R404" s="1780"/>
    </row>
    <row r="405" spans="2:18">
      <c r="B405" s="1767" t="s">
        <v>68</v>
      </c>
      <c r="C405" s="1776">
        <v>0</v>
      </c>
      <c r="D405" s="1776">
        <v>0</v>
      </c>
      <c r="E405" s="1776">
        <v>9.4352078500378425E-2</v>
      </c>
      <c r="F405" s="1776">
        <v>0</v>
      </c>
      <c r="G405" s="1776">
        <v>0</v>
      </c>
      <c r="H405" s="1776">
        <v>0</v>
      </c>
      <c r="I405" s="1776">
        <v>0.31886961990613305</v>
      </c>
      <c r="J405" s="1776">
        <v>4.5117822916594819E-3</v>
      </c>
      <c r="K405" s="1776">
        <v>0</v>
      </c>
      <c r="L405" s="1776">
        <v>4.0275247252274604E-2</v>
      </c>
      <c r="M405" s="1776">
        <v>0</v>
      </c>
      <c r="N405" s="1776">
        <v>8.2107689234467234E-4</v>
      </c>
      <c r="O405" s="1776">
        <v>1.0914375521205351</v>
      </c>
      <c r="P405" s="1776">
        <v>0.64190676048100792</v>
      </c>
      <c r="Q405" s="1776">
        <v>0</v>
      </c>
      <c r="R405" s="1776">
        <v>2.1921741174443334</v>
      </c>
    </row>
    <row r="406" spans="2:18">
      <c r="B406" s="1767" t="s">
        <v>69</v>
      </c>
      <c r="C406" s="1776">
        <v>0</v>
      </c>
      <c r="D406" s="1776">
        <v>0</v>
      </c>
      <c r="E406" s="1776">
        <v>3.0354958846903051</v>
      </c>
      <c r="F406" s="1776">
        <v>0</v>
      </c>
      <c r="G406" s="1776">
        <v>0</v>
      </c>
      <c r="H406" s="1776">
        <v>0</v>
      </c>
      <c r="I406" s="1776">
        <v>0</v>
      </c>
      <c r="J406" s="1776">
        <v>0</v>
      </c>
      <c r="K406" s="1776">
        <v>0</v>
      </c>
      <c r="L406" s="1776">
        <v>0</v>
      </c>
      <c r="M406" s="1776">
        <v>0</v>
      </c>
      <c r="N406" s="1776">
        <v>0</v>
      </c>
      <c r="O406" s="1776">
        <v>2.9412458742396956</v>
      </c>
      <c r="P406" s="1776">
        <v>0</v>
      </c>
      <c r="Q406" s="1776">
        <v>0</v>
      </c>
      <c r="R406" s="1776">
        <v>5.9767417589300003</v>
      </c>
    </row>
    <row r="407" spans="2:18">
      <c r="B407" s="1767" t="s">
        <v>70</v>
      </c>
      <c r="C407" s="1776">
        <v>0</v>
      </c>
      <c r="D407" s="1776">
        <v>0</v>
      </c>
      <c r="E407" s="1776">
        <v>0.10468493175012653</v>
      </c>
      <c r="F407" s="1776">
        <v>0</v>
      </c>
      <c r="G407" s="1776">
        <v>0</v>
      </c>
      <c r="H407" s="1776">
        <v>0</v>
      </c>
      <c r="I407" s="1776">
        <v>0</v>
      </c>
      <c r="J407" s="1776">
        <v>0</v>
      </c>
      <c r="K407" s="1776">
        <v>0</v>
      </c>
      <c r="L407" s="1776">
        <v>0</v>
      </c>
      <c r="M407" s="1776">
        <v>0</v>
      </c>
      <c r="N407" s="1776">
        <v>0.7767394727298631</v>
      </c>
      <c r="O407" s="1776">
        <v>2.1438894625114306</v>
      </c>
      <c r="P407" s="1776">
        <v>0</v>
      </c>
      <c r="Q407" s="1776">
        <v>0</v>
      </c>
      <c r="R407" s="1776">
        <v>3.0253138669914201</v>
      </c>
    </row>
    <row r="408" spans="2:18">
      <c r="B408" s="1767" t="s">
        <v>71</v>
      </c>
      <c r="C408" s="1776">
        <v>0</v>
      </c>
      <c r="D408" s="1776">
        <v>0</v>
      </c>
      <c r="E408" s="1776">
        <v>9.9546906666666712E-2</v>
      </c>
      <c r="F408" s="1776">
        <v>0</v>
      </c>
      <c r="G408" s="1776">
        <v>0</v>
      </c>
      <c r="H408" s="1776">
        <v>0</v>
      </c>
      <c r="I408" s="1776">
        <v>0</v>
      </c>
      <c r="J408" s="1776">
        <v>3.6858170734169985E-4</v>
      </c>
      <c r="K408" s="1776">
        <v>0</v>
      </c>
      <c r="L408" s="1776">
        <v>0</v>
      </c>
      <c r="M408" s="1776">
        <v>0</v>
      </c>
      <c r="N408" s="1776">
        <v>1.3781498747482916E-3</v>
      </c>
      <c r="O408" s="1776">
        <v>2.3024338715337644</v>
      </c>
      <c r="P408" s="1776">
        <v>0</v>
      </c>
      <c r="Q408" s="1776">
        <v>0</v>
      </c>
      <c r="R408" s="1776">
        <v>2.403727509782521</v>
      </c>
    </row>
    <row r="409" spans="2:18">
      <c r="B409" s="1767" t="s">
        <v>72</v>
      </c>
      <c r="C409" s="1776">
        <v>0</v>
      </c>
      <c r="D409" s="1776">
        <v>0</v>
      </c>
      <c r="E409" s="1776">
        <v>9.9053344341372765E-2</v>
      </c>
      <c r="F409" s="1776">
        <v>0</v>
      </c>
      <c r="G409" s="1776">
        <v>0</v>
      </c>
      <c r="H409" s="1776">
        <v>0</v>
      </c>
      <c r="I409" s="1776">
        <v>0</v>
      </c>
      <c r="J409" s="1776">
        <v>0</v>
      </c>
      <c r="K409" s="1776">
        <v>0.31634808087081845</v>
      </c>
      <c r="L409" s="1776">
        <v>0</v>
      </c>
      <c r="M409" s="1776">
        <v>0</v>
      </c>
      <c r="N409" s="1776">
        <v>0</v>
      </c>
      <c r="O409" s="1776">
        <v>1.1411945460661961E-2</v>
      </c>
      <c r="P409" s="1776">
        <v>0</v>
      </c>
      <c r="Q409" s="1776">
        <v>0</v>
      </c>
      <c r="R409" s="1776">
        <v>0.42681337067285319</v>
      </c>
    </row>
    <row r="410" spans="2:18">
      <c r="B410" s="1767" t="s">
        <v>73</v>
      </c>
      <c r="C410" s="1776">
        <v>0</v>
      </c>
      <c r="D410" s="1776">
        <v>0</v>
      </c>
      <c r="E410" s="1776">
        <v>0</v>
      </c>
      <c r="F410" s="1776">
        <v>0</v>
      </c>
      <c r="G410" s="1776">
        <v>0</v>
      </c>
      <c r="H410" s="1776">
        <v>0</v>
      </c>
      <c r="I410" s="1776">
        <v>0</v>
      </c>
      <c r="J410" s="1776">
        <v>0</v>
      </c>
      <c r="K410" s="1776">
        <v>0</v>
      </c>
      <c r="L410" s="1776">
        <v>0</v>
      </c>
      <c r="M410" s="1776">
        <v>0</v>
      </c>
      <c r="N410" s="1776">
        <v>0</v>
      </c>
      <c r="O410" s="1776">
        <v>0</v>
      </c>
      <c r="P410" s="1776">
        <v>0</v>
      </c>
      <c r="Q410" s="1776">
        <v>0</v>
      </c>
      <c r="R410" s="1776">
        <v>0</v>
      </c>
    </row>
    <row r="411" spans="2:18">
      <c r="B411" s="1763" t="s">
        <v>74</v>
      </c>
      <c r="C411" s="1779">
        <v>0</v>
      </c>
      <c r="D411" s="1779">
        <v>0</v>
      </c>
      <c r="E411" s="1779">
        <v>3.4331331459488497</v>
      </c>
      <c r="F411" s="1779">
        <v>0</v>
      </c>
      <c r="G411" s="1779">
        <v>0</v>
      </c>
      <c r="H411" s="1779">
        <v>0</v>
      </c>
      <c r="I411" s="1779">
        <v>0.31886961990613305</v>
      </c>
      <c r="J411" s="1779">
        <v>4.8803639990011817E-3</v>
      </c>
      <c r="K411" s="1779">
        <v>0.31634808087081845</v>
      </c>
      <c r="L411" s="1779">
        <v>4.0275247252274604E-2</v>
      </c>
      <c r="M411" s="1779">
        <v>0</v>
      </c>
      <c r="N411" s="1779">
        <v>0.77893869949695604</v>
      </c>
      <c r="O411" s="1779">
        <v>8.4904187058660874</v>
      </c>
      <c r="P411" s="1779">
        <v>0.64190676048100792</v>
      </c>
      <c r="Q411" s="1779">
        <v>0</v>
      </c>
      <c r="R411" s="1779">
        <v>14.024770623821128</v>
      </c>
    </row>
    <row r="412" spans="2:18">
      <c r="B412" s="1758" t="s">
        <v>75</v>
      </c>
      <c r="C412" s="1776">
        <v>0</v>
      </c>
      <c r="D412" s="1776">
        <v>0</v>
      </c>
      <c r="E412" s="1776">
        <v>0.89977371701101816</v>
      </c>
      <c r="F412" s="1776">
        <v>0</v>
      </c>
      <c r="G412" s="1776">
        <v>0</v>
      </c>
      <c r="H412" s="1776">
        <v>0</v>
      </c>
      <c r="I412" s="1776">
        <v>0</v>
      </c>
      <c r="J412" s="1776">
        <v>0</v>
      </c>
      <c r="K412" s="1776">
        <v>0</v>
      </c>
      <c r="L412" s="1776">
        <v>0</v>
      </c>
      <c r="M412" s="1776">
        <v>0</v>
      </c>
      <c r="N412" s="1776">
        <v>0</v>
      </c>
      <c r="O412" s="1776">
        <v>0</v>
      </c>
      <c r="P412" s="1776">
        <v>0</v>
      </c>
      <c r="Q412" s="1776">
        <v>0</v>
      </c>
      <c r="R412" s="1776">
        <v>0.89977371701101816</v>
      </c>
    </row>
    <row r="413" spans="2:18">
      <c r="B413" s="1763" t="s">
        <v>76</v>
      </c>
      <c r="C413" s="1779">
        <v>0</v>
      </c>
      <c r="D413" s="1779">
        <v>0</v>
      </c>
      <c r="E413" s="1779">
        <v>4.3329068629598675</v>
      </c>
      <c r="F413" s="1779">
        <v>0</v>
      </c>
      <c r="G413" s="1779">
        <v>0</v>
      </c>
      <c r="H413" s="1779">
        <v>0</v>
      </c>
      <c r="I413" s="1779">
        <v>0.31886961990613305</v>
      </c>
      <c r="J413" s="1779">
        <v>4.8803639990011817E-3</v>
      </c>
      <c r="K413" s="1779">
        <v>0.31634808087081845</v>
      </c>
      <c r="L413" s="1779">
        <v>4.0275247252274604E-2</v>
      </c>
      <c r="M413" s="1779">
        <v>0</v>
      </c>
      <c r="N413" s="1779">
        <v>0.77893869949695604</v>
      </c>
      <c r="O413" s="1779">
        <v>8.4904187058660874</v>
      </c>
      <c r="P413" s="1779">
        <v>0.64190676048100792</v>
      </c>
      <c r="Q413" s="1779">
        <v>0</v>
      </c>
      <c r="R413" s="1779">
        <v>14.924544340832147</v>
      </c>
    </row>
    <row r="414" spans="2:18">
      <c r="B414" s="1750"/>
      <c r="C414" s="1769">
        <v>0</v>
      </c>
      <c r="D414" s="1769">
        <v>0</v>
      </c>
      <c r="E414" s="1769">
        <v>0</v>
      </c>
      <c r="F414" s="1769">
        <v>0</v>
      </c>
      <c r="G414" s="1769">
        <v>0</v>
      </c>
      <c r="H414" s="1769">
        <v>0</v>
      </c>
      <c r="I414" s="1769">
        <v>0</v>
      </c>
      <c r="J414" s="1769">
        <v>0</v>
      </c>
      <c r="K414" s="1769">
        <v>0</v>
      </c>
      <c r="L414" s="1769">
        <v>0</v>
      </c>
      <c r="M414" s="1769">
        <v>0</v>
      </c>
      <c r="N414" s="1769">
        <v>0</v>
      </c>
      <c r="O414" s="1769">
        <v>0</v>
      </c>
      <c r="P414" s="1769">
        <v>0</v>
      </c>
      <c r="Q414" s="1769">
        <v>0</v>
      </c>
      <c r="R414" s="1769">
        <v>0</v>
      </c>
    </row>
    <row r="415" spans="2:18">
      <c r="B415" s="1750"/>
      <c r="C415" s="1769"/>
      <c r="D415" s="1769"/>
      <c r="E415" s="1769"/>
      <c r="F415" s="1769"/>
      <c r="G415" s="1769"/>
      <c r="H415" s="1769"/>
      <c r="I415" s="1769"/>
      <c r="J415" s="1769"/>
      <c r="K415" s="1769"/>
      <c r="L415" s="1769"/>
      <c r="M415" s="1769"/>
      <c r="N415" s="1769"/>
      <c r="O415" s="1769"/>
      <c r="P415" s="1769"/>
      <c r="Q415" s="1769"/>
      <c r="R415" s="1769"/>
    </row>
    <row r="416" spans="2:18" ht="15">
      <c r="B416" s="1754" t="s">
        <v>86</v>
      </c>
      <c r="C416" s="1755"/>
      <c r="D416" s="1755"/>
      <c r="E416" s="1755"/>
      <c r="F416" s="1755"/>
      <c r="G416" s="1755"/>
      <c r="H416" s="1755"/>
      <c r="I416" s="1755"/>
      <c r="J416" s="1755"/>
      <c r="K416" s="1755"/>
      <c r="L416" s="1755"/>
      <c r="M416" s="1755"/>
      <c r="N416" s="1755"/>
      <c r="O416" s="1755"/>
      <c r="P416" s="1755"/>
      <c r="Q416" s="1755"/>
      <c r="R416" s="1755"/>
    </row>
    <row r="417" spans="2:18">
      <c r="B417" s="1750"/>
      <c r="C417" s="1750"/>
      <c r="D417" s="1750"/>
      <c r="E417" s="1750"/>
      <c r="F417" s="1750"/>
      <c r="G417" s="1750"/>
      <c r="H417" s="1750"/>
      <c r="I417" s="1750"/>
      <c r="J417" s="1750"/>
      <c r="K417" s="1750"/>
      <c r="L417" s="1750"/>
      <c r="M417" s="1750"/>
      <c r="N417" s="1750"/>
      <c r="O417" s="1750"/>
      <c r="P417" s="1750"/>
      <c r="Q417" s="1750"/>
      <c r="R417" s="1750"/>
    </row>
    <row r="418" spans="2:18">
      <c r="B418" s="2161" t="s">
        <v>30</v>
      </c>
      <c r="C418" s="2162" t="s">
        <v>31</v>
      </c>
      <c r="D418" s="2162" t="s">
        <v>32</v>
      </c>
      <c r="E418" s="2162" t="s">
        <v>33</v>
      </c>
      <c r="F418" s="2162" t="s">
        <v>34</v>
      </c>
      <c r="G418" s="2162" t="s">
        <v>35</v>
      </c>
      <c r="H418" s="2162" t="s">
        <v>36</v>
      </c>
      <c r="I418" s="2162" t="s">
        <v>37</v>
      </c>
      <c r="J418" s="2162"/>
      <c r="K418" s="2162"/>
      <c r="L418" s="2162"/>
      <c r="M418" s="2162"/>
      <c r="N418" s="2162"/>
      <c r="O418" s="2159" t="s">
        <v>38</v>
      </c>
      <c r="P418" s="2159" t="s">
        <v>39</v>
      </c>
      <c r="Q418" s="2159" t="s">
        <v>40</v>
      </c>
      <c r="R418" s="2159" t="s">
        <v>41</v>
      </c>
    </row>
    <row r="419" spans="2:18" ht="36">
      <c r="B419" s="2161"/>
      <c r="C419" s="2162"/>
      <c r="D419" s="2162"/>
      <c r="E419" s="2162"/>
      <c r="F419" s="2162"/>
      <c r="G419" s="2162"/>
      <c r="H419" s="2162"/>
      <c r="I419" s="1756" t="s">
        <v>42</v>
      </c>
      <c r="J419" s="1756" t="s">
        <v>43</v>
      </c>
      <c r="K419" s="1756" t="s">
        <v>44</v>
      </c>
      <c r="L419" s="1756" t="s">
        <v>45</v>
      </c>
      <c r="M419" s="1757" t="s">
        <v>46</v>
      </c>
      <c r="N419" s="1756" t="s">
        <v>47</v>
      </c>
      <c r="O419" s="2160"/>
      <c r="P419" s="2160"/>
      <c r="Q419" s="2160"/>
      <c r="R419" s="2160"/>
    </row>
    <row r="420" spans="2:18">
      <c r="B420" s="1758" t="s">
        <v>48</v>
      </c>
      <c r="C420" s="1759">
        <v>0</v>
      </c>
      <c r="D420" s="1759">
        <v>0</v>
      </c>
      <c r="E420" s="1759">
        <v>0</v>
      </c>
      <c r="F420" s="1759">
        <v>0</v>
      </c>
      <c r="G420" s="1760">
        <v>0</v>
      </c>
      <c r="H420" s="1760">
        <v>3.2801342928571584</v>
      </c>
      <c r="I420" s="1760">
        <v>2.9755694305766478</v>
      </c>
      <c r="J420" s="1760">
        <v>0.71367028305936786</v>
      </c>
      <c r="K420" s="1759">
        <v>1.6797912871987437</v>
      </c>
      <c r="L420" s="1759">
        <v>0.17065445399605614</v>
      </c>
      <c r="M420" s="1760">
        <v>0</v>
      </c>
      <c r="N420" s="1760">
        <v>7.3265115659893008</v>
      </c>
      <c r="O420" s="1759">
        <v>0</v>
      </c>
      <c r="P420" s="1759">
        <v>0</v>
      </c>
      <c r="Q420" s="1759">
        <v>0</v>
      </c>
      <c r="R420" s="1761">
        <v>16.146331313677276</v>
      </c>
    </row>
    <row r="421" spans="2:18">
      <c r="B421" s="1758" t="s">
        <v>49</v>
      </c>
      <c r="C421" s="1759">
        <v>0</v>
      </c>
      <c r="D421" s="1759">
        <v>0.71545216262602762</v>
      </c>
      <c r="E421" s="1759">
        <v>2.9590354993625017</v>
      </c>
      <c r="F421" s="1759">
        <v>0</v>
      </c>
      <c r="G421" s="1759">
        <v>0</v>
      </c>
      <c r="H421" s="1759">
        <v>0</v>
      </c>
      <c r="I421" s="1759">
        <v>4.8125993033158778</v>
      </c>
      <c r="J421" s="1759">
        <v>0</v>
      </c>
      <c r="K421" s="1759">
        <v>5.0080801377734332</v>
      </c>
      <c r="L421" s="1759">
        <v>0</v>
      </c>
      <c r="M421" s="1759">
        <v>0</v>
      </c>
      <c r="N421" s="1759">
        <v>0</v>
      </c>
      <c r="O421" s="1759">
        <v>0</v>
      </c>
      <c r="P421" s="1759">
        <v>0</v>
      </c>
      <c r="Q421" s="1759">
        <v>0</v>
      </c>
      <c r="R421" s="1761">
        <v>13.495167103077842</v>
      </c>
    </row>
    <row r="422" spans="2:18">
      <c r="B422" s="1758" t="s">
        <v>50</v>
      </c>
      <c r="C422" s="1759">
        <v>0</v>
      </c>
      <c r="D422" s="1759">
        <v>0</v>
      </c>
      <c r="E422" s="1759">
        <v>-0.1257218418528073</v>
      </c>
      <c r="F422" s="1759">
        <v>0</v>
      </c>
      <c r="G422" s="1759">
        <v>0</v>
      </c>
      <c r="H422" s="1759">
        <v>0</v>
      </c>
      <c r="I422" s="1759">
        <v>0</v>
      </c>
      <c r="J422" s="1759">
        <v>0</v>
      </c>
      <c r="K422" s="1759">
        <v>0</v>
      </c>
      <c r="L422" s="1759">
        <v>0</v>
      </c>
      <c r="M422" s="1759">
        <v>0</v>
      </c>
      <c r="N422" s="1759">
        <v>0</v>
      </c>
      <c r="O422" s="1759">
        <v>0</v>
      </c>
      <c r="P422" s="1759">
        <v>0</v>
      </c>
      <c r="Q422" s="1759">
        <v>0</v>
      </c>
      <c r="R422" s="1761">
        <v>-0.1257218418528073</v>
      </c>
    </row>
    <row r="423" spans="2:18">
      <c r="B423" s="1758" t="s">
        <v>51</v>
      </c>
      <c r="C423" s="1759">
        <v>0</v>
      </c>
      <c r="D423" s="1759">
        <v>0</v>
      </c>
      <c r="E423" s="1759">
        <v>0</v>
      </c>
      <c r="F423" s="1759">
        <v>0</v>
      </c>
      <c r="G423" s="1759">
        <v>0</v>
      </c>
      <c r="H423" s="1759">
        <v>0</v>
      </c>
      <c r="I423" s="1759">
        <v>0</v>
      </c>
      <c r="J423" s="1759">
        <v>0</v>
      </c>
      <c r="K423" s="1759">
        <v>0</v>
      </c>
      <c r="L423" s="1759">
        <v>0</v>
      </c>
      <c r="M423" s="1759">
        <v>0</v>
      </c>
      <c r="N423" s="1759">
        <v>0</v>
      </c>
      <c r="O423" s="1759">
        <v>0</v>
      </c>
      <c r="P423" s="1759">
        <v>0</v>
      </c>
      <c r="Q423" s="1759">
        <v>0</v>
      </c>
      <c r="R423" s="1761">
        <v>0</v>
      </c>
    </row>
    <row r="424" spans="2:18">
      <c r="B424" s="1758" t="s">
        <v>52</v>
      </c>
      <c r="C424" s="1759">
        <v>0</v>
      </c>
      <c r="D424" s="1759">
        <v>0</v>
      </c>
      <c r="E424" s="1759">
        <v>0</v>
      </c>
      <c r="F424" s="1759">
        <v>0</v>
      </c>
      <c r="G424" s="1759">
        <v>0</v>
      </c>
      <c r="H424" s="1759">
        <v>0</v>
      </c>
      <c r="I424" s="1759">
        <v>0</v>
      </c>
      <c r="J424" s="1759">
        <v>0</v>
      </c>
      <c r="K424" s="1759">
        <v>0</v>
      </c>
      <c r="L424" s="1759">
        <v>0</v>
      </c>
      <c r="M424" s="1759">
        <v>0</v>
      </c>
      <c r="N424" s="1759">
        <v>0</v>
      </c>
      <c r="O424" s="1759">
        <v>0</v>
      </c>
      <c r="P424" s="1759">
        <v>0</v>
      </c>
      <c r="Q424" s="1759">
        <v>0</v>
      </c>
      <c r="R424" s="1761">
        <v>0</v>
      </c>
    </row>
    <row r="425" spans="2:18">
      <c r="B425" s="1758" t="s">
        <v>53</v>
      </c>
      <c r="C425" s="1759">
        <v>0</v>
      </c>
      <c r="D425" s="1759">
        <v>0</v>
      </c>
      <c r="E425" s="1759">
        <v>0</v>
      </c>
      <c r="F425" s="1759">
        <v>0</v>
      </c>
      <c r="G425" s="1759">
        <v>0</v>
      </c>
      <c r="H425" s="1759">
        <v>0</v>
      </c>
      <c r="I425" s="1759">
        <v>0</v>
      </c>
      <c r="J425" s="1759">
        <v>0</v>
      </c>
      <c r="K425" s="1759">
        <v>0</v>
      </c>
      <c r="L425" s="1759">
        <v>0</v>
      </c>
      <c r="M425" s="1759">
        <v>0</v>
      </c>
      <c r="N425" s="1759">
        <v>0</v>
      </c>
      <c r="O425" s="1759">
        <v>0</v>
      </c>
      <c r="P425" s="1759">
        <v>0</v>
      </c>
      <c r="Q425" s="1759">
        <v>0</v>
      </c>
      <c r="R425" s="1761">
        <v>0</v>
      </c>
    </row>
    <row r="426" spans="2:18">
      <c r="B426" s="1763" t="s">
        <v>54</v>
      </c>
      <c r="C426" s="1764">
        <v>0</v>
      </c>
      <c r="D426" s="1764">
        <v>0.71545216262602762</v>
      </c>
      <c r="E426" s="1764">
        <v>2.8333136575096942</v>
      </c>
      <c r="F426" s="1764">
        <v>0</v>
      </c>
      <c r="G426" s="1764">
        <v>0</v>
      </c>
      <c r="H426" s="1764">
        <v>3.2801342928571584</v>
      </c>
      <c r="I426" s="1764">
        <v>7.7881687338925252</v>
      </c>
      <c r="J426" s="1764">
        <v>0.71367028305936786</v>
      </c>
      <c r="K426" s="1764">
        <v>6.6878714249721778</v>
      </c>
      <c r="L426" s="1764">
        <v>0.17065445399605614</v>
      </c>
      <c r="M426" s="1764">
        <v>0</v>
      </c>
      <c r="N426" s="1764">
        <v>7.3265115659893008</v>
      </c>
      <c r="O426" s="1764">
        <v>0</v>
      </c>
      <c r="P426" s="1764">
        <v>0</v>
      </c>
      <c r="Q426" s="1764">
        <v>0</v>
      </c>
      <c r="R426" s="1764">
        <v>29.515776574902304</v>
      </c>
    </row>
    <row r="427" spans="2:18">
      <c r="B427" s="1765"/>
      <c r="C427" s="1766"/>
      <c r="D427" s="1766"/>
      <c r="E427" s="1766"/>
      <c r="F427" s="1766"/>
      <c r="G427" s="1766"/>
      <c r="H427" s="1766"/>
      <c r="I427" s="1766"/>
      <c r="J427" s="1766"/>
      <c r="K427" s="1766"/>
      <c r="L427" s="1766"/>
      <c r="M427" s="1766"/>
      <c r="N427" s="1766"/>
      <c r="O427" s="1766"/>
      <c r="P427" s="1766"/>
      <c r="Q427" s="1766"/>
      <c r="R427" s="1766"/>
    </row>
    <row r="428" spans="2:18">
      <c r="B428" s="1767" t="s">
        <v>55</v>
      </c>
      <c r="C428" s="1759">
        <v>0</v>
      </c>
      <c r="D428" s="1759">
        <v>0</v>
      </c>
      <c r="E428" s="1759">
        <v>0</v>
      </c>
      <c r="F428" s="1759">
        <v>0</v>
      </c>
      <c r="G428" s="1759">
        <v>0</v>
      </c>
      <c r="H428" s="1759">
        <v>0</v>
      </c>
      <c r="I428" s="1759">
        <v>0</v>
      </c>
      <c r="J428" s="1759">
        <v>0</v>
      </c>
      <c r="K428" s="1759">
        <v>0</v>
      </c>
      <c r="L428" s="1759">
        <v>0</v>
      </c>
      <c r="M428" s="1759">
        <v>0</v>
      </c>
      <c r="N428" s="1759">
        <v>0</v>
      </c>
      <c r="O428" s="1759">
        <v>0</v>
      </c>
      <c r="P428" s="1759">
        <v>0</v>
      </c>
      <c r="Q428" s="1759">
        <v>0</v>
      </c>
      <c r="R428" s="1768">
        <v>0</v>
      </c>
    </row>
    <row r="429" spans="2:18">
      <c r="B429" s="1767" t="s">
        <v>56</v>
      </c>
      <c r="C429" s="1759">
        <v>0</v>
      </c>
      <c r="D429" s="1759">
        <v>0</v>
      </c>
      <c r="E429" s="1759">
        <v>0</v>
      </c>
      <c r="F429" s="1759">
        <v>0</v>
      </c>
      <c r="G429" s="1759">
        <v>0</v>
      </c>
      <c r="H429" s="1759">
        <v>3.2801342928571584</v>
      </c>
      <c r="I429" s="1759">
        <v>6.7346941083254706</v>
      </c>
      <c r="J429" s="1759">
        <v>0.70871796999984171</v>
      </c>
      <c r="K429" s="1759">
        <v>6.3451610040287907</v>
      </c>
      <c r="L429" s="1759">
        <v>0.11419280490868838</v>
      </c>
      <c r="M429" s="1759">
        <v>0</v>
      </c>
      <c r="N429" s="1759">
        <v>6.4766550958451852</v>
      </c>
      <c r="O429" s="1759">
        <v>-9.5417221572270421</v>
      </c>
      <c r="P429" s="1759">
        <v>0</v>
      </c>
      <c r="Q429" s="1759">
        <v>0</v>
      </c>
      <c r="R429" s="1768">
        <v>14.117833118738094</v>
      </c>
    </row>
    <row r="430" spans="2:18">
      <c r="B430" s="1767" t="s">
        <v>57</v>
      </c>
      <c r="C430" s="1759">
        <v>0</v>
      </c>
      <c r="D430" s="1759">
        <v>0</v>
      </c>
      <c r="E430" s="1759">
        <v>0</v>
      </c>
      <c r="F430" s="1759">
        <v>0</v>
      </c>
      <c r="G430" s="1759">
        <v>0</v>
      </c>
      <c r="H430" s="1759">
        <v>0</v>
      </c>
      <c r="I430" s="1759">
        <v>0.72559895740898095</v>
      </c>
      <c r="J430" s="1759">
        <v>0</v>
      </c>
      <c r="K430" s="1759">
        <v>0</v>
      </c>
      <c r="L430" s="1759">
        <v>1.5111442055623151E-2</v>
      </c>
      <c r="M430" s="1759">
        <v>0</v>
      </c>
      <c r="N430" s="1759">
        <v>8.9757512269769094E-2</v>
      </c>
      <c r="O430" s="1759">
        <v>0</v>
      </c>
      <c r="P430" s="1759">
        <v>-0.70993409223614956</v>
      </c>
      <c r="Q430" s="1759">
        <v>0</v>
      </c>
      <c r="R430" s="1768">
        <v>0.12053381949822363</v>
      </c>
    </row>
    <row r="431" spans="2:18">
      <c r="B431" s="1767" t="s">
        <v>58</v>
      </c>
      <c r="C431" s="1759">
        <v>0</v>
      </c>
      <c r="D431" s="1759">
        <v>0</v>
      </c>
      <c r="E431" s="1759">
        <v>0</v>
      </c>
      <c r="F431" s="1759">
        <v>0</v>
      </c>
      <c r="G431" s="1759">
        <v>0</v>
      </c>
      <c r="H431" s="1759">
        <v>0</v>
      </c>
      <c r="I431" s="1759">
        <v>0</v>
      </c>
      <c r="J431" s="1759">
        <v>0</v>
      </c>
      <c r="K431" s="1759">
        <v>0</v>
      </c>
      <c r="L431" s="1759">
        <v>0</v>
      </c>
      <c r="M431" s="1759">
        <v>0</v>
      </c>
      <c r="N431" s="1759">
        <v>0</v>
      </c>
      <c r="O431" s="1759">
        <v>0</v>
      </c>
      <c r="P431" s="1759">
        <v>0</v>
      </c>
      <c r="Q431" s="1759">
        <v>0</v>
      </c>
      <c r="R431" s="1768">
        <v>0</v>
      </c>
    </row>
    <row r="432" spans="2:18">
      <c r="B432" s="1767" t="s">
        <v>59</v>
      </c>
      <c r="C432" s="1759">
        <v>0</v>
      </c>
      <c r="D432" s="1759">
        <v>0</v>
      </c>
      <c r="E432" s="1759">
        <v>0</v>
      </c>
      <c r="F432" s="1759">
        <v>0</v>
      </c>
      <c r="G432" s="1759">
        <v>0</v>
      </c>
      <c r="H432" s="1759">
        <v>0</v>
      </c>
      <c r="I432" s="1759">
        <v>0</v>
      </c>
      <c r="J432" s="1759">
        <v>0</v>
      </c>
      <c r="K432" s="1759">
        <v>0</v>
      </c>
      <c r="L432" s="1759">
        <v>0</v>
      </c>
      <c r="M432" s="1759">
        <v>0</v>
      </c>
      <c r="N432" s="1759">
        <v>0</v>
      </c>
      <c r="O432" s="1759">
        <v>0</v>
      </c>
      <c r="P432" s="1759">
        <v>0</v>
      </c>
      <c r="Q432" s="1759">
        <v>0</v>
      </c>
      <c r="R432" s="1768">
        <v>0</v>
      </c>
    </row>
    <row r="433" spans="2:18">
      <c r="B433" s="1767" t="s">
        <v>60</v>
      </c>
      <c r="C433" s="1759">
        <v>0</v>
      </c>
      <c r="D433" s="1759">
        <v>0.78747344884806048</v>
      </c>
      <c r="E433" s="1759">
        <v>-0.7840700827029129</v>
      </c>
      <c r="F433" s="1759">
        <v>0</v>
      </c>
      <c r="G433" s="1759">
        <v>0</v>
      </c>
      <c r="H433" s="1759">
        <v>0</v>
      </c>
      <c r="I433" s="1759">
        <v>0</v>
      </c>
      <c r="J433" s="1759">
        <v>0</v>
      </c>
      <c r="K433" s="1759">
        <v>0</v>
      </c>
      <c r="L433" s="1759">
        <v>0</v>
      </c>
      <c r="M433" s="1759">
        <v>0</v>
      </c>
      <c r="N433" s="1759">
        <v>0</v>
      </c>
      <c r="O433" s="1759">
        <v>0</v>
      </c>
      <c r="P433" s="1759">
        <v>0</v>
      </c>
      <c r="Q433" s="1759">
        <v>0</v>
      </c>
      <c r="R433" s="1768">
        <v>3.4033661451475157E-3</v>
      </c>
    </row>
    <row r="434" spans="2:18">
      <c r="B434" s="1767" t="s">
        <v>61</v>
      </c>
      <c r="C434" s="1759">
        <v>0</v>
      </c>
      <c r="D434" s="1759">
        <v>0</v>
      </c>
      <c r="E434" s="1759">
        <v>0</v>
      </c>
      <c r="F434" s="1759">
        <v>0</v>
      </c>
      <c r="G434" s="1759">
        <v>0</v>
      </c>
      <c r="H434" s="1759">
        <v>0</v>
      </c>
      <c r="I434" s="1759">
        <v>0</v>
      </c>
      <c r="J434" s="1759">
        <v>0</v>
      </c>
      <c r="K434" s="1759">
        <v>0</v>
      </c>
      <c r="L434" s="1759">
        <v>0</v>
      </c>
      <c r="M434" s="1759">
        <v>0</v>
      </c>
      <c r="N434" s="1759">
        <v>0</v>
      </c>
      <c r="O434" s="1759">
        <v>0</v>
      </c>
      <c r="P434" s="1759">
        <v>0</v>
      </c>
      <c r="Q434" s="1759">
        <v>0</v>
      </c>
      <c r="R434" s="1768">
        <v>0</v>
      </c>
    </row>
    <row r="435" spans="2:18">
      <c r="B435" s="1767" t="s">
        <v>62</v>
      </c>
      <c r="C435" s="1759">
        <v>0</v>
      </c>
      <c r="D435" s="1759">
        <v>0</v>
      </c>
      <c r="E435" s="1759">
        <v>0</v>
      </c>
      <c r="F435" s="1759">
        <v>0</v>
      </c>
      <c r="G435" s="1759">
        <v>0</v>
      </c>
      <c r="H435" s="1759">
        <v>0</v>
      </c>
      <c r="I435" s="1759">
        <v>0</v>
      </c>
      <c r="J435" s="1759">
        <v>0</v>
      </c>
      <c r="K435" s="1759">
        <v>0</v>
      </c>
      <c r="L435" s="1759">
        <v>0</v>
      </c>
      <c r="M435" s="1759">
        <v>0</v>
      </c>
      <c r="N435" s="1759">
        <v>0</v>
      </c>
      <c r="O435" s="1759">
        <v>0</v>
      </c>
      <c r="P435" s="1759">
        <v>0</v>
      </c>
      <c r="Q435" s="1759">
        <v>0</v>
      </c>
      <c r="R435" s="1768">
        <v>0</v>
      </c>
    </row>
    <row r="436" spans="2:18">
      <c r="B436" s="1767" t="s">
        <v>63</v>
      </c>
      <c r="C436" s="1759">
        <v>0</v>
      </c>
      <c r="D436" s="1759">
        <v>0</v>
      </c>
      <c r="E436" s="1759">
        <v>0</v>
      </c>
      <c r="F436" s="1759">
        <v>0</v>
      </c>
      <c r="G436" s="1759">
        <v>0</v>
      </c>
      <c r="H436" s="1759">
        <v>0</v>
      </c>
      <c r="I436" s="1759">
        <v>0</v>
      </c>
      <c r="J436" s="1759">
        <v>0</v>
      </c>
      <c r="K436" s="1759">
        <v>0</v>
      </c>
      <c r="L436" s="1759">
        <v>0</v>
      </c>
      <c r="M436" s="1759">
        <v>0</v>
      </c>
      <c r="N436" s="1759">
        <v>0</v>
      </c>
      <c r="O436" s="1759">
        <v>0</v>
      </c>
      <c r="P436" s="1759">
        <v>0</v>
      </c>
      <c r="Q436" s="1759">
        <v>0</v>
      </c>
      <c r="R436" s="1768">
        <v>0</v>
      </c>
    </row>
    <row r="437" spans="2:18">
      <c r="B437" s="1767" t="s">
        <v>64</v>
      </c>
      <c r="C437" s="1759">
        <v>0</v>
      </c>
      <c r="D437" s="1759">
        <v>-7.2021286222032785E-2</v>
      </c>
      <c r="E437" s="1759">
        <v>7.2021286222032785E-2</v>
      </c>
      <c r="F437" s="1759">
        <v>0</v>
      </c>
      <c r="G437" s="1759">
        <v>0</v>
      </c>
      <c r="H437" s="1759">
        <v>0</v>
      </c>
      <c r="I437" s="1759">
        <v>0</v>
      </c>
      <c r="J437" s="1759">
        <v>0</v>
      </c>
      <c r="K437" s="1759">
        <v>0</v>
      </c>
      <c r="L437" s="1759">
        <v>0</v>
      </c>
      <c r="M437" s="1759">
        <v>0</v>
      </c>
      <c r="N437" s="1759">
        <v>0</v>
      </c>
      <c r="O437" s="1759">
        <v>0</v>
      </c>
      <c r="P437" s="1759">
        <v>0</v>
      </c>
      <c r="Q437" s="1759">
        <v>0</v>
      </c>
      <c r="R437" s="1768">
        <v>0</v>
      </c>
    </row>
    <row r="438" spans="2:18">
      <c r="B438" s="1767" t="s">
        <v>65</v>
      </c>
      <c r="C438" s="1759">
        <v>0</v>
      </c>
      <c r="D438" s="1759">
        <v>0</v>
      </c>
      <c r="E438" s="1759">
        <v>6.8004419132732669E-2</v>
      </c>
      <c r="F438" s="1759">
        <v>0</v>
      </c>
      <c r="G438" s="1759">
        <v>0</v>
      </c>
      <c r="H438" s="1759">
        <v>0</v>
      </c>
      <c r="I438" s="1759">
        <v>0</v>
      </c>
      <c r="J438" s="1759">
        <v>0</v>
      </c>
      <c r="K438" s="1759">
        <v>0</v>
      </c>
      <c r="L438" s="1759">
        <v>0</v>
      </c>
      <c r="M438" s="1759">
        <v>0</v>
      </c>
      <c r="N438" s="1759">
        <v>0</v>
      </c>
      <c r="O438" s="1759">
        <v>0.11317874530749643</v>
      </c>
      <c r="P438" s="1759">
        <v>0</v>
      </c>
      <c r="Q438" s="1759">
        <v>0</v>
      </c>
      <c r="R438" s="1768">
        <v>0.18118316444022908</v>
      </c>
    </row>
    <row r="439" spans="2:18">
      <c r="B439" s="1767" t="s">
        <v>66</v>
      </c>
      <c r="C439" s="1759">
        <v>0</v>
      </c>
      <c r="D439" s="1759">
        <v>0</v>
      </c>
      <c r="E439" s="1759">
        <v>0</v>
      </c>
      <c r="F439" s="1759">
        <v>0</v>
      </c>
      <c r="G439" s="1759">
        <v>0</v>
      </c>
      <c r="H439" s="1759">
        <v>0</v>
      </c>
      <c r="I439" s="1759">
        <v>0</v>
      </c>
      <c r="J439" s="1759">
        <v>0</v>
      </c>
      <c r="K439" s="1759">
        <v>0</v>
      </c>
      <c r="L439" s="1759">
        <v>0</v>
      </c>
      <c r="M439" s="1759">
        <v>0</v>
      </c>
      <c r="N439" s="1759">
        <v>0</v>
      </c>
      <c r="O439" s="1759">
        <v>0.64926944456903024</v>
      </c>
      <c r="P439" s="1759">
        <v>5.9818803311161031E-2</v>
      </c>
      <c r="Q439" s="1759">
        <v>0</v>
      </c>
      <c r="R439" s="1768">
        <v>0.70908824788019142</v>
      </c>
    </row>
    <row r="440" spans="2:18">
      <c r="B440" s="1763" t="s">
        <v>67</v>
      </c>
      <c r="C440" s="1764">
        <v>0</v>
      </c>
      <c r="D440" s="1764">
        <v>0.71545216262602762</v>
      </c>
      <c r="E440" s="1764">
        <v>-0.64404437734814746</v>
      </c>
      <c r="F440" s="1764">
        <v>0</v>
      </c>
      <c r="G440" s="1764">
        <v>0</v>
      </c>
      <c r="H440" s="1764">
        <v>3.2801342928571584</v>
      </c>
      <c r="I440" s="1764">
        <v>7.4602930657344517</v>
      </c>
      <c r="J440" s="1764">
        <v>0.70871796999984171</v>
      </c>
      <c r="K440" s="1764">
        <v>6.3451610040287907</v>
      </c>
      <c r="L440" s="1764">
        <v>0.1293042469643115</v>
      </c>
      <c r="M440" s="1764">
        <v>0</v>
      </c>
      <c r="N440" s="1764">
        <v>6.5664126081149545</v>
      </c>
      <c r="O440" s="1764">
        <v>-8.779273967350516</v>
      </c>
      <c r="P440" s="1764">
        <v>-0.6501152889249886</v>
      </c>
      <c r="Q440" s="1764">
        <v>0</v>
      </c>
      <c r="R440" s="1764">
        <v>15.132041716701883</v>
      </c>
    </row>
    <row r="441" spans="2:18">
      <c r="B441" s="1765"/>
      <c r="C441" s="1766"/>
      <c r="D441" s="1766"/>
      <c r="E441" s="1766"/>
      <c r="F441" s="1766"/>
      <c r="G441" s="1766"/>
      <c r="H441" s="1766"/>
      <c r="I441" s="1766"/>
      <c r="J441" s="1766"/>
      <c r="K441" s="1766"/>
      <c r="L441" s="1766"/>
      <c r="M441" s="1766"/>
      <c r="N441" s="1766"/>
      <c r="O441" s="1766"/>
      <c r="P441" s="1766"/>
      <c r="Q441" s="1766"/>
      <c r="R441" s="1766"/>
    </row>
    <row r="442" spans="2:18">
      <c r="B442" s="1767" t="s">
        <v>68</v>
      </c>
      <c r="C442" s="1759">
        <v>0</v>
      </c>
      <c r="D442" s="1759">
        <v>0</v>
      </c>
      <c r="E442" s="1759">
        <v>6.085849575703503E-2</v>
      </c>
      <c r="F442" s="1759">
        <v>0</v>
      </c>
      <c r="G442" s="1759">
        <v>0</v>
      </c>
      <c r="H442" s="1759">
        <v>0</v>
      </c>
      <c r="I442" s="1759">
        <v>0.3278756681580739</v>
      </c>
      <c r="J442" s="1759">
        <v>4.6054857972823039E-3</v>
      </c>
      <c r="K442" s="1759">
        <v>0</v>
      </c>
      <c r="L442" s="1759">
        <v>4.1350207031744621E-2</v>
      </c>
      <c r="M442" s="1759">
        <v>0</v>
      </c>
      <c r="N442" s="1759">
        <v>8.4299170840015686E-4</v>
      </c>
      <c r="O442" s="1759">
        <v>1.1365177845126671</v>
      </c>
      <c r="P442" s="1759">
        <v>0.6501152889249886</v>
      </c>
      <c r="Q442" s="1759">
        <v>0</v>
      </c>
      <c r="R442" s="1768">
        <v>2.2221659218901917</v>
      </c>
    </row>
    <row r="443" spans="2:18">
      <c r="B443" s="1767" t="s">
        <v>69</v>
      </c>
      <c r="C443" s="1759">
        <v>0</v>
      </c>
      <c r="D443" s="1759">
        <v>0</v>
      </c>
      <c r="E443" s="1759">
        <v>2.2665437923828478</v>
      </c>
      <c r="F443" s="1759">
        <v>0</v>
      </c>
      <c r="G443" s="1759">
        <v>0</v>
      </c>
      <c r="H443" s="1759">
        <v>0</v>
      </c>
      <c r="I443" s="1759">
        <v>0</v>
      </c>
      <c r="J443" s="1759">
        <v>0</v>
      </c>
      <c r="K443" s="1759">
        <v>0</v>
      </c>
      <c r="L443" s="1759">
        <v>0</v>
      </c>
      <c r="M443" s="1759">
        <v>0</v>
      </c>
      <c r="N443" s="1759">
        <v>0</v>
      </c>
      <c r="O443" s="1759">
        <v>3.2483911158536851</v>
      </c>
      <c r="P443" s="1759">
        <v>0</v>
      </c>
      <c r="Q443" s="1759">
        <v>0</v>
      </c>
      <c r="R443" s="1768">
        <v>5.5149349082365333</v>
      </c>
    </row>
    <row r="444" spans="2:18">
      <c r="B444" s="1767" t="s">
        <v>70</v>
      </c>
      <c r="C444" s="1759">
        <v>0</v>
      </c>
      <c r="D444" s="1759">
        <v>0</v>
      </c>
      <c r="E444" s="1759">
        <v>7.4774951250090385E-2</v>
      </c>
      <c r="F444" s="1759">
        <v>0</v>
      </c>
      <c r="G444" s="1759">
        <v>0</v>
      </c>
      <c r="H444" s="1759">
        <v>0</v>
      </c>
      <c r="I444" s="1759">
        <v>0</v>
      </c>
      <c r="J444" s="1759">
        <v>0</v>
      </c>
      <c r="K444" s="1759">
        <v>0</v>
      </c>
      <c r="L444" s="1759">
        <v>0</v>
      </c>
      <c r="M444" s="1759">
        <v>0</v>
      </c>
      <c r="N444" s="1759">
        <v>0.75792265798994107</v>
      </c>
      <c r="O444" s="1759">
        <v>2.1223016167895894</v>
      </c>
      <c r="P444" s="1759">
        <v>0</v>
      </c>
      <c r="Q444" s="1759">
        <v>0</v>
      </c>
      <c r="R444" s="1768">
        <v>2.9549992260296212</v>
      </c>
    </row>
    <row r="445" spans="2:18">
      <c r="B445" s="1767" t="s">
        <v>71</v>
      </c>
      <c r="C445" s="1759">
        <v>0</v>
      </c>
      <c r="D445" s="1759">
        <v>0</v>
      </c>
      <c r="E445" s="1759">
        <v>7.110493333333337E-2</v>
      </c>
      <c r="F445" s="1759">
        <v>0</v>
      </c>
      <c r="G445" s="1759">
        <v>0</v>
      </c>
      <c r="H445" s="1759">
        <v>0</v>
      </c>
      <c r="I445" s="1759">
        <v>0</v>
      </c>
      <c r="J445" s="1759">
        <v>3.4682726224379159E-4</v>
      </c>
      <c r="K445" s="1759">
        <v>0</v>
      </c>
      <c r="L445" s="1759">
        <v>0</v>
      </c>
      <c r="M445" s="1759">
        <v>0</v>
      </c>
      <c r="N445" s="1759">
        <v>1.3333081760053558E-3</v>
      </c>
      <c r="O445" s="1759">
        <v>2.2628089929467952</v>
      </c>
      <c r="P445" s="1759">
        <v>0</v>
      </c>
      <c r="Q445" s="1759">
        <v>0</v>
      </c>
      <c r="R445" s="1768">
        <v>2.3355940617183779</v>
      </c>
    </row>
    <row r="446" spans="2:18">
      <c r="B446" s="1767" t="s">
        <v>72</v>
      </c>
      <c r="C446" s="1759">
        <v>0</v>
      </c>
      <c r="D446" s="1759">
        <v>0</v>
      </c>
      <c r="E446" s="1759">
        <v>7.0752388815266271E-2</v>
      </c>
      <c r="F446" s="1759">
        <v>0</v>
      </c>
      <c r="G446" s="1759">
        <v>0</v>
      </c>
      <c r="H446" s="1759">
        <v>0</v>
      </c>
      <c r="I446" s="1759">
        <v>0</v>
      </c>
      <c r="J446" s="1759">
        <v>0</v>
      </c>
      <c r="K446" s="1759">
        <v>0.34271042094338666</v>
      </c>
      <c r="L446" s="1759">
        <v>0</v>
      </c>
      <c r="M446" s="1759">
        <v>0</v>
      </c>
      <c r="N446" s="1759">
        <v>0</v>
      </c>
      <c r="O446" s="1759">
        <v>9.2544572477805918E-3</v>
      </c>
      <c r="P446" s="1759">
        <v>0</v>
      </c>
      <c r="Q446" s="1759">
        <v>0</v>
      </c>
      <c r="R446" s="1768">
        <v>0.42271726700643358</v>
      </c>
    </row>
    <row r="447" spans="2:18">
      <c r="B447" s="1767" t="s">
        <v>73</v>
      </c>
      <c r="C447" s="1759">
        <v>0</v>
      </c>
      <c r="D447" s="1759">
        <v>0</v>
      </c>
      <c r="E447" s="1759">
        <v>0</v>
      </c>
      <c r="F447" s="1759">
        <v>0</v>
      </c>
      <c r="G447" s="1759">
        <v>0</v>
      </c>
      <c r="H447" s="1759">
        <v>0</v>
      </c>
      <c r="I447" s="1759">
        <v>0</v>
      </c>
      <c r="J447" s="1759">
        <v>0</v>
      </c>
      <c r="K447" s="1759">
        <v>0</v>
      </c>
      <c r="L447" s="1759">
        <v>0</v>
      </c>
      <c r="M447" s="1759">
        <v>0</v>
      </c>
      <c r="N447" s="1759">
        <v>0</v>
      </c>
      <c r="O447" s="1759">
        <v>0</v>
      </c>
      <c r="P447" s="1759">
        <v>0</v>
      </c>
      <c r="Q447" s="1759">
        <v>0</v>
      </c>
      <c r="R447" s="1768">
        <v>0</v>
      </c>
    </row>
    <row r="448" spans="2:18">
      <c r="B448" s="1763" t="s">
        <v>74</v>
      </c>
      <c r="C448" s="1764">
        <v>0</v>
      </c>
      <c r="D448" s="1764">
        <v>0</v>
      </c>
      <c r="E448" s="1764">
        <v>2.5440345615385729</v>
      </c>
      <c r="F448" s="1764">
        <v>0</v>
      </c>
      <c r="G448" s="1764">
        <v>0</v>
      </c>
      <c r="H448" s="1764">
        <v>0</v>
      </c>
      <c r="I448" s="1764">
        <v>0.3278756681580739</v>
      </c>
      <c r="J448" s="1764">
        <v>4.9523130595260957E-3</v>
      </c>
      <c r="K448" s="1764">
        <v>0.34271042094338666</v>
      </c>
      <c r="L448" s="1764">
        <v>4.1350207031744621E-2</v>
      </c>
      <c r="M448" s="1764">
        <v>0</v>
      </c>
      <c r="N448" s="1764">
        <v>0.76009895787434667</v>
      </c>
      <c r="O448" s="1764">
        <v>8.779273967350516</v>
      </c>
      <c r="P448" s="1764">
        <v>0.6501152889249886</v>
      </c>
      <c r="Q448" s="1764">
        <v>0</v>
      </c>
      <c r="R448" s="1764">
        <v>13.450411384881155</v>
      </c>
    </row>
    <row r="449" spans="2:18">
      <c r="B449" s="1758" t="s">
        <v>75</v>
      </c>
      <c r="C449" s="1759">
        <v>0</v>
      </c>
      <c r="D449" s="1759">
        <v>0</v>
      </c>
      <c r="E449" s="1759">
        <v>0.93332347331926946</v>
      </c>
      <c r="F449" s="1759">
        <v>0</v>
      </c>
      <c r="G449" s="1759">
        <v>0</v>
      </c>
      <c r="H449" s="1759">
        <v>0</v>
      </c>
      <c r="I449" s="1759">
        <v>0</v>
      </c>
      <c r="J449" s="1759">
        <v>0</v>
      </c>
      <c r="K449" s="1759">
        <v>0</v>
      </c>
      <c r="L449" s="1759">
        <v>0</v>
      </c>
      <c r="M449" s="1759">
        <v>0</v>
      </c>
      <c r="N449" s="1759">
        <v>0</v>
      </c>
      <c r="O449" s="1759">
        <v>0</v>
      </c>
      <c r="P449" s="1759">
        <v>0</v>
      </c>
      <c r="Q449" s="1759">
        <v>0</v>
      </c>
      <c r="R449" s="1768">
        <v>0.93332347331926946</v>
      </c>
    </row>
    <row r="450" spans="2:18">
      <c r="B450" s="1763" t="s">
        <v>76</v>
      </c>
      <c r="C450" s="1764">
        <v>0</v>
      </c>
      <c r="D450" s="1764">
        <v>0</v>
      </c>
      <c r="E450" s="1764">
        <v>3.4773580348578417</v>
      </c>
      <c r="F450" s="1764">
        <v>0</v>
      </c>
      <c r="G450" s="1764">
        <v>0</v>
      </c>
      <c r="H450" s="1764">
        <v>0</v>
      </c>
      <c r="I450" s="1764">
        <v>0.3278756681580739</v>
      </c>
      <c r="J450" s="1764">
        <v>4.9523130595260957E-3</v>
      </c>
      <c r="K450" s="1764">
        <v>0.34271042094338666</v>
      </c>
      <c r="L450" s="1764">
        <v>4.1350207031744621E-2</v>
      </c>
      <c r="M450" s="1764">
        <v>0</v>
      </c>
      <c r="N450" s="1764">
        <v>0.76009895787434667</v>
      </c>
      <c r="O450" s="1764">
        <v>8.779273967350516</v>
      </c>
      <c r="P450" s="1764">
        <v>0.6501152889249886</v>
      </c>
      <c r="Q450" s="1764">
        <v>0</v>
      </c>
      <c r="R450" s="1764">
        <v>14.383734858200427</v>
      </c>
    </row>
    <row r="451" spans="2:18">
      <c r="B451" s="1750"/>
      <c r="C451" s="1769">
        <v>0</v>
      </c>
      <c r="D451" s="1769">
        <v>0</v>
      </c>
      <c r="E451" s="1769">
        <v>0</v>
      </c>
      <c r="F451" s="1769">
        <v>0</v>
      </c>
      <c r="G451" s="1769">
        <v>0</v>
      </c>
      <c r="H451" s="1769">
        <v>0</v>
      </c>
      <c r="I451" s="1769">
        <v>0</v>
      </c>
      <c r="J451" s="1769">
        <v>0</v>
      </c>
      <c r="K451" s="1769">
        <v>0</v>
      </c>
      <c r="L451" s="1769">
        <v>0</v>
      </c>
      <c r="M451" s="1769">
        <v>0</v>
      </c>
      <c r="N451" s="1769">
        <v>0</v>
      </c>
      <c r="O451" s="1769">
        <v>0</v>
      </c>
      <c r="P451" s="1769">
        <v>0</v>
      </c>
      <c r="Q451" s="1769">
        <v>0</v>
      </c>
      <c r="R451" s="1769">
        <v>0</v>
      </c>
    </row>
    <row r="452" spans="2:18">
      <c r="B452" s="1750"/>
      <c r="C452" s="1750"/>
      <c r="D452" s="1750"/>
      <c r="E452" s="1750"/>
      <c r="F452" s="1750"/>
      <c r="G452" s="1750"/>
      <c r="H452" s="1750"/>
      <c r="I452" s="1750"/>
      <c r="J452" s="1750"/>
      <c r="K452" s="1750"/>
      <c r="L452" s="1750"/>
      <c r="M452" s="1750"/>
      <c r="N452" s="1750"/>
      <c r="O452" s="1750"/>
      <c r="P452" s="1750"/>
      <c r="Q452" s="1750"/>
      <c r="R452" s="1750"/>
    </row>
    <row r="453" spans="2:18" ht="15">
      <c r="B453" s="1754" t="s">
        <v>87</v>
      </c>
      <c r="C453" s="1755"/>
      <c r="D453" s="1755"/>
      <c r="E453" s="1755"/>
      <c r="F453" s="1755"/>
      <c r="G453" s="1755"/>
      <c r="H453" s="1755"/>
      <c r="I453" s="1755"/>
      <c r="J453" s="1755"/>
      <c r="K453" s="1755"/>
      <c r="L453" s="1755"/>
      <c r="M453" s="1755"/>
      <c r="N453" s="1755"/>
      <c r="O453" s="1755"/>
      <c r="P453" s="1755"/>
      <c r="Q453" s="1755"/>
      <c r="R453" s="1755"/>
    </row>
    <row r="454" spans="2:18">
      <c r="B454" s="1750"/>
      <c r="C454" s="1750"/>
      <c r="D454" s="1750"/>
      <c r="E454" s="1750"/>
      <c r="F454" s="1750"/>
      <c r="G454" s="1750"/>
      <c r="H454" s="1750"/>
      <c r="I454" s="1750"/>
      <c r="J454" s="1750"/>
      <c r="K454" s="1750"/>
      <c r="L454" s="1750"/>
      <c r="M454" s="1750"/>
      <c r="N454" s="1750"/>
      <c r="O454" s="1750"/>
      <c r="P454" s="1750"/>
      <c r="Q454" s="1750"/>
      <c r="R454" s="1750"/>
    </row>
    <row r="455" spans="2:18">
      <c r="B455" s="2161" t="s">
        <v>30</v>
      </c>
      <c r="C455" s="2162" t="s">
        <v>31</v>
      </c>
      <c r="D455" s="2162" t="s">
        <v>32</v>
      </c>
      <c r="E455" s="2162" t="s">
        <v>33</v>
      </c>
      <c r="F455" s="2162" t="s">
        <v>34</v>
      </c>
      <c r="G455" s="2162" t="s">
        <v>35</v>
      </c>
      <c r="H455" s="2162" t="s">
        <v>36</v>
      </c>
      <c r="I455" s="2162" t="s">
        <v>37</v>
      </c>
      <c r="J455" s="2162"/>
      <c r="K455" s="2162"/>
      <c r="L455" s="2162"/>
      <c r="M455" s="2162"/>
      <c r="N455" s="2162"/>
      <c r="O455" s="2159" t="s">
        <v>38</v>
      </c>
      <c r="P455" s="2159" t="s">
        <v>39</v>
      </c>
      <c r="Q455" s="2159" t="s">
        <v>40</v>
      </c>
      <c r="R455" s="2159" t="s">
        <v>41</v>
      </c>
    </row>
    <row r="456" spans="2:18" ht="36">
      <c r="B456" s="2161"/>
      <c r="C456" s="2162"/>
      <c r="D456" s="2162"/>
      <c r="E456" s="2162"/>
      <c r="F456" s="2162"/>
      <c r="G456" s="2162"/>
      <c r="H456" s="2162"/>
      <c r="I456" s="1756" t="s">
        <v>42</v>
      </c>
      <c r="J456" s="1756" t="s">
        <v>43</v>
      </c>
      <c r="K456" s="1756" t="s">
        <v>44</v>
      </c>
      <c r="L456" s="1756" t="s">
        <v>45</v>
      </c>
      <c r="M456" s="1757" t="s">
        <v>46</v>
      </c>
      <c r="N456" s="1756" t="s">
        <v>47</v>
      </c>
      <c r="O456" s="2160"/>
      <c r="P456" s="2160"/>
      <c r="Q456" s="2160"/>
      <c r="R456" s="2160"/>
    </row>
    <row r="457" spans="2:18">
      <c r="B457" s="1758" t="s">
        <v>48</v>
      </c>
      <c r="C457" s="1759">
        <v>0</v>
      </c>
      <c r="D457" s="1759">
        <v>0</v>
      </c>
      <c r="E457" s="1759">
        <v>0</v>
      </c>
      <c r="F457" s="1759">
        <v>0</v>
      </c>
      <c r="G457" s="1760">
        <v>0</v>
      </c>
      <c r="H457" s="1760">
        <v>3.4445622166368008</v>
      </c>
      <c r="I457" s="1760">
        <v>2.9806136843686004</v>
      </c>
      <c r="J457" s="1760">
        <v>0.70657825467598478</v>
      </c>
      <c r="K457" s="1759">
        <v>1.5563580670349855</v>
      </c>
      <c r="L457" s="1759">
        <v>0.17110271620039663</v>
      </c>
      <c r="M457" s="1760">
        <v>0</v>
      </c>
      <c r="N457" s="1760">
        <v>7.5630562454293297</v>
      </c>
      <c r="O457" s="1759">
        <v>0</v>
      </c>
      <c r="P457" s="1759">
        <v>0</v>
      </c>
      <c r="Q457" s="1759">
        <v>0</v>
      </c>
      <c r="R457" s="1761">
        <v>16.422271184346098</v>
      </c>
    </row>
    <row r="458" spans="2:18">
      <c r="B458" s="1758" t="s">
        <v>49</v>
      </c>
      <c r="C458" s="1759">
        <v>0</v>
      </c>
      <c r="D458" s="1759">
        <v>0.35759113223869737</v>
      </c>
      <c r="E458" s="1759">
        <v>1.9517818504706483</v>
      </c>
      <c r="F458" s="1759">
        <v>0</v>
      </c>
      <c r="G458" s="1759">
        <v>0</v>
      </c>
      <c r="H458" s="1759">
        <v>0</v>
      </c>
      <c r="I458" s="1759">
        <v>5.2309321400654634</v>
      </c>
      <c r="J458" s="1759">
        <v>0</v>
      </c>
      <c r="K458" s="1759">
        <v>5.4084519189769722</v>
      </c>
      <c r="L458" s="1759">
        <v>0</v>
      </c>
      <c r="M458" s="1759">
        <v>0</v>
      </c>
      <c r="N458" s="1759">
        <v>0</v>
      </c>
      <c r="O458" s="1759">
        <v>0</v>
      </c>
      <c r="P458" s="1759">
        <v>0</v>
      </c>
      <c r="Q458" s="1759">
        <v>0</v>
      </c>
      <c r="R458" s="1761">
        <v>12.948757041751781</v>
      </c>
    </row>
    <row r="459" spans="2:18">
      <c r="B459" s="1758" t="s">
        <v>50</v>
      </c>
      <c r="C459" s="1759">
        <v>0</v>
      </c>
      <c r="D459" s="1759">
        <v>0</v>
      </c>
      <c r="E459" s="1759">
        <v>-6.2837207186945312E-2</v>
      </c>
      <c r="F459" s="1759">
        <v>0</v>
      </c>
      <c r="G459" s="1759">
        <v>0</v>
      </c>
      <c r="H459" s="1759">
        <v>0</v>
      </c>
      <c r="I459" s="1759">
        <v>0</v>
      </c>
      <c r="J459" s="1759">
        <v>0</v>
      </c>
      <c r="K459" s="1759">
        <v>0</v>
      </c>
      <c r="L459" s="1759">
        <v>0</v>
      </c>
      <c r="M459" s="1759">
        <v>0</v>
      </c>
      <c r="N459" s="1759">
        <v>0</v>
      </c>
      <c r="O459" s="1759">
        <v>0</v>
      </c>
      <c r="P459" s="1759">
        <v>0</v>
      </c>
      <c r="Q459" s="1759">
        <v>0</v>
      </c>
      <c r="R459" s="1761">
        <v>-6.2837207186945312E-2</v>
      </c>
    </row>
    <row r="460" spans="2:18">
      <c r="B460" s="1758" t="s">
        <v>51</v>
      </c>
      <c r="C460" s="1759">
        <v>0</v>
      </c>
      <c r="D460" s="1759">
        <v>0</v>
      </c>
      <c r="E460" s="1759">
        <v>0</v>
      </c>
      <c r="F460" s="1759">
        <v>0</v>
      </c>
      <c r="G460" s="1759">
        <v>0</v>
      </c>
      <c r="H460" s="1759">
        <v>0</v>
      </c>
      <c r="I460" s="1759">
        <v>0</v>
      </c>
      <c r="J460" s="1759">
        <v>0</v>
      </c>
      <c r="K460" s="1759">
        <v>0</v>
      </c>
      <c r="L460" s="1759">
        <v>0</v>
      </c>
      <c r="M460" s="1759">
        <v>0</v>
      </c>
      <c r="N460" s="1759">
        <v>0</v>
      </c>
      <c r="O460" s="1759">
        <v>0</v>
      </c>
      <c r="P460" s="1759">
        <v>0</v>
      </c>
      <c r="Q460" s="1759">
        <v>0</v>
      </c>
      <c r="R460" s="1761">
        <v>0</v>
      </c>
    </row>
    <row r="461" spans="2:18">
      <c r="B461" s="1758" t="s">
        <v>52</v>
      </c>
      <c r="C461" s="1759">
        <v>0</v>
      </c>
      <c r="D461" s="1759">
        <v>0</v>
      </c>
      <c r="E461" s="1759">
        <v>0</v>
      </c>
      <c r="F461" s="1759">
        <v>0</v>
      </c>
      <c r="G461" s="1759">
        <v>0</v>
      </c>
      <c r="H461" s="1759">
        <v>0</v>
      </c>
      <c r="I461" s="1759">
        <v>0</v>
      </c>
      <c r="J461" s="1759">
        <v>0</v>
      </c>
      <c r="K461" s="1759">
        <v>0</v>
      </c>
      <c r="L461" s="1759">
        <v>0</v>
      </c>
      <c r="M461" s="1759">
        <v>0</v>
      </c>
      <c r="N461" s="1759">
        <v>0</v>
      </c>
      <c r="O461" s="1759">
        <v>0</v>
      </c>
      <c r="P461" s="1759">
        <v>0</v>
      </c>
      <c r="Q461" s="1759">
        <v>0</v>
      </c>
      <c r="R461" s="1761">
        <v>0</v>
      </c>
    </row>
    <row r="462" spans="2:18">
      <c r="B462" s="1758" t="s">
        <v>53</v>
      </c>
      <c r="C462" s="1759">
        <v>0</v>
      </c>
      <c r="D462" s="1759">
        <v>0</v>
      </c>
      <c r="E462" s="1759">
        <v>0</v>
      </c>
      <c r="F462" s="1759">
        <v>0</v>
      </c>
      <c r="G462" s="1759">
        <v>0</v>
      </c>
      <c r="H462" s="1759">
        <v>0</v>
      </c>
      <c r="I462" s="1759">
        <v>0</v>
      </c>
      <c r="J462" s="1759">
        <v>0</v>
      </c>
      <c r="K462" s="1759">
        <v>0</v>
      </c>
      <c r="L462" s="1759">
        <v>0</v>
      </c>
      <c r="M462" s="1759">
        <v>0</v>
      </c>
      <c r="N462" s="1759">
        <v>0</v>
      </c>
      <c r="O462" s="1759">
        <v>0</v>
      </c>
      <c r="P462" s="1759">
        <v>0</v>
      </c>
      <c r="Q462" s="1759">
        <v>0</v>
      </c>
      <c r="R462" s="1761">
        <v>0</v>
      </c>
    </row>
    <row r="463" spans="2:18">
      <c r="B463" s="1763" t="s">
        <v>54</v>
      </c>
      <c r="C463" s="1764">
        <v>0</v>
      </c>
      <c r="D463" s="1764">
        <v>0.35759113223869737</v>
      </c>
      <c r="E463" s="1764">
        <v>1.8889446432837032</v>
      </c>
      <c r="F463" s="1764">
        <v>0</v>
      </c>
      <c r="G463" s="1764">
        <v>0</v>
      </c>
      <c r="H463" s="1764">
        <v>3.4445622166368008</v>
      </c>
      <c r="I463" s="1764">
        <v>8.2115458244340651</v>
      </c>
      <c r="J463" s="1764">
        <v>0.70657825467598478</v>
      </c>
      <c r="K463" s="1764">
        <v>6.9648099860119581</v>
      </c>
      <c r="L463" s="1764">
        <v>0.17110271620039663</v>
      </c>
      <c r="M463" s="1764">
        <v>0</v>
      </c>
      <c r="N463" s="1764">
        <v>7.5630562454293297</v>
      </c>
      <c r="O463" s="1764">
        <v>0</v>
      </c>
      <c r="P463" s="1764">
        <v>0</v>
      </c>
      <c r="Q463" s="1764">
        <v>0</v>
      </c>
      <c r="R463" s="1764">
        <v>29.308191018910932</v>
      </c>
    </row>
    <row r="464" spans="2:18">
      <c r="B464" s="1765"/>
      <c r="C464" s="1766"/>
      <c r="D464" s="1766"/>
      <c r="E464" s="1766"/>
      <c r="F464" s="1766"/>
      <c r="G464" s="1766"/>
      <c r="H464" s="1766"/>
      <c r="I464" s="1766"/>
      <c r="J464" s="1766"/>
      <c r="K464" s="1766"/>
      <c r="L464" s="1766"/>
      <c r="M464" s="1766"/>
      <c r="N464" s="1766"/>
      <c r="O464" s="1766"/>
      <c r="P464" s="1766"/>
      <c r="Q464" s="1766"/>
      <c r="R464" s="1766"/>
    </row>
    <row r="465" spans="2:18">
      <c r="B465" s="1767" t="s">
        <v>55</v>
      </c>
      <c r="C465" s="1759">
        <v>0</v>
      </c>
      <c r="D465" s="1759">
        <v>0</v>
      </c>
      <c r="E465" s="1759">
        <v>0</v>
      </c>
      <c r="F465" s="1759">
        <v>0</v>
      </c>
      <c r="G465" s="1759">
        <v>0</v>
      </c>
      <c r="H465" s="1759">
        <v>0</v>
      </c>
      <c r="I465" s="1759">
        <v>0</v>
      </c>
      <c r="J465" s="1759">
        <v>0</v>
      </c>
      <c r="K465" s="1759">
        <v>0</v>
      </c>
      <c r="L465" s="1759">
        <v>0</v>
      </c>
      <c r="M465" s="1759">
        <v>0</v>
      </c>
      <c r="N465" s="1759">
        <v>0</v>
      </c>
      <c r="O465" s="1759">
        <v>0</v>
      </c>
      <c r="P465" s="1759">
        <v>0</v>
      </c>
      <c r="Q465" s="1759">
        <v>0</v>
      </c>
      <c r="R465" s="1768">
        <v>0</v>
      </c>
    </row>
    <row r="466" spans="2:18">
      <c r="B466" s="1767" t="s">
        <v>56</v>
      </c>
      <c r="C466" s="1759">
        <v>0</v>
      </c>
      <c r="D466" s="1759">
        <v>0</v>
      </c>
      <c r="E466" s="1759">
        <v>0</v>
      </c>
      <c r="F466" s="1759">
        <v>0</v>
      </c>
      <c r="G466" s="1759">
        <v>0</v>
      </c>
      <c r="H466" s="1759">
        <v>3.4445622166368008</v>
      </c>
      <c r="I466" s="1759">
        <v>7.1271091128173163</v>
      </c>
      <c r="J466" s="1759">
        <v>0.70178274475109059</v>
      </c>
      <c r="K466" s="1759">
        <v>6.5561937148871507</v>
      </c>
      <c r="L466" s="1759">
        <v>0.11326810820885491</v>
      </c>
      <c r="M466" s="1759">
        <v>0</v>
      </c>
      <c r="N466" s="1759">
        <v>6.7631767445353068</v>
      </c>
      <c r="O466" s="1759">
        <v>-9.9799395264574642</v>
      </c>
      <c r="P466" s="1759">
        <v>0</v>
      </c>
      <c r="Q466" s="1759">
        <v>0</v>
      </c>
      <c r="R466" s="1768">
        <v>14.726153115379056</v>
      </c>
    </row>
    <row r="467" spans="2:18">
      <c r="B467" s="1767" t="s">
        <v>57</v>
      </c>
      <c r="C467" s="1759">
        <v>0</v>
      </c>
      <c r="D467" s="1759">
        <v>0</v>
      </c>
      <c r="E467" s="1759">
        <v>0</v>
      </c>
      <c r="F467" s="1759">
        <v>0</v>
      </c>
      <c r="G467" s="1759">
        <v>0</v>
      </c>
      <c r="H467" s="1759">
        <v>0</v>
      </c>
      <c r="I467" s="1759">
        <v>0.75245225503254354</v>
      </c>
      <c r="J467" s="1759">
        <v>0</v>
      </c>
      <c r="K467" s="1759">
        <v>0</v>
      </c>
      <c r="L467" s="1759">
        <v>1.57037918367431E-2</v>
      </c>
      <c r="M467" s="1759">
        <v>0</v>
      </c>
      <c r="N467" s="1759">
        <v>8.6918770120605296E-2</v>
      </c>
      <c r="O467" s="1759">
        <v>0</v>
      </c>
      <c r="P467" s="1759">
        <v>-0.73096955995077117</v>
      </c>
      <c r="Q467" s="1759">
        <v>0</v>
      </c>
      <c r="R467" s="1768">
        <v>0.12410525703912084</v>
      </c>
    </row>
    <row r="468" spans="2:18">
      <c r="B468" s="1767" t="s">
        <v>58</v>
      </c>
      <c r="C468" s="1759">
        <v>0</v>
      </c>
      <c r="D468" s="1759">
        <v>0</v>
      </c>
      <c r="E468" s="1759">
        <v>0</v>
      </c>
      <c r="F468" s="1759">
        <v>0</v>
      </c>
      <c r="G468" s="1759">
        <v>0</v>
      </c>
      <c r="H468" s="1759">
        <v>0</v>
      </c>
      <c r="I468" s="1759">
        <v>0</v>
      </c>
      <c r="J468" s="1759">
        <v>0</v>
      </c>
      <c r="K468" s="1759">
        <v>0</v>
      </c>
      <c r="L468" s="1759">
        <v>0</v>
      </c>
      <c r="M468" s="1759">
        <v>0</v>
      </c>
      <c r="N468" s="1759">
        <v>0</v>
      </c>
      <c r="O468" s="1759">
        <v>0</v>
      </c>
      <c r="P468" s="1759">
        <v>0</v>
      </c>
      <c r="Q468" s="1759">
        <v>0</v>
      </c>
      <c r="R468" s="1768">
        <v>0</v>
      </c>
    </row>
    <row r="469" spans="2:18">
      <c r="B469" s="1767" t="s">
        <v>59</v>
      </c>
      <c r="C469" s="1759">
        <v>0</v>
      </c>
      <c r="D469" s="1759">
        <v>0</v>
      </c>
      <c r="E469" s="1759">
        <v>0</v>
      </c>
      <c r="F469" s="1759">
        <v>0</v>
      </c>
      <c r="G469" s="1759">
        <v>0</v>
      </c>
      <c r="H469" s="1759">
        <v>0</v>
      </c>
      <c r="I469" s="1759">
        <v>0</v>
      </c>
      <c r="J469" s="1759">
        <v>0</v>
      </c>
      <c r="K469" s="1759">
        <v>0</v>
      </c>
      <c r="L469" s="1759">
        <v>0</v>
      </c>
      <c r="M469" s="1759">
        <v>0</v>
      </c>
      <c r="N469" s="1759">
        <v>0</v>
      </c>
      <c r="O469" s="1759">
        <v>0</v>
      </c>
      <c r="P469" s="1759">
        <v>0</v>
      </c>
      <c r="Q469" s="1759">
        <v>0</v>
      </c>
      <c r="R469" s="1768">
        <v>0</v>
      </c>
    </row>
    <row r="470" spans="2:18">
      <c r="B470" s="1767" t="s">
        <v>60</v>
      </c>
      <c r="C470" s="1759">
        <v>0</v>
      </c>
      <c r="D470" s="1759">
        <v>0.39358819064564204</v>
      </c>
      <c r="E470" s="1759">
        <v>-0.39188714951830911</v>
      </c>
      <c r="F470" s="1759">
        <v>0</v>
      </c>
      <c r="G470" s="1759">
        <v>0</v>
      </c>
      <c r="H470" s="1759">
        <v>0</v>
      </c>
      <c r="I470" s="1759">
        <v>0</v>
      </c>
      <c r="J470" s="1759">
        <v>0</v>
      </c>
      <c r="K470" s="1759">
        <v>0</v>
      </c>
      <c r="L470" s="1759">
        <v>0</v>
      </c>
      <c r="M470" s="1759">
        <v>0</v>
      </c>
      <c r="N470" s="1759">
        <v>0</v>
      </c>
      <c r="O470" s="1759">
        <v>0</v>
      </c>
      <c r="P470" s="1759">
        <v>0</v>
      </c>
      <c r="Q470" s="1759">
        <v>0</v>
      </c>
      <c r="R470" s="1768">
        <v>1.7010411273329282E-3</v>
      </c>
    </row>
    <row r="471" spans="2:18">
      <c r="B471" s="1767" t="s">
        <v>61</v>
      </c>
      <c r="C471" s="1759">
        <v>0</v>
      </c>
      <c r="D471" s="1759">
        <v>0</v>
      </c>
      <c r="E471" s="1759">
        <v>0</v>
      </c>
      <c r="F471" s="1759">
        <v>0</v>
      </c>
      <c r="G471" s="1759">
        <v>0</v>
      </c>
      <c r="H471" s="1759">
        <v>0</v>
      </c>
      <c r="I471" s="1759">
        <v>0</v>
      </c>
      <c r="J471" s="1759">
        <v>0</v>
      </c>
      <c r="K471" s="1759">
        <v>0</v>
      </c>
      <c r="L471" s="1759">
        <v>0</v>
      </c>
      <c r="M471" s="1759">
        <v>0</v>
      </c>
      <c r="N471" s="1759">
        <v>0</v>
      </c>
      <c r="O471" s="1759">
        <v>0</v>
      </c>
      <c r="P471" s="1759">
        <v>0</v>
      </c>
      <c r="Q471" s="1759">
        <v>0</v>
      </c>
      <c r="R471" s="1768">
        <v>0</v>
      </c>
    </row>
    <row r="472" spans="2:18">
      <c r="B472" s="1767" t="s">
        <v>62</v>
      </c>
      <c r="C472" s="1759">
        <v>0</v>
      </c>
      <c r="D472" s="1759">
        <v>0</v>
      </c>
      <c r="E472" s="1759">
        <v>0</v>
      </c>
      <c r="F472" s="1759">
        <v>0</v>
      </c>
      <c r="G472" s="1759">
        <v>0</v>
      </c>
      <c r="H472" s="1759">
        <v>0</v>
      </c>
      <c r="I472" s="1759">
        <v>0</v>
      </c>
      <c r="J472" s="1759">
        <v>0</v>
      </c>
      <c r="K472" s="1759">
        <v>0</v>
      </c>
      <c r="L472" s="1759">
        <v>0</v>
      </c>
      <c r="M472" s="1759">
        <v>0</v>
      </c>
      <c r="N472" s="1759">
        <v>0</v>
      </c>
      <c r="O472" s="1759">
        <v>0</v>
      </c>
      <c r="P472" s="1759">
        <v>0</v>
      </c>
      <c r="Q472" s="1759">
        <v>0</v>
      </c>
      <c r="R472" s="1768">
        <v>0</v>
      </c>
    </row>
    <row r="473" spans="2:18">
      <c r="B473" s="1767" t="s">
        <v>63</v>
      </c>
      <c r="C473" s="1759">
        <v>0</v>
      </c>
      <c r="D473" s="1759">
        <v>0</v>
      </c>
      <c r="E473" s="1759">
        <v>0</v>
      </c>
      <c r="F473" s="1759">
        <v>0</v>
      </c>
      <c r="G473" s="1759">
        <v>0</v>
      </c>
      <c r="H473" s="1759">
        <v>0</v>
      </c>
      <c r="I473" s="1759">
        <v>0</v>
      </c>
      <c r="J473" s="1759">
        <v>0</v>
      </c>
      <c r="K473" s="1759">
        <v>0</v>
      </c>
      <c r="L473" s="1759">
        <v>0</v>
      </c>
      <c r="M473" s="1759">
        <v>0</v>
      </c>
      <c r="N473" s="1759">
        <v>0</v>
      </c>
      <c r="O473" s="1759">
        <v>0</v>
      </c>
      <c r="P473" s="1759">
        <v>0</v>
      </c>
      <c r="Q473" s="1759">
        <v>0</v>
      </c>
      <c r="R473" s="1768">
        <v>0</v>
      </c>
    </row>
    <row r="474" spans="2:18">
      <c r="B474" s="1767" t="s">
        <v>64</v>
      </c>
      <c r="C474" s="1759">
        <v>0</v>
      </c>
      <c r="D474" s="1759">
        <v>-3.5997058406944678E-2</v>
      </c>
      <c r="E474" s="1759">
        <v>3.5997058406944678E-2</v>
      </c>
      <c r="F474" s="1759">
        <v>0</v>
      </c>
      <c r="G474" s="1759">
        <v>0</v>
      </c>
      <c r="H474" s="1759">
        <v>0</v>
      </c>
      <c r="I474" s="1759">
        <v>0</v>
      </c>
      <c r="J474" s="1759">
        <v>0</v>
      </c>
      <c r="K474" s="1759">
        <v>0</v>
      </c>
      <c r="L474" s="1759">
        <v>0</v>
      </c>
      <c r="M474" s="1759">
        <v>0</v>
      </c>
      <c r="N474" s="1759">
        <v>0</v>
      </c>
      <c r="O474" s="1759">
        <v>0</v>
      </c>
      <c r="P474" s="1759">
        <v>0</v>
      </c>
      <c r="Q474" s="1759">
        <v>0</v>
      </c>
      <c r="R474" s="1768">
        <v>0</v>
      </c>
    </row>
    <row r="475" spans="2:18">
      <c r="B475" s="1767" t="s">
        <v>65</v>
      </c>
      <c r="C475" s="1759">
        <v>0</v>
      </c>
      <c r="D475" s="1759">
        <v>0</v>
      </c>
      <c r="E475" s="1759">
        <v>3.3989382526501494E-2</v>
      </c>
      <c r="F475" s="1759">
        <v>0</v>
      </c>
      <c r="G475" s="1759">
        <v>0</v>
      </c>
      <c r="H475" s="1759">
        <v>0</v>
      </c>
      <c r="I475" s="1759">
        <v>0</v>
      </c>
      <c r="J475" s="1759">
        <v>0</v>
      </c>
      <c r="K475" s="1759">
        <v>0</v>
      </c>
      <c r="L475" s="1759">
        <v>0</v>
      </c>
      <c r="M475" s="1759">
        <v>0</v>
      </c>
      <c r="N475" s="1759">
        <v>0</v>
      </c>
      <c r="O475" s="1759">
        <v>0.11837687146076645</v>
      </c>
      <c r="P475" s="1759">
        <v>0</v>
      </c>
      <c r="Q475" s="1759">
        <v>0</v>
      </c>
      <c r="R475" s="1768">
        <v>0.15236625398726794</v>
      </c>
    </row>
    <row r="476" spans="2:18">
      <c r="B476" s="1767" t="s">
        <v>66</v>
      </c>
      <c r="C476" s="1759">
        <v>0</v>
      </c>
      <c r="D476" s="1759">
        <v>0</v>
      </c>
      <c r="E476" s="1759">
        <v>0</v>
      </c>
      <c r="F476" s="1759">
        <v>0</v>
      </c>
      <c r="G476" s="1759">
        <v>0</v>
      </c>
      <c r="H476" s="1759">
        <v>0</v>
      </c>
      <c r="I476" s="1759">
        <v>0</v>
      </c>
      <c r="J476" s="1759">
        <v>0</v>
      </c>
      <c r="K476" s="1759">
        <v>0</v>
      </c>
      <c r="L476" s="1759">
        <v>0</v>
      </c>
      <c r="M476" s="1759">
        <v>0</v>
      </c>
      <c r="N476" s="1759">
        <v>0</v>
      </c>
      <c r="O476" s="1759">
        <v>0.6612812712114049</v>
      </c>
      <c r="P476" s="1759">
        <v>6.1592422658720808E-2</v>
      </c>
      <c r="Q476" s="1759">
        <v>0</v>
      </c>
      <c r="R476" s="1768">
        <v>0.72287369387012579</v>
      </c>
    </row>
    <row r="477" spans="2:18">
      <c r="B477" s="1763" t="s">
        <v>67</v>
      </c>
      <c r="C477" s="1764">
        <v>0</v>
      </c>
      <c r="D477" s="1764">
        <v>0.35759113223869737</v>
      </c>
      <c r="E477" s="1764">
        <v>-0.32190070858486292</v>
      </c>
      <c r="F477" s="1764">
        <v>0</v>
      </c>
      <c r="G477" s="1764">
        <v>0</v>
      </c>
      <c r="H477" s="1764">
        <v>3.4445622166368008</v>
      </c>
      <c r="I477" s="1764">
        <v>7.8795613678498606</v>
      </c>
      <c r="J477" s="1764">
        <v>0.70178274475109059</v>
      </c>
      <c r="K477" s="1764">
        <v>6.5561937148871507</v>
      </c>
      <c r="L477" s="1764">
        <v>0.12897190004559803</v>
      </c>
      <c r="M477" s="1764">
        <v>0</v>
      </c>
      <c r="N477" s="1764">
        <v>6.8500955146559122</v>
      </c>
      <c r="O477" s="1764">
        <v>-9.2002813837852937</v>
      </c>
      <c r="P477" s="1764">
        <v>-0.66937713729205039</v>
      </c>
      <c r="Q477" s="1764">
        <v>0</v>
      </c>
      <c r="R477" s="1764">
        <v>15.727199361402903</v>
      </c>
    </row>
    <row r="478" spans="2:18">
      <c r="B478" s="1765"/>
      <c r="C478" s="1766"/>
      <c r="D478" s="1766"/>
      <c r="E478" s="1766"/>
      <c r="F478" s="1766"/>
      <c r="G478" s="1766"/>
      <c r="H478" s="1766"/>
      <c r="I478" s="1766"/>
      <c r="J478" s="1766"/>
      <c r="K478" s="1766"/>
      <c r="L478" s="1766"/>
      <c r="M478" s="1766"/>
      <c r="N478" s="1766"/>
      <c r="O478" s="1766"/>
      <c r="P478" s="1766"/>
      <c r="Q478" s="1766"/>
      <c r="R478" s="1766"/>
    </row>
    <row r="479" spans="2:18">
      <c r="B479" s="1767" t="s">
        <v>68</v>
      </c>
      <c r="C479" s="1759">
        <v>0</v>
      </c>
      <c r="D479" s="1759">
        <v>0</v>
      </c>
      <c r="E479" s="1759">
        <v>0</v>
      </c>
      <c r="F479" s="1759">
        <v>0</v>
      </c>
      <c r="G479" s="1759">
        <v>0</v>
      </c>
      <c r="H479" s="1759">
        <v>0</v>
      </c>
      <c r="I479" s="1759">
        <v>0.331984456584204</v>
      </c>
      <c r="J479" s="1759">
        <v>4.5030687753950874E-3</v>
      </c>
      <c r="K479" s="1759">
        <v>0</v>
      </c>
      <c r="L479" s="1759">
        <v>4.2130816154798613E-2</v>
      </c>
      <c r="M479" s="1759">
        <v>0</v>
      </c>
      <c r="N479" s="1759">
        <v>8.5890570413253253E-4</v>
      </c>
      <c r="O479" s="1759">
        <v>1.2671805696951854</v>
      </c>
      <c r="P479" s="1759">
        <v>0.66937713729205039</v>
      </c>
      <c r="Q479" s="1759">
        <v>0</v>
      </c>
      <c r="R479" s="1768">
        <v>2.3160349542057665</v>
      </c>
    </row>
    <row r="480" spans="2:18">
      <c r="B480" s="1767" t="s">
        <v>69</v>
      </c>
      <c r="C480" s="1759">
        <v>0</v>
      </c>
      <c r="D480" s="1759">
        <v>0</v>
      </c>
      <c r="E480" s="1759">
        <v>1.170266282210449</v>
      </c>
      <c r="F480" s="1759">
        <v>0</v>
      </c>
      <c r="G480" s="1759">
        <v>0</v>
      </c>
      <c r="H480" s="1759">
        <v>0</v>
      </c>
      <c r="I480" s="1759">
        <v>0</v>
      </c>
      <c r="J480" s="1759">
        <v>0</v>
      </c>
      <c r="K480" s="1759">
        <v>0</v>
      </c>
      <c r="L480" s="1759">
        <v>0</v>
      </c>
      <c r="M480" s="1759">
        <v>0</v>
      </c>
      <c r="N480" s="1759">
        <v>0</v>
      </c>
      <c r="O480" s="1759">
        <v>3.6971612784101735</v>
      </c>
      <c r="P480" s="1759">
        <v>0</v>
      </c>
      <c r="Q480" s="1759">
        <v>0</v>
      </c>
      <c r="R480" s="1768">
        <v>4.8674275606206221</v>
      </c>
    </row>
    <row r="481" spans="2:18">
      <c r="B481" s="1767" t="s">
        <v>70</v>
      </c>
      <c r="C481" s="1759">
        <v>0</v>
      </c>
      <c r="D481" s="1759">
        <v>0</v>
      </c>
      <c r="E481" s="1759">
        <v>0</v>
      </c>
      <c r="F481" s="1759">
        <v>0</v>
      </c>
      <c r="G481" s="1759">
        <v>0</v>
      </c>
      <c r="H481" s="1759">
        <v>0</v>
      </c>
      <c r="I481" s="1759">
        <v>0</v>
      </c>
      <c r="J481" s="1759">
        <v>0</v>
      </c>
      <c r="K481" s="1759">
        <v>0</v>
      </c>
      <c r="L481" s="1759">
        <v>0</v>
      </c>
      <c r="M481" s="1759">
        <v>0</v>
      </c>
      <c r="N481" s="1759">
        <v>0.71088062114013628</v>
      </c>
      <c r="O481" s="1759">
        <v>2.0683320024849867</v>
      </c>
      <c r="P481" s="1759">
        <v>0</v>
      </c>
      <c r="Q481" s="1759">
        <v>0</v>
      </c>
      <c r="R481" s="1768">
        <v>2.7792126236251233</v>
      </c>
    </row>
    <row r="482" spans="2:18">
      <c r="B482" s="1767" t="s">
        <v>71</v>
      </c>
      <c r="C482" s="1759">
        <v>0</v>
      </c>
      <c r="D482" s="1759">
        <v>0</v>
      </c>
      <c r="E482" s="1759">
        <v>0</v>
      </c>
      <c r="F482" s="1759">
        <v>0</v>
      </c>
      <c r="G482" s="1759">
        <v>0</v>
      </c>
      <c r="H482" s="1759">
        <v>0</v>
      </c>
      <c r="I482" s="1759">
        <v>0</v>
      </c>
      <c r="J482" s="1759">
        <v>2.9244114949902102E-4</v>
      </c>
      <c r="K482" s="1759">
        <v>0</v>
      </c>
      <c r="L482" s="1759">
        <v>0</v>
      </c>
      <c r="M482" s="1759">
        <v>0</v>
      </c>
      <c r="N482" s="1759">
        <v>1.2212039291480169E-3</v>
      </c>
      <c r="O482" s="1759">
        <v>2.163746796479372</v>
      </c>
      <c r="P482" s="1759">
        <v>0</v>
      </c>
      <c r="Q482" s="1759">
        <v>0</v>
      </c>
      <c r="R482" s="1768">
        <v>2.165260441558019</v>
      </c>
    </row>
    <row r="483" spans="2:18">
      <c r="B483" s="1767" t="s">
        <v>72</v>
      </c>
      <c r="C483" s="1759">
        <v>0</v>
      </c>
      <c r="D483" s="1759">
        <v>0</v>
      </c>
      <c r="E483" s="1759">
        <v>0</v>
      </c>
      <c r="F483" s="1759">
        <v>0</v>
      </c>
      <c r="G483" s="1759">
        <v>0</v>
      </c>
      <c r="H483" s="1759">
        <v>0</v>
      </c>
      <c r="I483" s="1759">
        <v>0</v>
      </c>
      <c r="J483" s="1759">
        <v>0</v>
      </c>
      <c r="K483" s="1759">
        <v>0.4086162711248072</v>
      </c>
      <c r="L483" s="1759">
        <v>0</v>
      </c>
      <c r="M483" s="1759">
        <v>0</v>
      </c>
      <c r="N483" s="1759">
        <v>0</v>
      </c>
      <c r="O483" s="1759">
        <v>3.8607367155771713E-3</v>
      </c>
      <c r="P483" s="1759">
        <v>0</v>
      </c>
      <c r="Q483" s="1759">
        <v>0</v>
      </c>
      <c r="R483" s="1768">
        <v>0.41247700784038444</v>
      </c>
    </row>
    <row r="484" spans="2:18">
      <c r="B484" s="1767" t="s">
        <v>73</v>
      </c>
      <c r="C484" s="1759">
        <v>0</v>
      </c>
      <c r="D484" s="1759">
        <v>0</v>
      </c>
      <c r="E484" s="1759">
        <v>0</v>
      </c>
      <c r="F484" s="1759">
        <v>0</v>
      </c>
      <c r="G484" s="1759">
        <v>0</v>
      </c>
      <c r="H484" s="1759">
        <v>0</v>
      </c>
      <c r="I484" s="1759">
        <v>0</v>
      </c>
      <c r="J484" s="1759">
        <v>0</v>
      </c>
      <c r="K484" s="1759">
        <v>0</v>
      </c>
      <c r="L484" s="1759">
        <v>0</v>
      </c>
      <c r="M484" s="1759">
        <v>0</v>
      </c>
      <c r="N484" s="1759">
        <v>0</v>
      </c>
      <c r="O484" s="1759">
        <v>0</v>
      </c>
      <c r="P484" s="1759">
        <v>0</v>
      </c>
      <c r="Q484" s="1759">
        <v>0</v>
      </c>
      <c r="R484" s="1768">
        <v>0</v>
      </c>
    </row>
    <row r="485" spans="2:18">
      <c r="B485" s="1763" t="s">
        <v>74</v>
      </c>
      <c r="C485" s="1764">
        <v>0</v>
      </c>
      <c r="D485" s="1764">
        <v>0</v>
      </c>
      <c r="E485" s="1764">
        <v>1.170266282210449</v>
      </c>
      <c r="F485" s="1764">
        <v>0</v>
      </c>
      <c r="G485" s="1764">
        <v>0</v>
      </c>
      <c r="H485" s="1764">
        <v>0</v>
      </c>
      <c r="I485" s="1764">
        <v>0.331984456584204</v>
      </c>
      <c r="J485" s="1764">
        <v>4.7955099248941091E-3</v>
      </c>
      <c r="K485" s="1764">
        <v>0.4086162711248072</v>
      </c>
      <c r="L485" s="1764">
        <v>4.2130816154798613E-2</v>
      </c>
      <c r="M485" s="1764">
        <v>0</v>
      </c>
      <c r="N485" s="1764">
        <v>0.71296073077341704</v>
      </c>
      <c r="O485" s="1764">
        <v>9.2002813837852937</v>
      </c>
      <c r="P485" s="1764">
        <v>0.66937713729205039</v>
      </c>
      <c r="Q485" s="1764">
        <v>0</v>
      </c>
      <c r="R485" s="1764">
        <v>12.540412587849916</v>
      </c>
    </row>
    <row r="486" spans="2:18">
      <c r="B486" s="1758" t="s">
        <v>75</v>
      </c>
      <c r="C486" s="1759">
        <v>0</v>
      </c>
      <c r="D486" s="1759">
        <v>0</v>
      </c>
      <c r="E486" s="1759">
        <v>1.040579069658117</v>
      </c>
      <c r="F486" s="1759">
        <v>0</v>
      </c>
      <c r="G486" s="1759">
        <v>0</v>
      </c>
      <c r="H486" s="1759">
        <v>0</v>
      </c>
      <c r="I486" s="1759">
        <v>0</v>
      </c>
      <c r="J486" s="1759">
        <v>0</v>
      </c>
      <c r="K486" s="1759">
        <v>0</v>
      </c>
      <c r="L486" s="1759">
        <v>0</v>
      </c>
      <c r="M486" s="1759">
        <v>0</v>
      </c>
      <c r="N486" s="1759">
        <v>0</v>
      </c>
      <c r="O486" s="1759">
        <v>0</v>
      </c>
      <c r="P486" s="1759">
        <v>0</v>
      </c>
      <c r="Q486" s="1759">
        <v>0</v>
      </c>
      <c r="R486" s="1768">
        <v>1.040579069658117</v>
      </c>
    </row>
    <row r="487" spans="2:18">
      <c r="B487" s="1763" t="s">
        <v>76</v>
      </c>
      <c r="C487" s="1764">
        <v>0</v>
      </c>
      <c r="D487" s="1764">
        <v>0</v>
      </c>
      <c r="E487" s="1764">
        <v>2.2108453518685662</v>
      </c>
      <c r="F487" s="1764">
        <v>0</v>
      </c>
      <c r="G487" s="1764">
        <v>0</v>
      </c>
      <c r="H487" s="1764">
        <v>0</v>
      </c>
      <c r="I487" s="1764">
        <v>0.331984456584204</v>
      </c>
      <c r="J487" s="1764">
        <v>4.7955099248941091E-3</v>
      </c>
      <c r="K487" s="1764">
        <v>0.4086162711248072</v>
      </c>
      <c r="L487" s="1764">
        <v>4.2130816154798613E-2</v>
      </c>
      <c r="M487" s="1764">
        <v>0</v>
      </c>
      <c r="N487" s="1764">
        <v>0.71296073077341704</v>
      </c>
      <c r="O487" s="1764">
        <v>9.2002813837852937</v>
      </c>
      <c r="P487" s="1764">
        <v>0.66937713729205039</v>
      </c>
      <c r="Q487" s="1764">
        <v>0</v>
      </c>
      <c r="R487" s="1764">
        <v>13.580991657508033</v>
      </c>
    </row>
    <row r="488" spans="2:18">
      <c r="B488" s="1750"/>
      <c r="C488" s="1769">
        <v>0</v>
      </c>
      <c r="D488" s="1769">
        <v>0</v>
      </c>
      <c r="E488" s="1769">
        <v>0</v>
      </c>
      <c r="F488" s="1769">
        <v>0</v>
      </c>
      <c r="G488" s="1769">
        <v>0</v>
      </c>
      <c r="H488" s="1769">
        <v>0</v>
      </c>
      <c r="I488" s="1769">
        <v>0</v>
      </c>
      <c r="J488" s="1769">
        <v>0</v>
      </c>
      <c r="K488" s="1769">
        <v>0</v>
      </c>
      <c r="L488" s="1769">
        <v>0</v>
      </c>
      <c r="M488" s="1769">
        <v>0</v>
      </c>
      <c r="N488" s="1769">
        <v>0</v>
      </c>
      <c r="O488" s="1769">
        <v>0</v>
      </c>
      <c r="P488" s="1769">
        <v>0</v>
      </c>
      <c r="Q488" s="1769">
        <v>0</v>
      </c>
      <c r="R488" s="1769">
        <v>0</v>
      </c>
    </row>
  </sheetData>
  <mergeCells count="156">
    <mergeCell ref="H455:H456"/>
    <mergeCell ref="I455:N455"/>
    <mergeCell ref="O455:O456"/>
    <mergeCell ref="P455:P456"/>
    <mergeCell ref="Q455:Q456"/>
    <mergeCell ref="R455:R456"/>
    <mergeCell ref="B455:B456"/>
    <mergeCell ref="C455:C456"/>
    <mergeCell ref="D455:D456"/>
    <mergeCell ref="E455:E456"/>
    <mergeCell ref="F455:F456"/>
    <mergeCell ref="G455:G456"/>
    <mergeCell ref="H418:H419"/>
    <mergeCell ref="I418:N418"/>
    <mergeCell ref="O418:O419"/>
    <mergeCell ref="P418:P419"/>
    <mergeCell ref="Q418:Q419"/>
    <mergeCell ref="R418:R419"/>
    <mergeCell ref="B418:B419"/>
    <mergeCell ref="C418:C419"/>
    <mergeCell ref="D418:D419"/>
    <mergeCell ref="E418:E419"/>
    <mergeCell ref="F418:F419"/>
    <mergeCell ref="G418:G419"/>
    <mergeCell ref="H381:H382"/>
    <mergeCell ref="I381:N381"/>
    <mergeCell ref="O381:O382"/>
    <mergeCell ref="P381:P382"/>
    <mergeCell ref="Q381:Q382"/>
    <mergeCell ref="R381:R382"/>
    <mergeCell ref="B381:B382"/>
    <mergeCell ref="C381:C382"/>
    <mergeCell ref="D381:D382"/>
    <mergeCell ref="E381:E382"/>
    <mergeCell ref="F381:F382"/>
    <mergeCell ref="G381:G382"/>
    <mergeCell ref="H344:H345"/>
    <mergeCell ref="I344:N344"/>
    <mergeCell ref="O344:O345"/>
    <mergeCell ref="P344:P345"/>
    <mergeCell ref="Q344:Q345"/>
    <mergeCell ref="R344:R345"/>
    <mergeCell ref="B344:B345"/>
    <mergeCell ref="C344:C345"/>
    <mergeCell ref="D344:D345"/>
    <mergeCell ref="E344:E345"/>
    <mergeCell ref="F344:F345"/>
    <mergeCell ref="G344:G345"/>
    <mergeCell ref="H307:H308"/>
    <mergeCell ref="I307:N307"/>
    <mergeCell ref="O307:O308"/>
    <mergeCell ref="P307:P308"/>
    <mergeCell ref="Q307:Q308"/>
    <mergeCell ref="R307:R308"/>
    <mergeCell ref="B307:B308"/>
    <mergeCell ref="C307:C308"/>
    <mergeCell ref="D307:D308"/>
    <mergeCell ref="E307:E308"/>
    <mergeCell ref="F307:F308"/>
    <mergeCell ref="G307:G308"/>
    <mergeCell ref="H270:H271"/>
    <mergeCell ref="I270:N270"/>
    <mergeCell ref="O270:O271"/>
    <mergeCell ref="P270:P271"/>
    <mergeCell ref="Q270:Q271"/>
    <mergeCell ref="R270:R271"/>
    <mergeCell ref="B270:B271"/>
    <mergeCell ref="C270:C271"/>
    <mergeCell ref="D270:D271"/>
    <mergeCell ref="E270:E271"/>
    <mergeCell ref="F270:F271"/>
    <mergeCell ref="G270:G271"/>
    <mergeCell ref="H233:H234"/>
    <mergeCell ref="I233:N233"/>
    <mergeCell ref="O233:O234"/>
    <mergeCell ref="P233:P234"/>
    <mergeCell ref="Q233:Q234"/>
    <mergeCell ref="R233:R234"/>
    <mergeCell ref="B233:B234"/>
    <mergeCell ref="C233:C234"/>
    <mergeCell ref="D233:D234"/>
    <mergeCell ref="E233:E234"/>
    <mergeCell ref="F233:F234"/>
    <mergeCell ref="G233:G234"/>
    <mergeCell ref="H196:H197"/>
    <mergeCell ref="I196:N196"/>
    <mergeCell ref="O196:O197"/>
    <mergeCell ref="P196:P197"/>
    <mergeCell ref="Q196:Q197"/>
    <mergeCell ref="R196:R197"/>
    <mergeCell ref="B196:B197"/>
    <mergeCell ref="C196:C197"/>
    <mergeCell ref="D196:D197"/>
    <mergeCell ref="E196:E197"/>
    <mergeCell ref="F196:F197"/>
    <mergeCell ref="G196:G197"/>
    <mergeCell ref="H159:H160"/>
    <mergeCell ref="I159:N159"/>
    <mergeCell ref="O159:O160"/>
    <mergeCell ref="P159:P160"/>
    <mergeCell ref="Q159:Q160"/>
    <mergeCell ref="R159:R160"/>
    <mergeCell ref="B159:B160"/>
    <mergeCell ref="C159:C160"/>
    <mergeCell ref="D159:D160"/>
    <mergeCell ref="E159:E160"/>
    <mergeCell ref="F159:F160"/>
    <mergeCell ref="G159:G160"/>
    <mergeCell ref="H122:H123"/>
    <mergeCell ref="I122:N122"/>
    <mergeCell ref="O122:O123"/>
    <mergeCell ref="P122:P123"/>
    <mergeCell ref="Q122:Q123"/>
    <mergeCell ref="R122:R123"/>
    <mergeCell ref="B122:B123"/>
    <mergeCell ref="C122:C123"/>
    <mergeCell ref="D122:D123"/>
    <mergeCell ref="E122:E123"/>
    <mergeCell ref="F122:F123"/>
    <mergeCell ref="G122:G123"/>
    <mergeCell ref="H85:H86"/>
    <mergeCell ref="I85:N85"/>
    <mergeCell ref="O85:O86"/>
    <mergeCell ref="P85:P86"/>
    <mergeCell ref="Q85:Q86"/>
    <mergeCell ref="R85:R86"/>
    <mergeCell ref="B85:B86"/>
    <mergeCell ref="C85:C86"/>
    <mergeCell ref="D85:D86"/>
    <mergeCell ref="E85:E86"/>
    <mergeCell ref="F85:F86"/>
    <mergeCell ref="G85:G86"/>
    <mergeCell ref="H48:H49"/>
    <mergeCell ref="I48:N48"/>
    <mergeCell ref="O48:O49"/>
    <mergeCell ref="P48:P49"/>
    <mergeCell ref="Q48:Q49"/>
    <mergeCell ref="R48:R49"/>
    <mergeCell ref="B48:B49"/>
    <mergeCell ref="C48:C49"/>
    <mergeCell ref="D48:D49"/>
    <mergeCell ref="E48:E49"/>
    <mergeCell ref="F48:F49"/>
    <mergeCell ref="G48:G49"/>
    <mergeCell ref="H11:H12"/>
    <mergeCell ref="I11:N11"/>
    <mergeCell ref="O11:O12"/>
    <mergeCell ref="P11:P12"/>
    <mergeCell ref="Q11:Q12"/>
    <mergeCell ref="R11:R12"/>
    <mergeCell ref="B11:B12"/>
    <mergeCell ref="C11:C12"/>
    <mergeCell ref="D11:D12"/>
    <mergeCell ref="E11:E12"/>
    <mergeCell ref="F11:F12"/>
    <mergeCell ref="G11:G12"/>
  </mergeCells>
  <conditionalFormatting sqref="I86:M86 R462:R464 R477:R485">
    <cfRule type="cellIs" dxfId="1066" priority="577" operator="equal">
      <formula>0</formula>
    </cfRule>
  </conditionalFormatting>
  <conditionalFormatting sqref="N86">
    <cfRule type="cellIs" dxfId="1065" priority="576" operator="equal">
      <formula>0</formula>
    </cfRule>
  </conditionalFormatting>
  <conditionalFormatting sqref="R477">
    <cfRule type="containsBlanks" dxfId="1064" priority="575">
      <formula>LEN(TRIM(R477))=0</formula>
    </cfRule>
  </conditionalFormatting>
  <conditionalFormatting sqref="I123:M123">
    <cfRule type="cellIs" dxfId="1063" priority="574" operator="equal">
      <formula>0</formula>
    </cfRule>
  </conditionalFormatting>
  <conditionalFormatting sqref="N123">
    <cfRule type="cellIs" dxfId="1062" priority="573" operator="equal">
      <formula>0</formula>
    </cfRule>
  </conditionalFormatting>
  <conditionalFormatting sqref="I160:M160">
    <cfRule type="cellIs" dxfId="1061" priority="572" operator="equal">
      <formula>0</formula>
    </cfRule>
  </conditionalFormatting>
  <conditionalFormatting sqref="N160">
    <cfRule type="cellIs" dxfId="1060" priority="571" operator="equal">
      <formula>0</formula>
    </cfRule>
  </conditionalFormatting>
  <conditionalFormatting sqref="I197:M197">
    <cfRule type="cellIs" dxfId="1059" priority="570" operator="equal">
      <formula>0</formula>
    </cfRule>
  </conditionalFormatting>
  <conditionalFormatting sqref="N197">
    <cfRule type="cellIs" dxfId="1058" priority="569" operator="equal">
      <formula>0</formula>
    </cfRule>
  </conditionalFormatting>
  <conditionalFormatting sqref="I234:M234">
    <cfRule type="cellIs" dxfId="1057" priority="568" operator="equal">
      <formula>0</formula>
    </cfRule>
  </conditionalFormatting>
  <conditionalFormatting sqref="N234">
    <cfRule type="cellIs" dxfId="1056" priority="567" operator="equal">
      <formula>0</formula>
    </cfRule>
  </conditionalFormatting>
  <conditionalFormatting sqref="I271:M271">
    <cfRule type="cellIs" dxfId="1055" priority="566" operator="equal">
      <formula>0</formula>
    </cfRule>
  </conditionalFormatting>
  <conditionalFormatting sqref="N271">
    <cfRule type="cellIs" dxfId="1054" priority="565" operator="equal">
      <formula>0</formula>
    </cfRule>
  </conditionalFormatting>
  <conditionalFormatting sqref="I308:M308">
    <cfRule type="cellIs" dxfId="1053" priority="564" operator="equal">
      <formula>0</formula>
    </cfRule>
  </conditionalFormatting>
  <conditionalFormatting sqref="N308">
    <cfRule type="cellIs" dxfId="1052" priority="563" operator="equal">
      <formula>0</formula>
    </cfRule>
  </conditionalFormatting>
  <conditionalFormatting sqref="I345:M345">
    <cfRule type="cellIs" dxfId="1051" priority="562" operator="equal">
      <formula>0</formula>
    </cfRule>
  </conditionalFormatting>
  <conditionalFormatting sqref="N345">
    <cfRule type="cellIs" dxfId="1050" priority="561" operator="equal">
      <formula>0</formula>
    </cfRule>
  </conditionalFormatting>
  <conditionalFormatting sqref="I382:M382">
    <cfRule type="cellIs" dxfId="1049" priority="560" operator="equal">
      <formula>0</formula>
    </cfRule>
  </conditionalFormatting>
  <conditionalFormatting sqref="N382">
    <cfRule type="cellIs" dxfId="1048" priority="559" operator="equal">
      <formula>0</formula>
    </cfRule>
  </conditionalFormatting>
  <conditionalFormatting sqref="I419:M419">
    <cfRule type="cellIs" dxfId="1047" priority="558" operator="equal">
      <formula>0</formula>
    </cfRule>
  </conditionalFormatting>
  <conditionalFormatting sqref="N419">
    <cfRule type="cellIs" dxfId="1046" priority="557" operator="equal">
      <formula>0</formula>
    </cfRule>
  </conditionalFormatting>
  <conditionalFormatting sqref="I456:M456">
    <cfRule type="cellIs" dxfId="1045" priority="556" operator="equal">
      <formula>0</formula>
    </cfRule>
  </conditionalFormatting>
  <conditionalFormatting sqref="N456">
    <cfRule type="cellIs" dxfId="1044" priority="555" operator="equal">
      <formula>0</formula>
    </cfRule>
  </conditionalFormatting>
  <conditionalFormatting sqref="R487 R457:R459">
    <cfRule type="cellIs" dxfId="1043" priority="554" operator="equal">
      <formula>0</formula>
    </cfRule>
  </conditionalFormatting>
  <conditionalFormatting sqref="R486">
    <cfRule type="cellIs" dxfId="1042" priority="553" operator="equal">
      <formula>0</formula>
    </cfRule>
  </conditionalFormatting>
  <conditionalFormatting sqref="R479:R487 R457:R459 R462:R463">
    <cfRule type="containsBlanks" dxfId="1041" priority="552">
      <formula>LEN(TRIM(R457))=0</formula>
    </cfRule>
  </conditionalFormatting>
  <conditionalFormatting sqref="R460:R461">
    <cfRule type="cellIs" dxfId="1040" priority="551" operator="equal">
      <formula>0</formula>
    </cfRule>
  </conditionalFormatting>
  <conditionalFormatting sqref="R460:R461">
    <cfRule type="containsBlanks" dxfId="1039" priority="550">
      <formula>LEN(TRIM(R460))=0</formula>
    </cfRule>
  </conditionalFormatting>
  <conditionalFormatting sqref="I12:M12 O34:R34 C34:H34 C20:R20 C57:R57 R71 C58:P60">
    <cfRule type="cellIs" dxfId="1038" priority="549" operator="equal">
      <formula>0</formula>
    </cfRule>
  </conditionalFormatting>
  <conditionalFormatting sqref="N12">
    <cfRule type="cellIs" dxfId="1037" priority="548" operator="equal">
      <formula>0</formula>
    </cfRule>
  </conditionalFormatting>
  <conditionalFormatting sqref="I34">
    <cfRule type="cellIs" dxfId="1036" priority="547" operator="equal">
      <formula>0</formula>
    </cfRule>
  </conditionalFormatting>
  <conditionalFormatting sqref="J34">
    <cfRule type="cellIs" dxfId="1035" priority="546" operator="equal">
      <formula>0</formula>
    </cfRule>
  </conditionalFormatting>
  <conditionalFormatting sqref="K34">
    <cfRule type="cellIs" dxfId="1034" priority="545" operator="equal">
      <formula>0</formula>
    </cfRule>
  </conditionalFormatting>
  <conditionalFormatting sqref="L34">
    <cfRule type="cellIs" dxfId="1033" priority="544" operator="equal">
      <formula>0</formula>
    </cfRule>
  </conditionalFormatting>
  <conditionalFormatting sqref="M34">
    <cfRule type="cellIs" dxfId="1032" priority="543" operator="equal">
      <formula>0</formula>
    </cfRule>
  </conditionalFormatting>
  <conditionalFormatting sqref="N34">
    <cfRule type="cellIs" dxfId="1031" priority="542" operator="equal">
      <formula>0</formula>
    </cfRule>
  </conditionalFormatting>
  <conditionalFormatting sqref="C58:P60">
    <cfRule type="containsBlanks" dxfId="1030" priority="541">
      <formula>LEN(TRIM(C58))=0</formula>
    </cfRule>
  </conditionalFormatting>
  <conditionalFormatting sqref="Q51:Q52 Q55 F51:F52 C55:H55 I49:M49 O71:Q71 C71:H71 C68:P69 C63:P64">
    <cfRule type="cellIs" dxfId="1029" priority="540" operator="equal">
      <formula>0</formula>
    </cfRule>
  </conditionalFormatting>
  <conditionalFormatting sqref="C51:D52 G51:H52">
    <cfRule type="cellIs" dxfId="1028" priority="539" operator="equal">
      <formula>0</formula>
    </cfRule>
  </conditionalFormatting>
  <conditionalFormatting sqref="E51:E52">
    <cfRule type="cellIs" dxfId="1027" priority="538" operator="equal">
      <formula>0</formula>
    </cfRule>
  </conditionalFormatting>
  <conditionalFormatting sqref="C67:P69">
    <cfRule type="cellIs" dxfId="1026" priority="537" operator="equal">
      <formula>0</formula>
    </cfRule>
  </conditionalFormatting>
  <conditionalFormatting sqref="N49">
    <cfRule type="cellIs" dxfId="1025" priority="536" operator="equal">
      <formula>0</formula>
    </cfRule>
  </conditionalFormatting>
  <conditionalFormatting sqref="I55 I71">
    <cfRule type="cellIs" dxfId="1024" priority="535" operator="equal">
      <formula>0</formula>
    </cfRule>
  </conditionalFormatting>
  <conditionalFormatting sqref="I51:I52">
    <cfRule type="cellIs" dxfId="1023" priority="534" operator="equal">
      <formula>0</formula>
    </cfRule>
  </conditionalFormatting>
  <conditionalFormatting sqref="J55 J71">
    <cfRule type="cellIs" dxfId="1022" priority="533" operator="equal">
      <formula>0</formula>
    </cfRule>
  </conditionalFormatting>
  <conditionalFormatting sqref="J51:J52">
    <cfRule type="cellIs" dxfId="1021" priority="532" operator="equal">
      <formula>0</formula>
    </cfRule>
  </conditionalFormatting>
  <conditionalFormatting sqref="K55 K71">
    <cfRule type="cellIs" dxfId="1020" priority="531" operator="equal">
      <formula>0</formula>
    </cfRule>
  </conditionalFormatting>
  <conditionalFormatting sqref="K51:K52">
    <cfRule type="cellIs" dxfId="1019" priority="530" operator="equal">
      <formula>0</formula>
    </cfRule>
  </conditionalFormatting>
  <conditionalFormatting sqref="L55 L71">
    <cfRule type="cellIs" dxfId="1018" priority="529" operator="equal">
      <formula>0</formula>
    </cfRule>
  </conditionalFormatting>
  <conditionalFormatting sqref="L51:L52">
    <cfRule type="cellIs" dxfId="1017" priority="528" operator="equal">
      <formula>0</formula>
    </cfRule>
  </conditionalFormatting>
  <conditionalFormatting sqref="M55 M71">
    <cfRule type="cellIs" dxfId="1016" priority="527" operator="equal">
      <formula>0</formula>
    </cfRule>
  </conditionalFormatting>
  <conditionalFormatting sqref="M51:M52">
    <cfRule type="cellIs" dxfId="1015" priority="526" operator="equal">
      <formula>0</formula>
    </cfRule>
  </conditionalFormatting>
  <conditionalFormatting sqref="N55 N71">
    <cfRule type="cellIs" dxfId="1014" priority="525" operator="equal">
      <formula>0</formula>
    </cfRule>
  </conditionalFormatting>
  <conditionalFormatting sqref="N51:N52">
    <cfRule type="cellIs" dxfId="1013" priority="524" operator="equal">
      <formula>0</formula>
    </cfRule>
  </conditionalFormatting>
  <conditionalFormatting sqref="C51:N52 C55:N55 Q55 Q51:Q52 C63:P64 C67:P69">
    <cfRule type="containsBlanks" dxfId="1012" priority="523">
      <formula>LEN(TRIM(C51))=0</formula>
    </cfRule>
  </conditionalFormatting>
  <conditionalFormatting sqref="C50:F50 Q50 O50:P55">
    <cfRule type="cellIs" dxfId="1011" priority="522" operator="equal">
      <formula>0</formula>
    </cfRule>
  </conditionalFormatting>
  <conditionalFormatting sqref="G50">
    <cfRule type="cellIs" dxfId="1010" priority="521" operator="equal">
      <formula>0</formula>
    </cfRule>
  </conditionalFormatting>
  <conditionalFormatting sqref="H50">
    <cfRule type="cellIs" dxfId="1009" priority="520" operator="equal">
      <formula>0</formula>
    </cfRule>
  </conditionalFormatting>
  <conditionalFormatting sqref="K50:N50">
    <cfRule type="cellIs" dxfId="1008" priority="519" operator="equal">
      <formula>0</formula>
    </cfRule>
  </conditionalFormatting>
  <conditionalFormatting sqref="I50">
    <cfRule type="cellIs" dxfId="1007" priority="518" operator="equal">
      <formula>0</formula>
    </cfRule>
  </conditionalFormatting>
  <conditionalFormatting sqref="J50">
    <cfRule type="cellIs" dxfId="1006" priority="517" operator="equal">
      <formula>0</formula>
    </cfRule>
  </conditionalFormatting>
  <conditionalFormatting sqref="C50:O50 O51:O55 Q50 P50:P55">
    <cfRule type="containsBlanks" dxfId="1005" priority="516">
      <formula>LEN(TRIM(C50))=0</formula>
    </cfRule>
  </conditionalFormatting>
  <conditionalFormatting sqref="R50:R55">
    <cfRule type="cellIs" dxfId="1004" priority="515" operator="equal">
      <formula>0</formula>
    </cfRule>
  </conditionalFormatting>
  <conditionalFormatting sqref="R50:R55">
    <cfRule type="containsBlanks" dxfId="1003" priority="514">
      <formula>LEN(TRIM(R50))=0</formula>
    </cfRule>
  </conditionalFormatting>
  <conditionalFormatting sqref="C62:P62 C61:K61 M61:P61">
    <cfRule type="cellIs" dxfId="1002" priority="513" operator="equal">
      <formula>0</formula>
    </cfRule>
  </conditionalFormatting>
  <conditionalFormatting sqref="C62:P62 C61:K61 M61:P61">
    <cfRule type="containsBlanks" dxfId="1001" priority="512">
      <formula>LEN(TRIM(C61))=0</formula>
    </cfRule>
  </conditionalFormatting>
  <conditionalFormatting sqref="C53:N54 Q53:Q54">
    <cfRule type="cellIs" dxfId="1000" priority="511" operator="equal">
      <formula>0</formula>
    </cfRule>
  </conditionalFormatting>
  <conditionalFormatting sqref="I53:I54">
    <cfRule type="cellIs" dxfId="999" priority="510" operator="equal">
      <formula>0</formula>
    </cfRule>
  </conditionalFormatting>
  <conditionalFormatting sqref="J53:J54">
    <cfRule type="cellIs" dxfId="998" priority="509" operator="equal">
      <formula>0</formula>
    </cfRule>
  </conditionalFormatting>
  <conditionalFormatting sqref="K53:K54">
    <cfRule type="cellIs" dxfId="997" priority="508" operator="equal">
      <formula>0</formula>
    </cfRule>
  </conditionalFormatting>
  <conditionalFormatting sqref="L53:L54">
    <cfRule type="cellIs" dxfId="996" priority="507" operator="equal">
      <formula>0</formula>
    </cfRule>
  </conditionalFormatting>
  <conditionalFormatting sqref="M53:M54">
    <cfRule type="cellIs" dxfId="995" priority="506" operator="equal">
      <formula>0</formula>
    </cfRule>
  </conditionalFormatting>
  <conditionalFormatting sqref="N53:N54">
    <cfRule type="cellIs" dxfId="994" priority="505" operator="equal">
      <formula>0</formula>
    </cfRule>
  </conditionalFormatting>
  <conditionalFormatting sqref="C53:N54 Q53:Q54">
    <cfRule type="containsBlanks" dxfId="993" priority="504">
      <formula>LEN(TRIM(C53))=0</formula>
    </cfRule>
  </conditionalFormatting>
  <conditionalFormatting sqref="K53:K54">
    <cfRule type="cellIs" dxfId="992" priority="503" operator="equal">
      <formula>0</formula>
    </cfRule>
  </conditionalFormatting>
  <conditionalFormatting sqref="L53:L54">
    <cfRule type="cellIs" dxfId="991" priority="502" operator="equal">
      <formula>0</formula>
    </cfRule>
  </conditionalFormatting>
  <conditionalFormatting sqref="M53:N53">
    <cfRule type="cellIs" dxfId="990" priority="501" operator="equal">
      <formula>0</formula>
    </cfRule>
  </conditionalFormatting>
  <conditionalFormatting sqref="M54:N54">
    <cfRule type="cellIs" dxfId="989" priority="500" operator="equal">
      <formula>0</formula>
    </cfRule>
  </conditionalFormatting>
  <conditionalFormatting sqref="R465:R476">
    <cfRule type="cellIs" dxfId="988" priority="499" operator="equal">
      <formula>0</formula>
    </cfRule>
  </conditionalFormatting>
  <conditionalFormatting sqref="R465:R476">
    <cfRule type="containsBlanks" dxfId="987" priority="498">
      <formula>LEN(TRIM(R465))=0</formula>
    </cfRule>
  </conditionalFormatting>
  <conditionalFormatting sqref="R154 R124:R152">
    <cfRule type="cellIs" dxfId="986" priority="497" operator="equal">
      <formula>0</formula>
    </cfRule>
  </conditionalFormatting>
  <conditionalFormatting sqref="R153">
    <cfRule type="cellIs" dxfId="985" priority="496" operator="equal">
      <formula>0</formula>
    </cfRule>
  </conditionalFormatting>
  <conditionalFormatting sqref="R146:R154 R124:R130 R132:R144">
    <cfRule type="containsBlanks" dxfId="984" priority="495">
      <formula>LEN(TRIM(R124))=0</formula>
    </cfRule>
  </conditionalFormatting>
  <conditionalFormatting sqref="R161:R182">
    <cfRule type="cellIs" dxfId="983" priority="494" operator="equal">
      <formula>0</formula>
    </cfRule>
  </conditionalFormatting>
  <conditionalFormatting sqref="R161:R167 R169:R181">
    <cfRule type="containsBlanks" dxfId="982" priority="493">
      <formula>LEN(TRIM(R161))=0</formula>
    </cfRule>
  </conditionalFormatting>
  <conditionalFormatting sqref="R228 R198:R226">
    <cfRule type="cellIs" dxfId="981" priority="492" operator="equal">
      <formula>0</formula>
    </cfRule>
  </conditionalFormatting>
  <conditionalFormatting sqref="R227">
    <cfRule type="cellIs" dxfId="980" priority="491" operator="equal">
      <formula>0</formula>
    </cfRule>
  </conditionalFormatting>
  <conditionalFormatting sqref="R220:R228 R198:R204 R206:R218">
    <cfRule type="containsBlanks" dxfId="979" priority="490">
      <formula>LEN(TRIM(R198))=0</formula>
    </cfRule>
  </conditionalFormatting>
  <conditionalFormatting sqref="R302 R272:R300">
    <cfRule type="cellIs" dxfId="978" priority="489" operator="equal">
      <formula>0</formula>
    </cfRule>
  </conditionalFormatting>
  <conditionalFormatting sqref="R301">
    <cfRule type="cellIs" dxfId="977" priority="488" operator="equal">
      <formula>0</formula>
    </cfRule>
  </conditionalFormatting>
  <conditionalFormatting sqref="R294:R302 R272:R278 R280:R292">
    <cfRule type="containsBlanks" dxfId="976" priority="487">
      <formula>LEN(TRIM(R272))=0</formula>
    </cfRule>
  </conditionalFormatting>
  <conditionalFormatting sqref="R376 R346:R374">
    <cfRule type="cellIs" dxfId="975" priority="486" operator="equal">
      <formula>0</formula>
    </cfRule>
  </conditionalFormatting>
  <conditionalFormatting sqref="R375">
    <cfRule type="cellIs" dxfId="974" priority="485" operator="equal">
      <formula>0</formula>
    </cfRule>
  </conditionalFormatting>
  <conditionalFormatting sqref="R368:R376 R346:R352 R354:R366">
    <cfRule type="containsBlanks" dxfId="973" priority="484">
      <formula>LEN(TRIM(R346))=0</formula>
    </cfRule>
  </conditionalFormatting>
  <conditionalFormatting sqref="R450 R420:R448">
    <cfRule type="cellIs" dxfId="972" priority="483" operator="equal">
      <formula>0</formula>
    </cfRule>
  </conditionalFormatting>
  <conditionalFormatting sqref="R449">
    <cfRule type="cellIs" dxfId="971" priority="482" operator="equal">
      <formula>0</formula>
    </cfRule>
  </conditionalFormatting>
  <conditionalFormatting sqref="R442:R450 R420:R426 R428:R440">
    <cfRule type="containsBlanks" dxfId="970" priority="481">
      <formula>LEN(TRIM(R420))=0</formula>
    </cfRule>
  </conditionalFormatting>
  <conditionalFormatting sqref="C56:R56">
    <cfRule type="cellIs" dxfId="969" priority="480" operator="equal">
      <formula>0</formula>
    </cfRule>
  </conditionalFormatting>
  <conditionalFormatting sqref="C56:R56">
    <cfRule type="containsBlanks" dxfId="968" priority="479">
      <formula>LEN(TRIM(C56))=0</formula>
    </cfRule>
  </conditionalFormatting>
  <conditionalFormatting sqref="C70:R70">
    <cfRule type="cellIs" dxfId="967" priority="478" operator="equal">
      <formula>0</formula>
    </cfRule>
  </conditionalFormatting>
  <conditionalFormatting sqref="C70:R70">
    <cfRule type="containsBlanks" dxfId="966" priority="477">
      <formula>LEN(TRIM(C70))=0</formula>
    </cfRule>
  </conditionalFormatting>
  <conditionalFormatting sqref="R72:R79 C72:Q78">
    <cfRule type="cellIs" dxfId="965" priority="476" operator="equal">
      <formula>0</formula>
    </cfRule>
  </conditionalFormatting>
  <conditionalFormatting sqref="C79:R79">
    <cfRule type="cellIs" dxfId="964" priority="475" operator="equal">
      <formula>0</formula>
    </cfRule>
  </conditionalFormatting>
  <conditionalFormatting sqref="C72:R79">
    <cfRule type="containsBlanks" dxfId="963" priority="474">
      <formula>LEN(TRIM(C72))=0</formula>
    </cfRule>
  </conditionalFormatting>
  <conditionalFormatting sqref="C79:Q79">
    <cfRule type="cellIs" dxfId="962" priority="473" operator="equal">
      <formula>0</formula>
    </cfRule>
  </conditionalFormatting>
  <conditionalFormatting sqref="C80:R80">
    <cfRule type="cellIs" dxfId="961" priority="472" operator="equal">
      <formula>0</formula>
    </cfRule>
  </conditionalFormatting>
  <conditionalFormatting sqref="C80:R80">
    <cfRule type="containsBlanks" dxfId="960" priority="471">
      <formula>LEN(TRIM(C80))=0</formula>
    </cfRule>
  </conditionalFormatting>
  <conditionalFormatting sqref="C154:Q154 O145:Q145 C145:H145 C146:Q152 C144:Q144 C125:Q131 C124:F124 K124:L124 O124:Q124">
    <cfRule type="cellIs" dxfId="959" priority="470" operator="equal">
      <formula>0</formula>
    </cfRule>
  </conditionalFormatting>
  <conditionalFormatting sqref="O124:O126">
    <cfRule type="cellIs" dxfId="958" priority="469" operator="equal">
      <formula>0</formula>
    </cfRule>
  </conditionalFormatting>
  <conditionalFormatting sqref="O124:Q124 K124:L124 C125:Q126">
    <cfRule type="cellIs" dxfId="957" priority="468" operator="equal">
      <formula>0</formula>
    </cfRule>
  </conditionalFormatting>
  <conditionalFormatting sqref="E125:E126">
    <cfRule type="cellIs" dxfId="956" priority="467" operator="equal">
      <formula>0</formula>
    </cfRule>
  </conditionalFormatting>
  <conditionalFormatting sqref="K124:L124">
    <cfRule type="cellIs" dxfId="955" priority="466" operator="equal">
      <formula>0</formula>
    </cfRule>
  </conditionalFormatting>
  <conditionalFormatting sqref="I127:I129 I145">
    <cfRule type="cellIs" dxfId="954" priority="465" operator="equal">
      <formula>0</formula>
    </cfRule>
  </conditionalFormatting>
  <conditionalFormatting sqref="I125:I126">
    <cfRule type="cellIs" dxfId="953" priority="464" operator="equal">
      <formula>0</formula>
    </cfRule>
  </conditionalFormatting>
  <conditionalFormatting sqref="J127:J129 J145">
    <cfRule type="cellIs" dxfId="952" priority="463" operator="equal">
      <formula>0</formula>
    </cfRule>
  </conditionalFormatting>
  <conditionalFormatting sqref="J125:J126">
    <cfRule type="cellIs" dxfId="951" priority="462" operator="equal">
      <formula>0</formula>
    </cfRule>
  </conditionalFormatting>
  <conditionalFormatting sqref="K127:K129 K145">
    <cfRule type="cellIs" dxfId="950" priority="461" operator="equal">
      <formula>0</formula>
    </cfRule>
  </conditionalFormatting>
  <conditionalFormatting sqref="K124:K126">
    <cfRule type="cellIs" dxfId="949" priority="460" operator="equal">
      <formula>0</formula>
    </cfRule>
  </conditionalFormatting>
  <conditionalFormatting sqref="L127:L129 L145">
    <cfRule type="cellIs" dxfId="948" priority="459" operator="equal">
      <formula>0</formula>
    </cfRule>
  </conditionalFormatting>
  <conditionalFormatting sqref="L124:L126">
    <cfRule type="cellIs" dxfId="947" priority="458" operator="equal">
      <formula>0</formula>
    </cfRule>
  </conditionalFormatting>
  <conditionalFormatting sqref="M127:M129 M145">
    <cfRule type="cellIs" dxfId="946" priority="457" operator="equal">
      <formula>0</formula>
    </cfRule>
  </conditionalFormatting>
  <conditionalFormatting sqref="M125:M126">
    <cfRule type="cellIs" dxfId="945" priority="456" operator="equal">
      <formula>0</formula>
    </cfRule>
  </conditionalFormatting>
  <conditionalFormatting sqref="N127:N129 N145">
    <cfRule type="cellIs" dxfId="944" priority="455" operator="equal">
      <formula>0</formula>
    </cfRule>
  </conditionalFormatting>
  <conditionalFormatting sqref="N125:N126">
    <cfRule type="cellIs" dxfId="943" priority="454" operator="equal">
      <formula>0</formula>
    </cfRule>
  </conditionalFormatting>
  <conditionalFormatting sqref="C153:Q153">
    <cfRule type="cellIs" dxfId="942" priority="453" operator="equal">
      <formula>0</formula>
    </cfRule>
  </conditionalFormatting>
  <conditionalFormatting sqref="C146:Q154 C144:Q144 C125:Q130 C124:F124 K124:L124 O124:Q124">
    <cfRule type="containsBlanks" dxfId="941" priority="452">
      <formula>LEN(TRIM(C124))=0</formula>
    </cfRule>
  </conditionalFormatting>
  <conditionalFormatting sqref="C153:Q153">
    <cfRule type="cellIs" dxfId="940" priority="451" operator="equal">
      <formula>0</formula>
    </cfRule>
  </conditionalFormatting>
  <conditionalFormatting sqref="K127:K128">
    <cfRule type="cellIs" dxfId="939" priority="450" operator="equal">
      <formula>0</formula>
    </cfRule>
  </conditionalFormatting>
  <conditionalFormatting sqref="L127:L128">
    <cfRule type="cellIs" dxfId="938" priority="449" operator="equal">
      <formula>0</formula>
    </cfRule>
  </conditionalFormatting>
  <conditionalFormatting sqref="M127:N127">
    <cfRule type="cellIs" dxfId="937" priority="448" operator="equal">
      <formula>0</formula>
    </cfRule>
  </conditionalFormatting>
  <conditionalFormatting sqref="M128:N128">
    <cfRule type="cellIs" dxfId="936" priority="447" operator="equal">
      <formula>0</formula>
    </cfRule>
  </conditionalFormatting>
  <conditionalFormatting sqref="C132:Q143">
    <cfRule type="cellIs" dxfId="935" priority="446" operator="equal">
      <formula>0</formula>
    </cfRule>
  </conditionalFormatting>
  <conditionalFormatting sqref="C132:Q143">
    <cfRule type="containsBlanks" dxfId="934" priority="445">
      <formula>LEN(TRIM(C132))=0</formula>
    </cfRule>
  </conditionalFormatting>
  <conditionalFormatting sqref="G124">
    <cfRule type="cellIs" dxfId="933" priority="444" operator="equal">
      <formula>0</formula>
    </cfRule>
  </conditionalFormatting>
  <conditionalFormatting sqref="H124">
    <cfRule type="cellIs" dxfId="932" priority="443" operator="equal">
      <formula>0</formula>
    </cfRule>
  </conditionalFormatting>
  <conditionalFormatting sqref="I124:J124">
    <cfRule type="cellIs" dxfId="931" priority="442" operator="equal">
      <formula>0</formula>
    </cfRule>
  </conditionalFormatting>
  <conditionalFormatting sqref="J124">
    <cfRule type="cellIs" dxfId="930" priority="441" operator="equal">
      <formula>0</formula>
    </cfRule>
  </conditionalFormatting>
  <conditionalFormatting sqref="G124:J124">
    <cfRule type="containsBlanks" dxfId="929" priority="440">
      <formula>LEN(TRIM(G124))=0</formula>
    </cfRule>
  </conditionalFormatting>
  <conditionalFormatting sqref="M124:N124">
    <cfRule type="cellIs" dxfId="928" priority="439" operator="equal">
      <formula>0</formula>
    </cfRule>
  </conditionalFormatting>
  <conditionalFormatting sqref="M124:N124">
    <cfRule type="cellIs" dxfId="927" priority="438" operator="equal">
      <formula>0</formula>
    </cfRule>
  </conditionalFormatting>
  <conditionalFormatting sqref="M124:N124">
    <cfRule type="containsBlanks" dxfId="926" priority="437">
      <formula>LEN(TRIM(M124))=0</formula>
    </cfRule>
  </conditionalFormatting>
  <conditionalFormatting sqref="O182:Q182 C182:H182 C161:F161 K161:L161 O161:Q161 R191 C183:R188 C162:Q168 R189">
    <cfRule type="cellIs" dxfId="925" priority="436" operator="equal">
      <formula>0</formula>
    </cfRule>
  </conditionalFormatting>
  <conditionalFormatting sqref="O161:O163">
    <cfRule type="cellIs" dxfId="924" priority="435" operator="equal">
      <formula>0</formula>
    </cfRule>
  </conditionalFormatting>
  <conditionalFormatting sqref="O161:Q161 K161:L161 C162:Q163">
    <cfRule type="cellIs" dxfId="923" priority="434" operator="equal">
      <formula>0</formula>
    </cfRule>
  </conditionalFormatting>
  <conditionalFormatting sqref="E162:E163">
    <cfRule type="cellIs" dxfId="922" priority="433" operator="equal">
      <formula>0</formula>
    </cfRule>
  </conditionalFormatting>
  <conditionalFormatting sqref="K161:L161">
    <cfRule type="cellIs" dxfId="921" priority="432" operator="equal">
      <formula>0</formula>
    </cfRule>
  </conditionalFormatting>
  <conditionalFormatting sqref="I164:I166 I182">
    <cfRule type="cellIs" dxfId="920" priority="431" operator="equal">
      <formula>0</formula>
    </cfRule>
  </conditionalFormatting>
  <conditionalFormatting sqref="I162:I163">
    <cfRule type="cellIs" dxfId="919" priority="430" operator="equal">
      <formula>0</formula>
    </cfRule>
  </conditionalFormatting>
  <conditionalFormatting sqref="J164:J166 J182">
    <cfRule type="cellIs" dxfId="918" priority="429" operator="equal">
      <formula>0</formula>
    </cfRule>
  </conditionalFormatting>
  <conditionalFormatting sqref="J162:J163">
    <cfRule type="cellIs" dxfId="917" priority="428" operator="equal">
      <formula>0</formula>
    </cfRule>
  </conditionalFormatting>
  <conditionalFormatting sqref="K164:K166 K182">
    <cfRule type="cellIs" dxfId="916" priority="427" operator="equal">
      <formula>0</formula>
    </cfRule>
  </conditionalFormatting>
  <conditionalFormatting sqref="K161:K163">
    <cfRule type="cellIs" dxfId="915" priority="426" operator="equal">
      <formula>0</formula>
    </cfRule>
  </conditionalFormatting>
  <conditionalFormatting sqref="L164:L166 L182">
    <cfRule type="cellIs" dxfId="914" priority="425" operator="equal">
      <formula>0</formula>
    </cfRule>
  </conditionalFormatting>
  <conditionalFormatting sqref="L161:L163">
    <cfRule type="cellIs" dxfId="913" priority="424" operator="equal">
      <formula>0</formula>
    </cfRule>
  </conditionalFormatting>
  <conditionalFormatting sqref="M164:M166 M182">
    <cfRule type="cellIs" dxfId="912" priority="423" operator="equal">
      <formula>0</formula>
    </cfRule>
  </conditionalFormatting>
  <conditionalFormatting sqref="M162:M163">
    <cfRule type="cellIs" dxfId="911" priority="422" operator="equal">
      <formula>0</formula>
    </cfRule>
  </conditionalFormatting>
  <conditionalFormatting sqref="N164:N166 N182">
    <cfRule type="cellIs" dxfId="910" priority="421" operator="equal">
      <formula>0</formula>
    </cfRule>
  </conditionalFormatting>
  <conditionalFormatting sqref="N162:N163">
    <cfRule type="cellIs" dxfId="909" priority="420" operator="equal">
      <formula>0</formula>
    </cfRule>
  </conditionalFormatting>
  <conditionalFormatting sqref="C190:R190">
    <cfRule type="cellIs" dxfId="908" priority="419" operator="equal">
      <formula>0</formula>
    </cfRule>
  </conditionalFormatting>
  <conditionalFormatting sqref="C161:F161 K161:L161 O161:Q161 C183:R188 C162:Q167 C190:R190 R189 R191">
    <cfRule type="containsBlanks" dxfId="907" priority="418">
      <formula>LEN(TRIM(C161))=0</formula>
    </cfRule>
  </conditionalFormatting>
  <conditionalFormatting sqref="C190:R190">
    <cfRule type="cellIs" dxfId="906" priority="417" operator="equal">
      <formula>0</formula>
    </cfRule>
  </conditionalFormatting>
  <conditionalFormatting sqref="K164:K165">
    <cfRule type="cellIs" dxfId="905" priority="416" operator="equal">
      <formula>0</formula>
    </cfRule>
  </conditionalFormatting>
  <conditionalFormatting sqref="L164:L165">
    <cfRule type="cellIs" dxfId="904" priority="415" operator="equal">
      <formula>0</formula>
    </cfRule>
  </conditionalFormatting>
  <conditionalFormatting sqref="M164:N164">
    <cfRule type="cellIs" dxfId="903" priority="414" operator="equal">
      <formula>0</formula>
    </cfRule>
  </conditionalFormatting>
  <conditionalFormatting sqref="M165:N165">
    <cfRule type="cellIs" dxfId="902" priority="413" operator="equal">
      <formula>0</formula>
    </cfRule>
  </conditionalFormatting>
  <conditionalFormatting sqref="C169:Q180">
    <cfRule type="cellIs" dxfId="901" priority="412" operator="equal">
      <formula>0</formula>
    </cfRule>
  </conditionalFormatting>
  <conditionalFormatting sqref="C169:Q180">
    <cfRule type="containsBlanks" dxfId="900" priority="411">
      <formula>LEN(TRIM(C169))=0</formula>
    </cfRule>
  </conditionalFormatting>
  <conditionalFormatting sqref="G161">
    <cfRule type="cellIs" dxfId="899" priority="410" operator="equal">
      <formula>0</formula>
    </cfRule>
  </conditionalFormatting>
  <conditionalFormatting sqref="H161">
    <cfRule type="cellIs" dxfId="898" priority="409" operator="equal">
      <formula>0</formula>
    </cfRule>
  </conditionalFormatting>
  <conditionalFormatting sqref="I161:J161">
    <cfRule type="cellIs" dxfId="897" priority="408" operator="equal">
      <formula>0</formula>
    </cfRule>
  </conditionalFormatting>
  <conditionalFormatting sqref="J161">
    <cfRule type="cellIs" dxfId="896" priority="407" operator="equal">
      <formula>0</formula>
    </cfRule>
  </conditionalFormatting>
  <conditionalFormatting sqref="G161:J161">
    <cfRule type="containsBlanks" dxfId="895" priority="406">
      <formula>LEN(TRIM(G161))=0</formula>
    </cfRule>
  </conditionalFormatting>
  <conditionalFormatting sqref="M161:N161">
    <cfRule type="cellIs" dxfId="894" priority="405" operator="equal">
      <formula>0</formula>
    </cfRule>
  </conditionalFormatting>
  <conditionalFormatting sqref="M161:N161">
    <cfRule type="cellIs" dxfId="893" priority="404" operator="equal">
      <formula>0</formula>
    </cfRule>
  </conditionalFormatting>
  <conditionalFormatting sqref="M161:N161">
    <cfRule type="containsBlanks" dxfId="892" priority="403">
      <formula>LEN(TRIM(M161))=0</formula>
    </cfRule>
  </conditionalFormatting>
  <conditionalFormatting sqref="C228:Q228 O219:Q219 C219:H219 C220:Q226 C218:Q218 C199:Q205 C198:F198 K198:L198 O198:Q198">
    <cfRule type="cellIs" dxfId="891" priority="402" operator="equal">
      <formula>0</formula>
    </cfRule>
  </conditionalFormatting>
  <conditionalFormatting sqref="O198:O200">
    <cfRule type="cellIs" dxfId="890" priority="401" operator="equal">
      <formula>0</formula>
    </cfRule>
  </conditionalFormatting>
  <conditionalFormatting sqref="O198:Q198 K198:L198 C199:Q200">
    <cfRule type="cellIs" dxfId="889" priority="400" operator="equal">
      <formula>0</formula>
    </cfRule>
  </conditionalFormatting>
  <conditionalFormatting sqref="E199:E200">
    <cfRule type="cellIs" dxfId="888" priority="399" operator="equal">
      <formula>0</formula>
    </cfRule>
  </conditionalFormatting>
  <conditionalFormatting sqref="K198:L198">
    <cfRule type="cellIs" dxfId="887" priority="398" operator="equal">
      <formula>0</formula>
    </cfRule>
  </conditionalFormatting>
  <conditionalFormatting sqref="I201:I203 I219">
    <cfRule type="cellIs" dxfId="886" priority="397" operator="equal">
      <formula>0</formula>
    </cfRule>
  </conditionalFormatting>
  <conditionalFormatting sqref="I199:I200">
    <cfRule type="cellIs" dxfId="885" priority="396" operator="equal">
      <formula>0</formula>
    </cfRule>
  </conditionalFormatting>
  <conditionalFormatting sqref="J201:J203 J219">
    <cfRule type="cellIs" dxfId="884" priority="395" operator="equal">
      <formula>0</formula>
    </cfRule>
  </conditionalFormatting>
  <conditionalFormatting sqref="J199:J200">
    <cfRule type="cellIs" dxfId="883" priority="394" operator="equal">
      <formula>0</formula>
    </cfRule>
  </conditionalFormatting>
  <conditionalFormatting sqref="K201:K203 K219">
    <cfRule type="cellIs" dxfId="882" priority="393" operator="equal">
      <formula>0</formula>
    </cfRule>
  </conditionalFormatting>
  <conditionalFormatting sqref="K198:K200">
    <cfRule type="cellIs" dxfId="881" priority="392" operator="equal">
      <formula>0</formula>
    </cfRule>
  </conditionalFormatting>
  <conditionalFormatting sqref="L201:L203 L219">
    <cfRule type="cellIs" dxfId="880" priority="391" operator="equal">
      <formula>0</formula>
    </cfRule>
  </conditionalFormatting>
  <conditionalFormatting sqref="L198:L200">
    <cfRule type="cellIs" dxfId="879" priority="390" operator="equal">
      <formula>0</formula>
    </cfRule>
  </conditionalFormatting>
  <conditionalFormatting sqref="M201:M203 M219">
    <cfRule type="cellIs" dxfId="878" priority="389" operator="equal">
      <formula>0</formula>
    </cfRule>
  </conditionalFormatting>
  <conditionalFormatting sqref="M199:M200">
    <cfRule type="cellIs" dxfId="877" priority="388" operator="equal">
      <formula>0</formula>
    </cfRule>
  </conditionalFormatting>
  <conditionalFormatting sqref="N201:N203 N219">
    <cfRule type="cellIs" dxfId="876" priority="387" operator="equal">
      <formula>0</formula>
    </cfRule>
  </conditionalFormatting>
  <conditionalFormatting sqref="N199:N200">
    <cfRule type="cellIs" dxfId="875" priority="386" operator="equal">
      <formula>0</formula>
    </cfRule>
  </conditionalFormatting>
  <conditionalFormatting sqref="C227:Q227">
    <cfRule type="cellIs" dxfId="874" priority="385" operator="equal">
      <formula>0</formula>
    </cfRule>
  </conditionalFormatting>
  <conditionalFormatting sqref="C220:Q228 C218:Q218 C199:Q204 C198:F198 K198:L198 O198:Q198">
    <cfRule type="containsBlanks" dxfId="873" priority="384">
      <formula>LEN(TRIM(C198))=0</formula>
    </cfRule>
  </conditionalFormatting>
  <conditionalFormatting sqref="C227:Q227">
    <cfRule type="cellIs" dxfId="872" priority="383" operator="equal">
      <formula>0</formula>
    </cfRule>
  </conditionalFormatting>
  <conditionalFormatting sqref="K201:K202">
    <cfRule type="cellIs" dxfId="871" priority="382" operator="equal">
      <formula>0</formula>
    </cfRule>
  </conditionalFormatting>
  <conditionalFormatting sqref="L201:L202">
    <cfRule type="cellIs" dxfId="870" priority="381" operator="equal">
      <formula>0</formula>
    </cfRule>
  </conditionalFormatting>
  <conditionalFormatting sqref="M201:N201">
    <cfRule type="cellIs" dxfId="869" priority="380" operator="equal">
      <formula>0</formula>
    </cfRule>
  </conditionalFormatting>
  <conditionalFormatting sqref="M202:N202">
    <cfRule type="cellIs" dxfId="868" priority="379" operator="equal">
      <formula>0</formula>
    </cfRule>
  </conditionalFormatting>
  <conditionalFormatting sqref="C206:Q217">
    <cfRule type="cellIs" dxfId="867" priority="378" operator="equal">
      <formula>0</formula>
    </cfRule>
  </conditionalFormatting>
  <conditionalFormatting sqref="C206:Q217">
    <cfRule type="containsBlanks" dxfId="866" priority="377">
      <formula>LEN(TRIM(C206))=0</formula>
    </cfRule>
  </conditionalFormatting>
  <conditionalFormatting sqref="G198">
    <cfRule type="cellIs" dxfId="865" priority="376" operator="equal">
      <formula>0</formula>
    </cfRule>
  </conditionalFormatting>
  <conditionalFormatting sqref="H198">
    <cfRule type="cellIs" dxfId="864" priority="375" operator="equal">
      <formula>0</formula>
    </cfRule>
  </conditionalFormatting>
  <conditionalFormatting sqref="I198:J198">
    <cfRule type="cellIs" dxfId="863" priority="374" operator="equal">
      <formula>0</formula>
    </cfRule>
  </conditionalFormatting>
  <conditionalFormatting sqref="J198">
    <cfRule type="cellIs" dxfId="862" priority="373" operator="equal">
      <formula>0</formula>
    </cfRule>
  </conditionalFormatting>
  <conditionalFormatting sqref="G198:J198">
    <cfRule type="containsBlanks" dxfId="861" priority="372">
      <formula>LEN(TRIM(G198))=0</formula>
    </cfRule>
  </conditionalFormatting>
  <conditionalFormatting sqref="M198:N198">
    <cfRule type="cellIs" dxfId="860" priority="371" operator="equal">
      <formula>0</formula>
    </cfRule>
  </conditionalFormatting>
  <conditionalFormatting sqref="M198:N198">
    <cfRule type="cellIs" dxfId="859" priority="370" operator="equal">
      <formula>0</formula>
    </cfRule>
  </conditionalFormatting>
  <conditionalFormatting sqref="M198:N198">
    <cfRule type="containsBlanks" dxfId="858" priority="369">
      <formula>LEN(TRIM(M198))=0</formula>
    </cfRule>
  </conditionalFormatting>
  <conditionalFormatting sqref="C302:Q302 O293:Q293 C293:H293 C294:Q300 C292:Q292 C273:Q279 C272:F272 K272:L272 O272:Q272">
    <cfRule type="cellIs" dxfId="857" priority="368" operator="equal">
      <formula>0</formula>
    </cfRule>
  </conditionalFormatting>
  <conditionalFormatting sqref="O272:O274">
    <cfRule type="cellIs" dxfId="856" priority="367" operator="equal">
      <formula>0</formula>
    </cfRule>
  </conditionalFormatting>
  <conditionalFormatting sqref="O272:Q272 K272:L272 C273:Q274">
    <cfRule type="cellIs" dxfId="855" priority="366" operator="equal">
      <formula>0</formula>
    </cfRule>
  </conditionalFormatting>
  <conditionalFormatting sqref="E273:E274">
    <cfRule type="cellIs" dxfId="854" priority="365" operator="equal">
      <formula>0</formula>
    </cfRule>
  </conditionalFormatting>
  <conditionalFormatting sqref="K272:L272">
    <cfRule type="cellIs" dxfId="853" priority="364" operator="equal">
      <formula>0</formula>
    </cfRule>
  </conditionalFormatting>
  <conditionalFormatting sqref="I275:I277 I293">
    <cfRule type="cellIs" dxfId="852" priority="363" operator="equal">
      <formula>0</formula>
    </cfRule>
  </conditionalFormatting>
  <conditionalFormatting sqref="I273:I274">
    <cfRule type="cellIs" dxfId="851" priority="362" operator="equal">
      <formula>0</formula>
    </cfRule>
  </conditionalFormatting>
  <conditionalFormatting sqref="J275:J277 J293">
    <cfRule type="cellIs" dxfId="850" priority="361" operator="equal">
      <formula>0</formula>
    </cfRule>
  </conditionalFormatting>
  <conditionalFormatting sqref="J273:J274">
    <cfRule type="cellIs" dxfId="849" priority="360" operator="equal">
      <formula>0</formula>
    </cfRule>
  </conditionalFormatting>
  <conditionalFormatting sqref="K275:K277 K293">
    <cfRule type="cellIs" dxfId="848" priority="359" operator="equal">
      <formula>0</formula>
    </cfRule>
  </conditionalFormatting>
  <conditionalFormatting sqref="K272:K274">
    <cfRule type="cellIs" dxfId="847" priority="358" operator="equal">
      <formula>0</formula>
    </cfRule>
  </conditionalFormatting>
  <conditionalFormatting sqref="L275:L277 L293">
    <cfRule type="cellIs" dxfId="846" priority="357" operator="equal">
      <formula>0</formula>
    </cfRule>
  </conditionalFormatting>
  <conditionalFormatting sqref="L272:L274">
    <cfRule type="cellIs" dxfId="845" priority="356" operator="equal">
      <formula>0</formula>
    </cfRule>
  </conditionalFormatting>
  <conditionalFormatting sqref="M275:M277 M293">
    <cfRule type="cellIs" dxfId="844" priority="355" operator="equal">
      <formula>0</formula>
    </cfRule>
  </conditionalFormatting>
  <conditionalFormatting sqref="M273:M274">
    <cfRule type="cellIs" dxfId="843" priority="354" operator="equal">
      <formula>0</formula>
    </cfRule>
  </conditionalFormatting>
  <conditionalFormatting sqref="N275:N277 N293">
    <cfRule type="cellIs" dxfId="842" priority="353" operator="equal">
      <formula>0</formula>
    </cfRule>
  </conditionalFormatting>
  <conditionalFormatting sqref="N273:N274">
    <cfRule type="cellIs" dxfId="841" priority="352" operator="equal">
      <formula>0</formula>
    </cfRule>
  </conditionalFormatting>
  <conditionalFormatting sqref="C301:Q301">
    <cfRule type="cellIs" dxfId="840" priority="351" operator="equal">
      <formula>0</formula>
    </cfRule>
  </conditionalFormatting>
  <conditionalFormatting sqref="C294:Q302 C292:Q292 C273:Q278 C272:F272 K272:L272 O272:Q272">
    <cfRule type="containsBlanks" dxfId="839" priority="350">
      <formula>LEN(TRIM(C272))=0</formula>
    </cfRule>
  </conditionalFormatting>
  <conditionalFormatting sqref="C301:Q301">
    <cfRule type="cellIs" dxfId="838" priority="349" operator="equal">
      <formula>0</formula>
    </cfRule>
  </conditionalFormatting>
  <conditionalFormatting sqref="K275:K276">
    <cfRule type="cellIs" dxfId="837" priority="348" operator="equal">
      <formula>0</formula>
    </cfRule>
  </conditionalFormatting>
  <conditionalFormatting sqref="L275:L276">
    <cfRule type="cellIs" dxfId="836" priority="347" operator="equal">
      <formula>0</formula>
    </cfRule>
  </conditionalFormatting>
  <conditionalFormatting sqref="M275:N275">
    <cfRule type="cellIs" dxfId="835" priority="346" operator="equal">
      <formula>0</formula>
    </cfRule>
  </conditionalFormatting>
  <conditionalFormatting sqref="M276:N276">
    <cfRule type="cellIs" dxfId="834" priority="345" operator="equal">
      <formula>0</formula>
    </cfRule>
  </conditionalFormatting>
  <conditionalFormatting sqref="C280:Q291">
    <cfRule type="cellIs" dxfId="833" priority="344" operator="equal">
      <formula>0</formula>
    </cfRule>
  </conditionalFormatting>
  <conditionalFormatting sqref="C280:Q291">
    <cfRule type="containsBlanks" dxfId="832" priority="343">
      <formula>LEN(TRIM(C280))=0</formula>
    </cfRule>
  </conditionalFormatting>
  <conditionalFormatting sqref="G272">
    <cfRule type="cellIs" dxfId="831" priority="342" operator="equal">
      <formula>0</formula>
    </cfRule>
  </conditionalFormatting>
  <conditionalFormatting sqref="H272">
    <cfRule type="cellIs" dxfId="830" priority="341" operator="equal">
      <formula>0</formula>
    </cfRule>
  </conditionalFormatting>
  <conditionalFormatting sqref="I272:J272">
    <cfRule type="cellIs" dxfId="829" priority="340" operator="equal">
      <formula>0</formula>
    </cfRule>
  </conditionalFormatting>
  <conditionalFormatting sqref="J272">
    <cfRule type="cellIs" dxfId="828" priority="339" operator="equal">
      <formula>0</formula>
    </cfRule>
  </conditionalFormatting>
  <conditionalFormatting sqref="G272:J272">
    <cfRule type="containsBlanks" dxfId="827" priority="338">
      <formula>LEN(TRIM(G272))=0</formula>
    </cfRule>
  </conditionalFormatting>
  <conditionalFormatting sqref="M272:N272">
    <cfRule type="cellIs" dxfId="826" priority="337" operator="equal">
      <formula>0</formula>
    </cfRule>
  </conditionalFormatting>
  <conditionalFormatting sqref="M272:N272">
    <cfRule type="cellIs" dxfId="825" priority="336" operator="equal">
      <formula>0</formula>
    </cfRule>
  </conditionalFormatting>
  <conditionalFormatting sqref="M272:N272">
    <cfRule type="containsBlanks" dxfId="824" priority="335">
      <formula>LEN(TRIM(M272))=0</formula>
    </cfRule>
  </conditionalFormatting>
  <conditionalFormatting sqref="C376:Q376 O367:Q367 C367:H367 C368:Q374 C366:Q366 C347:Q353 C346:F346 K346:L346 O346:Q346">
    <cfRule type="cellIs" dxfId="823" priority="334" operator="equal">
      <formula>0</formula>
    </cfRule>
  </conditionalFormatting>
  <conditionalFormatting sqref="O346:O348">
    <cfRule type="cellIs" dxfId="822" priority="333" operator="equal">
      <formula>0</formula>
    </cfRule>
  </conditionalFormatting>
  <conditionalFormatting sqref="O346:Q346 K346:L346 C347:Q348">
    <cfRule type="cellIs" dxfId="821" priority="332" operator="equal">
      <formula>0</formula>
    </cfRule>
  </conditionalFormatting>
  <conditionalFormatting sqref="E347:E348">
    <cfRule type="cellIs" dxfId="820" priority="331" operator="equal">
      <formula>0</formula>
    </cfRule>
  </conditionalFormatting>
  <conditionalFormatting sqref="K346:L346">
    <cfRule type="cellIs" dxfId="819" priority="330" operator="equal">
      <formula>0</formula>
    </cfRule>
  </conditionalFormatting>
  <conditionalFormatting sqref="I349:I351 I367">
    <cfRule type="cellIs" dxfId="818" priority="329" operator="equal">
      <formula>0</formula>
    </cfRule>
  </conditionalFormatting>
  <conditionalFormatting sqref="I347:I348">
    <cfRule type="cellIs" dxfId="817" priority="328" operator="equal">
      <formula>0</formula>
    </cfRule>
  </conditionalFormatting>
  <conditionalFormatting sqref="J349:J351 J367">
    <cfRule type="cellIs" dxfId="816" priority="327" operator="equal">
      <formula>0</formula>
    </cfRule>
  </conditionalFormatting>
  <conditionalFormatting sqref="J347:J348">
    <cfRule type="cellIs" dxfId="815" priority="326" operator="equal">
      <formula>0</formula>
    </cfRule>
  </conditionalFormatting>
  <conditionalFormatting sqref="K349:K351 K367">
    <cfRule type="cellIs" dxfId="814" priority="325" operator="equal">
      <formula>0</formula>
    </cfRule>
  </conditionalFormatting>
  <conditionalFormatting sqref="K346:K348">
    <cfRule type="cellIs" dxfId="813" priority="324" operator="equal">
      <formula>0</formula>
    </cfRule>
  </conditionalFormatting>
  <conditionalFormatting sqref="L349:L351 L367">
    <cfRule type="cellIs" dxfId="812" priority="323" operator="equal">
      <formula>0</formula>
    </cfRule>
  </conditionalFormatting>
  <conditionalFormatting sqref="L346:L348">
    <cfRule type="cellIs" dxfId="811" priority="322" operator="equal">
      <formula>0</formula>
    </cfRule>
  </conditionalFormatting>
  <conditionalFormatting sqref="M349:M351 M367">
    <cfRule type="cellIs" dxfId="810" priority="321" operator="equal">
      <formula>0</formula>
    </cfRule>
  </conditionalFormatting>
  <conditionalFormatting sqref="M347:M348">
    <cfRule type="cellIs" dxfId="809" priority="320" operator="equal">
      <formula>0</formula>
    </cfRule>
  </conditionalFormatting>
  <conditionalFormatting sqref="N349:N351 N367">
    <cfRule type="cellIs" dxfId="808" priority="319" operator="equal">
      <formula>0</formula>
    </cfRule>
  </conditionalFormatting>
  <conditionalFormatting sqref="N347:N348">
    <cfRule type="cellIs" dxfId="807" priority="318" operator="equal">
      <formula>0</formula>
    </cfRule>
  </conditionalFormatting>
  <conditionalFormatting sqref="C375:Q375">
    <cfRule type="cellIs" dxfId="806" priority="317" operator="equal">
      <formula>0</formula>
    </cfRule>
  </conditionalFormatting>
  <conditionalFormatting sqref="C368:Q376 C366:Q366 C347:Q352 C346:F346 K346:L346 O346:Q346">
    <cfRule type="containsBlanks" dxfId="805" priority="316">
      <formula>LEN(TRIM(C346))=0</formula>
    </cfRule>
  </conditionalFormatting>
  <conditionalFormatting sqref="C375:Q375">
    <cfRule type="cellIs" dxfId="804" priority="315" operator="equal">
      <formula>0</formula>
    </cfRule>
  </conditionalFormatting>
  <conditionalFormatting sqref="K349:K350">
    <cfRule type="cellIs" dxfId="803" priority="314" operator="equal">
      <formula>0</formula>
    </cfRule>
  </conditionalFormatting>
  <conditionalFormatting sqref="L349:L350">
    <cfRule type="cellIs" dxfId="802" priority="313" operator="equal">
      <formula>0</formula>
    </cfRule>
  </conditionalFormatting>
  <conditionalFormatting sqref="M349:N349">
    <cfRule type="cellIs" dxfId="801" priority="312" operator="equal">
      <formula>0</formula>
    </cfRule>
  </conditionalFormatting>
  <conditionalFormatting sqref="M350:N350">
    <cfRule type="cellIs" dxfId="800" priority="311" operator="equal">
      <formula>0</formula>
    </cfRule>
  </conditionalFormatting>
  <conditionalFormatting sqref="C354:Q365">
    <cfRule type="cellIs" dxfId="799" priority="310" operator="equal">
      <formula>0</formula>
    </cfRule>
  </conditionalFormatting>
  <conditionalFormatting sqref="C354:Q365">
    <cfRule type="containsBlanks" dxfId="798" priority="309">
      <formula>LEN(TRIM(C354))=0</formula>
    </cfRule>
  </conditionalFormatting>
  <conditionalFormatting sqref="G346">
    <cfRule type="cellIs" dxfId="797" priority="308" operator="equal">
      <formula>0</formula>
    </cfRule>
  </conditionalFormatting>
  <conditionalFormatting sqref="H346">
    <cfRule type="cellIs" dxfId="796" priority="307" operator="equal">
      <formula>0</formula>
    </cfRule>
  </conditionalFormatting>
  <conditionalFormatting sqref="I346:J346">
    <cfRule type="cellIs" dxfId="795" priority="306" operator="equal">
      <formula>0</formula>
    </cfRule>
  </conditionalFormatting>
  <conditionalFormatting sqref="J346">
    <cfRule type="cellIs" dxfId="794" priority="305" operator="equal">
      <formula>0</formula>
    </cfRule>
  </conditionalFormatting>
  <conditionalFormatting sqref="G346:J346">
    <cfRule type="containsBlanks" dxfId="793" priority="304">
      <formula>LEN(TRIM(G346))=0</formula>
    </cfRule>
  </conditionalFormatting>
  <conditionalFormatting sqref="M346:N346">
    <cfRule type="cellIs" dxfId="792" priority="303" operator="equal">
      <formula>0</formula>
    </cfRule>
  </conditionalFormatting>
  <conditionalFormatting sqref="M346:N346">
    <cfRule type="cellIs" dxfId="791" priority="302" operator="equal">
      <formula>0</formula>
    </cfRule>
  </conditionalFormatting>
  <conditionalFormatting sqref="M346:N346">
    <cfRule type="containsBlanks" dxfId="790" priority="301">
      <formula>LEN(TRIM(M346))=0</formula>
    </cfRule>
  </conditionalFormatting>
  <conditionalFormatting sqref="C450:Q450 O441:Q441 C441:H441 C442:Q448 C440:Q440 C421:Q427 C420:F420 K420:L420 O420:Q420">
    <cfRule type="cellIs" dxfId="789" priority="300" operator="equal">
      <formula>0</formula>
    </cfRule>
  </conditionalFormatting>
  <conditionalFormatting sqref="O420:O422">
    <cfRule type="cellIs" dxfId="788" priority="299" operator="equal">
      <formula>0</formula>
    </cfRule>
  </conditionalFormatting>
  <conditionalFormatting sqref="O420:Q420 K420:L420 C421:Q422">
    <cfRule type="cellIs" dxfId="787" priority="298" operator="equal">
      <formula>0</formula>
    </cfRule>
  </conditionalFormatting>
  <conditionalFormatting sqref="E421:E422">
    <cfRule type="cellIs" dxfId="786" priority="297" operator="equal">
      <formula>0</formula>
    </cfRule>
  </conditionalFormatting>
  <conditionalFormatting sqref="K420:L420">
    <cfRule type="cellIs" dxfId="785" priority="296" operator="equal">
      <formula>0</formula>
    </cfRule>
  </conditionalFormatting>
  <conditionalFormatting sqref="I423:I425 I441">
    <cfRule type="cellIs" dxfId="784" priority="295" operator="equal">
      <formula>0</formula>
    </cfRule>
  </conditionalFormatting>
  <conditionalFormatting sqref="I421:I422">
    <cfRule type="cellIs" dxfId="783" priority="294" operator="equal">
      <formula>0</formula>
    </cfRule>
  </conditionalFormatting>
  <conditionalFormatting sqref="J423:J425 J441">
    <cfRule type="cellIs" dxfId="782" priority="293" operator="equal">
      <formula>0</formula>
    </cfRule>
  </conditionalFormatting>
  <conditionalFormatting sqref="J421:J422">
    <cfRule type="cellIs" dxfId="781" priority="292" operator="equal">
      <formula>0</formula>
    </cfRule>
  </conditionalFormatting>
  <conditionalFormatting sqref="K423:K425 K441">
    <cfRule type="cellIs" dxfId="780" priority="291" operator="equal">
      <formula>0</formula>
    </cfRule>
  </conditionalFormatting>
  <conditionalFormatting sqref="K420:K422">
    <cfRule type="cellIs" dxfId="779" priority="290" operator="equal">
      <formula>0</formula>
    </cfRule>
  </conditionalFormatting>
  <conditionalFormatting sqref="L423:L425 L441">
    <cfRule type="cellIs" dxfId="778" priority="289" operator="equal">
      <formula>0</formula>
    </cfRule>
  </conditionalFormatting>
  <conditionalFormatting sqref="L420:L422">
    <cfRule type="cellIs" dxfId="777" priority="288" operator="equal">
      <formula>0</formula>
    </cfRule>
  </conditionalFormatting>
  <conditionalFormatting sqref="M423:M425 M441">
    <cfRule type="cellIs" dxfId="776" priority="287" operator="equal">
      <formula>0</formula>
    </cfRule>
  </conditionalFormatting>
  <conditionalFormatting sqref="M421:M422">
    <cfRule type="cellIs" dxfId="775" priority="286" operator="equal">
      <formula>0</formula>
    </cfRule>
  </conditionalFormatting>
  <conditionalFormatting sqref="N423:N425 N441">
    <cfRule type="cellIs" dxfId="774" priority="285" operator="equal">
      <formula>0</formula>
    </cfRule>
  </conditionalFormatting>
  <conditionalFormatting sqref="N421:N422">
    <cfRule type="cellIs" dxfId="773" priority="284" operator="equal">
      <formula>0</formula>
    </cfRule>
  </conditionalFormatting>
  <conditionalFormatting sqref="C449:Q449">
    <cfRule type="cellIs" dxfId="772" priority="283" operator="equal">
      <formula>0</formula>
    </cfRule>
  </conditionalFormatting>
  <conditionalFormatting sqref="C442:Q450 C440:Q440 C421:Q426 C420:F420 K420:L420 O420:Q420">
    <cfRule type="containsBlanks" dxfId="771" priority="282">
      <formula>LEN(TRIM(C420))=0</formula>
    </cfRule>
  </conditionalFormatting>
  <conditionalFormatting sqref="C449:Q449">
    <cfRule type="cellIs" dxfId="770" priority="281" operator="equal">
      <formula>0</formula>
    </cfRule>
  </conditionalFormatting>
  <conditionalFormatting sqref="K423:K424">
    <cfRule type="cellIs" dxfId="769" priority="280" operator="equal">
      <formula>0</formula>
    </cfRule>
  </conditionalFormatting>
  <conditionalFormatting sqref="L423:L424">
    <cfRule type="cellIs" dxfId="768" priority="279" operator="equal">
      <formula>0</formula>
    </cfRule>
  </conditionalFormatting>
  <conditionalFormatting sqref="M423:N423">
    <cfRule type="cellIs" dxfId="767" priority="278" operator="equal">
      <formula>0</formula>
    </cfRule>
  </conditionalFormatting>
  <conditionalFormatting sqref="M424:N424">
    <cfRule type="cellIs" dxfId="766" priority="277" operator="equal">
      <formula>0</formula>
    </cfRule>
  </conditionalFormatting>
  <conditionalFormatting sqref="C428:Q439">
    <cfRule type="cellIs" dxfId="765" priority="276" operator="equal">
      <formula>0</formula>
    </cfRule>
  </conditionalFormatting>
  <conditionalFormatting sqref="C428:Q439">
    <cfRule type="containsBlanks" dxfId="764" priority="275">
      <formula>LEN(TRIM(C428))=0</formula>
    </cfRule>
  </conditionalFormatting>
  <conditionalFormatting sqref="G420">
    <cfRule type="cellIs" dxfId="763" priority="274" operator="equal">
      <formula>0</formula>
    </cfRule>
  </conditionalFormatting>
  <conditionalFormatting sqref="H420">
    <cfRule type="cellIs" dxfId="762" priority="273" operator="equal">
      <formula>0</formula>
    </cfRule>
  </conditionalFormatting>
  <conditionalFormatting sqref="I420:J420">
    <cfRule type="cellIs" dxfId="761" priority="272" operator="equal">
      <formula>0</formula>
    </cfRule>
  </conditionalFormatting>
  <conditionalFormatting sqref="J420">
    <cfRule type="cellIs" dxfId="760" priority="271" operator="equal">
      <formula>0</formula>
    </cfRule>
  </conditionalFormatting>
  <conditionalFormatting sqref="G420:J420">
    <cfRule type="containsBlanks" dxfId="759" priority="270">
      <formula>LEN(TRIM(G420))=0</formula>
    </cfRule>
  </conditionalFormatting>
  <conditionalFormatting sqref="M420:N420">
    <cfRule type="cellIs" dxfId="758" priority="269" operator="equal">
      <formula>0</formula>
    </cfRule>
  </conditionalFormatting>
  <conditionalFormatting sqref="M420:N420">
    <cfRule type="cellIs" dxfId="757" priority="268" operator="equal">
      <formula>0</formula>
    </cfRule>
  </conditionalFormatting>
  <conditionalFormatting sqref="M420:N420">
    <cfRule type="containsBlanks" dxfId="756" priority="267">
      <formula>LEN(TRIM(M420))=0</formula>
    </cfRule>
  </conditionalFormatting>
  <conditionalFormatting sqref="C487:Q487 O478:Q478 C478:H478 C479:Q485 C477:Q477 C458:Q464 C457:F457 K457:L457 O457:Q457">
    <cfRule type="cellIs" dxfId="755" priority="266" operator="equal">
      <formula>0</formula>
    </cfRule>
  </conditionalFormatting>
  <conditionalFormatting sqref="O457:O459">
    <cfRule type="cellIs" dxfId="754" priority="265" operator="equal">
      <formula>0</formula>
    </cfRule>
  </conditionalFormatting>
  <conditionalFormatting sqref="O457:Q457 K457:L457 C458:Q459">
    <cfRule type="cellIs" dxfId="753" priority="264" operator="equal">
      <formula>0</formula>
    </cfRule>
  </conditionalFormatting>
  <conditionalFormatting sqref="E458:E459">
    <cfRule type="cellIs" dxfId="752" priority="263" operator="equal">
      <formula>0</formula>
    </cfRule>
  </conditionalFormatting>
  <conditionalFormatting sqref="K457:L457">
    <cfRule type="cellIs" dxfId="751" priority="262" operator="equal">
      <formula>0</formula>
    </cfRule>
  </conditionalFormatting>
  <conditionalFormatting sqref="I460:I462 I478">
    <cfRule type="cellIs" dxfId="750" priority="261" operator="equal">
      <formula>0</formula>
    </cfRule>
  </conditionalFormatting>
  <conditionalFormatting sqref="I458:I459">
    <cfRule type="cellIs" dxfId="749" priority="260" operator="equal">
      <formula>0</formula>
    </cfRule>
  </conditionalFormatting>
  <conditionalFormatting sqref="J460:J462 J478">
    <cfRule type="cellIs" dxfId="748" priority="259" operator="equal">
      <formula>0</formula>
    </cfRule>
  </conditionalFormatting>
  <conditionalFormatting sqref="J458:J459">
    <cfRule type="cellIs" dxfId="747" priority="258" operator="equal">
      <formula>0</formula>
    </cfRule>
  </conditionalFormatting>
  <conditionalFormatting sqref="K460:K462 K478">
    <cfRule type="cellIs" dxfId="746" priority="257" operator="equal">
      <formula>0</formula>
    </cfRule>
  </conditionalFormatting>
  <conditionalFormatting sqref="K457:K459">
    <cfRule type="cellIs" dxfId="745" priority="256" operator="equal">
      <formula>0</formula>
    </cfRule>
  </conditionalFormatting>
  <conditionalFormatting sqref="L460:L462 L478">
    <cfRule type="cellIs" dxfId="744" priority="255" operator="equal">
      <formula>0</formula>
    </cfRule>
  </conditionalFormatting>
  <conditionalFormatting sqref="L457:L459">
    <cfRule type="cellIs" dxfId="743" priority="254" operator="equal">
      <formula>0</formula>
    </cfRule>
  </conditionalFormatting>
  <conditionalFormatting sqref="M460:M462 M478">
    <cfRule type="cellIs" dxfId="742" priority="253" operator="equal">
      <formula>0</formula>
    </cfRule>
  </conditionalFormatting>
  <conditionalFormatting sqref="M458:M459">
    <cfRule type="cellIs" dxfId="741" priority="252" operator="equal">
      <formula>0</formula>
    </cfRule>
  </conditionalFormatting>
  <conditionalFormatting sqref="N460:N462 N478">
    <cfRule type="cellIs" dxfId="740" priority="251" operator="equal">
      <formula>0</formula>
    </cfRule>
  </conditionalFormatting>
  <conditionalFormatting sqref="N458:N459">
    <cfRule type="cellIs" dxfId="739" priority="250" operator="equal">
      <formula>0</formula>
    </cfRule>
  </conditionalFormatting>
  <conditionalFormatting sqref="C486:Q486">
    <cfRule type="cellIs" dxfId="738" priority="249" operator="equal">
      <formula>0</formula>
    </cfRule>
  </conditionalFormatting>
  <conditionalFormatting sqref="C479:Q487 C477:Q477 C458:Q463 C457:F457 K457:L457 O457:Q457">
    <cfRule type="containsBlanks" dxfId="737" priority="248">
      <formula>LEN(TRIM(C457))=0</formula>
    </cfRule>
  </conditionalFormatting>
  <conditionalFormatting sqref="C486:Q486">
    <cfRule type="cellIs" dxfId="736" priority="247" operator="equal">
      <formula>0</formula>
    </cfRule>
  </conditionalFormatting>
  <conditionalFormatting sqref="K460:K461">
    <cfRule type="cellIs" dxfId="735" priority="246" operator="equal">
      <formula>0</formula>
    </cfRule>
  </conditionalFormatting>
  <conditionalFormatting sqref="L460:L461">
    <cfRule type="cellIs" dxfId="734" priority="245" operator="equal">
      <formula>0</formula>
    </cfRule>
  </conditionalFormatting>
  <conditionalFormatting sqref="M460:N460">
    <cfRule type="cellIs" dxfId="733" priority="244" operator="equal">
      <formula>0</formula>
    </cfRule>
  </conditionalFormatting>
  <conditionalFormatting sqref="M461:N461">
    <cfRule type="cellIs" dxfId="732" priority="243" operator="equal">
      <formula>0</formula>
    </cfRule>
  </conditionalFormatting>
  <conditionalFormatting sqref="C465:Q476">
    <cfRule type="cellIs" dxfId="731" priority="242" operator="equal">
      <formula>0</formula>
    </cfRule>
  </conditionalFormatting>
  <conditionalFormatting sqref="C465:Q476">
    <cfRule type="containsBlanks" dxfId="730" priority="241">
      <formula>LEN(TRIM(C465))=0</formula>
    </cfRule>
  </conditionalFormatting>
  <conditionalFormatting sqref="G457">
    <cfRule type="cellIs" dxfId="729" priority="240" operator="equal">
      <formula>0</formula>
    </cfRule>
  </conditionalFormatting>
  <conditionalFormatting sqref="H457">
    <cfRule type="cellIs" dxfId="728" priority="239" operator="equal">
      <formula>0</formula>
    </cfRule>
  </conditionalFormatting>
  <conditionalFormatting sqref="I457:J457">
    <cfRule type="cellIs" dxfId="727" priority="238" operator="equal">
      <formula>0</formula>
    </cfRule>
  </conditionalFormatting>
  <conditionalFormatting sqref="J457">
    <cfRule type="cellIs" dxfId="726" priority="237" operator="equal">
      <formula>0</formula>
    </cfRule>
  </conditionalFormatting>
  <conditionalFormatting sqref="G457:J457">
    <cfRule type="containsBlanks" dxfId="725" priority="236">
      <formula>LEN(TRIM(G457))=0</formula>
    </cfRule>
  </conditionalFormatting>
  <conditionalFormatting sqref="M457:N457">
    <cfRule type="cellIs" dxfId="724" priority="235" operator="equal">
      <formula>0</formula>
    </cfRule>
  </conditionalFormatting>
  <conditionalFormatting sqref="M457:N457">
    <cfRule type="cellIs" dxfId="723" priority="234" operator="equal">
      <formula>0</formula>
    </cfRule>
  </conditionalFormatting>
  <conditionalFormatting sqref="M457:N457">
    <cfRule type="containsBlanks" dxfId="722" priority="233">
      <formula>LEN(TRIM(M457))=0</formula>
    </cfRule>
  </conditionalFormatting>
  <conditionalFormatting sqref="Q58:Q64 Q67:Q69">
    <cfRule type="cellIs" dxfId="721" priority="232" operator="equal">
      <formula>0</formula>
    </cfRule>
  </conditionalFormatting>
  <conditionalFormatting sqref="Q58:Q64 Q67:Q69">
    <cfRule type="containsBlanks" dxfId="720" priority="231">
      <formula>LEN(TRIM(Q58))=0</formula>
    </cfRule>
  </conditionalFormatting>
  <conditionalFormatting sqref="R58:R69">
    <cfRule type="cellIs" dxfId="719" priority="230" operator="equal">
      <formula>0</formula>
    </cfRule>
  </conditionalFormatting>
  <conditionalFormatting sqref="R58:R69">
    <cfRule type="containsBlanks" dxfId="718" priority="229">
      <formula>LEN(TRIM(R58))=0</formula>
    </cfRule>
  </conditionalFormatting>
  <conditionalFormatting sqref="C65:P66">
    <cfRule type="cellIs" dxfId="717" priority="228" operator="equal">
      <formula>0</formula>
    </cfRule>
  </conditionalFormatting>
  <conditionalFormatting sqref="C65:P66">
    <cfRule type="containsBlanks" dxfId="716" priority="227">
      <formula>LEN(TRIM(C65))=0</formula>
    </cfRule>
  </conditionalFormatting>
  <conditionalFormatting sqref="Q65:Q66">
    <cfRule type="cellIs" dxfId="715" priority="226" operator="equal">
      <formula>0</formula>
    </cfRule>
  </conditionalFormatting>
  <conditionalFormatting sqref="Q65:Q66">
    <cfRule type="containsBlanks" dxfId="714" priority="225">
      <formula>LEN(TRIM(Q65))=0</formula>
    </cfRule>
  </conditionalFormatting>
  <conditionalFormatting sqref="Q14:Q15 Q18 F14:F15 C18:H18">
    <cfRule type="cellIs" dxfId="713" priority="224" operator="equal">
      <formula>0</formula>
    </cfRule>
  </conditionalFormatting>
  <conditionalFormatting sqref="C14:D15 G14:H15">
    <cfRule type="cellIs" dxfId="712" priority="223" operator="equal">
      <formula>0</formula>
    </cfRule>
  </conditionalFormatting>
  <conditionalFormatting sqref="E14:E15">
    <cfRule type="cellIs" dxfId="711" priority="222" operator="equal">
      <formula>0</formula>
    </cfRule>
  </conditionalFormatting>
  <conditionalFormatting sqref="I18">
    <cfRule type="cellIs" dxfId="710" priority="221" operator="equal">
      <formula>0</formula>
    </cfRule>
  </conditionalFormatting>
  <conditionalFormatting sqref="I14:I15">
    <cfRule type="cellIs" dxfId="709" priority="220" operator="equal">
      <formula>0</formula>
    </cfRule>
  </conditionalFormatting>
  <conditionalFormatting sqref="J18">
    <cfRule type="cellIs" dxfId="708" priority="219" operator="equal">
      <formula>0</formula>
    </cfRule>
  </conditionalFormatting>
  <conditionalFormatting sqref="J14:J15">
    <cfRule type="cellIs" dxfId="707" priority="218" operator="equal">
      <formula>0</formula>
    </cfRule>
  </conditionalFormatting>
  <conditionalFormatting sqref="K18">
    <cfRule type="cellIs" dxfId="706" priority="217" operator="equal">
      <formula>0</formula>
    </cfRule>
  </conditionalFormatting>
  <conditionalFormatting sqref="K14:K15">
    <cfRule type="cellIs" dxfId="705" priority="216" operator="equal">
      <formula>0</formula>
    </cfRule>
  </conditionalFormatting>
  <conditionalFormatting sqref="L18">
    <cfRule type="cellIs" dxfId="704" priority="215" operator="equal">
      <formula>0</formula>
    </cfRule>
  </conditionalFormatting>
  <conditionalFormatting sqref="L14:L15">
    <cfRule type="cellIs" dxfId="703" priority="214" operator="equal">
      <formula>0</formula>
    </cfRule>
  </conditionalFormatting>
  <conditionalFormatting sqref="M18">
    <cfRule type="cellIs" dxfId="702" priority="213" operator="equal">
      <formula>0</formula>
    </cfRule>
  </conditionalFormatting>
  <conditionalFormatting sqref="M14:M15">
    <cfRule type="cellIs" dxfId="701" priority="212" operator="equal">
      <formula>0</formula>
    </cfRule>
  </conditionalFormatting>
  <conditionalFormatting sqref="N18">
    <cfRule type="cellIs" dxfId="700" priority="211" operator="equal">
      <formula>0</formula>
    </cfRule>
  </conditionalFormatting>
  <conditionalFormatting sqref="N14:N15">
    <cfRule type="cellIs" dxfId="699" priority="210" operator="equal">
      <formula>0</formula>
    </cfRule>
  </conditionalFormatting>
  <conditionalFormatting sqref="C14:N15 C18:N18 Q18 Q14:Q15">
    <cfRule type="containsBlanks" dxfId="698" priority="209">
      <formula>LEN(TRIM(C14))=0</formula>
    </cfRule>
  </conditionalFormatting>
  <conditionalFormatting sqref="C13:F13 Q13 O13:P18">
    <cfRule type="cellIs" dxfId="697" priority="208" operator="equal">
      <formula>0</formula>
    </cfRule>
  </conditionalFormatting>
  <conditionalFormatting sqref="G13">
    <cfRule type="cellIs" dxfId="696" priority="207" operator="equal">
      <formula>0</formula>
    </cfRule>
  </conditionalFormatting>
  <conditionalFormatting sqref="H13">
    <cfRule type="cellIs" dxfId="695" priority="206" operator="equal">
      <formula>0</formula>
    </cfRule>
  </conditionalFormatting>
  <conditionalFormatting sqref="K13:N13">
    <cfRule type="cellIs" dxfId="694" priority="205" operator="equal">
      <formula>0</formula>
    </cfRule>
  </conditionalFormatting>
  <conditionalFormatting sqref="I13">
    <cfRule type="cellIs" dxfId="693" priority="204" operator="equal">
      <formula>0</formula>
    </cfRule>
  </conditionalFormatting>
  <conditionalFormatting sqref="J13">
    <cfRule type="cellIs" dxfId="692" priority="203" operator="equal">
      <formula>0</formula>
    </cfRule>
  </conditionalFormatting>
  <conditionalFormatting sqref="C13:O13 O14:O18 Q13 P13:P18">
    <cfRule type="containsBlanks" dxfId="691" priority="202">
      <formula>LEN(TRIM(C13))=0</formula>
    </cfRule>
  </conditionalFormatting>
  <conditionalFormatting sqref="R13:R18">
    <cfRule type="cellIs" dxfId="690" priority="201" operator="equal">
      <formula>0</formula>
    </cfRule>
  </conditionalFormatting>
  <conditionalFormatting sqref="R13:R18">
    <cfRule type="containsBlanks" dxfId="689" priority="200">
      <formula>LEN(TRIM(R13))=0</formula>
    </cfRule>
  </conditionalFormatting>
  <conditionalFormatting sqref="C16:N17 Q16:Q17">
    <cfRule type="cellIs" dxfId="688" priority="199" operator="equal">
      <formula>0</formula>
    </cfRule>
  </conditionalFormatting>
  <conditionalFormatting sqref="I16:I17">
    <cfRule type="cellIs" dxfId="687" priority="198" operator="equal">
      <formula>0</formula>
    </cfRule>
  </conditionalFormatting>
  <conditionalFormatting sqref="J16:J17">
    <cfRule type="cellIs" dxfId="686" priority="197" operator="equal">
      <formula>0</formula>
    </cfRule>
  </conditionalFormatting>
  <conditionalFormatting sqref="K16:K17">
    <cfRule type="cellIs" dxfId="685" priority="196" operator="equal">
      <formula>0</formula>
    </cfRule>
  </conditionalFormatting>
  <conditionalFormatting sqref="L16:L17">
    <cfRule type="cellIs" dxfId="684" priority="195" operator="equal">
      <formula>0</formula>
    </cfRule>
  </conditionalFormatting>
  <conditionalFormatting sqref="M16:M17">
    <cfRule type="cellIs" dxfId="683" priority="194" operator="equal">
      <formula>0</formula>
    </cfRule>
  </conditionalFormatting>
  <conditionalFormatting sqref="N16:N17">
    <cfRule type="cellIs" dxfId="682" priority="193" operator="equal">
      <formula>0</formula>
    </cfRule>
  </conditionalFormatting>
  <conditionalFormatting sqref="C16:N17 Q16:Q17">
    <cfRule type="containsBlanks" dxfId="681" priority="192">
      <formula>LEN(TRIM(C16))=0</formula>
    </cfRule>
  </conditionalFormatting>
  <conditionalFormatting sqref="K16:K17">
    <cfRule type="cellIs" dxfId="680" priority="191" operator="equal">
      <formula>0</formula>
    </cfRule>
  </conditionalFormatting>
  <conditionalFormatting sqref="L16:L17">
    <cfRule type="cellIs" dxfId="679" priority="190" operator="equal">
      <formula>0</formula>
    </cfRule>
  </conditionalFormatting>
  <conditionalFormatting sqref="M16:N16">
    <cfRule type="cellIs" dxfId="678" priority="189" operator="equal">
      <formula>0</formula>
    </cfRule>
  </conditionalFormatting>
  <conditionalFormatting sqref="M17:N17">
    <cfRule type="cellIs" dxfId="677" priority="188" operator="equal">
      <formula>0</formula>
    </cfRule>
  </conditionalFormatting>
  <conditionalFormatting sqref="C21:P23">
    <cfRule type="cellIs" dxfId="676" priority="187" operator="equal">
      <formula>0</formula>
    </cfRule>
  </conditionalFormatting>
  <conditionalFormatting sqref="C21:P23">
    <cfRule type="containsBlanks" dxfId="675" priority="186">
      <formula>LEN(TRIM(C21))=0</formula>
    </cfRule>
  </conditionalFormatting>
  <conditionalFormatting sqref="C31:P32 C26:P27">
    <cfRule type="cellIs" dxfId="674" priority="185" operator="equal">
      <formula>0</formula>
    </cfRule>
  </conditionalFormatting>
  <conditionalFormatting sqref="C30:P32">
    <cfRule type="cellIs" dxfId="673" priority="184" operator="equal">
      <formula>0</formula>
    </cfRule>
  </conditionalFormatting>
  <conditionalFormatting sqref="C26:P27 C30:P32">
    <cfRule type="containsBlanks" dxfId="672" priority="183">
      <formula>LEN(TRIM(C26))=0</formula>
    </cfRule>
  </conditionalFormatting>
  <conditionalFormatting sqref="C24:P25">
    <cfRule type="cellIs" dxfId="671" priority="182" operator="equal">
      <formula>0</formula>
    </cfRule>
  </conditionalFormatting>
  <conditionalFormatting sqref="C24:P25">
    <cfRule type="containsBlanks" dxfId="670" priority="181">
      <formula>LEN(TRIM(C24))=0</formula>
    </cfRule>
  </conditionalFormatting>
  <conditionalFormatting sqref="Q21:Q27 Q30:Q32">
    <cfRule type="cellIs" dxfId="669" priority="180" operator="equal">
      <formula>0</formula>
    </cfRule>
  </conditionalFormatting>
  <conditionalFormatting sqref="Q21:Q27 Q30:Q32">
    <cfRule type="containsBlanks" dxfId="668" priority="179">
      <formula>LEN(TRIM(Q21))=0</formula>
    </cfRule>
  </conditionalFormatting>
  <conditionalFormatting sqref="R21:R32">
    <cfRule type="cellIs" dxfId="667" priority="178" operator="equal">
      <formula>0</formula>
    </cfRule>
  </conditionalFormatting>
  <conditionalFormatting sqref="R21:R32">
    <cfRule type="containsBlanks" dxfId="666" priority="177">
      <formula>LEN(TRIM(R21))=0</formula>
    </cfRule>
  </conditionalFormatting>
  <conditionalFormatting sqref="C28:P29">
    <cfRule type="cellIs" dxfId="665" priority="176" operator="equal">
      <formula>0</formula>
    </cfRule>
  </conditionalFormatting>
  <conditionalFormatting sqref="C28:P29">
    <cfRule type="containsBlanks" dxfId="664" priority="175">
      <formula>LEN(TRIM(C28))=0</formula>
    </cfRule>
  </conditionalFormatting>
  <conditionalFormatting sqref="Q28:Q29">
    <cfRule type="cellIs" dxfId="663" priority="174" operator="equal">
      <formula>0</formula>
    </cfRule>
  </conditionalFormatting>
  <conditionalFormatting sqref="Q28:Q29">
    <cfRule type="containsBlanks" dxfId="662" priority="173">
      <formula>LEN(TRIM(Q28))=0</formula>
    </cfRule>
  </conditionalFormatting>
  <conditionalFormatting sqref="C35:R40">
    <cfRule type="cellIs" dxfId="661" priority="172" operator="equal">
      <formula>0</formula>
    </cfRule>
  </conditionalFormatting>
  <conditionalFormatting sqref="C35:R40">
    <cfRule type="containsBlanks" dxfId="660" priority="171">
      <formula>LEN(TRIM(C35))=0</formula>
    </cfRule>
  </conditionalFormatting>
  <conditionalFormatting sqref="R42">
    <cfRule type="cellIs" dxfId="659" priority="170" operator="equal">
      <formula>0</formula>
    </cfRule>
  </conditionalFormatting>
  <conditionalFormatting sqref="C42:R42">
    <cfRule type="cellIs" dxfId="658" priority="169" operator="equal">
      <formula>0</formula>
    </cfRule>
  </conditionalFormatting>
  <conditionalFormatting sqref="C42:R42">
    <cfRule type="containsBlanks" dxfId="657" priority="168">
      <formula>LEN(TRIM(C42))=0</formula>
    </cfRule>
  </conditionalFormatting>
  <conditionalFormatting sqref="C42:Q42">
    <cfRule type="cellIs" dxfId="656" priority="167" operator="equal">
      <formula>0</formula>
    </cfRule>
  </conditionalFormatting>
  <conditionalFormatting sqref="C19:R19">
    <cfRule type="cellIs" dxfId="655" priority="166" operator="equal">
      <formula>0</formula>
    </cfRule>
  </conditionalFormatting>
  <conditionalFormatting sqref="C19:R19">
    <cfRule type="containsBlanks" dxfId="654" priority="165">
      <formula>LEN(TRIM(C19))=0</formula>
    </cfRule>
  </conditionalFormatting>
  <conditionalFormatting sqref="C33:R33">
    <cfRule type="cellIs" dxfId="653" priority="164" operator="equal">
      <formula>0</formula>
    </cfRule>
  </conditionalFormatting>
  <conditionalFormatting sqref="C33:R33">
    <cfRule type="containsBlanks" dxfId="652" priority="163">
      <formula>LEN(TRIM(C33))=0</formula>
    </cfRule>
  </conditionalFormatting>
  <conditionalFormatting sqref="C41:R41">
    <cfRule type="cellIs" dxfId="651" priority="162" operator="equal">
      <formula>0</formula>
    </cfRule>
  </conditionalFormatting>
  <conditionalFormatting sqref="C41:R41">
    <cfRule type="containsBlanks" dxfId="650" priority="161">
      <formula>LEN(TRIM(C41))=0</formula>
    </cfRule>
  </conditionalFormatting>
  <conditionalFormatting sqref="C43:R43">
    <cfRule type="cellIs" dxfId="649" priority="160" operator="equal">
      <formula>0</formula>
    </cfRule>
  </conditionalFormatting>
  <conditionalFormatting sqref="C43:R43">
    <cfRule type="containsBlanks" dxfId="648" priority="159">
      <formula>LEN(TRIM(C43))=0</formula>
    </cfRule>
  </conditionalFormatting>
  <conditionalFormatting sqref="L61">
    <cfRule type="cellIs" dxfId="647" priority="158" operator="equal">
      <formula>0</formula>
    </cfRule>
  </conditionalFormatting>
  <conditionalFormatting sqref="L61">
    <cfRule type="containsBlanks" dxfId="646" priority="157">
      <formula>LEN(TRIM(L61))=0</formula>
    </cfRule>
  </conditionalFormatting>
  <conditionalFormatting sqref="R235:R256">
    <cfRule type="cellIs" dxfId="645" priority="156" operator="equal">
      <formula>0</formula>
    </cfRule>
  </conditionalFormatting>
  <conditionalFormatting sqref="R235:R241 R243:R255">
    <cfRule type="containsBlanks" dxfId="644" priority="155">
      <formula>LEN(TRIM(R235))=0</formula>
    </cfRule>
  </conditionalFormatting>
  <conditionalFormatting sqref="O256:Q256 C256:H256 C235:F235 K235:L235 O235:Q235 R265 C257:R262 C236:Q242 R263">
    <cfRule type="cellIs" dxfId="643" priority="154" operator="equal">
      <formula>0</formula>
    </cfRule>
  </conditionalFormatting>
  <conditionalFormatting sqref="O235:O237">
    <cfRule type="cellIs" dxfId="642" priority="153" operator="equal">
      <formula>0</formula>
    </cfRule>
  </conditionalFormatting>
  <conditionalFormatting sqref="O235:Q235 K235:L235 C236:Q237">
    <cfRule type="cellIs" dxfId="641" priority="152" operator="equal">
      <formula>0</formula>
    </cfRule>
  </conditionalFormatting>
  <conditionalFormatting sqref="E236:E237">
    <cfRule type="cellIs" dxfId="640" priority="151" operator="equal">
      <formula>0</formula>
    </cfRule>
  </conditionalFormatting>
  <conditionalFormatting sqref="K235:L235">
    <cfRule type="cellIs" dxfId="639" priority="150" operator="equal">
      <formula>0</formula>
    </cfRule>
  </conditionalFormatting>
  <conditionalFormatting sqref="I238:I240 I256">
    <cfRule type="cellIs" dxfId="638" priority="149" operator="equal">
      <formula>0</formula>
    </cfRule>
  </conditionalFormatting>
  <conditionalFormatting sqref="I236:I237">
    <cfRule type="cellIs" dxfId="637" priority="148" operator="equal">
      <formula>0</formula>
    </cfRule>
  </conditionalFormatting>
  <conditionalFormatting sqref="J238:J240 J256">
    <cfRule type="cellIs" dxfId="636" priority="147" operator="equal">
      <formula>0</formula>
    </cfRule>
  </conditionalFormatting>
  <conditionalFormatting sqref="J236:J237">
    <cfRule type="cellIs" dxfId="635" priority="146" operator="equal">
      <formula>0</formula>
    </cfRule>
  </conditionalFormatting>
  <conditionalFormatting sqref="K238:K240 K256">
    <cfRule type="cellIs" dxfId="634" priority="145" operator="equal">
      <formula>0</formula>
    </cfRule>
  </conditionalFormatting>
  <conditionalFormatting sqref="K235:K237">
    <cfRule type="cellIs" dxfId="633" priority="144" operator="equal">
      <formula>0</formula>
    </cfRule>
  </conditionalFormatting>
  <conditionalFormatting sqref="L238:L240 L256">
    <cfRule type="cellIs" dxfId="632" priority="143" operator="equal">
      <formula>0</formula>
    </cfRule>
  </conditionalFormatting>
  <conditionalFormatting sqref="L235:L237">
    <cfRule type="cellIs" dxfId="631" priority="142" operator="equal">
      <formula>0</formula>
    </cfRule>
  </conditionalFormatting>
  <conditionalFormatting sqref="M238:M240 M256">
    <cfRule type="cellIs" dxfId="630" priority="141" operator="equal">
      <formula>0</formula>
    </cfRule>
  </conditionalFormatting>
  <conditionalFormatting sqref="M236:M237">
    <cfRule type="cellIs" dxfId="629" priority="140" operator="equal">
      <formula>0</formula>
    </cfRule>
  </conditionalFormatting>
  <conditionalFormatting sqref="N238:N240 N256">
    <cfRule type="cellIs" dxfId="628" priority="139" operator="equal">
      <formula>0</formula>
    </cfRule>
  </conditionalFormatting>
  <conditionalFormatting sqref="N236:N237">
    <cfRule type="cellIs" dxfId="627" priority="138" operator="equal">
      <formula>0</formula>
    </cfRule>
  </conditionalFormatting>
  <conditionalFormatting sqref="C264:R264">
    <cfRule type="cellIs" dxfId="626" priority="137" operator="equal">
      <formula>0</formula>
    </cfRule>
  </conditionalFormatting>
  <conditionalFormatting sqref="C235:F235 K235:L235 O235:Q235 C257:R262 C236:Q241 C264:R264 R263 R265">
    <cfRule type="containsBlanks" dxfId="625" priority="136">
      <formula>LEN(TRIM(C235))=0</formula>
    </cfRule>
  </conditionalFormatting>
  <conditionalFormatting sqref="C264:R264">
    <cfRule type="cellIs" dxfId="624" priority="135" operator="equal">
      <formula>0</formula>
    </cfRule>
  </conditionalFormatting>
  <conditionalFormatting sqref="K238:K239">
    <cfRule type="cellIs" dxfId="623" priority="134" operator="equal">
      <formula>0</formula>
    </cfRule>
  </conditionalFormatting>
  <conditionalFormatting sqref="L238:L239">
    <cfRule type="cellIs" dxfId="622" priority="133" operator="equal">
      <formula>0</formula>
    </cfRule>
  </conditionalFormatting>
  <conditionalFormatting sqref="M238:N238">
    <cfRule type="cellIs" dxfId="621" priority="132" operator="equal">
      <formula>0</formula>
    </cfRule>
  </conditionalFormatting>
  <conditionalFormatting sqref="M239:N239">
    <cfRule type="cellIs" dxfId="620" priority="131" operator="equal">
      <formula>0</formula>
    </cfRule>
  </conditionalFormatting>
  <conditionalFormatting sqref="C243:Q254">
    <cfRule type="cellIs" dxfId="619" priority="130" operator="equal">
      <formula>0</formula>
    </cfRule>
  </conditionalFormatting>
  <conditionalFormatting sqref="C243:Q254">
    <cfRule type="containsBlanks" dxfId="618" priority="129">
      <formula>LEN(TRIM(C243))=0</formula>
    </cfRule>
  </conditionalFormatting>
  <conditionalFormatting sqref="G235">
    <cfRule type="cellIs" dxfId="617" priority="128" operator="equal">
      <formula>0</formula>
    </cfRule>
  </conditionalFormatting>
  <conditionalFormatting sqref="H235">
    <cfRule type="cellIs" dxfId="616" priority="127" operator="equal">
      <formula>0</formula>
    </cfRule>
  </conditionalFormatting>
  <conditionalFormatting sqref="I235:J235">
    <cfRule type="cellIs" dxfId="615" priority="126" operator="equal">
      <formula>0</formula>
    </cfRule>
  </conditionalFormatting>
  <conditionalFormatting sqref="J235">
    <cfRule type="cellIs" dxfId="614" priority="125" operator="equal">
      <formula>0</formula>
    </cfRule>
  </conditionalFormatting>
  <conditionalFormatting sqref="G235:J235">
    <cfRule type="containsBlanks" dxfId="613" priority="124">
      <formula>LEN(TRIM(G235))=0</formula>
    </cfRule>
  </conditionalFormatting>
  <conditionalFormatting sqref="M235:N235">
    <cfRule type="cellIs" dxfId="612" priority="123" operator="equal">
      <formula>0</formula>
    </cfRule>
  </conditionalFormatting>
  <conditionalFormatting sqref="M235:N235">
    <cfRule type="cellIs" dxfId="611" priority="122" operator="equal">
      <formula>0</formula>
    </cfRule>
  </conditionalFormatting>
  <conditionalFormatting sqref="M235:N235">
    <cfRule type="containsBlanks" dxfId="610" priority="121">
      <formula>LEN(TRIM(M235))=0</formula>
    </cfRule>
  </conditionalFormatting>
  <conditionalFormatting sqref="R309:R330">
    <cfRule type="cellIs" dxfId="609" priority="120" operator="equal">
      <formula>0</formula>
    </cfRule>
  </conditionalFormatting>
  <conditionalFormatting sqref="R309:R315 R317:R329">
    <cfRule type="containsBlanks" dxfId="608" priority="119">
      <formula>LEN(TRIM(R309))=0</formula>
    </cfRule>
  </conditionalFormatting>
  <conditionalFormatting sqref="O330:Q330 C330:H330 C309:F309 K309:L309 O309:Q309 R339 C331:R336 C310:Q316 R337">
    <cfRule type="cellIs" dxfId="607" priority="118" operator="equal">
      <formula>0</formula>
    </cfRule>
  </conditionalFormatting>
  <conditionalFormatting sqref="O309:O311">
    <cfRule type="cellIs" dxfId="606" priority="117" operator="equal">
      <formula>0</formula>
    </cfRule>
  </conditionalFormatting>
  <conditionalFormatting sqref="O309:Q309 K309:L309 C310:Q311">
    <cfRule type="cellIs" dxfId="605" priority="116" operator="equal">
      <formula>0</formula>
    </cfRule>
  </conditionalFormatting>
  <conditionalFormatting sqref="E310:E311">
    <cfRule type="cellIs" dxfId="604" priority="115" operator="equal">
      <formula>0</formula>
    </cfRule>
  </conditionalFormatting>
  <conditionalFormatting sqref="K309:L309">
    <cfRule type="cellIs" dxfId="603" priority="114" operator="equal">
      <formula>0</formula>
    </cfRule>
  </conditionalFormatting>
  <conditionalFormatting sqref="I312:I314 I330">
    <cfRule type="cellIs" dxfId="602" priority="113" operator="equal">
      <formula>0</formula>
    </cfRule>
  </conditionalFormatting>
  <conditionalFormatting sqref="I310:I311">
    <cfRule type="cellIs" dxfId="601" priority="112" operator="equal">
      <formula>0</formula>
    </cfRule>
  </conditionalFormatting>
  <conditionalFormatting sqref="J312:J314 J330">
    <cfRule type="cellIs" dxfId="600" priority="111" operator="equal">
      <formula>0</formula>
    </cfRule>
  </conditionalFormatting>
  <conditionalFormatting sqref="J310:J311">
    <cfRule type="cellIs" dxfId="599" priority="110" operator="equal">
      <formula>0</formula>
    </cfRule>
  </conditionalFormatting>
  <conditionalFormatting sqref="K312:K314 K330">
    <cfRule type="cellIs" dxfId="598" priority="109" operator="equal">
      <formula>0</formula>
    </cfRule>
  </conditionalFormatting>
  <conditionalFormatting sqref="K309:K311">
    <cfRule type="cellIs" dxfId="597" priority="108" operator="equal">
      <formula>0</formula>
    </cfRule>
  </conditionalFormatting>
  <conditionalFormatting sqref="L312:L314 L330">
    <cfRule type="cellIs" dxfId="596" priority="107" operator="equal">
      <formula>0</formula>
    </cfRule>
  </conditionalFormatting>
  <conditionalFormatting sqref="L309:L311">
    <cfRule type="cellIs" dxfId="595" priority="106" operator="equal">
      <formula>0</formula>
    </cfRule>
  </conditionalFormatting>
  <conditionalFormatting sqref="M312:M314 M330">
    <cfRule type="cellIs" dxfId="594" priority="105" operator="equal">
      <formula>0</formula>
    </cfRule>
  </conditionalFormatting>
  <conditionalFormatting sqref="M310:M311">
    <cfRule type="cellIs" dxfId="593" priority="104" operator="equal">
      <formula>0</formula>
    </cfRule>
  </conditionalFormatting>
  <conditionalFormatting sqref="N312:N314 N330">
    <cfRule type="cellIs" dxfId="592" priority="103" operator="equal">
      <formula>0</formula>
    </cfRule>
  </conditionalFormatting>
  <conditionalFormatting sqref="N310:N311">
    <cfRule type="cellIs" dxfId="591" priority="102" operator="equal">
      <formula>0</formula>
    </cfRule>
  </conditionalFormatting>
  <conditionalFormatting sqref="C338:R338">
    <cfRule type="cellIs" dxfId="590" priority="101" operator="equal">
      <formula>0</formula>
    </cfRule>
  </conditionalFormatting>
  <conditionalFormatting sqref="C309:F309 K309:L309 O309:Q309 C331:R336 C310:Q315 C338:R338 R337 R339">
    <cfRule type="containsBlanks" dxfId="589" priority="100">
      <formula>LEN(TRIM(C309))=0</formula>
    </cfRule>
  </conditionalFormatting>
  <conditionalFormatting sqref="C338:R338">
    <cfRule type="cellIs" dxfId="588" priority="99" operator="equal">
      <formula>0</formula>
    </cfRule>
  </conditionalFormatting>
  <conditionalFormatting sqref="K312:K313">
    <cfRule type="cellIs" dxfId="587" priority="98" operator="equal">
      <formula>0</formula>
    </cfRule>
  </conditionalFormatting>
  <conditionalFormatting sqref="L312:L313">
    <cfRule type="cellIs" dxfId="586" priority="97" operator="equal">
      <formula>0</formula>
    </cfRule>
  </conditionalFormatting>
  <conditionalFormatting sqref="M312:N312">
    <cfRule type="cellIs" dxfId="585" priority="96" operator="equal">
      <formula>0</formula>
    </cfRule>
  </conditionalFormatting>
  <conditionalFormatting sqref="M313:N313">
    <cfRule type="cellIs" dxfId="584" priority="95" operator="equal">
      <formula>0</formula>
    </cfRule>
  </conditionalFormatting>
  <conditionalFormatting sqref="C317:Q328">
    <cfRule type="cellIs" dxfId="583" priority="94" operator="equal">
      <formula>0</formula>
    </cfRule>
  </conditionalFormatting>
  <conditionalFormatting sqref="C317:Q328">
    <cfRule type="containsBlanks" dxfId="582" priority="93">
      <formula>LEN(TRIM(C317))=0</formula>
    </cfRule>
  </conditionalFormatting>
  <conditionalFormatting sqref="G309">
    <cfRule type="cellIs" dxfId="581" priority="92" operator="equal">
      <formula>0</formula>
    </cfRule>
  </conditionalFormatting>
  <conditionalFormatting sqref="H309">
    <cfRule type="cellIs" dxfId="580" priority="91" operator="equal">
      <formula>0</formula>
    </cfRule>
  </conditionalFormatting>
  <conditionalFormatting sqref="I309:J309">
    <cfRule type="cellIs" dxfId="579" priority="90" operator="equal">
      <formula>0</formula>
    </cfRule>
  </conditionalFormatting>
  <conditionalFormatting sqref="J309">
    <cfRule type="cellIs" dxfId="578" priority="89" operator="equal">
      <formula>0</formula>
    </cfRule>
  </conditionalFormatting>
  <conditionalFormatting sqref="G309:J309">
    <cfRule type="containsBlanks" dxfId="577" priority="88">
      <formula>LEN(TRIM(G309))=0</formula>
    </cfRule>
  </conditionalFormatting>
  <conditionalFormatting sqref="M309:N309">
    <cfRule type="cellIs" dxfId="576" priority="87" operator="equal">
      <formula>0</formula>
    </cfRule>
  </conditionalFormatting>
  <conditionalFormatting sqref="M309:N309">
    <cfRule type="cellIs" dxfId="575" priority="86" operator="equal">
      <formula>0</formula>
    </cfRule>
  </conditionalFormatting>
  <conditionalFormatting sqref="M309:N309">
    <cfRule type="containsBlanks" dxfId="574" priority="85">
      <formula>LEN(TRIM(M309))=0</formula>
    </cfRule>
  </conditionalFormatting>
  <conditionalFormatting sqref="R383:R404">
    <cfRule type="cellIs" dxfId="573" priority="84" operator="equal">
      <formula>0</formula>
    </cfRule>
  </conditionalFormatting>
  <conditionalFormatting sqref="R383:R389 R391:R403">
    <cfRule type="containsBlanks" dxfId="572" priority="83">
      <formula>LEN(TRIM(R383))=0</formula>
    </cfRule>
  </conditionalFormatting>
  <conditionalFormatting sqref="O404:Q404 C404:H404 C383:F383 K383:L383 O383:Q383 R413 C405:R410 C384:Q390 R411">
    <cfRule type="cellIs" dxfId="571" priority="82" operator="equal">
      <formula>0</formula>
    </cfRule>
  </conditionalFormatting>
  <conditionalFormatting sqref="O383:O385">
    <cfRule type="cellIs" dxfId="570" priority="81" operator="equal">
      <formula>0</formula>
    </cfRule>
  </conditionalFormatting>
  <conditionalFormatting sqref="O383:Q383 K383:L383 C384:Q385">
    <cfRule type="cellIs" dxfId="569" priority="80" operator="equal">
      <formula>0</formula>
    </cfRule>
  </conditionalFormatting>
  <conditionalFormatting sqref="E384:E385">
    <cfRule type="cellIs" dxfId="568" priority="79" operator="equal">
      <formula>0</formula>
    </cfRule>
  </conditionalFormatting>
  <conditionalFormatting sqref="K383:L383">
    <cfRule type="cellIs" dxfId="567" priority="78" operator="equal">
      <formula>0</formula>
    </cfRule>
  </conditionalFormatting>
  <conditionalFormatting sqref="I386:I388 I404">
    <cfRule type="cellIs" dxfId="566" priority="77" operator="equal">
      <formula>0</formula>
    </cfRule>
  </conditionalFormatting>
  <conditionalFormatting sqref="I384:I385">
    <cfRule type="cellIs" dxfId="565" priority="76" operator="equal">
      <formula>0</formula>
    </cfRule>
  </conditionalFormatting>
  <conditionalFormatting sqref="J386:J388 J404">
    <cfRule type="cellIs" dxfId="564" priority="75" operator="equal">
      <formula>0</formula>
    </cfRule>
  </conditionalFormatting>
  <conditionalFormatting sqref="J384:J385">
    <cfRule type="cellIs" dxfId="563" priority="74" operator="equal">
      <formula>0</formula>
    </cfRule>
  </conditionalFormatting>
  <conditionalFormatting sqref="K386:K388 K404">
    <cfRule type="cellIs" dxfId="562" priority="73" operator="equal">
      <formula>0</formula>
    </cfRule>
  </conditionalFormatting>
  <conditionalFormatting sqref="K383:K385">
    <cfRule type="cellIs" dxfId="561" priority="72" operator="equal">
      <formula>0</formula>
    </cfRule>
  </conditionalFormatting>
  <conditionalFormatting sqref="L386:L388 L404">
    <cfRule type="cellIs" dxfId="560" priority="71" operator="equal">
      <formula>0</formula>
    </cfRule>
  </conditionalFormatting>
  <conditionalFormatting sqref="L383:L385">
    <cfRule type="cellIs" dxfId="559" priority="70" operator="equal">
      <formula>0</formula>
    </cfRule>
  </conditionalFormatting>
  <conditionalFormatting sqref="M386:M388 M404">
    <cfRule type="cellIs" dxfId="558" priority="69" operator="equal">
      <formula>0</formula>
    </cfRule>
  </conditionalFormatting>
  <conditionalFormatting sqref="M384:M385">
    <cfRule type="cellIs" dxfId="557" priority="68" operator="equal">
      <formula>0</formula>
    </cfRule>
  </conditionalFormatting>
  <conditionalFormatting sqref="N386:N388 N404">
    <cfRule type="cellIs" dxfId="556" priority="67" operator="equal">
      <formula>0</formula>
    </cfRule>
  </conditionalFormatting>
  <conditionalFormatting sqref="N384:N385">
    <cfRule type="cellIs" dxfId="555" priority="66" operator="equal">
      <formula>0</formula>
    </cfRule>
  </conditionalFormatting>
  <conditionalFormatting sqref="C412:R412">
    <cfRule type="cellIs" dxfId="554" priority="65" operator="equal">
      <formula>0</formula>
    </cfRule>
  </conditionalFormatting>
  <conditionalFormatting sqref="C383:F383 K383:L383 O383:Q383 C405:R410 C384:Q389 C412:R412 R411 R413">
    <cfRule type="containsBlanks" dxfId="553" priority="64">
      <formula>LEN(TRIM(C383))=0</formula>
    </cfRule>
  </conditionalFormatting>
  <conditionalFormatting sqref="C412:R412">
    <cfRule type="cellIs" dxfId="552" priority="63" operator="equal">
      <formula>0</formula>
    </cfRule>
  </conditionalFormatting>
  <conditionalFormatting sqref="K386:K387">
    <cfRule type="cellIs" dxfId="551" priority="62" operator="equal">
      <formula>0</formula>
    </cfRule>
  </conditionalFormatting>
  <conditionalFormatting sqref="L386:L387">
    <cfRule type="cellIs" dxfId="550" priority="61" operator="equal">
      <formula>0</formula>
    </cfRule>
  </conditionalFormatting>
  <conditionalFormatting sqref="M386:N386">
    <cfRule type="cellIs" dxfId="549" priority="60" operator="equal">
      <formula>0</formula>
    </cfRule>
  </conditionalFormatting>
  <conditionalFormatting sqref="M387:N387">
    <cfRule type="cellIs" dxfId="548" priority="59" operator="equal">
      <formula>0</formula>
    </cfRule>
  </conditionalFormatting>
  <conditionalFormatting sqref="C391:Q402">
    <cfRule type="cellIs" dxfId="547" priority="58" operator="equal">
      <formula>0</formula>
    </cfRule>
  </conditionalFormatting>
  <conditionalFormatting sqref="C391:Q402">
    <cfRule type="containsBlanks" dxfId="546" priority="57">
      <formula>LEN(TRIM(C391))=0</formula>
    </cfRule>
  </conditionalFormatting>
  <conditionalFormatting sqref="G383">
    <cfRule type="cellIs" dxfId="545" priority="56" operator="equal">
      <formula>0</formula>
    </cfRule>
  </conditionalFormatting>
  <conditionalFormatting sqref="H383">
    <cfRule type="cellIs" dxfId="544" priority="55" operator="equal">
      <formula>0</formula>
    </cfRule>
  </conditionalFormatting>
  <conditionalFormatting sqref="I383:J383">
    <cfRule type="cellIs" dxfId="543" priority="54" operator="equal">
      <formula>0</formula>
    </cfRule>
  </conditionalFormatting>
  <conditionalFormatting sqref="J383">
    <cfRule type="cellIs" dxfId="542" priority="53" operator="equal">
      <formula>0</formula>
    </cfRule>
  </conditionalFormatting>
  <conditionalFormatting sqref="G383:J383">
    <cfRule type="containsBlanks" dxfId="541" priority="52">
      <formula>LEN(TRIM(G383))=0</formula>
    </cfRule>
  </conditionalFormatting>
  <conditionalFormatting sqref="M383:N383">
    <cfRule type="cellIs" dxfId="540" priority="51" operator="equal">
      <formula>0</formula>
    </cfRule>
  </conditionalFormatting>
  <conditionalFormatting sqref="M383:N383">
    <cfRule type="cellIs" dxfId="539" priority="50" operator="equal">
      <formula>0</formula>
    </cfRule>
  </conditionalFormatting>
  <conditionalFormatting sqref="M383:N383">
    <cfRule type="containsBlanks" dxfId="538" priority="49">
      <formula>LEN(TRIM(M383))=0</formula>
    </cfRule>
  </conditionalFormatting>
  <conditionalFormatting sqref="R87:R108">
    <cfRule type="cellIs" dxfId="537" priority="48" operator="equal">
      <formula>0</formula>
    </cfRule>
  </conditionalFormatting>
  <conditionalFormatting sqref="R87:R93 R95:R107">
    <cfRule type="containsBlanks" dxfId="536" priority="47">
      <formula>LEN(TRIM(R87))=0</formula>
    </cfRule>
  </conditionalFormatting>
  <conditionalFormatting sqref="O108:Q108 C108:H108 C87:F87 K87:L87 O87:Q87 C88:Q94 C109:R115 C107:Q107 C117:R117">
    <cfRule type="cellIs" dxfId="535" priority="46" operator="equal">
      <formula>0</formula>
    </cfRule>
  </conditionalFormatting>
  <conditionalFormatting sqref="O87:O89">
    <cfRule type="cellIs" dxfId="534" priority="45" operator="equal">
      <formula>0</formula>
    </cfRule>
  </conditionalFormatting>
  <conditionalFormatting sqref="O87:Q87 K87:L87 C88:Q89">
    <cfRule type="cellIs" dxfId="533" priority="44" operator="equal">
      <formula>0</formula>
    </cfRule>
  </conditionalFormatting>
  <conditionalFormatting sqref="E88:E89">
    <cfRule type="cellIs" dxfId="532" priority="43" operator="equal">
      <formula>0</formula>
    </cfRule>
  </conditionalFormatting>
  <conditionalFormatting sqref="K87:L87">
    <cfRule type="cellIs" dxfId="531" priority="42" operator="equal">
      <formula>0</formula>
    </cfRule>
  </conditionalFormatting>
  <conditionalFormatting sqref="I90:I92 I108">
    <cfRule type="cellIs" dxfId="530" priority="41" operator="equal">
      <formula>0</formula>
    </cfRule>
  </conditionalFormatting>
  <conditionalFormatting sqref="I88:I89">
    <cfRule type="cellIs" dxfId="529" priority="40" operator="equal">
      <formula>0</formula>
    </cfRule>
  </conditionalFormatting>
  <conditionalFormatting sqref="J90:J92 J108">
    <cfRule type="cellIs" dxfId="528" priority="39" operator="equal">
      <formula>0</formula>
    </cfRule>
  </conditionalFormatting>
  <conditionalFormatting sqref="J88:J89">
    <cfRule type="cellIs" dxfId="527" priority="38" operator="equal">
      <formula>0</formula>
    </cfRule>
  </conditionalFormatting>
  <conditionalFormatting sqref="K90:K92 K108">
    <cfRule type="cellIs" dxfId="526" priority="37" operator="equal">
      <formula>0</formula>
    </cfRule>
  </conditionalFormatting>
  <conditionalFormatting sqref="K87:K89">
    <cfRule type="cellIs" dxfId="525" priority="36" operator="equal">
      <formula>0</formula>
    </cfRule>
  </conditionalFormatting>
  <conditionalFormatting sqref="L90:L92 L108">
    <cfRule type="cellIs" dxfId="524" priority="35" operator="equal">
      <formula>0</formula>
    </cfRule>
  </conditionalFormatting>
  <conditionalFormatting sqref="L87:L89">
    <cfRule type="cellIs" dxfId="523" priority="34" operator="equal">
      <formula>0</formula>
    </cfRule>
  </conditionalFormatting>
  <conditionalFormatting sqref="M90:M92 M108">
    <cfRule type="cellIs" dxfId="522" priority="33" operator="equal">
      <formula>0</formula>
    </cfRule>
  </conditionalFormatting>
  <conditionalFormatting sqref="M88:M89">
    <cfRule type="cellIs" dxfId="521" priority="32" operator="equal">
      <formula>0</formula>
    </cfRule>
  </conditionalFormatting>
  <conditionalFormatting sqref="N90:N92 N108">
    <cfRule type="cellIs" dxfId="520" priority="31" operator="equal">
      <formula>0</formula>
    </cfRule>
  </conditionalFormatting>
  <conditionalFormatting sqref="N88:N89">
    <cfRule type="cellIs" dxfId="519" priority="30" operator="equal">
      <formula>0</formula>
    </cfRule>
  </conditionalFormatting>
  <conditionalFormatting sqref="C116:R116">
    <cfRule type="cellIs" dxfId="518" priority="29" operator="equal">
      <formula>0</formula>
    </cfRule>
  </conditionalFormatting>
  <conditionalFormatting sqref="C87:F87 K87:L87 O87:Q87 C88:Q93 C107:Q107 C109:R117">
    <cfRule type="containsBlanks" dxfId="517" priority="28">
      <formula>LEN(TRIM(C87))=0</formula>
    </cfRule>
  </conditionalFormatting>
  <conditionalFormatting sqref="C116:R116">
    <cfRule type="cellIs" dxfId="516" priority="27" operator="equal">
      <formula>0</formula>
    </cfRule>
  </conditionalFormatting>
  <conditionalFormatting sqref="K90:K91">
    <cfRule type="cellIs" dxfId="515" priority="26" operator="equal">
      <formula>0</formula>
    </cfRule>
  </conditionalFormatting>
  <conditionalFormatting sqref="L90:L91">
    <cfRule type="cellIs" dxfId="514" priority="25" operator="equal">
      <formula>0</formula>
    </cfRule>
  </conditionalFormatting>
  <conditionalFormatting sqref="M90:N90">
    <cfRule type="cellIs" dxfId="513" priority="24" operator="equal">
      <formula>0</formula>
    </cfRule>
  </conditionalFormatting>
  <conditionalFormatting sqref="M91:N91">
    <cfRule type="cellIs" dxfId="512" priority="23" operator="equal">
      <formula>0</formula>
    </cfRule>
  </conditionalFormatting>
  <conditionalFormatting sqref="C95:Q106">
    <cfRule type="cellIs" dxfId="511" priority="22" operator="equal">
      <formula>0</formula>
    </cfRule>
  </conditionalFormatting>
  <conditionalFormatting sqref="C95:Q106">
    <cfRule type="containsBlanks" dxfId="510" priority="21">
      <formula>LEN(TRIM(C95))=0</formula>
    </cfRule>
  </conditionalFormatting>
  <conditionalFormatting sqref="G87">
    <cfRule type="cellIs" dxfId="509" priority="20" operator="equal">
      <formula>0</formula>
    </cfRule>
  </conditionalFormatting>
  <conditionalFormatting sqref="H87">
    <cfRule type="cellIs" dxfId="508" priority="19" operator="equal">
      <formula>0</formula>
    </cfRule>
  </conditionalFormatting>
  <conditionalFormatting sqref="I87:J87">
    <cfRule type="cellIs" dxfId="507" priority="18" operator="equal">
      <formula>0</formula>
    </cfRule>
  </conditionalFormatting>
  <conditionalFormatting sqref="J87">
    <cfRule type="cellIs" dxfId="506" priority="17" operator="equal">
      <formula>0</formula>
    </cfRule>
  </conditionalFormatting>
  <conditionalFormatting sqref="G87:J87">
    <cfRule type="containsBlanks" dxfId="505" priority="16">
      <formula>LEN(TRIM(G87))=0</formula>
    </cfRule>
  </conditionalFormatting>
  <conditionalFormatting sqref="M87:N87">
    <cfRule type="cellIs" dxfId="504" priority="15" operator="equal">
      <formula>0</formula>
    </cfRule>
  </conditionalFormatting>
  <conditionalFormatting sqref="M87:N87">
    <cfRule type="cellIs" dxfId="503" priority="14" operator="equal">
      <formula>0</formula>
    </cfRule>
  </conditionalFormatting>
  <conditionalFormatting sqref="M87:N87">
    <cfRule type="containsBlanks" dxfId="502" priority="13">
      <formula>LEN(TRIM(M87))=0</formula>
    </cfRule>
  </conditionalFormatting>
  <conditionalFormatting sqref="C181:Q181">
    <cfRule type="cellIs" dxfId="501" priority="12" operator="equal">
      <formula>0</formula>
    </cfRule>
  </conditionalFormatting>
  <conditionalFormatting sqref="C181:Q181">
    <cfRule type="containsBlanks" dxfId="500" priority="11">
      <formula>LEN(TRIM(C181))=0</formula>
    </cfRule>
  </conditionalFormatting>
  <conditionalFormatting sqref="C255:Q255">
    <cfRule type="cellIs" dxfId="499" priority="10" operator="equal">
      <formula>0</formula>
    </cfRule>
  </conditionalFormatting>
  <conditionalFormatting sqref="C255:Q255">
    <cfRule type="containsBlanks" dxfId="498" priority="9">
      <formula>LEN(TRIM(C255))=0</formula>
    </cfRule>
  </conditionalFormatting>
  <conditionalFormatting sqref="C329:Q329">
    <cfRule type="cellIs" dxfId="497" priority="8" operator="equal">
      <formula>0</formula>
    </cfRule>
  </conditionalFormatting>
  <conditionalFormatting sqref="C329:Q329">
    <cfRule type="containsBlanks" dxfId="496" priority="7">
      <formula>LEN(TRIM(C329))=0</formula>
    </cfRule>
  </conditionalFormatting>
  <conditionalFormatting sqref="C403:Q403">
    <cfRule type="cellIs" dxfId="495" priority="6" operator="equal">
      <formula>0</formula>
    </cfRule>
  </conditionalFormatting>
  <conditionalFormatting sqref="C403:Q403">
    <cfRule type="containsBlanks" dxfId="494" priority="5">
      <formula>LEN(TRIM(C403))=0</formula>
    </cfRule>
  </conditionalFormatting>
  <conditionalFormatting sqref="C411:Q411 C337:Q337 C263:Q263 C189:Q189">
    <cfRule type="cellIs" dxfId="493" priority="4" operator="equal">
      <formula>0</formula>
    </cfRule>
  </conditionalFormatting>
  <conditionalFormatting sqref="C411:Q411 C337:Q337 C263:Q263 C189:Q189">
    <cfRule type="containsBlanks" dxfId="492" priority="3">
      <formula>LEN(TRIM(C189))=0</formula>
    </cfRule>
  </conditionalFormatting>
  <conditionalFormatting sqref="C413:Q413 C339:Q339 C265:Q265 C191:Q191">
    <cfRule type="cellIs" dxfId="491" priority="2" operator="equal">
      <formula>0</formula>
    </cfRule>
  </conditionalFormatting>
  <conditionalFormatting sqref="C413:Q413 C339:Q339 C265:Q265 C191:Q191">
    <cfRule type="containsBlanks" dxfId="490" priority="1">
      <formula>LEN(TRIM(C191))=0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35337-B559-4830-89BB-87F54D3F238F}">
  <dimension ref="B2:O87"/>
  <sheetViews>
    <sheetView topLeftCell="A72" workbookViewId="0"/>
  </sheetViews>
  <sheetFormatPr baseColWidth="10" defaultRowHeight="12.75"/>
  <cols>
    <col min="1" max="16384" width="11.42578125" style="4"/>
  </cols>
  <sheetData>
    <row r="2" spans="2:15" ht="15.75">
      <c r="B2" s="2170" t="s">
        <v>896</v>
      </c>
      <c r="C2" s="2170"/>
      <c r="D2" s="2170"/>
      <c r="E2" s="2170"/>
      <c r="F2" s="2170"/>
      <c r="G2" s="2170"/>
    </row>
    <row r="4" spans="2:15" ht="15">
      <c r="B4" s="1782" t="str">
        <f>"Scénario "&amp;B9</f>
        <v>Scénario AMS</v>
      </c>
      <c r="C4" s="1783"/>
      <c r="D4" s="1750"/>
      <c r="E4" s="1750"/>
      <c r="F4" s="1750"/>
      <c r="G4" s="1750"/>
      <c r="H4" s="1750"/>
      <c r="I4" s="1750"/>
      <c r="J4" s="1750"/>
      <c r="K4" s="1750"/>
      <c r="L4" s="1750"/>
      <c r="M4" s="1750"/>
      <c r="N4" s="1750"/>
      <c r="O4" s="1750"/>
    </row>
    <row r="5" spans="2:15">
      <c r="B5" s="1750"/>
      <c r="C5" s="1750"/>
      <c r="D5" s="1750"/>
      <c r="E5" s="1750"/>
      <c r="F5" s="1750"/>
      <c r="G5" s="1750"/>
      <c r="H5" s="1750"/>
      <c r="I5" s="1750"/>
      <c r="J5" s="1750"/>
      <c r="K5" s="1750"/>
      <c r="L5" s="1750"/>
      <c r="M5" s="1750"/>
      <c r="N5" s="1750"/>
      <c r="O5" s="1750"/>
    </row>
    <row r="6" spans="2:15" ht="15">
      <c r="B6" s="1774" t="s">
        <v>897</v>
      </c>
      <c r="C6" s="1750"/>
      <c r="D6" s="1784"/>
      <c r="E6" s="1750"/>
      <c r="F6" s="1750"/>
      <c r="G6" s="1750"/>
      <c r="H6" s="1750"/>
      <c r="I6" s="1750"/>
      <c r="J6" s="1750"/>
      <c r="K6" s="1750"/>
      <c r="L6" s="1750"/>
      <c r="M6" s="1750"/>
      <c r="N6" s="1750"/>
      <c r="O6" s="1750"/>
    </row>
    <row r="7" spans="2:15" ht="15">
      <c r="B7" s="1774" t="s">
        <v>898</v>
      </c>
      <c r="C7" s="1750"/>
      <c r="D7" s="1750"/>
      <c r="E7" s="1750"/>
      <c r="F7" s="1750"/>
      <c r="G7" s="1750"/>
      <c r="H7" s="1750"/>
      <c r="I7" s="1750"/>
      <c r="J7" s="1750"/>
      <c r="K7" s="1750"/>
      <c r="L7" s="1750"/>
      <c r="M7" s="1750"/>
      <c r="N7" s="1750"/>
      <c r="O7" s="1750"/>
    </row>
    <row r="8" spans="2:15">
      <c r="B8" s="1750"/>
      <c r="C8" s="1750"/>
      <c r="D8" s="1750"/>
      <c r="E8" s="1750"/>
      <c r="F8" s="1750"/>
      <c r="G8" s="1750"/>
      <c r="H8" s="1750"/>
      <c r="I8" s="1750"/>
      <c r="J8" s="1750"/>
      <c r="K8" s="1750"/>
      <c r="L8" s="1750"/>
      <c r="M8" s="1750"/>
      <c r="N8" s="1750"/>
      <c r="O8" s="1750"/>
    </row>
    <row r="9" spans="2:15" ht="15">
      <c r="B9" s="1785" t="s">
        <v>90</v>
      </c>
      <c r="C9" s="1786">
        <v>2019</v>
      </c>
      <c r="D9" s="1786">
        <v>2020</v>
      </c>
      <c r="E9" s="1786">
        <v>2023</v>
      </c>
      <c r="F9" s="1786">
        <v>2025</v>
      </c>
      <c r="G9" s="1786">
        <v>2028</v>
      </c>
      <c r="H9" s="1786">
        <v>2030</v>
      </c>
      <c r="I9" s="1786">
        <v>2033</v>
      </c>
      <c r="J9" s="1786">
        <v>2035</v>
      </c>
      <c r="K9" s="1786">
        <v>2038</v>
      </c>
      <c r="L9" s="1786">
        <v>2040</v>
      </c>
      <c r="M9" s="1786">
        <v>2043</v>
      </c>
      <c r="N9" s="1786">
        <v>2045</v>
      </c>
      <c r="O9" s="1786">
        <v>2050</v>
      </c>
    </row>
    <row r="10" spans="2:15">
      <c r="B10" s="1787" t="s">
        <v>31</v>
      </c>
      <c r="C10" s="1788">
        <v>1.6</v>
      </c>
      <c r="D10" s="1788">
        <v>1.4</v>
      </c>
      <c r="E10" s="1788">
        <v>1.5957893933781755</v>
      </c>
      <c r="F10" s="1788">
        <v>1.6229613511441101</v>
      </c>
      <c r="G10" s="1788">
        <v>0.64918454045764407</v>
      </c>
      <c r="H10" s="1788">
        <v>0</v>
      </c>
      <c r="I10" s="1788">
        <v>0</v>
      </c>
      <c r="J10" s="1788">
        <v>0</v>
      </c>
      <c r="K10" s="1788">
        <v>0</v>
      </c>
      <c r="L10" s="1788">
        <v>0</v>
      </c>
      <c r="M10" s="1788">
        <v>0</v>
      </c>
      <c r="N10" s="1788">
        <v>0</v>
      </c>
      <c r="O10" s="1788">
        <v>0</v>
      </c>
    </row>
    <row r="11" spans="2:15">
      <c r="B11" s="1787" t="s">
        <v>899</v>
      </c>
      <c r="C11" s="1788">
        <v>1.3373548932980284</v>
      </c>
      <c r="D11" s="1788">
        <v>0.90371374100000001</v>
      </c>
      <c r="E11" s="1788">
        <v>1.4574876459520671</v>
      </c>
      <c r="F11" s="1788">
        <v>0.94131758366358387</v>
      </c>
      <c r="G11" s="1788">
        <v>0.37652703346543354</v>
      </c>
      <c r="H11" s="1788">
        <v>0</v>
      </c>
      <c r="I11" s="1788">
        <v>0</v>
      </c>
      <c r="J11" s="1788">
        <v>0</v>
      </c>
      <c r="K11" s="1788">
        <v>0</v>
      </c>
      <c r="L11" s="1788">
        <v>0</v>
      </c>
      <c r="M11" s="1788">
        <v>0</v>
      </c>
      <c r="N11" s="1788">
        <v>0</v>
      </c>
      <c r="O11" s="1788">
        <v>0</v>
      </c>
    </row>
    <row r="12" spans="2:15">
      <c r="B12" s="1787" t="s">
        <v>900</v>
      </c>
      <c r="C12" s="1788">
        <v>38.592847028701975</v>
      </c>
      <c r="D12" s="1788">
        <v>34.497616892000003</v>
      </c>
      <c r="E12" s="1788">
        <v>27.741755900474729</v>
      </c>
      <c r="F12" s="1788">
        <v>22.547921310418321</v>
      </c>
      <c r="G12" s="1788">
        <v>22.568171724875686</v>
      </c>
      <c r="H12" s="1788">
        <v>22.581672001180596</v>
      </c>
      <c r="I12" s="1788">
        <v>13.679474145493414</v>
      </c>
      <c r="J12" s="1788">
        <v>7.7446755750352905</v>
      </c>
      <c r="K12" s="1788">
        <v>5.4642288028660975</v>
      </c>
      <c r="L12" s="1788">
        <v>3.9439309547533012</v>
      </c>
      <c r="M12" s="1788">
        <v>1.5761425171013208</v>
      </c>
      <c r="N12" s="1788">
        <v>-2.3831079999999927E-3</v>
      </c>
      <c r="O12" s="1788">
        <v>-2.3831079999999927E-3</v>
      </c>
    </row>
    <row r="13" spans="2:15" ht="15">
      <c r="B13" s="1789" t="s">
        <v>34</v>
      </c>
      <c r="C13" s="1790">
        <v>35.910644160207184</v>
      </c>
      <c r="D13" s="1790">
        <v>31.586018026315202</v>
      </c>
      <c r="E13" s="1790">
        <v>24.641337261037673</v>
      </c>
      <c r="F13" s="1790">
        <v>19.61669154006394</v>
      </c>
      <c r="G13" s="1790">
        <v>19.363491339943337</v>
      </c>
      <c r="H13" s="1790">
        <v>19.194421201003507</v>
      </c>
      <c r="I13" s="1790">
        <v>11.2171687993046</v>
      </c>
      <c r="J13" s="1790">
        <v>6.1957404600282331</v>
      </c>
      <c r="K13" s="1790">
        <v>4.3713830422928783</v>
      </c>
      <c r="L13" s="1790">
        <v>3.1551447638026411</v>
      </c>
      <c r="M13" s="1790">
        <v>1.2609140136810568</v>
      </c>
      <c r="N13" s="1790">
        <v>-1.9064863999999943E-3</v>
      </c>
      <c r="O13" s="1790">
        <v>-1.9064863999999943E-3</v>
      </c>
    </row>
    <row r="14" spans="2:15" ht="15">
      <c r="B14" s="1789" t="s">
        <v>45</v>
      </c>
      <c r="C14" s="1790">
        <v>2.6822028684947874</v>
      </c>
      <c r="D14" s="1790">
        <v>2.9115988656848004</v>
      </c>
      <c r="E14" s="1790">
        <v>3.1004186394370556</v>
      </c>
      <c r="F14" s="1790">
        <v>2.9312297703543817</v>
      </c>
      <c r="G14" s="1790">
        <v>3.2046803849323471</v>
      </c>
      <c r="H14" s="1790">
        <v>3.3872508001770893</v>
      </c>
      <c r="I14" s="1790">
        <v>2.4623053461888142</v>
      </c>
      <c r="J14" s="1790">
        <v>1.5489351150070583</v>
      </c>
      <c r="K14" s="1790">
        <v>1.0928457605732196</v>
      </c>
      <c r="L14" s="1790">
        <v>0.78878619095066027</v>
      </c>
      <c r="M14" s="1790">
        <v>0.31522850342026421</v>
      </c>
      <c r="N14" s="1790">
        <v>-4.7662159999999857E-4</v>
      </c>
      <c r="O14" s="1790">
        <v>-4.7662159999999857E-4</v>
      </c>
    </row>
    <row r="15" spans="2:15" ht="15">
      <c r="B15" s="1791" t="s">
        <v>901</v>
      </c>
      <c r="C15" s="1790">
        <v>0</v>
      </c>
      <c r="D15" s="1790">
        <v>0</v>
      </c>
      <c r="E15" s="1790">
        <v>0</v>
      </c>
      <c r="F15" s="1790">
        <v>0</v>
      </c>
      <c r="G15" s="1790">
        <v>0</v>
      </c>
      <c r="H15" s="1790">
        <v>0</v>
      </c>
      <c r="I15" s="1790">
        <v>0</v>
      </c>
      <c r="J15" s="1790">
        <v>0</v>
      </c>
      <c r="K15" s="1790">
        <v>0</v>
      </c>
      <c r="L15" s="1790">
        <v>0</v>
      </c>
      <c r="M15" s="1790">
        <v>0</v>
      </c>
      <c r="N15" s="1790">
        <v>0</v>
      </c>
      <c r="O15" s="1790">
        <v>0</v>
      </c>
    </row>
    <row r="16" spans="2:15" ht="15">
      <c r="B16" s="1792" t="s">
        <v>891</v>
      </c>
      <c r="C16" s="1793">
        <v>0</v>
      </c>
      <c r="D16" s="1793">
        <v>0</v>
      </c>
      <c r="E16" s="1793">
        <v>0</v>
      </c>
      <c r="F16" s="1793">
        <v>0</v>
      </c>
      <c r="G16" s="1793">
        <v>0</v>
      </c>
      <c r="H16" s="1793">
        <v>0</v>
      </c>
      <c r="I16" s="1793">
        <v>0</v>
      </c>
      <c r="J16" s="1793">
        <v>0</v>
      </c>
      <c r="K16" s="1793">
        <v>0</v>
      </c>
      <c r="L16" s="1793">
        <v>0</v>
      </c>
      <c r="M16" s="1793">
        <v>0</v>
      </c>
      <c r="N16" s="1793">
        <v>0</v>
      </c>
      <c r="O16" s="1793">
        <v>0</v>
      </c>
    </row>
    <row r="17" spans="2:15">
      <c r="B17" s="1787" t="s">
        <v>35</v>
      </c>
      <c r="C17" s="1788">
        <v>379</v>
      </c>
      <c r="D17" s="1788">
        <v>335.4</v>
      </c>
      <c r="E17" s="1788">
        <v>349.18753128069858</v>
      </c>
      <c r="F17" s="1788">
        <v>349.97746076993843</v>
      </c>
      <c r="G17" s="1788">
        <v>337.76820844238603</v>
      </c>
      <c r="H17" s="1788">
        <v>329.62870689068444</v>
      </c>
      <c r="I17" s="1788">
        <v>324.74226117250691</v>
      </c>
      <c r="J17" s="1788">
        <v>321.4846306937219</v>
      </c>
      <c r="K17" s="1788">
        <v>321.94004774360036</v>
      </c>
      <c r="L17" s="1788">
        <v>322.243659110186</v>
      </c>
      <c r="M17" s="1788">
        <v>296.11852085627379</v>
      </c>
      <c r="N17" s="1788">
        <v>278.7017620203323</v>
      </c>
      <c r="O17" s="1788">
        <v>237.39030061741462</v>
      </c>
    </row>
    <row r="18" spans="2:15">
      <c r="B18" s="1787" t="s">
        <v>36</v>
      </c>
      <c r="C18" s="1788">
        <v>104.39719227099999</v>
      </c>
      <c r="D18" s="1788">
        <v>117.160035974</v>
      </c>
      <c r="E18" s="1788">
        <v>137.13196593582688</v>
      </c>
      <c r="F18" s="1788">
        <v>150.9858468646803</v>
      </c>
      <c r="G18" s="1788">
        <v>176.49431548477273</v>
      </c>
      <c r="H18" s="1788">
        <v>193.49996123150098</v>
      </c>
      <c r="I18" s="1788">
        <v>237.03234503275462</v>
      </c>
      <c r="J18" s="1788">
        <v>266.05393423359038</v>
      </c>
      <c r="K18" s="1788">
        <v>310.04679253862844</v>
      </c>
      <c r="L18" s="1788">
        <v>339.37536474198714</v>
      </c>
      <c r="M18" s="1788">
        <v>395.09121718236361</v>
      </c>
      <c r="N18" s="1788">
        <v>432.2351188092814</v>
      </c>
      <c r="O18" s="1788">
        <v>556.30069234151574</v>
      </c>
    </row>
    <row r="19" spans="2:15" ht="15">
      <c r="B19" s="1791" t="s">
        <v>902</v>
      </c>
      <c r="C19" s="1790">
        <v>11.389119703266811</v>
      </c>
      <c r="D19" s="1790">
        <v>12.464642392264793</v>
      </c>
      <c r="E19" s="1790">
        <v>21.881707298882404</v>
      </c>
      <c r="F19" s="1790">
        <v>28.586474142856453</v>
      </c>
      <c r="G19" s="1790">
        <v>43.41213547864696</v>
      </c>
      <c r="H19" s="1790">
        <v>53.295909702507302</v>
      </c>
      <c r="I19" s="1790">
        <v>68.662176729130607</v>
      </c>
      <c r="J19" s="1790">
        <v>78.906354746879472</v>
      </c>
      <c r="K19" s="1790">
        <v>92.528652877223152</v>
      </c>
      <c r="L19" s="1790">
        <v>101.61018496411894</v>
      </c>
      <c r="M19" s="1790">
        <v>118.71805432598406</v>
      </c>
      <c r="N19" s="1790">
        <v>130.12330056722746</v>
      </c>
      <c r="O19" s="1790">
        <v>164.50269233773236</v>
      </c>
    </row>
    <row r="20" spans="2:15" ht="15">
      <c r="B20" s="1791" t="s">
        <v>903</v>
      </c>
      <c r="C20" s="1790">
        <v>59.116882271000001</v>
      </c>
      <c r="D20" s="1790">
        <v>65.006572973999994</v>
      </c>
      <c r="E20" s="1790">
        <v>62.806897827455721</v>
      </c>
      <c r="F20" s="1790">
        <v>62.949328097283427</v>
      </c>
      <c r="G20" s="1790">
        <v>62.374663959313878</v>
      </c>
      <c r="H20" s="1790">
        <v>61.991554534000848</v>
      </c>
      <c r="I20" s="1790">
        <v>62.865648494434765</v>
      </c>
      <c r="J20" s="1790">
        <v>63.448377801390706</v>
      </c>
      <c r="K20" s="1790">
        <v>63.293411644594613</v>
      </c>
      <c r="L20" s="1790">
        <v>63.190100873397213</v>
      </c>
      <c r="M20" s="1790">
        <v>65.455238843744894</v>
      </c>
      <c r="N20" s="1790">
        <v>66.965330823976686</v>
      </c>
      <c r="O20" s="1790">
        <v>72.918398353124189</v>
      </c>
    </row>
    <row r="21" spans="2:15" ht="15">
      <c r="B21" s="1791" t="s">
        <v>904</v>
      </c>
      <c r="C21" s="1790">
        <v>33.891190296733186</v>
      </c>
      <c r="D21" s="1790">
        <v>39.688820607735209</v>
      </c>
      <c r="E21" s="1790">
        <v>46.492920225419724</v>
      </c>
      <c r="F21" s="1790">
        <v>51.462463802206116</v>
      </c>
      <c r="G21" s="1790">
        <v>59.309594901801681</v>
      </c>
      <c r="H21" s="1790">
        <v>64.541015634865389</v>
      </c>
      <c r="I21" s="1790">
        <v>73.335942699495874</v>
      </c>
      <c r="J21" s="1790">
        <v>79.199227409249531</v>
      </c>
      <c r="K21" s="1790">
        <v>88.784106696385805</v>
      </c>
      <c r="L21" s="1790">
        <v>95.174026221143322</v>
      </c>
      <c r="M21" s="1790">
        <v>107.99619993180995</v>
      </c>
      <c r="N21" s="1790">
        <v>116.54431573892104</v>
      </c>
      <c r="O21" s="1790">
        <v>142.85979912157975</v>
      </c>
    </row>
    <row r="22" spans="2:15" ht="15">
      <c r="B22" s="1791" t="s">
        <v>905</v>
      </c>
      <c r="C22" s="1790">
        <v>0</v>
      </c>
      <c r="D22" s="1790">
        <v>0</v>
      </c>
      <c r="E22" s="1790">
        <v>5.950440584069046</v>
      </c>
      <c r="F22" s="1790">
        <v>7.9875808223343094</v>
      </c>
      <c r="G22" s="1790">
        <v>11.397921145010194</v>
      </c>
      <c r="H22" s="1790">
        <v>13.67148136012745</v>
      </c>
      <c r="I22" s="1790">
        <v>32.168577109693381</v>
      </c>
      <c r="J22" s="1790">
        <v>44.499974276070667</v>
      </c>
      <c r="K22" s="1790">
        <v>65.440621320424867</v>
      </c>
      <c r="L22" s="1790">
        <v>79.401052683327663</v>
      </c>
      <c r="M22" s="1790">
        <v>102.92172408082476</v>
      </c>
      <c r="N22" s="1790">
        <v>118.60217167915617</v>
      </c>
      <c r="O22" s="1790">
        <v>176.01980252907947</v>
      </c>
    </row>
    <row r="23" spans="2:15">
      <c r="B23" s="1787" t="s">
        <v>42</v>
      </c>
      <c r="C23" s="1788">
        <v>9.6999999999999993</v>
      </c>
      <c r="D23" s="1788">
        <v>9.6999999999999993</v>
      </c>
      <c r="E23" s="1788">
        <v>10.557446146052865</v>
      </c>
      <c r="F23" s="1788">
        <v>10.581329123807661</v>
      </c>
      <c r="G23" s="1788">
        <v>10.300318106167701</v>
      </c>
      <c r="H23" s="1788">
        <v>10.112977427741061</v>
      </c>
      <c r="I23" s="1788">
        <v>10.051092180857122</v>
      </c>
      <c r="J23" s="1788">
        <v>10.009835349601163</v>
      </c>
      <c r="K23" s="1788">
        <v>9.0408716391149788</v>
      </c>
      <c r="L23" s="1788">
        <v>8.3948958321241882</v>
      </c>
      <c r="M23" s="1788">
        <v>6.575157528180644</v>
      </c>
      <c r="N23" s="1788">
        <v>5.3619986588849482</v>
      </c>
      <c r="O23" s="1788">
        <v>0</v>
      </c>
    </row>
    <row r="24" spans="2:15">
      <c r="B24" s="1787" t="s">
        <v>43</v>
      </c>
      <c r="C24" s="1788">
        <v>2.2000000000000002</v>
      </c>
      <c r="D24" s="1788">
        <v>2.2000000000000002</v>
      </c>
      <c r="E24" s="1788">
        <v>2.6596489889636259</v>
      </c>
      <c r="F24" s="1788">
        <v>2.7049355852401833</v>
      </c>
      <c r="G24" s="1788">
        <v>2.7628987320570833</v>
      </c>
      <c r="H24" s="1788">
        <v>2.8015408299350164</v>
      </c>
      <c r="I24" s="1788">
        <v>2.9511469538286903</v>
      </c>
      <c r="J24" s="1788">
        <v>3.0508843697578061</v>
      </c>
      <c r="K24" s="1788">
        <v>3.2624512140592192</v>
      </c>
      <c r="L24" s="1788">
        <v>3.4034957769268281</v>
      </c>
      <c r="M24" s="1788">
        <v>2.4426122695096089</v>
      </c>
      <c r="N24" s="1788">
        <v>1.8020232645647964</v>
      </c>
      <c r="O24" s="1788">
        <v>0.88250803284374801</v>
      </c>
    </row>
    <row r="25" spans="2:15">
      <c r="B25" s="1787" t="s">
        <v>40</v>
      </c>
      <c r="C25" s="1788">
        <v>0</v>
      </c>
      <c r="D25" s="1788">
        <v>0</v>
      </c>
      <c r="E25" s="1788">
        <v>0</v>
      </c>
      <c r="F25" s="1788">
        <v>0</v>
      </c>
      <c r="G25" s="1788">
        <v>0</v>
      </c>
      <c r="H25" s="1788">
        <v>0</v>
      </c>
      <c r="I25" s="1788">
        <v>0</v>
      </c>
      <c r="J25" s="1788">
        <v>0</v>
      </c>
      <c r="K25" s="1788">
        <v>0.77599703713931689</v>
      </c>
      <c r="L25" s="1788">
        <v>1.2933283952321948</v>
      </c>
      <c r="M25" s="1788">
        <v>3.2572338638025577</v>
      </c>
      <c r="N25" s="1788">
        <v>4.5665041761827991</v>
      </c>
      <c r="O25" s="1788">
        <v>10.464522128581992</v>
      </c>
    </row>
    <row r="26" spans="2:15" ht="15">
      <c r="B26" s="1785" t="s">
        <v>906</v>
      </c>
      <c r="C26" s="1794">
        <v>536.82739419300015</v>
      </c>
      <c r="D26" s="1794">
        <v>501.26136660699996</v>
      </c>
      <c r="E26" s="1794">
        <v>530.33162529134688</v>
      </c>
      <c r="F26" s="1794">
        <v>539.36177258889256</v>
      </c>
      <c r="G26" s="1794">
        <v>550.91962406418224</v>
      </c>
      <c r="H26" s="1794">
        <v>558.62485838104203</v>
      </c>
      <c r="I26" s="1794">
        <v>588.45631948544087</v>
      </c>
      <c r="J26" s="1794">
        <v>608.34396022170654</v>
      </c>
      <c r="K26" s="1794">
        <v>650.5303889754083</v>
      </c>
      <c r="L26" s="1794">
        <v>678.65467481120959</v>
      </c>
      <c r="M26" s="1794">
        <v>705.06088421723143</v>
      </c>
      <c r="N26" s="1794">
        <v>722.66502382124634</v>
      </c>
      <c r="O26" s="1794">
        <v>805.035640012356</v>
      </c>
    </row>
    <row r="28" spans="2:15">
      <c r="B28" s="1750" t="s">
        <v>907</v>
      </c>
    </row>
    <row r="29" spans="2:15" ht="15">
      <c r="B29" s="1785" t="s">
        <v>90</v>
      </c>
      <c r="C29" s="1786">
        <v>2019</v>
      </c>
      <c r="D29" s="1786">
        <v>2020</v>
      </c>
      <c r="E29" s="1786">
        <v>2023</v>
      </c>
      <c r="F29" s="1786">
        <v>2025</v>
      </c>
      <c r="G29" s="1786">
        <v>2028</v>
      </c>
      <c r="H29" s="1786">
        <v>2030</v>
      </c>
      <c r="I29" s="1786">
        <v>2033</v>
      </c>
      <c r="J29" s="1786">
        <v>2035</v>
      </c>
      <c r="K29" s="1786">
        <v>2038</v>
      </c>
      <c r="L29" s="1786">
        <v>2040</v>
      </c>
      <c r="M29" s="1786">
        <v>2043</v>
      </c>
      <c r="N29" s="1786">
        <v>2045</v>
      </c>
      <c r="O29" s="1786">
        <v>2050</v>
      </c>
    </row>
    <row r="30" spans="2:15">
      <c r="B30" s="1787" t="s">
        <v>899</v>
      </c>
      <c r="C30" s="1788">
        <v>0.96264510670197145</v>
      </c>
      <c r="D30" s="1788">
        <v>0.79628625899999994</v>
      </c>
      <c r="E30" s="1788">
        <v>0.67023154521883366</v>
      </c>
      <c r="F30" s="1788">
        <v>0.68164376748052624</v>
      </c>
      <c r="G30" s="1788">
        <v>0.27265750699221053</v>
      </c>
      <c r="H30" s="1788">
        <v>0</v>
      </c>
      <c r="I30" s="1788">
        <v>0</v>
      </c>
      <c r="J30" s="1788">
        <v>0</v>
      </c>
      <c r="K30" s="1788">
        <v>0</v>
      </c>
      <c r="L30" s="1788">
        <v>0</v>
      </c>
      <c r="M30" s="1788">
        <v>0</v>
      </c>
      <c r="N30" s="1788">
        <v>0</v>
      </c>
      <c r="O30" s="1788">
        <v>0</v>
      </c>
    </row>
    <row r="31" spans="2:15">
      <c r="B31" s="1787" t="s">
        <v>900</v>
      </c>
      <c r="C31" s="1788">
        <v>7.1529712980284189E-3</v>
      </c>
      <c r="D31" s="1788">
        <v>2.3831079999999927E-3</v>
      </c>
      <c r="E31" s="1788">
        <v>2.3831079999999927E-3</v>
      </c>
      <c r="F31" s="1788">
        <v>2.3831079999999927E-3</v>
      </c>
      <c r="G31" s="1788">
        <v>2.3831079999999927E-3</v>
      </c>
      <c r="H31" s="1788">
        <v>2.3831079999999927E-3</v>
      </c>
      <c r="I31" s="1788">
        <v>2.3831079999999927E-3</v>
      </c>
      <c r="J31" s="1788">
        <v>2.3831079999999927E-3</v>
      </c>
      <c r="K31" s="1788">
        <v>2.3831079999999927E-3</v>
      </c>
      <c r="L31" s="1788">
        <v>2.3831079999999927E-3</v>
      </c>
      <c r="M31" s="1788">
        <v>2.3831079999999927E-3</v>
      </c>
      <c r="N31" s="1788">
        <v>2.3831079999999927E-3</v>
      </c>
      <c r="O31" s="1788">
        <v>2.3831079999999927E-3</v>
      </c>
    </row>
    <row r="32" spans="2:15">
      <c r="B32" s="1787" t="s">
        <v>36</v>
      </c>
      <c r="C32" s="1788">
        <v>0.60280772900000001</v>
      </c>
      <c r="D32" s="1788">
        <v>0.739964026</v>
      </c>
      <c r="E32" s="1788">
        <v>0.92555784815934183</v>
      </c>
      <c r="F32" s="1788">
        <v>0.94131758366358365</v>
      </c>
      <c r="G32" s="1788">
        <v>1.3850817322420395</v>
      </c>
      <c r="H32" s="1788">
        <v>1.6809244979610096</v>
      </c>
      <c r="I32" s="1788">
        <v>1.7706881722972143</v>
      </c>
      <c r="J32" s="1788">
        <v>1.8305306218546837</v>
      </c>
      <c r="K32" s="1788">
        <v>1.9574707284355317</v>
      </c>
      <c r="L32" s="1788">
        <v>2.0420974661560969</v>
      </c>
      <c r="M32" s="1788">
        <v>2.1215544653718097</v>
      </c>
      <c r="N32" s="1788">
        <v>2.1745257981822848</v>
      </c>
      <c r="O32" s="1788">
        <v>2.4223812130000688</v>
      </c>
    </row>
    <row r="33" spans="2:15" ht="15">
      <c r="B33" s="1791" t="s">
        <v>902</v>
      </c>
      <c r="C33" s="1790">
        <v>0.21088029673318859</v>
      </c>
      <c r="D33" s="1790">
        <v>0.2353576077352062</v>
      </c>
      <c r="E33" s="1790">
        <v>0.37514875135471254</v>
      </c>
      <c r="F33" s="1790">
        <v>0.38696855298289407</v>
      </c>
      <c r="G33" s="1790">
        <v>0.71979166441673581</v>
      </c>
      <c r="H33" s="1790">
        <v>0.9416737387059636</v>
      </c>
      <c r="I33" s="1790">
        <v>1.0089964944581169</v>
      </c>
      <c r="J33" s="1790">
        <v>1.053878331626219</v>
      </c>
      <c r="K33" s="1790">
        <v>1.1490834115618549</v>
      </c>
      <c r="L33" s="1790">
        <v>1.2125534648522787</v>
      </c>
      <c r="M33" s="1790">
        <v>1.2721462142640634</v>
      </c>
      <c r="N33" s="1790">
        <v>1.31187471387192</v>
      </c>
      <c r="O33" s="1790">
        <v>1.4977662749852578</v>
      </c>
    </row>
    <row r="34" spans="2:15" ht="15">
      <c r="B34" s="1791" t="s">
        <v>903</v>
      </c>
      <c r="C34" s="1790">
        <v>0.38311772900000002</v>
      </c>
      <c r="D34" s="1790">
        <v>0.49342702599999999</v>
      </c>
      <c r="E34" s="1790">
        <v>0.50258756170796703</v>
      </c>
      <c r="F34" s="1790">
        <v>0.50337554848317911</v>
      </c>
      <c r="G34" s="1790">
        <v>0.52556375591210192</v>
      </c>
      <c r="H34" s="1790">
        <v>0.54035589419805041</v>
      </c>
      <c r="I34" s="1790">
        <v>0.54484407791486056</v>
      </c>
      <c r="J34" s="1790">
        <v>0.54783620039273406</v>
      </c>
      <c r="K34" s="1790">
        <v>0.55418320572177648</v>
      </c>
      <c r="L34" s="1790">
        <v>0.55841454260780476</v>
      </c>
      <c r="M34" s="1790">
        <v>0.56238739256859038</v>
      </c>
      <c r="N34" s="1790">
        <v>0.5650359592091142</v>
      </c>
      <c r="O34" s="1790">
        <v>0.57742872995000338</v>
      </c>
    </row>
    <row r="35" spans="2:15" ht="15">
      <c r="B35" s="1791" t="s">
        <v>904</v>
      </c>
      <c r="C35" s="1790">
        <v>8.8097032668113927E-3</v>
      </c>
      <c r="D35" s="1790">
        <v>1.1179392264793801E-2</v>
      </c>
      <c r="E35" s="1790">
        <v>4.7821535096662156E-2</v>
      </c>
      <c r="F35" s="1790">
        <v>5.0973482197510564E-2</v>
      </c>
      <c r="G35" s="1790">
        <v>0.13972631191320173</v>
      </c>
      <c r="H35" s="1790">
        <v>0.1988948650569958</v>
      </c>
      <c r="I35" s="1790">
        <v>0.21684759992423669</v>
      </c>
      <c r="J35" s="1790">
        <v>0.2288160898357306</v>
      </c>
      <c r="K35" s="1790">
        <v>0.25420411115190017</v>
      </c>
      <c r="L35" s="1790">
        <v>0.27112945869601324</v>
      </c>
      <c r="M35" s="1790">
        <v>0.28702085853915582</v>
      </c>
      <c r="N35" s="1790">
        <v>0.29761512510125088</v>
      </c>
      <c r="O35" s="1790">
        <v>0.3471862080648076</v>
      </c>
    </row>
    <row r="36" spans="2:15" ht="15">
      <c r="B36" s="1791" t="s">
        <v>905</v>
      </c>
      <c r="C36" s="1790">
        <v>0</v>
      </c>
      <c r="D36" s="1790">
        <v>0</v>
      </c>
      <c r="E36" s="1790">
        <v>0</v>
      </c>
      <c r="F36" s="1790">
        <v>0</v>
      </c>
      <c r="G36" s="1790">
        <v>0</v>
      </c>
      <c r="H36" s="1790">
        <v>0</v>
      </c>
      <c r="I36" s="1790">
        <v>0</v>
      </c>
      <c r="J36" s="1790">
        <v>0</v>
      </c>
      <c r="K36" s="1790">
        <v>0</v>
      </c>
      <c r="L36" s="1790">
        <v>0</v>
      </c>
      <c r="M36" s="1790">
        <v>0</v>
      </c>
      <c r="N36" s="1790">
        <v>0</v>
      </c>
      <c r="O36" s="1790">
        <v>0</v>
      </c>
    </row>
    <row r="37" spans="2:15">
      <c r="B37" s="1787" t="s">
        <v>40</v>
      </c>
      <c r="C37" s="1788">
        <v>0</v>
      </c>
      <c r="D37" s="1788">
        <v>0</v>
      </c>
      <c r="E37" s="1788">
        <v>0</v>
      </c>
      <c r="F37" s="1788">
        <v>0</v>
      </c>
      <c r="G37" s="1788">
        <v>0</v>
      </c>
      <c r="H37" s="1788">
        <v>0</v>
      </c>
      <c r="I37" s="1788">
        <v>0</v>
      </c>
      <c r="J37" s="1788">
        <v>0</v>
      </c>
      <c r="K37" s="1788">
        <v>0</v>
      </c>
      <c r="L37" s="1788">
        <v>0</v>
      </c>
      <c r="M37" s="1788">
        <v>0</v>
      </c>
      <c r="N37" s="1788">
        <v>0</v>
      </c>
      <c r="O37" s="1788">
        <v>0</v>
      </c>
    </row>
    <row r="38" spans="2:15" ht="15">
      <c r="B38" s="1785" t="s">
        <v>906</v>
      </c>
      <c r="C38" s="1794">
        <v>1.572605807</v>
      </c>
      <c r="D38" s="1794">
        <v>1.538633393</v>
      </c>
      <c r="E38" s="1794">
        <v>1.5981725013781753</v>
      </c>
      <c r="F38" s="1794">
        <v>1.62534445914411</v>
      </c>
      <c r="G38" s="1794">
        <v>1.6601223472342499</v>
      </c>
      <c r="H38" s="1794">
        <v>1.6833076059610097</v>
      </c>
      <c r="I38" s="1794">
        <v>1.7730712802972144</v>
      </c>
      <c r="J38" s="1794">
        <v>1.8329137298546838</v>
      </c>
      <c r="K38" s="1794">
        <v>1.9598538364355318</v>
      </c>
      <c r="L38" s="1794">
        <v>2.044480574156097</v>
      </c>
      <c r="M38" s="1794">
        <v>2.1239375733718098</v>
      </c>
      <c r="N38" s="1794">
        <v>2.1769089061822848</v>
      </c>
      <c r="O38" s="1794">
        <v>2.4247643210000689</v>
      </c>
    </row>
    <row r="41" spans="2:15" ht="18.75">
      <c r="B41" s="2171" t="s">
        <v>57</v>
      </c>
      <c r="C41" s="2171"/>
      <c r="D41" s="2171"/>
      <c r="E41" s="2171"/>
      <c r="F41" s="2171"/>
    </row>
    <row r="44" spans="2:15" ht="15.75">
      <c r="B44" s="2170" t="s">
        <v>908</v>
      </c>
      <c r="C44" s="2170"/>
      <c r="D44" s="2170"/>
      <c r="E44" s="2170"/>
      <c r="F44" s="2170"/>
      <c r="G44" s="2170"/>
    </row>
    <row r="46" spans="2:15" ht="15">
      <c r="B46" s="1785" t="s">
        <v>90</v>
      </c>
      <c r="C46" s="1786">
        <v>2019</v>
      </c>
      <c r="D46" s="1786">
        <v>2020</v>
      </c>
      <c r="E46" s="1786">
        <v>2023</v>
      </c>
      <c r="F46" s="1786">
        <v>2025</v>
      </c>
      <c r="G46" s="1786">
        <v>2028</v>
      </c>
      <c r="H46" s="1786">
        <v>2030</v>
      </c>
      <c r="I46" s="1786">
        <v>2033</v>
      </c>
      <c r="J46" s="1786">
        <v>2035</v>
      </c>
      <c r="K46" s="1786">
        <v>2038</v>
      </c>
      <c r="L46" s="1786">
        <v>2040</v>
      </c>
      <c r="M46" s="1786">
        <v>2043</v>
      </c>
      <c r="N46" s="1786">
        <v>2045</v>
      </c>
      <c r="O46" s="1786">
        <v>2050</v>
      </c>
    </row>
    <row r="47" spans="2:15">
      <c r="B47" s="1787" t="s">
        <v>31</v>
      </c>
      <c r="C47" s="1788">
        <v>1.0633502176519036</v>
      </c>
      <c r="D47" s="1788">
        <v>0.74542512786988369</v>
      </c>
      <c r="E47" s="1788">
        <v>0.2822048143212556</v>
      </c>
      <c r="F47" s="1788">
        <v>0</v>
      </c>
      <c r="G47" s="1788">
        <v>0</v>
      </c>
      <c r="H47" s="1788">
        <v>0</v>
      </c>
      <c r="I47" s="1788">
        <v>0</v>
      </c>
      <c r="J47" s="1788">
        <v>0</v>
      </c>
      <c r="K47" s="1788">
        <v>0</v>
      </c>
      <c r="L47" s="1788">
        <v>0</v>
      </c>
      <c r="M47" s="1788">
        <v>0</v>
      </c>
      <c r="N47" s="1788">
        <v>0</v>
      </c>
      <c r="O47" s="1788">
        <v>0</v>
      </c>
    </row>
    <row r="48" spans="2:15">
      <c r="B48" s="1787" t="s">
        <v>899</v>
      </c>
      <c r="C48" s="1788">
        <v>0.14369597535836537</v>
      </c>
      <c r="D48" s="1788">
        <v>8.9451015344386015E-2</v>
      </c>
      <c r="E48" s="1788">
        <v>0</v>
      </c>
      <c r="F48" s="1788">
        <v>0</v>
      </c>
      <c r="G48" s="1788">
        <v>0</v>
      </c>
      <c r="H48" s="1788">
        <v>0</v>
      </c>
      <c r="I48" s="1788">
        <v>0</v>
      </c>
      <c r="J48" s="1788">
        <v>0</v>
      </c>
      <c r="K48" s="1788">
        <v>0</v>
      </c>
      <c r="L48" s="1788">
        <v>0</v>
      </c>
      <c r="M48" s="1788">
        <v>0</v>
      </c>
      <c r="N48" s="1788">
        <v>0</v>
      </c>
      <c r="O48" s="1788">
        <v>0</v>
      </c>
    </row>
    <row r="49" spans="2:15" ht="15">
      <c r="B49" s="1795" t="s">
        <v>900</v>
      </c>
      <c r="C49" s="1788">
        <v>11.251394870560009</v>
      </c>
      <c r="D49" s="1788">
        <v>11.703174507557172</v>
      </c>
      <c r="E49" s="1788">
        <v>13.352700270424435</v>
      </c>
      <c r="F49" s="1788">
        <v>14.444732713977293</v>
      </c>
      <c r="G49" s="1788">
        <v>14.516331377977156</v>
      </c>
      <c r="H49" s="1788">
        <v>14.385869696384729</v>
      </c>
      <c r="I49" s="1788">
        <v>12.014854410850056</v>
      </c>
      <c r="J49" s="1788">
        <v>10.434420853866461</v>
      </c>
      <c r="K49" s="1788">
        <v>9.2400129075797679</v>
      </c>
      <c r="L49" s="1788">
        <v>8.4648393209051562</v>
      </c>
      <c r="M49" s="1788">
        <v>7.3245708219685719</v>
      </c>
      <c r="N49" s="1788">
        <v>6.5833331243215758</v>
      </c>
      <c r="O49" s="1788">
        <v>4.62657715921336</v>
      </c>
    </row>
    <row r="50" spans="2:15" ht="15">
      <c r="B50" s="1791" t="s">
        <v>34</v>
      </c>
      <c r="C50" s="1796">
        <v>9.8956017886575278</v>
      </c>
      <c r="D50" s="1796">
        <v>10.23091515450648</v>
      </c>
      <c r="E50" s="1796">
        <v>11.479049368478478</v>
      </c>
      <c r="F50" s="1796">
        <v>12.278022806880699</v>
      </c>
      <c r="G50" s="1796">
        <v>11.903391729941269</v>
      </c>
      <c r="H50" s="1796">
        <v>11.508695757107784</v>
      </c>
      <c r="I50" s="1796">
        <v>9.2514378963545436</v>
      </c>
      <c r="J50" s="1796">
        <v>7.8258156403998456</v>
      </c>
      <c r="K50" s="1796">
        <v>5.8212081317752542</v>
      </c>
      <c r="L50" s="1796">
        <v>4.6556616264978361</v>
      </c>
      <c r="M50" s="1796">
        <v>2.9298283287874289</v>
      </c>
      <c r="N50" s="1796">
        <v>1.9749999372964731</v>
      </c>
      <c r="O50" s="1796">
        <v>0</v>
      </c>
    </row>
    <row r="51" spans="2:15" ht="15">
      <c r="B51" s="1791" t="s">
        <v>45</v>
      </c>
      <c r="C51" s="1796">
        <v>1.355793081902481</v>
      </c>
      <c r="D51" s="1796">
        <v>1.4722593530506922</v>
      </c>
      <c r="E51" s="1796">
        <v>1.8736509019459568</v>
      </c>
      <c r="F51" s="1796">
        <v>2.1667099070965938</v>
      </c>
      <c r="G51" s="1796">
        <v>2.612939648035888</v>
      </c>
      <c r="H51" s="1796">
        <v>2.877173939276946</v>
      </c>
      <c r="I51" s="1796">
        <v>2.7634165144955132</v>
      </c>
      <c r="J51" s="1796">
        <v>2.6086052134666153</v>
      </c>
      <c r="K51" s="1796">
        <v>3.4188047758045141</v>
      </c>
      <c r="L51" s="1796">
        <v>3.8091776944073206</v>
      </c>
      <c r="M51" s="1796">
        <v>4.394742493181143</v>
      </c>
      <c r="N51" s="1796">
        <v>4.608333187025103</v>
      </c>
      <c r="O51" s="1796">
        <v>4.62657715921336</v>
      </c>
    </row>
    <row r="52" spans="2:15" ht="15">
      <c r="B52" s="1797" t="s">
        <v>891</v>
      </c>
      <c r="C52" s="1798">
        <v>0</v>
      </c>
      <c r="D52" s="1798">
        <v>0</v>
      </c>
      <c r="E52" s="1798">
        <v>0</v>
      </c>
      <c r="F52" s="1798">
        <v>0</v>
      </c>
      <c r="G52" s="1798">
        <v>0</v>
      </c>
      <c r="H52" s="1798">
        <v>0</v>
      </c>
      <c r="I52" s="1798">
        <v>0</v>
      </c>
      <c r="J52" s="1798">
        <v>0</v>
      </c>
      <c r="K52" s="1798">
        <v>0</v>
      </c>
      <c r="L52" s="1798">
        <v>0</v>
      </c>
      <c r="M52" s="1798">
        <v>0</v>
      </c>
      <c r="N52" s="1798">
        <v>0</v>
      </c>
      <c r="O52" s="1798">
        <v>0</v>
      </c>
    </row>
    <row r="53" spans="2:15">
      <c r="B53" s="1787" t="s">
        <v>42</v>
      </c>
      <c r="C53" s="1788">
        <v>6.839928427058191</v>
      </c>
      <c r="D53" s="1788">
        <v>6.7982771661733388</v>
      </c>
      <c r="E53" s="1788">
        <v>11.944823632929232</v>
      </c>
      <c r="F53" s="1788">
        <v>15.668372329978082</v>
      </c>
      <c r="G53" s="1788">
        <v>19.640430259609854</v>
      </c>
      <c r="H53" s="1788">
        <v>22.524161696053806</v>
      </c>
      <c r="I53" s="1788">
        <v>23.641180448552348</v>
      </c>
      <c r="J53" s="1788">
        <v>24.376210061973751</v>
      </c>
      <c r="K53" s="1788">
        <v>24.170982073918342</v>
      </c>
      <c r="L53" s="1788">
        <v>24.012503379710541</v>
      </c>
      <c r="M53" s="1788">
        <v>23.879871023134342</v>
      </c>
      <c r="N53" s="1788">
        <v>23.768397513784389</v>
      </c>
      <c r="O53" s="1788">
        <v>22.967650897523463</v>
      </c>
    </row>
    <row r="54" spans="2:15">
      <c r="B54" s="1787" t="s">
        <v>43</v>
      </c>
      <c r="C54" s="1788">
        <v>7.1273203777749226</v>
      </c>
      <c r="D54" s="1788">
        <v>8.1400423963391297</v>
      </c>
      <c r="E54" s="1788">
        <v>8.958617724696925</v>
      </c>
      <c r="F54" s="1788">
        <v>9.6420752799865124</v>
      </c>
      <c r="G54" s="1788">
        <v>9.4902285628227592</v>
      </c>
      <c r="H54" s="1788">
        <v>9.2480590905330402</v>
      </c>
      <c r="I54" s="1788">
        <v>8.4349632720941177</v>
      </c>
      <c r="J54" s="1788">
        <v>7.8915787970418618</v>
      </c>
      <c r="K54" s="1788">
        <v>7.8251380814843561</v>
      </c>
      <c r="L54" s="1788">
        <v>7.7738320294026932</v>
      </c>
      <c r="M54" s="1788">
        <v>7.7308934966981679</v>
      </c>
      <c r="N54" s="1788">
        <v>7.6948049505057377</v>
      </c>
      <c r="O54" s="1788">
        <v>7.4355704344500415</v>
      </c>
    </row>
    <row r="55" spans="2:15">
      <c r="B55" s="1787" t="s">
        <v>47</v>
      </c>
      <c r="C55" s="1788">
        <v>1.5231773387986729</v>
      </c>
      <c r="D55" s="1788">
        <v>1.6697522864285392</v>
      </c>
      <c r="E55" s="1788">
        <v>3.2677215116131841</v>
      </c>
      <c r="F55" s="1788">
        <v>4.3524327813859109</v>
      </c>
      <c r="G55" s="1788">
        <v>5.2886538733737156</v>
      </c>
      <c r="H55" s="1788">
        <v>5.9598603027879591</v>
      </c>
      <c r="I55" s="1788">
        <v>7.8062928654290245</v>
      </c>
      <c r="J55" s="1788">
        <v>9.0314735121701322</v>
      </c>
      <c r="K55" s="1788">
        <v>8.9554358043654307</v>
      </c>
      <c r="L55" s="1788">
        <v>8.8967188780941946</v>
      </c>
      <c r="M55" s="1788">
        <v>8.8475781128879039</v>
      </c>
      <c r="N55" s="1788">
        <v>8.8062767766898986</v>
      </c>
      <c r="O55" s="1788">
        <v>8.5095972749817133</v>
      </c>
    </row>
    <row r="56" spans="2:15">
      <c r="B56" s="1787" t="s">
        <v>909</v>
      </c>
      <c r="C56" s="1788">
        <v>0.79032786447100956</v>
      </c>
      <c r="D56" s="1788">
        <v>0.67088261508289526</v>
      </c>
      <c r="E56" s="1788">
        <v>1.0922346729950489</v>
      </c>
      <c r="F56" s="1788">
        <v>1.3776115056280727</v>
      </c>
      <c r="G56" s="1788">
        <v>1.6037967268451627</v>
      </c>
      <c r="H56" s="1788">
        <v>1.761755256746544</v>
      </c>
      <c r="I56" s="1788">
        <v>1.9079048143295789</v>
      </c>
      <c r="J56" s="1788">
        <v>2.0044610144486326</v>
      </c>
      <c r="K56" s="1788">
        <v>2.2887270796455104</v>
      </c>
      <c r="L56" s="1788">
        <v>2.4681916693353547</v>
      </c>
      <c r="M56" s="1788">
        <v>2.752150493887493</v>
      </c>
      <c r="N56" s="1788">
        <v>2.9317206861426861</v>
      </c>
      <c r="O56" s="1788">
        <v>3.3051110581130438</v>
      </c>
    </row>
    <row r="57" spans="2:15" ht="15">
      <c r="B57" s="1785" t="s">
        <v>906</v>
      </c>
      <c r="C57" s="1794">
        <v>28.739195071673073</v>
      </c>
      <c r="D57" s="1794">
        <v>29.817005114795347</v>
      </c>
      <c r="E57" s="1794">
        <v>38.898302626980076</v>
      </c>
      <c r="F57" s="1794">
        <v>45.485224610955875</v>
      </c>
      <c r="G57" s="1794">
        <v>50.539440800628647</v>
      </c>
      <c r="H57" s="1794">
        <v>53.879706042506079</v>
      </c>
      <c r="I57" s="1794">
        <v>53.805195811255118</v>
      </c>
      <c r="J57" s="1794">
        <v>53.738144239500834</v>
      </c>
      <c r="K57" s="1794">
        <v>52.480295946993401</v>
      </c>
      <c r="L57" s="1794">
        <v>51.616085277447937</v>
      </c>
      <c r="M57" s="1794">
        <v>50.535063948576472</v>
      </c>
      <c r="N57" s="1794">
        <v>49.784533051444285</v>
      </c>
      <c r="O57" s="1794">
        <v>46.844506824281623</v>
      </c>
    </row>
    <row r="59" spans="2:15" ht="15.75">
      <c r="B59" s="2170" t="s">
        <v>910</v>
      </c>
      <c r="C59" s="2170"/>
      <c r="D59" s="2170"/>
      <c r="E59" s="2170"/>
      <c r="F59" s="2170"/>
      <c r="G59" s="2170"/>
    </row>
    <row r="61" spans="2:15" ht="15">
      <c r="B61" s="1785" t="s">
        <v>90</v>
      </c>
      <c r="C61" s="1786">
        <v>2019</v>
      </c>
      <c r="D61" s="1786">
        <v>2020</v>
      </c>
      <c r="E61" s="1786">
        <v>2023</v>
      </c>
      <c r="F61" s="1786">
        <v>2025</v>
      </c>
      <c r="G61" s="1786">
        <v>2028</v>
      </c>
      <c r="H61" s="1786">
        <v>2030</v>
      </c>
      <c r="I61" s="1786">
        <v>2033</v>
      </c>
      <c r="J61" s="1786">
        <v>2035</v>
      </c>
      <c r="K61" s="1786">
        <v>2038</v>
      </c>
      <c r="L61" s="1786">
        <v>2040</v>
      </c>
      <c r="M61" s="1786">
        <v>2043</v>
      </c>
      <c r="N61" s="1786">
        <v>2045</v>
      </c>
      <c r="O61" s="1786">
        <v>2050</v>
      </c>
    </row>
    <row r="62" spans="2:15">
      <c r="B62" s="1787" t="s">
        <v>31</v>
      </c>
      <c r="C62" s="1788">
        <v>0.28555173948617718</v>
      </c>
      <c r="D62" s="1788">
        <v>0.27698611115074023</v>
      </c>
      <c r="E62" s="1788">
        <v>0.17</v>
      </c>
      <c r="F62" s="1788">
        <v>0.17</v>
      </c>
      <c r="G62" s="1788">
        <v>6.8000000000000005E-2</v>
      </c>
      <c r="H62" s="1788">
        <v>0</v>
      </c>
      <c r="I62" s="1788">
        <v>0</v>
      </c>
      <c r="J62" s="1788">
        <v>0</v>
      </c>
      <c r="K62" s="1788">
        <v>0</v>
      </c>
      <c r="L62" s="1788">
        <v>0</v>
      </c>
      <c r="M62" s="1788">
        <v>0</v>
      </c>
      <c r="N62" s="1788">
        <v>0</v>
      </c>
      <c r="O62" s="1788">
        <v>0</v>
      </c>
    </row>
    <row r="63" spans="2:15">
      <c r="B63" s="1787" t="s">
        <v>899</v>
      </c>
      <c r="C63" s="1788">
        <v>5.4659317825177828E-2</v>
      </c>
      <c r="D63" s="1788">
        <v>7.1795005919635654E-2</v>
      </c>
      <c r="E63" s="1788">
        <v>6.8000000000000005E-2</v>
      </c>
      <c r="F63" s="1788">
        <v>0</v>
      </c>
      <c r="G63" s="1788">
        <v>0</v>
      </c>
      <c r="H63" s="1788">
        <v>0</v>
      </c>
      <c r="I63" s="1788">
        <v>0</v>
      </c>
      <c r="J63" s="1788">
        <v>0</v>
      </c>
      <c r="K63" s="1788">
        <v>0</v>
      </c>
      <c r="L63" s="1788">
        <v>0</v>
      </c>
      <c r="M63" s="1788">
        <v>0</v>
      </c>
      <c r="N63" s="1788">
        <v>0</v>
      </c>
      <c r="O63" s="1788">
        <v>0</v>
      </c>
    </row>
    <row r="64" spans="2:15" ht="15">
      <c r="B64" s="1795" t="s">
        <v>900</v>
      </c>
      <c r="C64" s="1788">
        <v>6.0278885532039785</v>
      </c>
      <c r="D64" s="1788">
        <v>6.4779355198210409</v>
      </c>
      <c r="E64" s="1788">
        <v>5.9499999999999993</v>
      </c>
      <c r="F64" s="1788">
        <v>5.3550000000000004</v>
      </c>
      <c r="G64" s="1788">
        <v>5.0999999999999996</v>
      </c>
      <c r="H64" s="1788">
        <v>4.93</v>
      </c>
      <c r="I64" s="1788">
        <v>4.6239999999999997</v>
      </c>
      <c r="J64" s="1788">
        <v>4.419999999999999</v>
      </c>
      <c r="K64" s="1788">
        <v>4.0119999999999996</v>
      </c>
      <c r="L64" s="1788">
        <v>3.7400000000000007</v>
      </c>
      <c r="M64" s="1788">
        <v>3.4340000000000002</v>
      </c>
      <c r="N64" s="1788">
        <v>3.23</v>
      </c>
      <c r="O64" s="1788">
        <v>2.72</v>
      </c>
    </row>
    <row r="65" spans="2:15" ht="15">
      <c r="B65" s="1791" t="s">
        <v>34</v>
      </c>
      <c r="C65" s="1798">
        <v>5.3015279825428987</v>
      </c>
      <c r="D65" s="1798">
        <v>5.6630112314275536</v>
      </c>
      <c r="E65" s="1798">
        <v>5.1150959999999994</v>
      </c>
      <c r="F65" s="1798">
        <v>4.5517500000000002</v>
      </c>
      <c r="G65" s="1798">
        <v>4.1820000000000004</v>
      </c>
      <c r="H65" s="1798">
        <v>3.944</v>
      </c>
      <c r="I65" s="1798">
        <v>3.5604799999999996</v>
      </c>
      <c r="J65" s="1798">
        <v>3.3149999999999995</v>
      </c>
      <c r="K65" s="1798">
        <v>2.5275599999999998</v>
      </c>
      <c r="L65" s="1798">
        <v>2.0570000000000004</v>
      </c>
      <c r="M65" s="1798">
        <v>1.3736000000000002</v>
      </c>
      <c r="N65" s="1798">
        <v>0.96900000000000008</v>
      </c>
      <c r="O65" s="1798">
        <v>0</v>
      </c>
    </row>
    <row r="66" spans="2:15" ht="15">
      <c r="B66" s="1791" t="s">
        <v>45</v>
      </c>
      <c r="C66" s="1798">
        <v>0.7263605706610794</v>
      </c>
      <c r="D66" s="1798">
        <v>0.81492428839348696</v>
      </c>
      <c r="E66" s="1798">
        <v>0.83490399999999987</v>
      </c>
      <c r="F66" s="1798">
        <v>0.80325000000000002</v>
      </c>
      <c r="G66" s="1798">
        <v>0.91799999999999993</v>
      </c>
      <c r="H66" s="1798">
        <v>0.98599999999999999</v>
      </c>
      <c r="I66" s="1798">
        <v>1.06352</v>
      </c>
      <c r="J66" s="1798">
        <v>1.1049999999999998</v>
      </c>
      <c r="K66" s="1798">
        <v>1.4844399999999998</v>
      </c>
      <c r="L66" s="1798">
        <v>1.6830000000000003</v>
      </c>
      <c r="M66" s="1798">
        <v>2.0604</v>
      </c>
      <c r="N66" s="1798">
        <v>2.2609999999999997</v>
      </c>
      <c r="O66" s="1798">
        <v>2.72</v>
      </c>
    </row>
    <row r="67" spans="2:15" ht="15">
      <c r="B67" s="1797" t="s">
        <v>891</v>
      </c>
      <c r="C67" s="1798">
        <v>0</v>
      </c>
      <c r="D67" s="1798">
        <v>0</v>
      </c>
      <c r="E67" s="1798">
        <v>0</v>
      </c>
      <c r="F67" s="1798">
        <v>0</v>
      </c>
      <c r="G67" s="1798">
        <v>0</v>
      </c>
      <c r="H67" s="1798">
        <v>0</v>
      </c>
      <c r="I67" s="1798">
        <v>0</v>
      </c>
      <c r="J67" s="1798">
        <v>0</v>
      </c>
      <c r="K67" s="1798">
        <v>0</v>
      </c>
      <c r="L67" s="1798">
        <v>0</v>
      </c>
      <c r="M67" s="1798">
        <v>0</v>
      </c>
      <c r="N67" s="1798">
        <v>0</v>
      </c>
      <c r="O67" s="1798">
        <v>0</v>
      </c>
    </row>
    <row r="68" spans="2:15">
      <c r="B68" s="1787" t="s">
        <v>42</v>
      </c>
      <c r="C68" s="1788">
        <v>4.6168864079765628</v>
      </c>
      <c r="D68" s="1788">
        <v>4.3225014778645816</v>
      </c>
      <c r="E68" s="1788">
        <v>4.6070000000000002</v>
      </c>
      <c r="F68" s="1788">
        <v>4.8449999999999998</v>
      </c>
      <c r="G68" s="1788">
        <v>4.9470000000000001</v>
      </c>
      <c r="H68" s="1788">
        <v>5.0149999999999997</v>
      </c>
      <c r="I68" s="1788">
        <v>5.0659999999999989</v>
      </c>
      <c r="J68" s="1788">
        <v>5.0999999999999988</v>
      </c>
      <c r="K68" s="1788">
        <v>5.202</v>
      </c>
      <c r="L68" s="1788">
        <v>5.2700000000000014</v>
      </c>
      <c r="M68" s="1788">
        <v>5.27</v>
      </c>
      <c r="N68" s="1788">
        <v>5.27</v>
      </c>
      <c r="O68" s="1788">
        <v>5.27</v>
      </c>
    </row>
    <row r="69" spans="2:15">
      <c r="B69" s="1787" t="s">
        <v>43</v>
      </c>
      <c r="C69" s="1788">
        <v>5.0229790696428127</v>
      </c>
      <c r="D69" s="1788">
        <v>4.9492557604235721</v>
      </c>
      <c r="E69" s="1788">
        <v>5.27</v>
      </c>
      <c r="F69" s="1788">
        <v>5.44</v>
      </c>
      <c r="G69" s="1788">
        <v>5.5419999999999998</v>
      </c>
      <c r="H69" s="1788">
        <v>5.61</v>
      </c>
      <c r="I69" s="1788">
        <v>5.7119999999999997</v>
      </c>
      <c r="J69" s="1788">
        <v>5.7799999999999994</v>
      </c>
      <c r="K69" s="1788">
        <v>5.8820000000000006</v>
      </c>
      <c r="L69" s="1788">
        <v>5.95</v>
      </c>
      <c r="M69" s="1788">
        <v>6.0519999999999996</v>
      </c>
      <c r="N69" s="1788">
        <v>6.12</v>
      </c>
      <c r="O69" s="1788">
        <v>6.29</v>
      </c>
    </row>
    <row r="70" spans="2:15">
      <c r="B70" s="1787" t="s">
        <v>47</v>
      </c>
      <c r="C70" s="1788">
        <v>0.9920349118652918</v>
      </c>
      <c r="D70" s="1788">
        <v>0.90152612482043137</v>
      </c>
      <c r="E70" s="1788">
        <v>0.93500000000000005</v>
      </c>
      <c r="F70" s="1788">
        <v>1.1900000000000002</v>
      </c>
      <c r="G70" s="1788">
        <v>1.343</v>
      </c>
      <c r="H70" s="1788">
        <v>1.4450000000000001</v>
      </c>
      <c r="I70" s="1788">
        <v>1.5979999999999999</v>
      </c>
      <c r="J70" s="1788">
        <v>1.6999999999999997</v>
      </c>
      <c r="K70" s="1788">
        <v>1.9040000000000001</v>
      </c>
      <c r="L70" s="1788">
        <v>2.04</v>
      </c>
      <c r="M70" s="1788">
        <v>2.2440000000000002</v>
      </c>
      <c r="N70" s="1788">
        <v>2.3800000000000003</v>
      </c>
      <c r="O70" s="1788">
        <v>2.72</v>
      </c>
    </row>
    <row r="71" spans="2:15">
      <c r="B71" s="1787" t="s">
        <v>909</v>
      </c>
      <c r="C71" s="1788">
        <v>0</v>
      </c>
      <c r="D71" s="1788">
        <v>0</v>
      </c>
      <c r="E71" s="1788">
        <v>0</v>
      </c>
      <c r="F71" s="1788">
        <v>0</v>
      </c>
      <c r="G71" s="1788">
        <v>0</v>
      </c>
      <c r="H71" s="1788">
        <v>0</v>
      </c>
      <c r="I71" s="1788">
        <v>0</v>
      </c>
      <c r="J71" s="1788">
        <v>0</v>
      </c>
      <c r="K71" s="1788">
        <v>0</v>
      </c>
      <c r="L71" s="1788">
        <v>0</v>
      </c>
      <c r="M71" s="1788">
        <v>0</v>
      </c>
      <c r="N71" s="1788">
        <v>0</v>
      </c>
      <c r="O71" s="1788">
        <v>0</v>
      </c>
    </row>
    <row r="72" spans="2:15" ht="15">
      <c r="B72" s="1785" t="s">
        <v>906</v>
      </c>
      <c r="C72" s="1794">
        <v>17</v>
      </c>
      <c r="D72" s="1794">
        <v>17.000000000000004</v>
      </c>
      <c r="E72" s="1794">
        <v>16.999999999999996</v>
      </c>
      <c r="F72" s="1794">
        <v>17.000000000000004</v>
      </c>
      <c r="G72" s="1794">
        <v>17</v>
      </c>
      <c r="H72" s="1794">
        <v>17</v>
      </c>
      <c r="I72" s="1794">
        <v>16.999999999999996</v>
      </c>
      <c r="J72" s="1794">
        <v>16.999999999999996</v>
      </c>
      <c r="K72" s="1794">
        <v>17</v>
      </c>
      <c r="L72" s="1794">
        <v>17</v>
      </c>
      <c r="M72" s="1794">
        <v>17</v>
      </c>
      <c r="N72" s="1794">
        <v>17</v>
      </c>
      <c r="O72" s="1794">
        <v>17</v>
      </c>
    </row>
    <row r="74" spans="2:15" ht="15.75">
      <c r="B74" s="2170" t="s">
        <v>911</v>
      </c>
      <c r="C74" s="2170"/>
      <c r="D74" s="2170"/>
      <c r="E74" s="2170"/>
      <c r="F74" s="2170"/>
      <c r="G74" s="2170"/>
    </row>
    <row r="76" spans="2:15" ht="15">
      <c r="B76" s="1785" t="s">
        <v>90</v>
      </c>
      <c r="C76" s="1786">
        <v>2019</v>
      </c>
      <c r="D76" s="1786">
        <v>2020</v>
      </c>
      <c r="E76" s="1786">
        <v>2023</v>
      </c>
      <c r="F76" s="1786">
        <v>2025</v>
      </c>
      <c r="G76" s="1786">
        <v>2028</v>
      </c>
      <c r="H76" s="1786">
        <v>2030</v>
      </c>
      <c r="I76" s="1786">
        <v>2033</v>
      </c>
      <c r="J76" s="1786">
        <v>2035</v>
      </c>
      <c r="K76" s="1786">
        <v>2038</v>
      </c>
      <c r="L76" s="1786">
        <v>2040</v>
      </c>
      <c r="M76" s="1786">
        <v>2043</v>
      </c>
      <c r="N76" s="1786">
        <v>2045</v>
      </c>
      <c r="O76" s="1786">
        <v>2050</v>
      </c>
    </row>
    <row r="77" spans="2:15">
      <c r="B77" s="1787" t="s">
        <v>31</v>
      </c>
      <c r="C77" s="1788">
        <v>1.3489019571380809</v>
      </c>
      <c r="D77" s="1788">
        <v>1.0224112390206239</v>
      </c>
      <c r="E77" s="1788">
        <v>0.45220481432125559</v>
      </c>
      <c r="F77" s="1788">
        <v>0.17</v>
      </c>
      <c r="G77" s="1788">
        <v>6.8000000000000005E-2</v>
      </c>
      <c r="H77" s="1788">
        <v>0</v>
      </c>
      <c r="I77" s="1788">
        <v>0</v>
      </c>
      <c r="J77" s="1788">
        <v>0</v>
      </c>
      <c r="K77" s="1788">
        <v>0</v>
      </c>
      <c r="L77" s="1788">
        <v>0</v>
      </c>
      <c r="M77" s="1788">
        <v>0</v>
      </c>
      <c r="N77" s="1788">
        <v>0</v>
      </c>
      <c r="O77" s="1788">
        <v>0</v>
      </c>
    </row>
    <row r="78" spans="2:15">
      <c r="B78" s="1787" t="s">
        <v>899</v>
      </c>
      <c r="C78" s="1788">
        <v>0.1983552931835432</v>
      </c>
      <c r="D78" s="1788">
        <v>0.16124602126402166</v>
      </c>
      <c r="E78" s="1788">
        <v>6.8000000000000005E-2</v>
      </c>
      <c r="F78" s="1788">
        <v>0</v>
      </c>
      <c r="G78" s="1788">
        <v>0</v>
      </c>
      <c r="H78" s="1788">
        <v>0</v>
      </c>
      <c r="I78" s="1788">
        <v>0</v>
      </c>
      <c r="J78" s="1788">
        <v>0</v>
      </c>
      <c r="K78" s="1788">
        <v>0</v>
      </c>
      <c r="L78" s="1788">
        <v>0</v>
      </c>
      <c r="M78" s="1788">
        <v>0</v>
      </c>
      <c r="N78" s="1788">
        <v>0</v>
      </c>
      <c r="O78" s="1788">
        <v>0</v>
      </c>
    </row>
    <row r="79" spans="2:15" ht="15">
      <c r="B79" s="1795" t="s">
        <v>900</v>
      </c>
      <c r="C79" s="1788">
        <v>17.279283423763989</v>
      </c>
      <c r="D79" s="1788">
        <v>18.181110027378214</v>
      </c>
      <c r="E79" s="1788">
        <v>19.302700270424435</v>
      </c>
      <c r="F79" s="1788">
        <v>19.799732713977292</v>
      </c>
      <c r="G79" s="1788">
        <v>19.616331377977154</v>
      </c>
      <c r="H79" s="1788">
        <v>19.315869696384731</v>
      </c>
      <c r="I79" s="1788">
        <v>16.638854410850055</v>
      </c>
      <c r="J79" s="1788">
        <v>14.854420853866461</v>
      </c>
      <c r="K79" s="1788">
        <v>13.252012907579768</v>
      </c>
      <c r="L79" s="1788">
        <v>12.204839320905156</v>
      </c>
      <c r="M79" s="1788">
        <v>10.758570821968572</v>
      </c>
      <c r="N79" s="1788">
        <v>9.8133331243215753</v>
      </c>
      <c r="O79" s="1788">
        <v>7.3465771592133606</v>
      </c>
    </row>
    <row r="80" spans="2:15" ht="15">
      <c r="B80" s="1791" t="s">
        <v>34</v>
      </c>
      <c r="C80" s="1790">
        <v>15.197129771200427</v>
      </c>
      <c r="D80" s="1790">
        <v>15.893926385934034</v>
      </c>
      <c r="E80" s="1790">
        <v>16.594145368478479</v>
      </c>
      <c r="F80" s="1790">
        <v>16.829772806880698</v>
      </c>
      <c r="G80" s="1790">
        <v>16.085391729941271</v>
      </c>
      <c r="H80" s="1790">
        <v>15.452695757107783</v>
      </c>
      <c r="I80" s="1790">
        <v>12.811917896354544</v>
      </c>
      <c r="J80" s="1790">
        <v>11.140815640399845</v>
      </c>
      <c r="K80" s="1790">
        <v>8.3487681317752536</v>
      </c>
      <c r="L80" s="1790">
        <v>6.7126616264978365</v>
      </c>
      <c r="M80" s="1790">
        <v>4.3034283287874295</v>
      </c>
      <c r="N80" s="1790">
        <v>2.9439999372964731</v>
      </c>
      <c r="O80" s="1790">
        <v>0</v>
      </c>
    </row>
    <row r="81" spans="2:15" ht="15">
      <c r="B81" s="1791" t="s">
        <v>45</v>
      </c>
      <c r="C81" s="1790">
        <v>2.0821536525635604</v>
      </c>
      <c r="D81" s="1790">
        <v>2.2871836414441793</v>
      </c>
      <c r="E81" s="1790">
        <v>2.7085549019459565</v>
      </c>
      <c r="F81" s="1790">
        <v>2.9699599070965936</v>
      </c>
      <c r="G81" s="1790">
        <v>3.5309396480358881</v>
      </c>
      <c r="H81" s="1790">
        <v>3.8631739392769457</v>
      </c>
      <c r="I81" s="1790">
        <v>3.8269365144955132</v>
      </c>
      <c r="J81" s="1790">
        <v>3.7136052134666153</v>
      </c>
      <c r="K81" s="1790">
        <v>4.9032447758045139</v>
      </c>
      <c r="L81" s="1790">
        <v>5.4921776944073208</v>
      </c>
      <c r="M81" s="1790">
        <v>6.4551424931811425</v>
      </c>
      <c r="N81" s="1790">
        <v>6.8693331870251022</v>
      </c>
      <c r="O81" s="1790">
        <v>7.3465771592133606</v>
      </c>
    </row>
    <row r="82" spans="2:15" ht="15">
      <c r="B82" s="1797" t="s">
        <v>891</v>
      </c>
      <c r="C82" s="1793">
        <v>0</v>
      </c>
      <c r="D82" s="1793">
        <v>0</v>
      </c>
      <c r="E82" s="1793">
        <v>0</v>
      </c>
      <c r="F82" s="1793">
        <v>0</v>
      </c>
      <c r="G82" s="1793">
        <v>0</v>
      </c>
      <c r="H82" s="1793">
        <v>0</v>
      </c>
      <c r="I82" s="1793">
        <v>0</v>
      </c>
      <c r="J82" s="1793">
        <v>0</v>
      </c>
      <c r="K82" s="1793">
        <v>0</v>
      </c>
      <c r="L82" s="1793">
        <v>0</v>
      </c>
      <c r="M82" s="1793">
        <v>0</v>
      </c>
      <c r="N82" s="1793">
        <v>0</v>
      </c>
      <c r="O82" s="1793">
        <v>0</v>
      </c>
    </row>
    <row r="83" spans="2:15">
      <c r="B83" s="1787" t="s">
        <v>42</v>
      </c>
      <c r="C83" s="1788">
        <v>11.456814835034754</v>
      </c>
      <c r="D83" s="1788">
        <v>11.120778644037919</v>
      </c>
      <c r="E83" s="1788">
        <v>16.551823632929231</v>
      </c>
      <c r="F83" s="1788">
        <v>20.513372329978083</v>
      </c>
      <c r="G83" s="1788">
        <v>24.587430259609853</v>
      </c>
      <c r="H83" s="1788">
        <v>27.539161696053807</v>
      </c>
      <c r="I83" s="1788">
        <v>28.707180448552347</v>
      </c>
      <c r="J83" s="1788">
        <v>29.476210061973749</v>
      </c>
      <c r="K83" s="1788">
        <v>29.372982073918344</v>
      </c>
      <c r="L83" s="1788">
        <v>29.282503379710541</v>
      </c>
      <c r="M83" s="1788">
        <v>29.149871023134342</v>
      </c>
      <c r="N83" s="1788">
        <v>29.038397513784389</v>
      </c>
      <c r="O83" s="1788">
        <v>28.237650897523462</v>
      </c>
    </row>
    <row r="84" spans="2:15">
      <c r="B84" s="1787" t="s">
        <v>43</v>
      </c>
      <c r="C84" s="1788">
        <v>12.150299447417735</v>
      </c>
      <c r="D84" s="1788">
        <v>13.089298156762702</v>
      </c>
      <c r="E84" s="1788">
        <v>14.228617724696925</v>
      </c>
      <c r="F84" s="1788">
        <v>15.082075279986512</v>
      </c>
      <c r="G84" s="1788">
        <v>15.032228562822759</v>
      </c>
      <c r="H84" s="1788">
        <v>14.85805909053304</v>
      </c>
      <c r="I84" s="1788">
        <v>14.146963272094117</v>
      </c>
      <c r="J84" s="1788">
        <v>13.67157879704186</v>
      </c>
      <c r="K84" s="1788">
        <v>13.707138081484356</v>
      </c>
      <c r="L84" s="1788">
        <v>13.723832029402693</v>
      </c>
      <c r="M84" s="1788">
        <v>13.782893496698168</v>
      </c>
      <c r="N84" s="1788">
        <v>13.814804950505739</v>
      </c>
      <c r="O84" s="1788">
        <v>13.725570434450042</v>
      </c>
    </row>
    <row r="85" spans="2:15">
      <c r="B85" s="1787" t="s">
        <v>47</v>
      </c>
      <c r="C85" s="1788">
        <v>2.5152122506639647</v>
      </c>
      <c r="D85" s="1788">
        <v>2.5712784112489704</v>
      </c>
      <c r="E85" s="1788">
        <v>4.2027215116131842</v>
      </c>
      <c r="F85" s="1788">
        <v>5.5424327813859113</v>
      </c>
      <c r="G85" s="1788">
        <v>6.6316538733737156</v>
      </c>
      <c r="H85" s="1788">
        <v>7.4048603027879594</v>
      </c>
      <c r="I85" s="1788">
        <v>9.4042928654290243</v>
      </c>
      <c r="J85" s="1788">
        <v>10.731473512170131</v>
      </c>
      <c r="K85" s="1788">
        <v>10.859435804365431</v>
      </c>
      <c r="L85" s="1788">
        <v>10.936718878094194</v>
      </c>
      <c r="M85" s="1788">
        <v>11.091578112887904</v>
      </c>
      <c r="N85" s="1788">
        <v>11.186276776689899</v>
      </c>
      <c r="O85" s="1788">
        <v>11.229597274981714</v>
      </c>
    </row>
    <row r="86" spans="2:15">
      <c r="B86" s="1787" t="s">
        <v>909</v>
      </c>
      <c r="C86" s="1788">
        <v>0.79032786447100956</v>
      </c>
      <c r="D86" s="1788">
        <v>0.67088261508289526</v>
      </c>
      <c r="E86" s="1788">
        <v>1.0922346729950489</v>
      </c>
      <c r="F86" s="1788">
        <v>1.3776115056280727</v>
      </c>
      <c r="G86" s="1788">
        <v>1.6037967268451627</v>
      </c>
      <c r="H86" s="1788">
        <v>1.761755256746544</v>
      </c>
      <c r="I86" s="1788">
        <v>1.9079048143295789</v>
      </c>
      <c r="J86" s="1788">
        <v>2.0044610144486326</v>
      </c>
      <c r="K86" s="1788">
        <v>2.2887270796455104</v>
      </c>
      <c r="L86" s="1788">
        <v>2.4681916693353547</v>
      </c>
      <c r="M86" s="1788">
        <v>2.752150493887493</v>
      </c>
      <c r="N86" s="1788">
        <v>2.9317206861426861</v>
      </c>
      <c r="O86" s="1788">
        <v>3.3051110581130438</v>
      </c>
    </row>
    <row r="87" spans="2:15" ht="15">
      <c r="B87" s="1785" t="s">
        <v>906</v>
      </c>
      <c r="C87" s="1794">
        <v>45.73919507167308</v>
      </c>
      <c r="D87" s="1794">
        <v>46.817005114795343</v>
      </c>
      <c r="E87" s="1794">
        <v>55.898302626980083</v>
      </c>
      <c r="F87" s="1794">
        <v>62.485224610955875</v>
      </c>
      <c r="G87" s="1794">
        <v>67.53944080062864</v>
      </c>
      <c r="H87" s="1794">
        <v>70.879706042506072</v>
      </c>
      <c r="I87" s="1794">
        <v>70.805195811255132</v>
      </c>
      <c r="J87" s="1794">
        <v>70.738144239500841</v>
      </c>
      <c r="K87" s="1794">
        <v>69.480295946993408</v>
      </c>
      <c r="L87" s="1794">
        <v>68.616085277447937</v>
      </c>
      <c r="M87" s="1794">
        <v>67.535063948576479</v>
      </c>
      <c r="N87" s="1794">
        <v>66.784533051444285</v>
      </c>
      <c r="O87" s="1794">
        <v>63.844506824281616</v>
      </c>
    </row>
  </sheetData>
  <mergeCells count="5">
    <mergeCell ref="B2:G2"/>
    <mergeCell ref="B41:F41"/>
    <mergeCell ref="B44:G44"/>
    <mergeCell ref="B59:G59"/>
    <mergeCell ref="B74:G74"/>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665CA-9A77-47D9-89F2-BE2294C5C371}">
  <dimension ref="B5:T63"/>
  <sheetViews>
    <sheetView workbookViewId="0"/>
  </sheetViews>
  <sheetFormatPr baseColWidth="10" defaultRowHeight="12.75"/>
  <cols>
    <col min="1" max="3" width="11.42578125" style="4"/>
    <col min="4" max="4" width="23.28515625" style="4" customWidth="1"/>
    <col min="5" max="12" width="11.42578125" style="4"/>
    <col min="13" max="13" width="11.42578125" style="1978"/>
    <col min="14" max="19" width="11.42578125" style="4"/>
    <col min="20" max="20" width="11.42578125" style="1978"/>
    <col min="21" max="16384" width="11.42578125" style="4"/>
  </cols>
  <sheetData>
    <row r="5" spans="2:20" ht="15">
      <c r="B5" s="1750"/>
      <c r="C5" s="1774" t="s">
        <v>88</v>
      </c>
      <c r="D5" s="1774" t="s">
        <v>25</v>
      </c>
      <c r="E5" s="1750"/>
      <c r="F5" s="1750"/>
      <c r="G5" s="1750"/>
      <c r="H5" s="1750"/>
      <c r="I5" s="1750"/>
      <c r="J5" s="1750"/>
      <c r="K5" s="1750"/>
      <c r="L5" s="1750"/>
      <c r="N5" s="1750"/>
      <c r="O5" s="1750"/>
      <c r="P5" s="1750"/>
      <c r="Q5" s="1750"/>
      <c r="R5" s="1750"/>
      <c r="S5" s="1750"/>
    </row>
    <row r="6" spans="2:20" ht="15">
      <c r="B6" s="1750"/>
      <c r="C6" s="1774" t="s">
        <v>89</v>
      </c>
      <c r="D6" s="1774" t="s">
        <v>90</v>
      </c>
      <c r="E6" s="1750"/>
      <c r="F6" s="1750"/>
      <c r="G6" s="1750"/>
      <c r="H6" s="1750"/>
      <c r="I6" s="1750"/>
      <c r="J6" s="1750"/>
      <c r="K6" s="1750"/>
      <c r="L6" s="1750"/>
      <c r="N6" s="1750"/>
      <c r="O6" s="1750"/>
      <c r="P6" s="1750"/>
      <c r="Q6" s="1750"/>
      <c r="R6" s="1750"/>
      <c r="S6" s="1750"/>
    </row>
    <row r="7" spans="2:20" ht="15">
      <c r="B7" s="1750"/>
      <c r="C7" s="1750"/>
      <c r="D7" s="1750"/>
      <c r="E7" s="1750"/>
      <c r="F7" s="1799" t="s">
        <v>91</v>
      </c>
      <c r="G7" s="1799" t="s">
        <v>91</v>
      </c>
      <c r="H7" s="1799" t="s">
        <v>92</v>
      </c>
      <c r="I7" s="1799" t="s">
        <v>92</v>
      </c>
      <c r="J7" s="1799" t="s">
        <v>912</v>
      </c>
      <c r="K7" s="1799" t="s">
        <v>912</v>
      </c>
      <c r="L7" s="1799" t="s">
        <v>912</v>
      </c>
      <c r="M7" s="1979" t="s">
        <v>912</v>
      </c>
      <c r="N7" s="1799" t="s">
        <v>912</v>
      </c>
      <c r="O7" s="1799" t="s">
        <v>912</v>
      </c>
      <c r="P7" s="1799" t="s">
        <v>912</v>
      </c>
      <c r="Q7" s="1799" t="s">
        <v>912</v>
      </c>
      <c r="R7" s="1799" t="s">
        <v>912</v>
      </c>
      <c r="S7" s="1799" t="s">
        <v>912</v>
      </c>
      <c r="T7" s="1979" t="s">
        <v>912</v>
      </c>
    </row>
    <row r="8" spans="2:20" ht="15">
      <c r="B8" s="1750"/>
      <c r="C8" s="1750"/>
      <c r="D8" s="1750"/>
      <c r="E8" s="1750"/>
      <c r="F8" s="1800">
        <v>2019</v>
      </c>
      <c r="G8" s="1800">
        <v>2020</v>
      </c>
      <c r="H8" s="1800">
        <v>2019</v>
      </c>
      <c r="I8" s="1800">
        <v>2020</v>
      </c>
      <c r="J8" s="1800">
        <v>2023</v>
      </c>
      <c r="K8" s="1800">
        <v>2025</v>
      </c>
      <c r="L8" s="1800">
        <v>2028</v>
      </c>
      <c r="M8" s="1980">
        <v>2030</v>
      </c>
      <c r="N8" s="1800">
        <v>2033</v>
      </c>
      <c r="O8" s="1800">
        <v>2035</v>
      </c>
      <c r="P8" s="1800">
        <v>2038</v>
      </c>
      <c r="Q8" s="1800">
        <v>2040</v>
      </c>
      <c r="R8" s="1800">
        <v>2043</v>
      </c>
      <c r="S8" s="1800">
        <v>2045</v>
      </c>
      <c r="T8" s="1980">
        <v>2050</v>
      </c>
    </row>
    <row r="9" spans="2:20">
      <c r="B9" s="2173" t="s">
        <v>93</v>
      </c>
      <c r="C9" s="2174" t="s">
        <v>94</v>
      </c>
      <c r="D9" s="1801" t="s">
        <v>68</v>
      </c>
      <c r="E9" s="1801" t="s">
        <v>913</v>
      </c>
      <c r="F9" s="1788">
        <v>37.896658771837522</v>
      </c>
      <c r="G9" s="1788">
        <v>33.984188785204744</v>
      </c>
      <c r="H9" s="1788">
        <v>42.815384413247592</v>
      </c>
      <c r="I9" s="1788">
        <v>40.351992171364174</v>
      </c>
      <c r="J9" s="1788">
        <v>34.283885583287024</v>
      </c>
      <c r="K9" s="1788">
        <v>31.135546189968572</v>
      </c>
      <c r="L9" s="1788">
        <v>25.902230822395865</v>
      </c>
      <c r="M9" s="1981">
        <v>22.728733863781709</v>
      </c>
      <c r="N9" s="1788">
        <v>18.935925773999976</v>
      </c>
      <c r="O9" s="1788">
        <v>16.636127806373811</v>
      </c>
      <c r="P9" s="1788">
        <v>12.926527695582029</v>
      </c>
      <c r="Q9" s="1788">
        <v>10.729011482944799</v>
      </c>
      <c r="R9" s="1788">
        <v>7.9299864618600173</v>
      </c>
      <c r="S9" s="1788">
        <v>6.3187272764736591</v>
      </c>
      <c r="T9" s="1981">
        <v>1.4286992426642025</v>
      </c>
    </row>
    <row r="10" spans="2:20">
      <c r="B10" s="2173"/>
      <c r="C10" s="2174"/>
      <c r="D10" s="1801" t="s">
        <v>70</v>
      </c>
      <c r="E10" s="1801" t="s">
        <v>914</v>
      </c>
      <c r="F10" s="1788">
        <v>38.007097279718877</v>
      </c>
      <c r="G10" s="1788">
        <v>37.110444691775243</v>
      </c>
      <c r="H10" s="1788">
        <v>44.384148551704897</v>
      </c>
      <c r="I10" s="1788">
        <v>42.662063288981187</v>
      </c>
      <c r="J10" s="1788">
        <v>34.852830082445308</v>
      </c>
      <c r="K10" s="1788">
        <v>29.350824570051444</v>
      </c>
      <c r="L10" s="1788">
        <v>21.701804742325645</v>
      </c>
      <c r="M10" s="1981">
        <v>16.864827315232876</v>
      </c>
      <c r="N10" s="1788">
        <v>12.805822014757183</v>
      </c>
      <c r="O10" s="1788">
        <v>10.382158247451521</v>
      </c>
      <c r="P10" s="1788">
        <v>7.6612625789855064</v>
      </c>
      <c r="Q10" s="1788">
        <v>6.0691982451204005</v>
      </c>
      <c r="R10" s="1788">
        <v>4.2229043370246933</v>
      </c>
      <c r="S10" s="1788">
        <v>3.1213606687646083</v>
      </c>
      <c r="T10" s="1981">
        <v>6.11491033445433E-2</v>
      </c>
    </row>
    <row r="11" spans="2:20">
      <c r="B11" s="2173"/>
      <c r="C11" s="2174"/>
      <c r="D11" s="1801" t="s">
        <v>71</v>
      </c>
      <c r="E11" s="1801" t="s">
        <v>915</v>
      </c>
      <c r="F11" s="1788">
        <v>24.200673602105738</v>
      </c>
      <c r="G11" s="1788">
        <v>21.834918823002795</v>
      </c>
      <c r="H11" s="1788">
        <v>23.428664684159063</v>
      </c>
      <c r="I11" s="1788">
        <v>21.480687342291425</v>
      </c>
      <c r="J11" s="1788">
        <v>16.700190402809469</v>
      </c>
      <c r="K11" s="1788">
        <v>13.814625141831881</v>
      </c>
      <c r="L11" s="1788">
        <v>9.6955613945903938</v>
      </c>
      <c r="M11" s="1981">
        <v>7.0491401608250737</v>
      </c>
      <c r="N11" s="1788">
        <v>5.6367824445002306</v>
      </c>
      <c r="O11" s="1788">
        <v>4.7530187724576569</v>
      </c>
      <c r="P11" s="1788">
        <v>3.522675816610592</v>
      </c>
      <c r="Q11" s="1788">
        <v>2.7666564686247725</v>
      </c>
      <c r="R11" s="1788">
        <v>1.9977628756202455</v>
      </c>
      <c r="S11" s="1788">
        <v>1.5455187962365295</v>
      </c>
      <c r="T11" s="1981">
        <v>3.4373000197558005E-2</v>
      </c>
    </row>
    <row r="12" spans="2:20">
      <c r="B12" s="2173"/>
      <c r="C12" s="2174"/>
      <c r="D12" s="1801" t="s">
        <v>95</v>
      </c>
      <c r="E12" s="1801" t="s">
        <v>916</v>
      </c>
      <c r="F12" s="1788">
        <v>122.07527759070628</v>
      </c>
      <c r="G12" s="1788">
        <v>102.01304877072062</v>
      </c>
      <c r="H12" s="1788">
        <v>127.53725297187842</v>
      </c>
      <c r="I12" s="1788">
        <v>106.22236960338033</v>
      </c>
      <c r="J12" s="1788">
        <v>106.76217901592221</v>
      </c>
      <c r="K12" s="1788">
        <v>106.87718463806046</v>
      </c>
      <c r="L12" s="1788">
        <v>92.104735618005861</v>
      </c>
      <c r="M12" s="1981">
        <v>82.24655572259924</v>
      </c>
      <c r="N12" s="1788">
        <v>63.195841375541967</v>
      </c>
      <c r="O12" s="1788">
        <v>50.48724910367153</v>
      </c>
      <c r="P12" s="1788">
        <v>30.372882556586738</v>
      </c>
      <c r="Q12" s="1788">
        <v>16.968290219673861</v>
      </c>
      <c r="R12" s="1788">
        <v>7.5383051767962428</v>
      </c>
      <c r="S12" s="1788">
        <v>1.2576742822514138</v>
      </c>
      <c r="T12" s="1981">
        <v>0.23458459727126207</v>
      </c>
    </row>
    <row r="13" spans="2:20" ht="15">
      <c r="B13" s="2173"/>
      <c r="C13" s="2174"/>
      <c r="D13" s="1802" t="s">
        <v>96</v>
      </c>
      <c r="E13" s="1802" t="s">
        <v>917</v>
      </c>
      <c r="F13" s="1803">
        <v>25.508480118429876</v>
      </c>
      <c r="G13" s="1803">
        <v>14.205942975802525</v>
      </c>
      <c r="H13" s="1803">
        <v>24.630910213954017</v>
      </c>
      <c r="I13" s="1803">
        <v>11.185113877179045</v>
      </c>
      <c r="J13" s="1803">
        <v>20.143136564060207</v>
      </c>
      <c r="K13" s="1803">
        <v>24.322100302629071</v>
      </c>
      <c r="L13" s="1803">
        <v>23.760208453441894</v>
      </c>
      <c r="M13" s="1982">
        <v>23.127531177600972</v>
      </c>
      <c r="N13" s="1803">
        <v>21.503063682877503</v>
      </c>
      <c r="O13" s="1803">
        <v>19.884506161437756</v>
      </c>
      <c r="P13" s="1803">
        <v>18.300792987339442</v>
      </c>
      <c r="Q13" s="1803">
        <v>16.474422760386236</v>
      </c>
      <c r="R13" s="1803">
        <v>15.507376364765401</v>
      </c>
      <c r="S13" s="1803">
        <v>14.096712378832212</v>
      </c>
      <c r="T13" s="1982">
        <v>8.3880935492243491</v>
      </c>
    </row>
    <row r="14" spans="2:20" ht="15">
      <c r="B14" s="2173"/>
      <c r="C14" s="2174"/>
      <c r="D14" s="1802" t="s">
        <v>97</v>
      </c>
      <c r="E14" s="1802" t="s">
        <v>918</v>
      </c>
      <c r="F14" s="1803">
        <v>147.58375770913617</v>
      </c>
      <c r="G14" s="1803">
        <v>116.21899174652314</v>
      </c>
      <c r="H14" s="1803">
        <v>152.16816318583244</v>
      </c>
      <c r="I14" s="1803">
        <v>117.40748348055938</v>
      </c>
      <c r="J14" s="1803">
        <v>126.90531557998241</v>
      </c>
      <c r="K14" s="1803">
        <v>131.19928494068952</v>
      </c>
      <c r="L14" s="1803">
        <v>115.86494407144775</v>
      </c>
      <c r="M14" s="1982">
        <v>105.37408690020021</v>
      </c>
      <c r="N14" s="1803">
        <v>84.69890505841947</v>
      </c>
      <c r="O14" s="1803">
        <v>70.371755265109286</v>
      </c>
      <c r="P14" s="1803">
        <v>48.67367554392618</v>
      </c>
      <c r="Q14" s="1803">
        <v>33.442712980060094</v>
      </c>
      <c r="R14" s="1803">
        <v>23.045681541561642</v>
      </c>
      <c r="S14" s="1803">
        <v>15.354386661083625</v>
      </c>
      <c r="T14" s="1982">
        <v>8.6226781464956108</v>
      </c>
    </row>
    <row r="15" spans="2:20">
      <c r="B15" s="2173"/>
      <c r="C15" s="2174"/>
      <c r="D15" s="1801" t="s">
        <v>72</v>
      </c>
      <c r="E15" s="1801" t="s">
        <v>919</v>
      </c>
      <c r="F15" s="1788">
        <v>9.9155198382064391</v>
      </c>
      <c r="G15" s="1788">
        <v>9.7646321979456694</v>
      </c>
      <c r="H15" s="1788">
        <v>9.7662781167382455</v>
      </c>
      <c r="I15" s="1788">
        <v>10.306431863312806</v>
      </c>
      <c r="J15" s="1788">
        <v>9.0562214171601187</v>
      </c>
      <c r="K15" s="1788">
        <v>8.6600789670882232</v>
      </c>
      <c r="L15" s="1788">
        <v>7.9482226599081907</v>
      </c>
      <c r="M15" s="1981">
        <v>7.4874105795962356</v>
      </c>
      <c r="N15" s="1788">
        <v>6.2908851040597336</v>
      </c>
      <c r="O15" s="1788">
        <v>5.5208108417515485</v>
      </c>
      <c r="P15" s="1788">
        <v>3.6485837479745071</v>
      </c>
      <c r="Q15" s="1788">
        <v>2.5667727070885333</v>
      </c>
      <c r="R15" s="1788">
        <v>1.2533690732905853</v>
      </c>
      <c r="S15" s="1788">
        <v>0.58747328362956741</v>
      </c>
      <c r="T15" s="1981">
        <v>0</v>
      </c>
    </row>
    <row r="16" spans="2:20" ht="15">
      <c r="B16" s="2173"/>
      <c r="C16" s="2174"/>
      <c r="D16" s="1804" t="s">
        <v>73</v>
      </c>
      <c r="E16" s="1804" t="s">
        <v>920</v>
      </c>
      <c r="F16" s="1788">
        <v>0</v>
      </c>
      <c r="G16" s="1788">
        <v>0</v>
      </c>
      <c r="H16" s="1788">
        <v>0</v>
      </c>
      <c r="I16" s="1788">
        <v>0</v>
      </c>
      <c r="J16" s="1788">
        <v>0</v>
      </c>
      <c r="K16" s="1788">
        <v>0</v>
      </c>
      <c r="L16" s="1788">
        <v>0</v>
      </c>
      <c r="M16" s="1981">
        <v>0</v>
      </c>
      <c r="N16" s="1788">
        <v>0</v>
      </c>
      <c r="O16" s="1788">
        <v>0</v>
      </c>
      <c r="P16" s="1788">
        <v>0</v>
      </c>
      <c r="Q16" s="1788">
        <v>0</v>
      </c>
      <c r="R16" s="1788">
        <v>0</v>
      </c>
      <c r="S16" s="1788">
        <v>0</v>
      </c>
      <c r="T16" s="1981">
        <v>0</v>
      </c>
    </row>
    <row r="17" spans="2:20">
      <c r="B17" s="2173"/>
      <c r="C17" s="2174"/>
      <c r="D17" s="1801" t="s">
        <v>98</v>
      </c>
      <c r="E17" s="1801" t="s">
        <v>921</v>
      </c>
      <c r="F17" s="1788">
        <v>43.108073694469269</v>
      </c>
      <c r="G17" s="1788">
        <v>38.598579407461848</v>
      </c>
      <c r="H17" s="1788">
        <v>39.747406974150401</v>
      </c>
      <c r="I17" s="1788">
        <v>34.951736308028806</v>
      </c>
      <c r="J17" s="1788">
        <v>33.249001739868618</v>
      </c>
      <c r="K17" s="1788">
        <v>30.310798664357147</v>
      </c>
      <c r="L17" s="1788">
        <v>25.901432912239073</v>
      </c>
      <c r="M17" s="1981">
        <v>22.998076601519958</v>
      </c>
      <c r="N17" s="1788">
        <v>18.467574497642811</v>
      </c>
      <c r="O17" s="1788">
        <v>15.597656694861378</v>
      </c>
      <c r="P17" s="1788">
        <v>13.593882952057257</v>
      </c>
      <c r="Q17" s="1788">
        <v>12.2816437342802</v>
      </c>
      <c r="R17" s="1788">
        <v>9.7075205175113091</v>
      </c>
      <c r="S17" s="1788">
        <v>8.0408357039061595</v>
      </c>
      <c r="T17" s="1981">
        <v>5.4543917389314061</v>
      </c>
    </row>
    <row r="18" spans="2:20" ht="15">
      <c r="B18" s="2173"/>
      <c r="C18" s="2174"/>
      <c r="D18" s="1805" t="s">
        <v>99</v>
      </c>
      <c r="E18" s="1805" t="s">
        <v>922</v>
      </c>
      <c r="F18" s="1806">
        <v>275.20330077704415</v>
      </c>
      <c r="G18" s="1806">
        <v>243.30581267611092</v>
      </c>
      <c r="H18" s="1806">
        <v>287.67913571187859</v>
      </c>
      <c r="I18" s="1806">
        <v>255.97528057735875</v>
      </c>
      <c r="J18" s="1806">
        <v>234.90430824149277</v>
      </c>
      <c r="K18" s="1806">
        <v>220.14905817135772</v>
      </c>
      <c r="L18" s="1806">
        <v>183.25398814946504</v>
      </c>
      <c r="M18" s="1983">
        <v>159.37474424355509</v>
      </c>
      <c r="N18" s="1806">
        <v>125.33283121050192</v>
      </c>
      <c r="O18" s="1806">
        <v>103.37702146656744</v>
      </c>
      <c r="P18" s="1806">
        <v>71.725815347796626</v>
      </c>
      <c r="Q18" s="1806">
        <v>51.381572857732571</v>
      </c>
      <c r="R18" s="1806">
        <v>32.649848442103092</v>
      </c>
      <c r="S18" s="1806">
        <v>20.871590011261937</v>
      </c>
      <c r="T18" s="1983">
        <v>7.2131976824089721</v>
      </c>
    </row>
    <row r="19" spans="2:20" ht="15">
      <c r="B19" s="2173"/>
      <c r="C19" s="2174"/>
      <c r="D19" s="1805" t="s">
        <v>100</v>
      </c>
      <c r="E19" s="1805" t="s">
        <v>923</v>
      </c>
      <c r="F19" s="1806">
        <v>300.71178089547402</v>
      </c>
      <c r="G19" s="1806">
        <v>257.51175565191346</v>
      </c>
      <c r="H19" s="1806">
        <v>312.31004592583264</v>
      </c>
      <c r="I19" s="1806">
        <v>267.16039445453777</v>
      </c>
      <c r="J19" s="1806">
        <v>255.04744480555294</v>
      </c>
      <c r="K19" s="1806">
        <v>244.4711584739868</v>
      </c>
      <c r="L19" s="1806">
        <v>207.01419660290694</v>
      </c>
      <c r="M19" s="1983">
        <v>182.50227542115607</v>
      </c>
      <c r="N19" s="1806">
        <v>146.83589489337939</v>
      </c>
      <c r="O19" s="1806">
        <v>123.26152762800521</v>
      </c>
      <c r="P19" s="1806">
        <v>90.026608335136075</v>
      </c>
      <c r="Q19" s="1806">
        <v>67.855995618118797</v>
      </c>
      <c r="R19" s="1806">
        <v>48.157224806868498</v>
      </c>
      <c r="S19" s="1806">
        <v>34.968302390094145</v>
      </c>
      <c r="T19" s="1983">
        <v>15.60129123163332</v>
      </c>
    </row>
    <row r="20" spans="2:20">
      <c r="B20" s="2173"/>
      <c r="C20" s="2174" t="s">
        <v>101</v>
      </c>
      <c r="D20" s="1801" t="s">
        <v>102</v>
      </c>
      <c r="E20" s="1801" t="s">
        <v>924</v>
      </c>
      <c r="F20" s="1788">
        <v>70.709402466797172</v>
      </c>
      <c r="G20" s="1788">
        <v>69.540260703770343</v>
      </c>
      <c r="H20" s="1788">
        <v>72.025059676199305</v>
      </c>
      <c r="I20" s="1788">
        <v>69.930360298451859</v>
      </c>
      <c r="J20" s="1788">
        <v>67.261477899844422</v>
      </c>
      <c r="K20" s="1788">
        <v>64.879687011666988</v>
      </c>
      <c r="L20" s="1788">
        <v>61.307000679400836</v>
      </c>
      <c r="M20" s="1981">
        <v>58.925209791223388</v>
      </c>
      <c r="N20" s="1788">
        <v>56.666910619392432</v>
      </c>
      <c r="O20" s="1788">
        <v>55.161377838171795</v>
      </c>
      <c r="P20" s="1788">
        <v>52.903078666340818</v>
      </c>
      <c r="Q20" s="1788">
        <v>51.397545885120181</v>
      </c>
      <c r="R20" s="1788">
        <v>49.139246713289218</v>
      </c>
      <c r="S20" s="1788">
        <v>47.633713932068574</v>
      </c>
      <c r="T20" s="1981">
        <v>43.869881979016967</v>
      </c>
    </row>
    <row r="21" spans="2:20" ht="15">
      <c r="B21" s="2173"/>
      <c r="C21" s="2174"/>
      <c r="D21" s="1802" t="s">
        <v>103</v>
      </c>
      <c r="E21" s="1802" t="s">
        <v>925</v>
      </c>
      <c r="F21" s="1807">
        <v>38.537606122244355</v>
      </c>
      <c r="G21" s="1807">
        <v>38.021574306729043</v>
      </c>
      <c r="H21" s="1807">
        <v>37.176516668000694</v>
      </c>
      <c r="I21" s="1807">
        <v>36.742607573461108</v>
      </c>
      <c r="J21" s="1807">
        <v>35.185291231748138</v>
      </c>
      <c r="K21" s="1807">
        <v>34.189678513621864</v>
      </c>
      <c r="L21" s="1807">
        <v>32.696259436432449</v>
      </c>
      <c r="M21" s="1984">
        <v>31.700646718306171</v>
      </c>
      <c r="N21" s="1807">
        <v>30.294883264228787</v>
      </c>
      <c r="O21" s="1807">
        <v>29.357707628177199</v>
      </c>
      <c r="P21" s="1807">
        <v>27.951944174099811</v>
      </c>
      <c r="Q21" s="1807">
        <v>27.014768538048223</v>
      </c>
      <c r="R21" s="1807">
        <v>25.609005083970835</v>
      </c>
      <c r="S21" s="1807">
        <v>24.671829447919247</v>
      </c>
      <c r="T21" s="1984">
        <v>22.328890357790272</v>
      </c>
    </row>
    <row r="22" spans="2:20" ht="15">
      <c r="B22" s="2173"/>
      <c r="C22" s="2174"/>
      <c r="D22" s="1802" t="s">
        <v>104</v>
      </c>
      <c r="E22" s="1802" t="s">
        <v>926</v>
      </c>
      <c r="F22" s="1807">
        <v>31.861170632121418</v>
      </c>
      <c r="G22" s="1807">
        <v>31.208877278374853</v>
      </c>
      <c r="H22" s="1807">
        <v>32.816296274092906</v>
      </c>
      <c r="I22" s="1807">
        <v>31.328924687238448</v>
      </c>
      <c r="J22" s="1807">
        <v>30.128905757111923</v>
      </c>
      <c r="K22" s="1807">
        <v>28.785210498621439</v>
      </c>
      <c r="L22" s="1807">
        <v>26.769667610885701</v>
      </c>
      <c r="M22" s="1984">
        <v>25.425972352395217</v>
      </c>
      <c r="N22" s="1807">
        <v>24.645294228448762</v>
      </c>
      <c r="O22" s="1807">
        <v>24.124842145817794</v>
      </c>
      <c r="P22" s="1807">
        <v>23.34416402187134</v>
      </c>
      <c r="Q22" s="1807">
        <v>22.823711939240372</v>
      </c>
      <c r="R22" s="1807">
        <v>22.043033815293921</v>
      </c>
      <c r="S22" s="1807">
        <v>21.522581732662953</v>
      </c>
      <c r="T22" s="1984">
        <v>20.221451526085531</v>
      </c>
    </row>
    <row r="23" spans="2:20" ht="15">
      <c r="B23" s="2173"/>
      <c r="C23" s="2174"/>
      <c r="D23" s="1802" t="s">
        <v>105</v>
      </c>
      <c r="E23" s="1802" t="s">
        <v>927</v>
      </c>
      <c r="F23" s="1807">
        <v>0.3106257124313983</v>
      </c>
      <c r="G23" s="1807">
        <v>0.309809118666448</v>
      </c>
      <c r="H23" s="1807">
        <v>2.0322467341057133</v>
      </c>
      <c r="I23" s="1807">
        <v>1.8588280377522972</v>
      </c>
      <c r="J23" s="1807">
        <v>2.0108767065066262</v>
      </c>
      <c r="K23" s="1807">
        <v>2.0001916927070824</v>
      </c>
      <c r="L23" s="1807">
        <v>1.9841641720077667</v>
      </c>
      <c r="M23" s="1984">
        <v>1.9734791582082232</v>
      </c>
      <c r="N23" s="1807">
        <v>1.9613059089712426</v>
      </c>
      <c r="O23" s="1807">
        <v>1.9531904094799224</v>
      </c>
      <c r="P23" s="1807">
        <v>1.9410171602429418</v>
      </c>
      <c r="Q23" s="1807">
        <v>1.9329016607516216</v>
      </c>
      <c r="R23" s="1807">
        <v>1.9207284115146412</v>
      </c>
      <c r="S23" s="1807">
        <v>1.9126129120233211</v>
      </c>
      <c r="T23" s="1984">
        <v>1.8923241632950203</v>
      </c>
    </row>
    <row r="24" spans="2:20" ht="15">
      <c r="B24" s="2173"/>
      <c r="C24" s="2174"/>
      <c r="D24" s="1801" t="s">
        <v>106</v>
      </c>
      <c r="E24" s="1801" t="s">
        <v>928</v>
      </c>
      <c r="F24" s="1808">
        <v>32.51959381275006</v>
      </c>
      <c r="G24" s="1808">
        <v>28.587866248753933</v>
      </c>
      <c r="H24" s="1808">
        <v>33.433077259200346</v>
      </c>
      <c r="I24" s="1808">
        <v>28.715522998385495</v>
      </c>
      <c r="J24" s="1808">
        <v>30.272865429743867</v>
      </c>
      <c r="K24" s="1808">
        <v>27.423582727687275</v>
      </c>
      <c r="L24" s="1808">
        <v>23.778850234712085</v>
      </c>
      <c r="M24" s="1977">
        <v>21.521523385686319</v>
      </c>
      <c r="N24" s="1808">
        <v>20.490177420839316</v>
      </c>
      <c r="O24" s="1808">
        <v>19.809708435943197</v>
      </c>
      <c r="P24" s="1808">
        <v>18.922900437469401</v>
      </c>
      <c r="Q24" s="1808">
        <v>18.334378015106086</v>
      </c>
      <c r="R24" s="1808">
        <v>17.494762143894299</v>
      </c>
      <c r="S24" s="1808">
        <v>16.939152073870797</v>
      </c>
      <c r="T24" s="1977">
        <v>15.578571318907422</v>
      </c>
    </row>
    <row r="25" spans="2:20" ht="15">
      <c r="B25" s="2173"/>
      <c r="C25" s="2174"/>
      <c r="D25" s="1801" t="s">
        <v>60</v>
      </c>
      <c r="E25" s="1801" t="s">
        <v>929</v>
      </c>
      <c r="F25" s="1808">
        <v>1.0325328449831803</v>
      </c>
      <c r="G25" s="1808">
        <v>0.87193159374592422</v>
      </c>
      <c r="H25" s="1808">
        <v>1.0325328449831803</v>
      </c>
      <c r="I25" s="1808">
        <v>0.87193159374592422</v>
      </c>
      <c r="J25" s="1808">
        <v>0.78509921277328776</v>
      </c>
      <c r="K25" s="1808">
        <v>0.80601555604795427</v>
      </c>
      <c r="L25" s="1808">
        <v>0.6958915308920488</v>
      </c>
      <c r="M25" s="1977">
        <v>0.6265046310285125</v>
      </c>
      <c r="N25" s="1808">
        <v>0.55800964360836947</v>
      </c>
      <c r="O25" s="1808">
        <v>0.51234631866160751</v>
      </c>
      <c r="P25" s="1808">
        <v>0.44385133124146464</v>
      </c>
      <c r="Q25" s="1808">
        <v>0.39818800629470263</v>
      </c>
      <c r="R25" s="1808">
        <v>0.32969301887455971</v>
      </c>
      <c r="S25" s="1808">
        <v>0.2840296939277977</v>
      </c>
      <c r="T25" s="1977">
        <v>0.16987138156089279</v>
      </c>
    </row>
    <row r="26" spans="2:20" ht="15">
      <c r="B26" s="2173"/>
      <c r="C26" s="2174"/>
      <c r="D26" s="1809" t="s">
        <v>43</v>
      </c>
      <c r="E26" s="1809" t="s">
        <v>930</v>
      </c>
      <c r="F26" s="1808">
        <v>14.279598055173469</v>
      </c>
      <c r="G26" s="1808">
        <v>14.057275187598046</v>
      </c>
      <c r="H26" s="1808">
        <v>14.193599795921667</v>
      </c>
      <c r="I26" s="1808">
        <v>13.652837176715135</v>
      </c>
      <c r="J26" s="1808">
        <v>11.423867534869242</v>
      </c>
      <c r="K26" s="1808">
        <v>9.7247019860069237</v>
      </c>
      <c r="L26" s="1808">
        <v>8.9206185570476251</v>
      </c>
      <c r="M26" s="1977">
        <v>8.3845629377414248</v>
      </c>
      <c r="N26" s="1808">
        <v>7.6884497813747821</v>
      </c>
      <c r="O26" s="1808">
        <v>7.2243743437970203</v>
      </c>
      <c r="P26" s="1808">
        <v>6.5282611874303775</v>
      </c>
      <c r="Q26" s="1808">
        <v>6.0641857498526148</v>
      </c>
      <c r="R26" s="1808">
        <v>5.3680725934859712</v>
      </c>
      <c r="S26" s="1808">
        <v>4.9039971559082094</v>
      </c>
      <c r="T26" s="1977">
        <v>3.7438085619638048</v>
      </c>
    </row>
    <row r="27" spans="2:20" ht="15">
      <c r="B27" s="2173"/>
      <c r="C27" s="2174"/>
      <c r="D27" s="1809" t="s">
        <v>107</v>
      </c>
      <c r="E27" s="1809" t="s">
        <v>931</v>
      </c>
      <c r="F27" s="1808">
        <v>14.548554327643874</v>
      </c>
      <c r="G27" s="1808">
        <v>12.95802173594071</v>
      </c>
      <c r="H27" s="1808">
        <v>13.365196114517961</v>
      </c>
      <c r="I27" s="1808">
        <v>11.986532910036331</v>
      </c>
      <c r="J27" s="1808">
        <v>9.1607430104872147</v>
      </c>
      <c r="K27" s="1808">
        <v>7.3318815997676747</v>
      </c>
      <c r="L27" s="1808">
        <v>5.8124440978474414</v>
      </c>
      <c r="M27" s="1977">
        <v>4.7994857632339505</v>
      </c>
      <c r="N27" s="1808">
        <v>3.8987572708793432</v>
      </c>
      <c r="O27" s="1808">
        <v>3.2982716093096047</v>
      </c>
      <c r="P27" s="1808">
        <v>2.7099023631800594</v>
      </c>
      <c r="Q27" s="1808">
        <v>2.3176561990936966</v>
      </c>
      <c r="R27" s="1808">
        <v>2.1030846590342276</v>
      </c>
      <c r="S27" s="1808">
        <v>1.9600369656612477</v>
      </c>
      <c r="T27" s="1977">
        <v>1.8001724365582914</v>
      </c>
    </row>
    <row r="28" spans="2:20" ht="15">
      <c r="B28" s="2173"/>
      <c r="C28" s="2174"/>
      <c r="D28" s="1805" t="s">
        <v>108</v>
      </c>
      <c r="E28" s="1805" t="s">
        <v>932</v>
      </c>
      <c r="F28" s="1806">
        <v>133.08968150734776</v>
      </c>
      <c r="G28" s="1806">
        <v>126.01535546980895</v>
      </c>
      <c r="H28" s="1806">
        <v>134.04946569082247</v>
      </c>
      <c r="I28" s="1806">
        <v>125.15718497733475</v>
      </c>
      <c r="J28" s="1806">
        <v>118.90405308771804</v>
      </c>
      <c r="K28" s="1806">
        <v>110.16586888117681</v>
      </c>
      <c r="L28" s="1806">
        <v>100.51480509990006</v>
      </c>
      <c r="M28" s="1983">
        <v>94.25728650891358</v>
      </c>
      <c r="N28" s="1806">
        <v>89.302304736094243</v>
      </c>
      <c r="O28" s="1806">
        <v>86.006078545883241</v>
      </c>
      <c r="P28" s="1806">
        <v>81.507993985662125</v>
      </c>
      <c r="Q28" s="1806">
        <v>78.511953855467269</v>
      </c>
      <c r="R28" s="1806">
        <v>74.434859128578282</v>
      </c>
      <c r="S28" s="1806">
        <v>71.720929821436627</v>
      </c>
      <c r="T28" s="1983">
        <v>65.162305678007371</v>
      </c>
    </row>
    <row r="29" spans="2:20" ht="15">
      <c r="B29" s="2173"/>
      <c r="C29" s="2175" t="s">
        <v>109</v>
      </c>
      <c r="D29" s="1810" t="s">
        <v>68</v>
      </c>
      <c r="E29" s="1801" t="s">
        <v>933</v>
      </c>
      <c r="F29" s="1808">
        <v>74.773464124284104</v>
      </c>
      <c r="G29" s="1808">
        <v>66.401977129457734</v>
      </c>
      <c r="H29" s="1808">
        <v>79.734870626814669</v>
      </c>
      <c r="I29" s="1808">
        <v>72.195758678954007</v>
      </c>
      <c r="J29" s="1808">
        <v>66.888688218734487</v>
      </c>
      <c r="K29" s="1808">
        <v>60.32604735160745</v>
      </c>
      <c r="L29" s="1808">
        <v>51.196489520124359</v>
      </c>
      <c r="M29" s="1977">
        <v>45.586702760070338</v>
      </c>
      <c r="N29" s="1808">
        <v>40.740489092617743</v>
      </c>
      <c r="O29" s="1808">
        <v>37.732935437295225</v>
      </c>
      <c r="P29" s="1808">
        <v>33.146642096023044</v>
      </c>
      <c r="Q29" s="1808">
        <v>30.351973659918837</v>
      </c>
      <c r="R29" s="1808">
        <v>26.789127887459099</v>
      </c>
      <c r="S29" s="1808">
        <v>24.658637310448956</v>
      </c>
      <c r="T29" s="1977">
        <v>18.577378447702124</v>
      </c>
    </row>
    <row r="30" spans="2:20" ht="15">
      <c r="B30" s="2173"/>
      <c r="C30" s="2176"/>
      <c r="D30" s="1810" t="s">
        <v>70</v>
      </c>
      <c r="E30" s="1801" t="s">
        <v>934</v>
      </c>
      <c r="F30" s="1808">
        <v>39.800015206603845</v>
      </c>
      <c r="G30" s="1808">
        <v>38.672736314109322</v>
      </c>
      <c r="H30" s="1808">
        <v>46.155524466275466</v>
      </c>
      <c r="I30" s="1808">
        <v>44.389946450436085</v>
      </c>
      <c r="J30" s="1808">
        <v>36.047570009178692</v>
      </c>
      <c r="K30" s="1808">
        <v>30.324800283888457</v>
      </c>
      <c r="L30" s="1808">
        <v>22.50954559979871</v>
      </c>
      <c r="M30" s="1977">
        <v>17.559925156881036</v>
      </c>
      <c r="N30" s="1808">
        <v>13.353826652335639</v>
      </c>
      <c r="O30" s="1808">
        <v>10.830142455429936</v>
      </c>
      <c r="P30" s="1808">
        <v>8.0105393829960541</v>
      </c>
      <c r="Q30" s="1808">
        <v>6.3511312616399609</v>
      </c>
      <c r="R30" s="1808">
        <v>4.4719908623044367</v>
      </c>
      <c r="S30" s="1808">
        <v>3.347652583970349</v>
      </c>
      <c r="T30" s="1977">
        <v>0.27745167244700153</v>
      </c>
    </row>
    <row r="31" spans="2:20" ht="15">
      <c r="B31" s="2173"/>
      <c r="C31" s="2176"/>
      <c r="D31" s="1810" t="s">
        <v>71</v>
      </c>
      <c r="E31" s="1801" t="s">
        <v>935</v>
      </c>
      <c r="F31" s="1808">
        <v>29.749771547523206</v>
      </c>
      <c r="G31" s="1808">
        <v>26.758021029859012</v>
      </c>
      <c r="H31" s="1808">
        <v>28.468825919877045</v>
      </c>
      <c r="I31" s="1808">
        <v>25.819003110377473</v>
      </c>
      <c r="J31" s="1808">
        <v>20.207669518122984</v>
      </c>
      <c r="K31" s="1808">
        <v>16.688442613767069</v>
      </c>
      <c r="L31" s="1808">
        <v>12.052028138921395</v>
      </c>
      <c r="M31" s="1977">
        <v>9.0595583189163396</v>
      </c>
      <c r="N31" s="1808">
        <v>7.2120947394579096</v>
      </c>
      <c r="O31" s="1808">
        <v>6.0375942728653627</v>
      </c>
      <c r="P31" s="1808">
        <v>4.5185806629640703</v>
      </c>
      <c r="Q31" s="1808">
        <v>3.5693742220677946</v>
      </c>
      <c r="R31" s="1808">
        <v>2.6917549978922706</v>
      </c>
      <c r="S31" s="1808">
        <v>2.1663316321746682</v>
      </c>
      <c r="T31" s="1977">
        <v>0.59220110459806408</v>
      </c>
    </row>
    <row r="32" spans="2:20" s="1978" customFormat="1" ht="15">
      <c r="B32" s="2173"/>
      <c r="C32" s="2176"/>
      <c r="D32" s="1975" t="s">
        <v>95</v>
      </c>
      <c r="E32" s="1976" t="s">
        <v>936</v>
      </c>
      <c r="F32" s="1977">
        <v>124.75203584318267</v>
      </c>
      <c r="G32" s="1977">
        <v>104.48367657063736</v>
      </c>
      <c r="H32" s="1977">
        <v>130.26840279784034</v>
      </c>
      <c r="I32" s="1977">
        <v>108.6910777782865</v>
      </c>
      <c r="J32" s="1977">
        <v>108.54665573433049</v>
      </c>
      <c r="K32" s="1977">
        <v>108.16703809912721</v>
      </c>
      <c r="L32" s="1977">
        <v>92.890213510299589</v>
      </c>
      <c r="M32" s="1977">
        <v>82.69578819166901</v>
      </c>
      <c r="N32" s="1977">
        <v>63.473786202203655</v>
      </c>
      <c r="O32" s="1977">
        <v>50.65100623963091</v>
      </c>
      <c r="P32" s="1977">
        <v>30.476074970523896</v>
      </c>
      <c r="Q32" s="1977">
        <v>17.031103651668889</v>
      </c>
      <c r="R32" s="1977">
        <v>7.5804748021605359</v>
      </c>
      <c r="S32" s="1977">
        <v>1.2860783473965944</v>
      </c>
      <c r="T32" s="1977">
        <v>0.25112178957653192</v>
      </c>
    </row>
    <row r="33" spans="2:20" ht="15">
      <c r="B33" s="2173"/>
      <c r="C33" s="2176"/>
      <c r="D33" s="1810" t="s">
        <v>96</v>
      </c>
      <c r="E33" s="1801" t="s">
        <v>917</v>
      </c>
      <c r="F33" s="1808">
        <v>25.508480118429876</v>
      </c>
      <c r="G33" s="1808">
        <v>14.205942975802525</v>
      </c>
      <c r="H33" s="1808">
        <v>24.63668693791611</v>
      </c>
      <c r="I33" s="1808">
        <v>11.185353928710983</v>
      </c>
      <c r="J33" s="1808">
        <v>20.147860763801528</v>
      </c>
      <c r="K33" s="1808">
        <v>24.327804600943921</v>
      </c>
      <c r="L33" s="1808">
        <v>23.765780970426654</v>
      </c>
      <c r="M33" s="1977">
        <v>23.132955311844373</v>
      </c>
      <c r="N33" s="1808">
        <v>21.508106828346197</v>
      </c>
      <c r="O33" s="1808">
        <v>19.889169704206552</v>
      </c>
      <c r="P33" s="1808">
        <v>18.305085099504886</v>
      </c>
      <c r="Q33" s="1808">
        <v>16.478286531229251</v>
      </c>
      <c r="R33" s="1808">
        <v>15.511013332780687</v>
      </c>
      <c r="S33" s="1808">
        <v>14.100018501727313</v>
      </c>
      <c r="T33" s="1977">
        <v>8.3900608212650969</v>
      </c>
    </row>
    <row r="34" spans="2:20" s="1978" customFormat="1" ht="15">
      <c r="B34" s="2173"/>
      <c r="C34" s="2176"/>
      <c r="D34" s="1975" t="s">
        <v>97</v>
      </c>
      <c r="E34" s="1976" t="s">
        <v>937</v>
      </c>
      <c r="F34" s="1977">
        <v>150.26051596161255</v>
      </c>
      <c r="G34" s="1977">
        <v>118.68961954643989</v>
      </c>
      <c r="H34" s="1977">
        <v>154.90508973575646</v>
      </c>
      <c r="I34" s="1977">
        <v>119.87643170699748</v>
      </c>
      <c r="J34" s="1977">
        <v>128.694516498132</v>
      </c>
      <c r="K34" s="1977">
        <v>132.49484270007113</v>
      </c>
      <c r="L34" s="1977">
        <v>116.65599448072624</v>
      </c>
      <c r="M34" s="1977">
        <v>105.82874350351338</v>
      </c>
      <c r="N34" s="1977">
        <v>84.981893030549855</v>
      </c>
      <c r="O34" s="1977">
        <v>70.540175943837454</v>
      </c>
      <c r="P34" s="1977">
        <v>48.781160070028783</v>
      </c>
      <c r="Q34" s="1977">
        <v>33.509390182898144</v>
      </c>
      <c r="R34" s="1977">
        <v>23.091488134941223</v>
      </c>
      <c r="S34" s="1977">
        <v>15.386096849123907</v>
      </c>
      <c r="T34" s="1977">
        <v>8.6411826108416285</v>
      </c>
    </row>
    <row r="35" spans="2:20" ht="15">
      <c r="B35" s="2173"/>
      <c r="C35" s="2176"/>
      <c r="D35" s="1810" t="s">
        <v>72</v>
      </c>
      <c r="E35" s="1801" t="s">
        <v>938</v>
      </c>
      <c r="F35" s="1808">
        <v>80.624922305003608</v>
      </c>
      <c r="G35" s="1808">
        <v>79.304892901716016</v>
      </c>
      <c r="H35" s="1808">
        <v>81.95021105744695</v>
      </c>
      <c r="I35" s="1808">
        <v>80.382143301986872</v>
      </c>
      <c r="J35" s="1808">
        <v>76.464014599221827</v>
      </c>
      <c r="K35" s="1808">
        <v>73.678487842745326</v>
      </c>
      <c r="L35" s="1808">
        <v>69.378794014414339</v>
      </c>
      <c r="M35" s="1977">
        <v>66.526530124998459</v>
      </c>
      <c r="N35" s="1808">
        <v>63.038260692684254</v>
      </c>
      <c r="O35" s="1808">
        <v>60.741239804235484</v>
      </c>
      <c r="P35" s="1808">
        <v>56.55566642018281</v>
      </c>
      <c r="Q35" s="1808">
        <v>53.936942457867602</v>
      </c>
      <c r="R35" s="1808">
        <v>50.328058246148494</v>
      </c>
      <c r="S35" s="1808">
        <v>48.138546439670115</v>
      </c>
      <c r="T35" s="1977">
        <v>43.776473557656743</v>
      </c>
    </row>
    <row r="36" spans="2:20" ht="15">
      <c r="B36" s="2173"/>
      <c r="C36" s="2176"/>
      <c r="D36" s="1810" t="s">
        <v>73</v>
      </c>
      <c r="E36" s="1801" t="s">
        <v>939</v>
      </c>
      <c r="F36" s="1808">
        <v>0</v>
      </c>
      <c r="G36" s="1808">
        <v>0</v>
      </c>
      <c r="H36" s="1808">
        <v>0</v>
      </c>
      <c r="I36" s="1808">
        <v>0</v>
      </c>
      <c r="J36" s="1808">
        <v>0</v>
      </c>
      <c r="K36" s="1808">
        <v>0</v>
      </c>
      <c r="L36" s="1808">
        <v>0</v>
      </c>
      <c r="M36" s="1977">
        <v>0</v>
      </c>
      <c r="N36" s="1808">
        <v>0</v>
      </c>
      <c r="O36" s="1808">
        <v>0</v>
      </c>
      <c r="P36" s="1808">
        <v>0</v>
      </c>
      <c r="Q36" s="1808">
        <v>0</v>
      </c>
      <c r="R36" s="1808">
        <v>0</v>
      </c>
      <c r="S36" s="1808">
        <v>0</v>
      </c>
      <c r="T36" s="1977">
        <v>0</v>
      </c>
    </row>
    <row r="37" spans="2:20" ht="15">
      <c r="B37" s="2173"/>
      <c r="C37" s="2176"/>
      <c r="D37" s="1810" t="s">
        <v>98</v>
      </c>
      <c r="E37" s="1801" t="s">
        <v>940</v>
      </c>
      <c r="F37" s="1808">
        <v>43.280642357637795</v>
      </c>
      <c r="G37" s="1808">
        <v>38.770657418796461</v>
      </c>
      <c r="H37" s="1808">
        <v>40.957166738524947</v>
      </c>
      <c r="I37" s="1808">
        <v>36.001699057937408</v>
      </c>
      <c r="J37" s="1808">
        <v>34.286123461278969</v>
      </c>
      <c r="K37" s="1808">
        <v>31.269840389100054</v>
      </c>
      <c r="L37" s="1808">
        <v>26.744107639249997</v>
      </c>
      <c r="M37" s="1977">
        <v>23.764126939595663</v>
      </c>
      <c r="N37" s="1808">
        <v>19.114280225613751</v>
      </c>
      <c r="O37" s="1808">
        <v>16.168759471712114</v>
      </c>
      <c r="P37" s="1808">
        <v>14.112202280398458</v>
      </c>
      <c r="Q37" s="1808">
        <v>12.765395690965422</v>
      </c>
      <c r="R37" s="1808">
        <v>10.123485899651675</v>
      </c>
      <c r="S37" s="1808">
        <v>8.4129105513037334</v>
      </c>
      <c r="T37" s="1977">
        <v>5.7583472245768981</v>
      </c>
    </row>
    <row r="38" spans="2:20" ht="15">
      <c r="B38" s="2173"/>
      <c r="C38" s="2176"/>
      <c r="D38" s="1810" t="s">
        <v>43</v>
      </c>
      <c r="E38" s="1801" t="s">
        <v>941</v>
      </c>
      <c r="F38" s="1808">
        <v>14.279598055173469</v>
      </c>
      <c r="G38" s="1808">
        <v>14.057275187598046</v>
      </c>
      <c r="H38" s="1808">
        <v>14.193599795921667</v>
      </c>
      <c r="I38" s="1808">
        <v>13.652837176715135</v>
      </c>
      <c r="J38" s="1808">
        <v>11.423867534869242</v>
      </c>
      <c r="K38" s="1808">
        <v>9.7247019860069237</v>
      </c>
      <c r="L38" s="1808">
        <v>8.9206185570476251</v>
      </c>
      <c r="M38" s="1977">
        <v>8.3845629377414248</v>
      </c>
      <c r="N38" s="1808">
        <v>7.6884497813747821</v>
      </c>
      <c r="O38" s="1808">
        <v>7.2243743437970203</v>
      </c>
      <c r="P38" s="1808">
        <v>6.5282611874303775</v>
      </c>
      <c r="Q38" s="1808">
        <v>6.0641857498526148</v>
      </c>
      <c r="R38" s="1808">
        <v>5.3680725934859712</v>
      </c>
      <c r="S38" s="1808">
        <v>4.9039971559082094</v>
      </c>
      <c r="T38" s="1977">
        <v>3.7438085619638048</v>
      </c>
    </row>
    <row r="39" spans="2:20" ht="15">
      <c r="B39" s="2173"/>
      <c r="C39" s="2176"/>
      <c r="D39" s="1811" t="s">
        <v>110</v>
      </c>
      <c r="E39" s="1811" t="s">
        <v>942</v>
      </c>
      <c r="F39" s="1806">
        <v>407.26044943940877</v>
      </c>
      <c r="G39" s="1806">
        <v>368.449236552174</v>
      </c>
      <c r="H39" s="1806">
        <v>421.72860140270109</v>
      </c>
      <c r="I39" s="1806">
        <v>381.13246555469351</v>
      </c>
      <c r="J39" s="1806">
        <v>353.86458907573672</v>
      </c>
      <c r="K39" s="1806">
        <v>330.17935856624251</v>
      </c>
      <c r="L39" s="1806">
        <v>283.69179697985601</v>
      </c>
      <c r="M39" s="1983">
        <v>253.57719442987229</v>
      </c>
      <c r="N39" s="1806">
        <v>214.62118738628772</v>
      </c>
      <c r="O39" s="1806">
        <v>189.38605202496606</v>
      </c>
      <c r="P39" s="1806">
        <v>153.34796700051874</v>
      </c>
      <c r="Q39" s="1806">
        <v>130.07010669398113</v>
      </c>
      <c r="R39" s="1806">
        <v>107.35296528910249</v>
      </c>
      <c r="S39" s="1806">
        <v>92.91415402087263</v>
      </c>
      <c r="T39" s="1983">
        <v>72.976782358521163</v>
      </c>
    </row>
    <row r="40" spans="2:20" ht="15">
      <c r="B40" s="2173"/>
      <c r="C40" s="2177"/>
      <c r="D40" s="1811" t="s">
        <v>111</v>
      </c>
      <c r="E40" s="1812" t="s">
        <v>943</v>
      </c>
      <c r="F40" s="1806">
        <v>432.76892955783865</v>
      </c>
      <c r="G40" s="1806">
        <v>382.65517952797654</v>
      </c>
      <c r="H40" s="1806">
        <v>446.36528834061721</v>
      </c>
      <c r="I40" s="1806">
        <v>392.31781948340443</v>
      </c>
      <c r="J40" s="1806">
        <v>374.01244983953825</v>
      </c>
      <c r="K40" s="1806">
        <v>354.50716316718643</v>
      </c>
      <c r="L40" s="1806">
        <v>307.45757795028265</v>
      </c>
      <c r="M40" s="1983">
        <v>276.71014974171663</v>
      </c>
      <c r="N40" s="1806">
        <v>236.12929421463392</v>
      </c>
      <c r="O40" s="1806">
        <v>209.27522172917261</v>
      </c>
      <c r="P40" s="1806">
        <v>171.65305210002361</v>
      </c>
      <c r="Q40" s="1806">
        <v>146.54839322521039</v>
      </c>
      <c r="R40" s="1806">
        <v>122.86397862188316</v>
      </c>
      <c r="S40" s="1806">
        <v>107.01417252259995</v>
      </c>
      <c r="T40" s="1983">
        <v>81.366843179786258</v>
      </c>
    </row>
    <row r="41" spans="2:20">
      <c r="B41" s="1750"/>
      <c r="C41" s="1750"/>
      <c r="D41" s="1750"/>
      <c r="E41" s="1750"/>
      <c r="F41" s="1769"/>
      <c r="G41" s="1769"/>
      <c r="H41" s="1769"/>
      <c r="I41" s="1769"/>
      <c r="J41" s="1769"/>
      <c r="K41" s="1769"/>
      <c r="L41" s="1769"/>
      <c r="M41" s="1985"/>
      <c r="N41" s="1769"/>
      <c r="O41" s="1769"/>
      <c r="P41" s="1769"/>
      <c r="Q41" s="1769"/>
      <c r="R41" s="1769"/>
      <c r="S41" s="1769"/>
      <c r="T41" s="1985"/>
    </row>
    <row r="42" spans="2:20" ht="15">
      <c r="B42" s="2174" t="s">
        <v>112</v>
      </c>
      <c r="C42" s="2174" t="s">
        <v>113</v>
      </c>
      <c r="D42" s="1813" t="s">
        <v>114</v>
      </c>
      <c r="E42" s="1813" t="s">
        <v>944</v>
      </c>
      <c r="F42" s="1808">
        <v>-28.723804764521802</v>
      </c>
      <c r="G42" s="1808">
        <v>-30.049850528205098</v>
      </c>
      <c r="H42" s="1808">
        <v>-28.723804764521773</v>
      </c>
      <c r="I42" s="1808">
        <v>-30.04985052820512</v>
      </c>
      <c r="J42" s="1808">
        <v>-29.142757956510501</v>
      </c>
      <c r="K42" s="1808">
        <v>-28.538029575380801</v>
      </c>
      <c r="L42" s="1808">
        <v>-27.089143020141201</v>
      </c>
      <c r="M42" s="1977">
        <v>-26.123218649981499</v>
      </c>
      <c r="N42" s="1808">
        <v>-25.231388617069499</v>
      </c>
      <c r="O42" s="1808">
        <v>-24.6368352617949</v>
      </c>
      <c r="P42" s="1808">
        <v>-23.745005228882899</v>
      </c>
      <c r="Q42" s="1808">
        <v>-23.150451873608301</v>
      </c>
      <c r="R42" s="1808">
        <v>-22.2586218406963</v>
      </c>
      <c r="S42" s="1808">
        <v>-21.664068485421701</v>
      </c>
      <c r="T42" s="1977">
        <v>-20.177685097235099</v>
      </c>
    </row>
    <row r="43" spans="2:20" ht="15">
      <c r="B43" s="2174"/>
      <c r="C43" s="2174"/>
      <c r="D43" s="1813" t="s">
        <v>115</v>
      </c>
      <c r="E43" s="1813" t="s">
        <v>945</v>
      </c>
      <c r="F43" s="1808">
        <v>11.937409210117499</v>
      </c>
      <c r="G43" s="1808">
        <v>11.707412466610799</v>
      </c>
      <c r="H43" s="1808">
        <v>11.937427231378942</v>
      </c>
      <c r="I43" s="1808">
        <v>11.70741246661078</v>
      </c>
      <c r="J43" s="1808">
        <v>11.172897003927201</v>
      </c>
      <c r="K43" s="1808">
        <v>10.8165533621381</v>
      </c>
      <c r="L43" s="1808">
        <v>8.5332153919573397</v>
      </c>
      <c r="M43" s="1977">
        <v>7.0109900785035304</v>
      </c>
      <c r="N43" s="1808">
        <v>6.1949201057454601</v>
      </c>
      <c r="O43" s="1808">
        <v>5.6508734572400803</v>
      </c>
      <c r="P43" s="1808">
        <v>4.83480348448201</v>
      </c>
      <c r="Q43" s="1808">
        <v>4.2907568359766302</v>
      </c>
      <c r="R43" s="1808">
        <v>3.4746868632185599</v>
      </c>
      <c r="S43" s="1808">
        <v>2.93064021471318</v>
      </c>
      <c r="T43" s="1977">
        <v>1.5705235934497299</v>
      </c>
    </row>
    <row r="44" spans="2:20" ht="15">
      <c r="B44" s="2174"/>
      <c r="C44" s="2174"/>
      <c r="D44" s="1813" t="s">
        <v>116</v>
      </c>
      <c r="E44" s="1813" t="s">
        <v>946</v>
      </c>
      <c r="F44" s="1808">
        <v>-8.6474142178818596</v>
      </c>
      <c r="G44" s="1808">
        <v>-8.71090758952902</v>
      </c>
      <c r="H44" s="1808">
        <v>-8.647414217881856</v>
      </c>
      <c r="I44" s="1808">
        <v>-8.71090758952902</v>
      </c>
      <c r="J44" s="1808">
        <v>-8.7694914010287803</v>
      </c>
      <c r="K44" s="1808">
        <v>-8.8085472753619598</v>
      </c>
      <c r="L44" s="1808">
        <v>-9.0840847086969294</v>
      </c>
      <c r="M44" s="1977">
        <v>-9.2677763309202508</v>
      </c>
      <c r="N44" s="1808">
        <v>-10.121559293577899</v>
      </c>
      <c r="O44" s="1808">
        <v>-10.6907479353497</v>
      </c>
      <c r="P44" s="1808">
        <v>-11.5445308980074</v>
      </c>
      <c r="Q44" s="1808">
        <v>-12.113719539779201</v>
      </c>
      <c r="R44" s="1808">
        <v>-12.967502502436901</v>
      </c>
      <c r="S44" s="1808">
        <v>-13.536691144208699</v>
      </c>
      <c r="T44" s="1977">
        <v>-14.9596627486382</v>
      </c>
    </row>
    <row r="45" spans="2:20" ht="15">
      <c r="B45" s="2174"/>
      <c r="C45" s="2174"/>
      <c r="D45" s="1813" t="s">
        <v>117</v>
      </c>
      <c r="E45" s="1813" t="s">
        <v>947</v>
      </c>
      <c r="F45" s="1808">
        <v>0.32258850680348</v>
      </c>
      <c r="G45" s="1808">
        <v>0.32243203561969502</v>
      </c>
      <c r="H45" s="1808">
        <v>0.32258850680348033</v>
      </c>
      <c r="I45" s="1808">
        <v>0.32243203561969541</v>
      </c>
      <c r="J45" s="1808">
        <v>0.32243203561969502</v>
      </c>
      <c r="K45" s="1808">
        <v>0.32243203561969502</v>
      </c>
      <c r="L45" s="1808">
        <v>0.32243203561969502</v>
      </c>
      <c r="M45" s="1977">
        <v>0.32243203561969502</v>
      </c>
      <c r="N45" s="1808">
        <v>0.32243203561969502</v>
      </c>
      <c r="O45" s="1808">
        <v>0.32243203561969502</v>
      </c>
      <c r="P45" s="1808">
        <v>0.32243203561969502</v>
      </c>
      <c r="Q45" s="1808">
        <v>0.32243203561969502</v>
      </c>
      <c r="R45" s="1808">
        <v>0.32243203561969502</v>
      </c>
      <c r="S45" s="1808">
        <v>0.32243203561969502</v>
      </c>
      <c r="T45" s="1977">
        <v>0.32243203561969502</v>
      </c>
    </row>
    <row r="46" spans="2:20" ht="15">
      <c r="B46" s="2174"/>
      <c r="C46" s="2174"/>
      <c r="D46" s="1813" t="s">
        <v>118</v>
      </c>
      <c r="E46" s="1813" t="s">
        <v>948</v>
      </c>
      <c r="F46" s="1808">
        <v>10.193290647835999</v>
      </c>
      <c r="G46" s="1808">
        <v>9.5823142177135203</v>
      </c>
      <c r="H46" s="1808">
        <v>10.193290647835948</v>
      </c>
      <c r="I46" s="1808">
        <v>10.180863995407933</v>
      </c>
      <c r="J46" s="1808">
        <v>7.7493849273460604</v>
      </c>
      <c r="K46" s="1808">
        <v>6.5274320671010901</v>
      </c>
      <c r="L46" s="1808">
        <v>4.6945027767336303</v>
      </c>
      <c r="M46" s="1977">
        <v>3.4725499164886702</v>
      </c>
      <c r="N46" s="1808">
        <v>2.9852528920947301</v>
      </c>
      <c r="O46" s="1808">
        <v>2.66038820916545</v>
      </c>
      <c r="P46" s="1808">
        <v>2.1730911847715202</v>
      </c>
      <c r="Q46" s="1808">
        <v>1.8482265018422299</v>
      </c>
      <c r="R46" s="1808">
        <v>1.29375855128956</v>
      </c>
      <c r="S46" s="1808">
        <v>0.92411325092111396</v>
      </c>
      <c r="T46" s="1977">
        <v>0</v>
      </c>
    </row>
    <row r="47" spans="2:20" ht="15">
      <c r="B47" s="2174"/>
      <c r="C47" s="2174"/>
      <c r="D47" s="1813" t="s">
        <v>119</v>
      </c>
      <c r="E47" s="1813" t="s">
        <v>949</v>
      </c>
      <c r="F47" s="1808">
        <v>0</v>
      </c>
      <c r="G47" s="1808">
        <v>0</v>
      </c>
      <c r="H47" s="1808">
        <v>0</v>
      </c>
      <c r="I47" s="1808">
        <v>0</v>
      </c>
      <c r="J47" s="1808">
        <v>1.0122047157928899E-2</v>
      </c>
      <c r="K47" s="1808">
        <v>-7.0021313568884103E-3</v>
      </c>
      <c r="L47" s="1808">
        <v>-7.3361575974242796E-2</v>
      </c>
      <c r="M47" s="1977">
        <v>-0.14156423213111399</v>
      </c>
      <c r="N47" s="1808">
        <v>-0.27183894701956501</v>
      </c>
      <c r="O47" s="1808">
        <v>-0.371573464113442</v>
      </c>
      <c r="P47" s="1808">
        <v>-0.529526551863021</v>
      </c>
      <c r="Q47" s="1808">
        <v>-0.633791123287611</v>
      </c>
      <c r="R47" s="1808">
        <v>-0.75243272792661098</v>
      </c>
      <c r="S47" s="1808">
        <v>-0.79046272904604298</v>
      </c>
      <c r="T47" s="1977">
        <v>-0.73533061266729804</v>
      </c>
    </row>
    <row r="48" spans="2:20" ht="15">
      <c r="B48" s="2174"/>
      <c r="C48" s="2174"/>
      <c r="D48" s="1813" t="s">
        <v>120</v>
      </c>
      <c r="E48" s="1813" t="s">
        <v>950</v>
      </c>
      <c r="F48" s="1808">
        <v>-0.76784586201262905</v>
      </c>
      <c r="G48" s="1808">
        <v>-0.81443052748049005</v>
      </c>
      <c r="H48" s="1808">
        <v>-0.76784586201262883</v>
      </c>
      <c r="I48" s="1808">
        <v>-0.81443052748049238</v>
      </c>
      <c r="J48" s="1808">
        <v>-2.4592573905024402</v>
      </c>
      <c r="K48" s="1808">
        <v>-3.5558086325170799</v>
      </c>
      <c r="L48" s="1808">
        <v>-5.6152360703196296</v>
      </c>
      <c r="M48" s="1977">
        <v>-6.9881876955213302</v>
      </c>
      <c r="N48" s="1808">
        <v>-7.4594242850702104</v>
      </c>
      <c r="O48" s="1808">
        <v>-7.7735820114361198</v>
      </c>
      <c r="P48" s="1808">
        <v>-8.2448186009850009</v>
      </c>
      <c r="Q48" s="1808">
        <v>-8.5589763273509103</v>
      </c>
      <c r="R48" s="1808">
        <v>-9.0302129168997904</v>
      </c>
      <c r="S48" s="1808">
        <v>-9.3443706432657105</v>
      </c>
      <c r="T48" s="1977">
        <v>-10.1297649591805</v>
      </c>
    </row>
    <row r="49" spans="2:20" ht="15">
      <c r="B49" s="2174"/>
      <c r="C49" s="2174"/>
      <c r="D49" s="1813" t="s">
        <v>121</v>
      </c>
      <c r="E49" s="1813" t="s">
        <v>951</v>
      </c>
      <c r="F49" s="1808">
        <v>0</v>
      </c>
      <c r="G49" s="1808">
        <v>0</v>
      </c>
      <c r="H49" s="1808">
        <v>0</v>
      </c>
      <c r="I49" s="1808">
        <v>0</v>
      </c>
      <c r="J49" s="1808">
        <v>0</v>
      </c>
      <c r="K49" s="1808">
        <v>0</v>
      </c>
      <c r="L49" s="1808">
        <v>0</v>
      </c>
      <c r="M49" s="1977">
        <v>0</v>
      </c>
      <c r="N49" s="1808">
        <v>0</v>
      </c>
      <c r="O49" s="1808">
        <v>0</v>
      </c>
      <c r="P49" s="1808">
        <v>0</v>
      </c>
      <c r="Q49" s="1808">
        <v>0</v>
      </c>
      <c r="R49" s="1808">
        <v>0</v>
      </c>
      <c r="S49" s="1808">
        <v>0</v>
      </c>
      <c r="T49" s="1977">
        <v>0</v>
      </c>
    </row>
    <row r="50" spans="2:20" ht="15">
      <c r="B50" s="2174"/>
      <c r="C50" s="2174"/>
      <c r="D50" s="1785" t="s">
        <v>122</v>
      </c>
      <c r="E50" s="1785" t="s">
        <v>952</v>
      </c>
      <c r="F50" s="1806">
        <v>-15.68577647965931</v>
      </c>
      <c r="G50" s="1806">
        <v>-17.963029925270597</v>
      </c>
      <c r="H50" s="1806">
        <v>-15.68575845839789</v>
      </c>
      <c r="I50" s="1806">
        <v>-17.364480147576224</v>
      </c>
      <c r="J50" s="1806">
        <v>-21.116670733990837</v>
      </c>
      <c r="K50" s="1806">
        <v>-23.242970149757845</v>
      </c>
      <c r="L50" s="1806">
        <v>-28.311675170821331</v>
      </c>
      <c r="M50" s="1983">
        <v>-31.714774877942297</v>
      </c>
      <c r="N50" s="1806">
        <v>-33.581606109277288</v>
      </c>
      <c r="O50" s="1806">
        <v>-34.839044970668937</v>
      </c>
      <c r="P50" s="1806">
        <v>-36.733554574865096</v>
      </c>
      <c r="Q50" s="1806">
        <v>-37.995523490587466</v>
      </c>
      <c r="R50" s="1806">
        <v>-39.91789253783179</v>
      </c>
      <c r="S50" s="1806">
        <v>-41.158407500688163</v>
      </c>
      <c r="T50" s="1983">
        <v>-44.10948778865167</v>
      </c>
    </row>
    <row r="51" spans="2:20" ht="15">
      <c r="B51" s="2174"/>
      <c r="C51" s="2178" t="s">
        <v>123</v>
      </c>
      <c r="D51" s="1787" t="s">
        <v>124</v>
      </c>
      <c r="E51" s="1787" t="s">
        <v>953</v>
      </c>
      <c r="F51" s="1808">
        <v>0</v>
      </c>
      <c r="G51" s="1808">
        <v>0</v>
      </c>
      <c r="H51" s="1808">
        <v>0</v>
      </c>
      <c r="I51" s="1808">
        <v>0</v>
      </c>
      <c r="J51" s="1808">
        <v>-0.54299999999999993</v>
      </c>
      <c r="K51" s="1808">
        <v>-0.90500000000000003</v>
      </c>
      <c r="L51" s="1808">
        <v>-2.4858199999999995</v>
      </c>
      <c r="M51" s="1977">
        <v>-3.5396999999999998</v>
      </c>
      <c r="N51" s="1808">
        <v>-4.925745</v>
      </c>
      <c r="O51" s="1808">
        <v>-5.8497749999999993</v>
      </c>
      <c r="P51" s="1808">
        <v>-6.2852699999999997</v>
      </c>
      <c r="Q51" s="1808">
        <v>-6.5755999999999997</v>
      </c>
      <c r="R51" s="1808">
        <v>-7.1579899999999999</v>
      </c>
      <c r="S51" s="1808">
        <v>-7.5462500000000006</v>
      </c>
      <c r="T51" s="1977">
        <v>-6.4049999999999994</v>
      </c>
    </row>
    <row r="52" spans="2:20" ht="15">
      <c r="B52" s="2174"/>
      <c r="C52" s="2178"/>
      <c r="D52" s="1814" t="s">
        <v>125</v>
      </c>
      <c r="E52" s="1814" t="s">
        <v>954</v>
      </c>
      <c r="F52" s="1807">
        <v>0</v>
      </c>
      <c r="G52" s="1807">
        <v>0</v>
      </c>
      <c r="H52" s="1807">
        <v>0</v>
      </c>
      <c r="I52" s="1807">
        <v>0</v>
      </c>
      <c r="J52" s="1807">
        <v>-0.54299999999999993</v>
      </c>
      <c r="K52" s="1807">
        <v>-0.90500000000000003</v>
      </c>
      <c r="L52" s="1807">
        <v>-2.4858199999999995</v>
      </c>
      <c r="M52" s="1984">
        <v>-3.5396999999999998</v>
      </c>
      <c r="N52" s="1807">
        <v>-4.8220650000000003</v>
      </c>
      <c r="O52" s="1807">
        <v>-5.6769749999999997</v>
      </c>
      <c r="P52" s="1807">
        <v>-5.6367899999999995</v>
      </c>
      <c r="Q52" s="1807">
        <v>-5.6099999999999994</v>
      </c>
      <c r="R52" s="1807">
        <v>-5.7339900000000004</v>
      </c>
      <c r="S52" s="1807">
        <v>-5.816650000000001</v>
      </c>
      <c r="T52" s="1984">
        <v>-4.6049999999999995</v>
      </c>
    </row>
    <row r="53" spans="2:20" ht="15">
      <c r="B53" s="2174"/>
      <c r="C53" s="2178"/>
      <c r="D53" s="1814" t="s">
        <v>126</v>
      </c>
      <c r="E53" s="1814" t="s">
        <v>955</v>
      </c>
      <c r="F53" s="1807">
        <v>0</v>
      </c>
      <c r="G53" s="1807">
        <v>0</v>
      </c>
      <c r="H53" s="1807">
        <v>0</v>
      </c>
      <c r="I53" s="1807">
        <v>0</v>
      </c>
      <c r="J53" s="1807">
        <v>0</v>
      </c>
      <c r="K53" s="1807">
        <v>0</v>
      </c>
      <c r="L53" s="1807">
        <v>0</v>
      </c>
      <c r="M53" s="1984">
        <v>0</v>
      </c>
      <c r="N53" s="1807">
        <v>-0.10367999999999997</v>
      </c>
      <c r="O53" s="1807">
        <v>-0.17279999999999995</v>
      </c>
      <c r="P53" s="1807">
        <v>-0.64847999999999995</v>
      </c>
      <c r="Q53" s="1807">
        <v>-0.96560000000000001</v>
      </c>
      <c r="R53" s="1807">
        <v>-1.4239999999999999</v>
      </c>
      <c r="S53" s="1807">
        <v>-1.7296</v>
      </c>
      <c r="T53" s="1984">
        <v>-1.7999999999999998</v>
      </c>
    </row>
    <row r="54" spans="2:20" ht="15">
      <c r="B54" s="2174"/>
      <c r="C54" s="2178"/>
      <c r="D54" s="1787" t="s">
        <v>127</v>
      </c>
      <c r="E54" s="1787" t="s">
        <v>956</v>
      </c>
      <c r="F54" s="1808">
        <v>0</v>
      </c>
      <c r="G54" s="1808">
        <v>0</v>
      </c>
      <c r="H54" s="1808">
        <v>0</v>
      </c>
      <c r="I54" s="1808">
        <v>0</v>
      </c>
      <c r="J54" s="1808">
        <v>-5.7000000000000009E-2</v>
      </c>
      <c r="K54" s="1808">
        <v>-9.5000000000000001E-2</v>
      </c>
      <c r="L54" s="1808">
        <v>-0.50618000000000007</v>
      </c>
      <c r="M54" s="1977">
        <v>-0.78029999999999999</v>
      </c>
      <c r="N54" s="1808">
        <v>-2.1122549999999998</v>
      </c>
      <c r="O54" s="1808">
        <v>-3.0002249999999995</v>
      </c>
      <c r="P54" s="1808">
        <v>-3.8547299999999995</v>
      </c>
      <c r="Q54" s="1808">
        <v>-4.4244000000000003</v>
      </c>
      <c r="R54" s="1808">
        <v>-5.9660100000000007</v>
      </c>
      <c r="S54" s="1808">
        <v>-6.9937500000000004</v>
      </c>
      <c r="T54" s="1977">
        <v>-8.7449999999999992</v>
      </c>
    </row>
    <row r="55" spans="2:20" ht="15">
      <c r="B55" s="2174"/>
      <c r="C55" s="2178"/>
      <c r="D55" s="1787" t="s">
        <v>128</v>
      </c>
      <c r="E55" s="1787" t="s">
        <v>957</v>
      </c>
      <c r="F55" s="1808">
        <v>0</v>
      </c>
      <c r="G55" s="1808">
        <v>0</v>
      </c>
      <c r="H55" s="1808">
        <v>0</v>
      </c>
      <c r="I55" s="1808">
        <v>0</v>
      </c>
      <c r="J55" s="1808">
        <v>0</v>
      </c>
      <c r="K55" s="1808">
        <v>0</v>
      </c>
      <c r="L55" s="1808">
        <v>0</v>
      </c>
      <c r="M55" s="1977">
        <v>0</v>
      </c>
      <c r="N55" s="1808">
        <v>0</v>
      </c>
      <c r="O55" s="1808">
        <v>0</v>
      </c>
      <c r="P55" s="1808">
        <v>0</v>
      </c>
      <c r="Q55" s="1808">
        <v>0</v>
      </c>
      <c r="R55" s="1808">
        <v>0</v>
      </c>
      <c r="S55" s="1808">
        <v>0</v>
      </c>
      <c r="T55" s="1977">
        <v>0</v>
      </c>
    </row>
    <row r="56" spans="2:20" ht="15">
      <c r="B56" s="2174"/>
      <c r="C56" s="2178"/>
      <c r="D56" s="1785" t="s">
        <v>129</v>
      </c>
      <c r="E56" s="1785" t="s">
        <v>958</v>
      </c>
      <c r="F56" s="1806">
        <v>0</v>
      </c>
      <c r="G56" s="1806">
        <v>0</v>
      </c>
      <c r="H56" s="1806">
        <v>0</v>
      </c>
      <c r="I56" s="1806">
        <v>0</v>
      </c>
      <c r="J56" s="1806">
        <v>-0.6</v>
      </c>
      <c r="K56" s="1806">
        <v>-1</v>
      </c>
      <c r="L56" s="1806">
        <v>-2.9919999999999995</v>
      </c>
      <c r="M56" s="1983">
        <v>-4.32</v>
      </c>
      <c r="N56" s="1806">
        <v>-7.0380000000000003</v>
      </c>
      <c r="O56" s="1806">
        <v>-8.8499999999999979</v>
      </c>
      <c r="P56" s="1806">
        <v>-10.139999999999999</v>
      </c>
      <c r="Q56" s="1806">
        <v>-11</v>
      </c>
      <c r="R56" s="1806">
        <v>-13.124000000000001</v>
      </c>
      <c r="S56" s="1806">
        <v>-14.540000000000001</v>
      </c>
      <c r="T56" s="1983">
        <v>-15.149999999999999</v>
      </c>
    </row>
    <row r="57" spans="2:20" ht="15">
      <c r="B57" s="2174"/>
      <c r="C57" s="2179" t="s">
        <v>130</v>
      </c>
      <c r="D57" s="2179">
        <v>0</v>
      </c>
      <c r="E57" s="1815" t="s">
        <v>959</v>
      </c>
      <c r="F57" s="1806">
        <v>-15.68577647965931</v>
      </c>
      <c r="G57" s="1806">
        <v>-17.963029925270597</v>
      </c>
      <c r="H57" s="1806">
        <v>-15.68575845839789</v>
      </c>
      <c r="I57" s="1806">
        <v>-17.364480147576224</v>
      </c>
      <c r="J57" s="1806">
        <v>-21.716670733990838</v>
      </c>
      <c r="K57" s="1806">
        <v>-24.242970149757845</v>
      </c>
      <c r="L57" s="1806">
        <v>-31.303675170821332</v>
      </c>
      <c r="M57" s="1983">
        <v>-36.034774877942297</v>
      </c>
      <c r="N57" s="1806">
        <v>-40.619606109277285</v>
      </c>
      <c r="O57" s="1806">
        <v>-43.689044970668931</v>
      </c>
      <c r="P57" s="1806">
        <v>-46.873554574865096</v>
      </c>
      <c r="Q57" s="1806">
        <v>-48.995523490587466</v>
      </c>
      <c r="R57" s="1806">
        <v>-53.041892537831792</v>
      </c>
      <c r="S57" s="1806">
        <v>-55.698407500688162</v>
      </c>
      <c r="T57" s="1983">
        <v>-59.259487788651668</v>
      </c>
    </row>
    <row r="58" spans="2:20" ht="15">
      <c r="B58" s="1750"/>
      <c r="C58" s="1750"/>
      <c r="D58" s="1750"/>
      <c r="E58" s="1750"/>
      <c r="F58" s="1816"/>
      <c r="G58" s="1816"/>
      <c r="H58" s="1816"/>
      <c r="I58" s="1816"/>
      <c r="J58" s="1816"/>
      <c r="K58" s="1816"/>
      <c r="L58" s="1816"/>
      <c r="M58" s="1986"/>
      <c r="N58" s="1816"/>
      <c r="O58" s="1816"/>
      <c r="P58" s="1816"/>
      <c r="Q58" s="1816"/>
      <c r="R58" s="1816"/>
      <c r="S58" s="1816"/>
      <c r="T58" s="1986"/>
    </row>
    <row r="59" spans="2:20" ht="15">
      <c r="B59" s="2172" t="s">
        <v>131</v>
      </c>
      <c r="C59" s="1817" t="s">
        <v>132</v>
      </c>
      <c r="D59" s="1817"/>
      <c r="E59" s="1817" t="s">
        <v>960</v>
      </c>
      <c r="F59" s="1818">
        <v>391.57467295974948</v>
      </c>
      <c r="G59" s="1818">
        <v>350.48620662690342</v>
      </c>
      <c r="H59" s="1818">
        <v>406.04284294430317</v>
      </c>
      <c r="I59" s="1818">
        <v>363.76798540711729</v>
      </c>
      <c r="J59" s="1818">
        <v>332.14791834174588</v>
      </c>
      <c r="K59" s="1818">
        <v>305.93638841648465</v>
      </c>
      <c r="L59" s="1818">
        <v>252.38812180903469</v>
      </c>
      <c r="M59" s="1987">
        <v>217.54241955192998</v>
      </c>
      <c r="N59" s="1818">
        <v>174.00158127701042</v>
      </c>
      <c r="O59" s="1818">
        <v>145.69700705429713</v>
      </c>
      <c r="P59" s="1818">
        <v>106.47441242565364</v>
      </c>
      <c r="Q59" s="1818">
        <v>81.074583203393672</v>
      </c>
      <c r="R59" s="1818">
        <v>54.311072751270693</v>
      </c>
      <c r="S59" s="1818">
        <v>37.215746520184467</v>
      </c>
      <c r="T59" s="1987">
        <v>13.717294569869495</v>
      </c>
    </row>
    <row r="60" spans="2:20" ht="15">
      <c r="B60" s="2172"/>
      <c r="C60" s="1817" t="s">
        <v>133</v>
      </c>
      <c r="D60" s="1817"/>
      <c r="E60" s="1817" t="s">
        <v>961</v>
      </c>
      <c r="F60" s="1818">
        <v>417.08315307817935</v>
      </c>
      <c r="G60" s="1818">
        <v>364.69214960270597</v>
      </c>
      <c r="H60" s="1818">
        <v>430.6795298822193</v>
      </c>
      <c r="I60" s="1818">
        <v>374.95333933582822</v>
      </c>
      <c r="J60" s="1818">
        <v>352.29577910554741</v>
      </c>
      <c r="K60" s="1818">
        <v>330.26419301742857</v>
      </c>
      <c r="L60" s="1818">
        <v>276.1539027794613</v>
      </c>
      <c r="M60" s="1987">
        <v>240.67537486377432</v>
      </c>
      <c r="N60" s="1818">
        <v>195.50968810535664</v>
      </c>
      <c r="O60" s="1818">
        <v>165.58617675850368</v>
      </c>
      <c r="P60" s="1818">
        <v>124.77949752515852</v>
      </c>
      <c r="Q60" s="1818">
        <v>97.552869734622931</v>
      </c>
      <c r="R60" s="1818">
        <v>69.822086084051364</v>
      </c>
      <c r="S60" s="1818">
        <v>51.315765021911787</v>
      </c>
      <c r="T60" s="1987">
        <v>22.10735539113459</v>
      </c>
    </row>
    <row r="61" spans="2:20">
      <c r="B61" s="1750"/>
      <c r="C61" s="1750"/>
      <c r="D61" s="1750"/>
      <c r="E61" s="1750"/>
      <c r="F61" s="1750"/>
      <c r="G61" s="1750"/>
      <c r="H61" s="1750"/>
      <c r="I61" s="1750"/>
      <c r="J61" s="1750"/>
      <c r="K61" s="1750"/>
      <c r="L61" s="1750"/>
      <c r="N61" s="1750"/>
      <c r="O61" s="1750"/>
      <c r="P61" s="1750"/>
      <c r="Q61" s="1750"/>
      <c r="R61" s="1750"/>
      <c r="S61" s="1750"/>
    </row>
    <row r="62" spans="2:20">
      <c r="B62" s="1750"/>
      <c r="C62" s="1750"/>
      <c r="D62" s="1750"/>
      <c r="E62" s="1750"/>
      <c r="F62" s="1750"/>
      <c r="G62" s="1750"/>
      <c r="H62" s="1750"/>
      <c r="I62" s="1750"/>
      <c r="J62" s="1750"/>
      <c r="K62" s="1750"/>
      <c r="L62" s="1750"/>
      <c r="N62" s="1750"/>
      <c r="O62" s="1750"/>
      <c r="P62" s="1750"/>
      <c r="Q62" s="1750"/>
      <c r="R62" s="1750"/>
      <c r="S62" s="1750"/>
    </row>
    <row r="63" spans="2:20">
      <c r="B63" s="1750"/>
      <c r="C63" s="1750"/>
      <c r="D63" s="1750"/>
      <c r="E63" s="1750"/>
      <c r="F63" s="1750"/>
      <c r="G63" s="1750"/>
      <c r="H63" s="1750"/>
      <c r="I63" s="1750"/>
      <c r="J63" s="1750"/>
      <c r="K63" s="1750"/>
      <c r="L63" s="1750"/>
      <c r="N63" s="1750"/>
      <c r="O63" s="1750"/>
      <c r="P63" s="1750"/>
      <c r="Q63" s="1750"/>
      <c r="R63" s="1750"/>
      <c r="S63" s="1750"/>
    </row>
  </sheetData>
  <mergeCells count="9">
    <mergeCell ref="B59:B60"/>
    <mergeCell ref="B9:B40"/>
    <mergeCell ref="C9:C19"/>
    <mergeCell ref="C20:C28"/>
    <mergeCell ref="C29:C40"/>
    <mergeCell ref="B42:B57"/>
    <mergeCell ref="C42:C50"/>
    <mergeCell ref="C51:C56"/>
    <mergeCell ref="C57:D5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1E2F4-4610-40BA-B48C-7E72AC9BFCC9}">
  <dimension ref="B5:T63"/>
  <sheetViews>
    <sheetView workbookViewId="0"/>
  </sheetViews>
  <sheetFormatPr baseColWidth="10" defaultRowHeight="12.75"/>
  <cols>
    <col min="1" max="16384" width="11.42578125" style="4"/>
  </cols>
  <sheetData>
    <row r="5" spans="2:20" ht="15">
      <c r="B5" s="1750"/>
      <c r="C5" s="1774" t="s">
        <v>88</v>
      </c>
      <c r="D5" s="1774" t="s">
        <v>25</v>
      </c>
      <c r="E5" s="1750"/>
      <c r="F5" s="1750"/>
      <c r="G5" s="1750"/>
      <c r="H5" s="1750"/>
      <c r="I5" s="1750"/>
      <c r="J5" s="1750"/>
      <c r="K5" s="1750"/>
      <c r="L5" s="1750"/>
      <c r="M5" s="1750"/>
      <c r="N5" s="1750"/>
      <c r="O5" s="1750"/>
      <c r="P5" s="1750"/>
      <c r="Q5" s="1750"/>
      <c r="R5" s="1750"/>
      <c r="S5" s="1750"/>
      <c r="T5" s="1750"/>
    </row>
    <row r="6" spans="2:20" ht="15">
      <c r="B6" s="1750"/>
      <c r="C6" s="1774" t="s">
        <v>89</v>
      </c>
      <c r="D6" s="1774" t="s">
        <v>90</v>
      </c>
      <c r="E6" s="1750"/>
      <c r="F6" s="1750"/>
      <c r="G6" s="1750"/>
      <c r="H6" s="1750"/>
      <c r="I6" s="1750"/>
      <c r="J6" s="1750"/>
      <c r="K6" s="1750"/>
      <c r="L6" s="1750"/>
      <c r="M6" s="1750"/>
      <c r="N6" s="1750"/>
      <c r="O6" s="1750"/>
      <c r="P6" s="1750"/>
      <c r="Q6" s="1750"/>
      <c r="R6" s="1750"/>
      <c r="S6" s="1750"/>
      <c r="T6" s="1750"/>
    </row>
    <row r="7" spans="2:20" ht="15">
      <c r="B7" s="1750"/>
      <c r="C7" s="1750"/>
      <c r="D7" s="1750"/>
      <c r="E7" s="1750"/>
      <c r="F7" s="1799" t="s">
        <v>91</v>
      </c>
      <c r="G7" s="1799" t="s">
        <v>91</v>
      </c>
      <c r="H7" s="1799" t="s">
        <v>92</v>
      </c>
      <c r="I7" s="1799" t="s">
        <v>92</v>
      </c>
      <c r="J7" s="1799" t="s">
        <v>912</v>
      </c>
      <c r="K7" s="1799" t="s">
        <v>912</v>
      </c>
      <c r="L7" s="1799" t="s">
        <v>912</v>
      </c>
      <c r="M7" s="1799" t="s">
        <v>912</v>
      </c>
      <c r="N7" s="1799" t="s">
        <v>912</v>
      </c>
      <c r="O7" s="1799" t="s">
        <v>912</v>
      </c>
      <c r="P7" s="1799" t="s">
        <v>912</v>
      </c>
      <c r="Q7" s="1799" t="s">
        <v>912</v>
      </c>
      <c r="R7" s="1799" t="s">
        <v>912</v>
      </c>
      <c r="S7" s="1799" t="s">
        <v>912</v>
      </c>
      <c r="T7" s="1799" t="s">
        <v>912</v>
      </c>
    </row>
    <row r="8" spans="2:20" ht="15">
      <c r="B8" s="1750"/>
      <c r="C8" s="1750"/>
      <c r="D8" s="1750"/>
      <c r="E8" s="1750"/>
      <c r="F8" s="1800">
        <v>2019</v>
      </c>
      <c r="G8" s="1800">
        <v>2020</v>
      </c>
      <c r="H8" s="1800">
        <v>2019</v>
      </c>
      <c r="I8" s="1800">
        <v>2020</v>
      </c>
      <c r="J8" s="1800">
        <v>2023</v>
      </c>
      <c r="K8" s="1800">
        <v>2025</v>
      </c>
      <c r="L8" s="1800">
        <v>2028</v>
      </c>
      <c r="M8" s="1800">
        <v>2030</v>
      </c>
      <c r="N8" s="1800">
        <v>2033</v>
      </c>
      <c r="O8" s="1800">
        <v>2035</v>
      </c>
      <c r="P8" s="1800">
        <v>2038</v>
      </c>
      <c r="Q8" s="1800">
        <v>2040</v>
      </c>
      <c r="R8" s="1800">
        <v>2043</v>
      </c>
      <c r="S8" s="1800">
        <v>2045</v>
      </c>
      <c r="T8" s="1800">
        <v>2050</v>
      </c>
    </row>
    <row r="9" spans="2:20">
      <c r="B9" s="2173" t="s">
        <v>93</v>
      </c>
      <c r="C9" s="2174" t="s">
        <v>94</v>
      </c>
      <c r="D9" s="1801" t="s">
        <v>68</v>
      </c>
      <c r="E9" s="1801" t="s">
        <v>913</v>
      </c>
      <c r="F9" s="1788">
        <f>GES_KP!F8-GES_Met!F9</f>
        <v>0.16895233924646647</v>
      </c>
      <c r="G9" s="1788">
        <f>GES_KP!G8-GES_Met!G9</f>
        <v>-2.101020366069406E-3</v>
      </c>
      <c r="H9" s="1788">
        <f>GES_KP!H8-GES_Met!H9</f>
        <v>0.22405736814770449</v>
      </c>
      <c r="I9" s="1788">
        <f>GES_KP!I8-GES_Met!I9</f>
        <v>0.17933564306360239</v>
      </c>
      <c r="J9" s="1788">
        <f>GES_KP!J8-GES_Met!J9</f>
        <v>-0.16988149136550845</v>
      </c>
      <c r="K9" s="1788">
        <f>GES_KP!K8-GES_Met!K9</f>
        <v>-0.30184583830139999</v>
      </c>
      <c r="L9" s="1788">
        <f>GES_KP!L8-GES_Met!L9</f>
        <v>-0.51419732568789556</v>
      </c>
      <c r="M9" s="1788">
        <f>GES_KP!M8-GES_Met!M9</f>
        <v>-0.55736128523163941</v>
      </c>
      <c r="N9" s="1788">
        <f>GES_KP!N8-GES_Met!N9</f>
        <v>-0.57936494089084078</v>
      </c>
      <c r="O9" s="1788">
        <f>GES_KP!O8-GES_Met!O9</f>
        <v>-0.58560930132869515</v>
      </c>
      <c r="P9" s="1788">
        <f>GES_KP!P8-GES_Met!P9</f>
        <v>-0.57517668097262131</v>
      </c>
      <c r="Q9" s="1788">
        <f>GES_KP!Q8-GES_Met!Q9</f>
        <v>-0.56216615450244056</v>
      </c>
      <c r="R9" s="1788">
        <f>GES_KP!R8-GES_Met!R9</f>
        <v>-0.53047205407971099</v>
      </c>
      <c r="S9" s="1788">
        <f>GES_KP!S8-GES_Met!S9</f>
        <v>-0.5041963370211473</v>
      </c>
      <c r="T9" s="1788">
        <f>GES_KP!T8-GES_Met!T9</f>
        <v>-0.40286209676416296</v>
      </c>
    </row>
    <row r="10" spans="2:20">
      <c r="B10" s="2173"/>
      <c r="C10" s="2174"/>
      <c r="D10" s="1801" t="s">
        <v>70</v>
      </c>
      <c r="E10" s="1801" t="s">
        <v>914</v>
      </c>
      <c r="F10" s="1788">
        <f>GES_KP!F9-GES_Met!F10</f>
        <v>0.10784429382629668</v>
      </c>
      <c r="G10" s="1788">
        <f>GES_KP!G9-GES_Met!G10</f>
        <v>0.12158896197946945</v>
      </c>
      <c r="H10" s="1788">
        <f>GES_KP!H9-GES_Met!H10</f>
        <v>0.34537328471555639</v>
      </c>
      <c r="I10" s="1788">
        <f>GES_KP!I9-GES_Met!I10</f>
        <v>0.34015934194826514</v>
      </c>
      <c r="J10" s="1788">
        <f>GES_KP!J9-GES_Met!J10</f>
        <v>0.29326636653193816</v>
      </c>
      <c r="K10" s="1788">
        <f>GES_KP!K9-GES_Met!K10</f>
        <v>0.26358272826743701</v>
      </c>
      <c r="L10" s="1788">
        <f>GES_KP!L9-GES_Met!L10</f>
        <v>0.21160712564635986</v>
      </c>
      <c r="M10" s="1788">
        <f>GES_KP!M9-GES_Met!M10</f>
        <v>0.17825020084167775</v>
      </c>
      <c r="N10" s="1788">
        <f>GES_KP!N9-GES_Met!N10</f>
        <v>0.14397333095007525</v>
      </c>
      <c r="O10" s="1788">
        <f>GES_KP!O9-GES_Met!O10</f>
        <v>0.12251401634522807</v>
      </c>
      <c r="P10" s="1788">
        <f>GES_KP!P9-GES_Met!P10</f>
        <v>9.483401244397438E-2</v>
      </c>
      <c r="Q10" s="1788">
        <f>GES_KP!Q9-GES_Met!Q10</f>
        <v>7.7474474037446228E-2</v>
      </c>
      <c r="R10" s="1788">
        <f>GES_KP!R9-GES_Met!R10</f>
        <v>5.4106247340443225E-2</v>
      </c>
      <c r="S10" s="1788">
        <f>GES_KP!S9-GES_Met!S10</f>
        <v>3.916497050164125E-2</v>
      </c>
      <c r="T10" s="1788">
        <f>GES_KP!T9-GES_Met!T10</f>
        <v>3.0146441707328692E-4</v>
      </c>
    </row>
    <row r="11" spans="2:20">
      <c r="B11" s="2173"/>
      <c r="C11" s="2174"/>
      <c r="D11" s="1801" t="s">
        <v>71</v>
      </c>
      <c r="E11" s="1801" t="s">
        <v>915</v>
      </c>
      <c r="F11" s="1788">
        <f>GES_KP!F10-GES_Met!F11</f>
        <v>0.13017718753146923</v>
      </c>
      <c r="G11" s="1788">
        <f>GES_KP!G10-GES_Met!G11</f>
        <v>0.11569858227312224</v>
      </c>
      <c r="H11" s="1788">
        <f>GES_KP!H10-GES_Met!H11</f>
        <v>3.9348659365572303E-2</v>
      </c>
      <c r="I11" s="1788">
        <f>GES_KP!I10-GES_Met!I11</f>
        <v>3.7864504638505991E-2</v>
      </c>
      <c r="J11" s="1788">
        <f>GES_KP!J10-GES_Met!J11</f>
        <v>4.2343962053156048E-2</v>
      </c>
      <c r="K11" s="1788">
        <f>GES_KP!K10-GES_Met!K11</f>
        <v>4.2080211028752146E-2</v>
      </c>
      <c r="L11" s="1788">
        <f>GES_KP!L10-GES_Met!L11</f>
        <v>4.6087635450954068E-2</v>
      </c>
      <c r="M11" s="1788">
        <f>GES_KP!M10-GES_Met!M11</f>
        <v>4.8392668403692163E-2</v>
      </c>
      <c r="N11" s="1788">
        <f>GES_KP!N10-GES_Met!N11</f>
        <v>4.2440037483034487E-2</v>
      </c>
      <c r="O11" s="1788">
        <f>GES_KP!O10-GES_Met!O11</f>
        <v>3.8258896220792593E-2</v>
      </c>
      <c r="P11" s="1788">
        <f>GES_KP!P10-GES_Met!P11</f>
        <v>3.1636492865719568E-2</v>
      </c>
      <c r="Q11" s="1788">
        <f>GES_KP!Q10-GES_Met!Q11</f>
        <v>2.6985281886702239E-2</v>
      </c>
      <c r="R11" s="1788">
        <f>GES_KP!R10-GES_Met!R11</f>
        <v>1.8664851062321297E-2</v>
      </c>
      <c r="S11" s="1788">
        <f>GES_KP!S10-GES_Met!S11</f>
        <v>1.2895816997787302E-2</v>
      </c>
      <c r="T11" s="1788">
        <f>GES_KP!T10-GES_Met!T11</f>
        <v>-1.2648473101891516E-4</v>
      </c>
    </row>
    <row r="12" spans="2:20">
      <c r="B12" s="2173"/>
      <c r="C12" s="2174"/>
      <c r="D12" s="1801" t="s">
        <v>95</v>
      </c>
      <c r="E12" s="1801" t="s">
        <v>916</v>
      </c>
      <c r="F12" s="1788">
        <f>GES_KP!F11-GES_Met!F12</f>
        <v>6.3365459452074475</v>
      </c>
      <c r="G12" s="1788">
        <f>GES_KP!G11-GES_Met!G12</f>
        <v>4.6894287424422032</v>
      </c>
      <c r="H12" s="1788">
        <f>GES_KP!H11-GES_Met!H12</f>
        <v>5.0659506856771372</v>
      </c>
      <c r="I12" s="1788">
        <f>GES_KP!I11-GES_Met!I12</f>
        <v>4.2820707365980866</v>
      </c>
      <c r="J12" s="1788">
        <f>GES_KP!J11-GES_Met!J12</f>
        <v>4.3717393556848947</v>
      </c>
      <c r="K12" s="1788">
        <f>GES_KP!K11-GES_Met!K12</f>
        <v>4.6478390178814948</v>
      </c>
      <c r="L12" s="1788">
        <f>GES_KP!L11-GES_Met!L12</f>
        <v>4.2529509962515846</v>
      </c>
      <c r="M12" s="1788">
        <f>GES_KP!M11-GES_Met!M12</f>
        <v>3.9897074750653019</v>
      </c>
      <c r="N12" s="1788">
        <f>GES_KP!N11-GES_Met!N12</f>
        <v>3.5194391193178589</v>
      </c>
      <c r="O12" s="1788">
        <f>GES_KP!O11-GES_Met!O12</f>
        <v>3.2060076242366975</v>
      </c>
      <c r="P12" s="1788">
        <f>GES_KP!P11-GES_Met!P12</f>
        <v>2.7209371577207548</v>
      </c>
      <c r="Q12" s="1788">
        <f>GES_KP!Q11-GES_Met!Q12</f>
        <v>2.3973428777068513</v>
      </c>
      <c r="R12" s="1788">
        <f>GES_KP!R11-GES_Met!R12</f>
        <v>1.9064696195527127</v>
      </c>
      <c r="S12" s="1788">
        <f>GES_KP!S11-GES_Met!S12</f>
        <v>1.5611115788296968</v>
      </c>
      <c r="T12" s="1788">
        <f>GES_KP!T11-GES_Met!T12</f>
        <v>0.59665071330045061</v>
      </c>
    </row>
    <row r="13" spans="2:20" ht="15">
      <c r="B13" s="2173"/>
      <c r="C13" s="2174"/>
      <c r="D13" s="1802" t="s">
        <v>96</v>
      </c>
      <c r="E13" s="1802" t="s">
        <v>917</v>
      </c>
      <c r="F13" s="1788">
        <f>GES_KP!F12-GES_Met!F13</f>
        <v>-1.5020695880146278</v>
      </c>
      <c r="G13" s="1788">
        <f>GES_KP!G12-GES_Met!G13</f>
        <v>-0.83177509627075352</v>
      </c>
      <c r="H13" s="1788">
        <f>GES_KP!H12-GES_Met!H13</f>
        <v>0.16166743627924163</v>
      </c>
      <c r="I13" s="1788">
        <f>GES_KP!I12-GES_Met!I13</f>
        <v>8.6767349438263253E-2</v>
      </c>
      <c r="J13" s="1788">
        <f>GES_KP!J12-GES_Met!J13</f>
        <v>-0.57233458043571872</v>
      </c>
      <c r="K13" s="1788">
        <f>GES_KP!K12-GES_Met!K13</f>
        <v>-1.212801784893081</v>
      </c>
      <c r="L13" s="1788">
        <f>GES_KP!L12-GES_Met!L13</f>
        <v>-1.1088366477058038</v>
      </c>
      <c r="M13" s="1788">
        <f>GES_KP!M12-GES_Met!M13</f>
        <v>-1.0577270009634852</v>
      </c>
      <c r="N13" s="1788">
        <f>GES_KP!N12-GES_Met!N13</f>
        <v>-1.3271338881672925</v>
      </c>
      <c r="O13" s="1788">
        <f>GES_KP!O12-GES_Met!O13</f>
        <v>-1.5452493511184677</v>
      </c>
      <c r="P13" s="1788">
        <f>GES_KP!P12-GES_Met!P13</f>
        <v>-1.7842929674098507</v>
      </c>
      <c r="Q13" s="1788">
        <f>GES_KP!Q12-GES_Met!Q13</f>
        <v>-2.0043632631606165</v>
      </c>
      <c r="R13" s="1788">
        <f>GES_KP!R12-GES_Met!R13</f>
        <v>-2.2311779489279413</v>
      </c>
      <c r="S13" s="1788">
        <f>GES_KP!S12-GES_Met!S13</f>
        <v>-2.4565632069342662</v>
      </c>
      <c r="T13" s="1788">
        <f>GES_KP!T12-GES_Met!T13</f>
        <v>-2.9144896287959643</v>
      </c>
    </row>
    <row r="14" spans="2:20" ht="15">
      <c r="B14" s="2173"/>
      <c r="C14" s="2174"/>
      <c r="D14" s="1802" t="s">
        <v>97</v>
      </c>
      <c r="E14" s="1802" t="s">
        <v>918</v>
      </c>
      <c r="F14" s="1788">
        <f>GES_KP!F13-GES_Met!F14</f>
        <v>4.8344763571928127</v>
      </c>
      <c r="G14" s="1788">
        <f>GES_KP!G13-GES_Met!G14</f>
        <v>3.8576536461714426</v>
      </c>
      <c r="H14" s="1788">
        <f>GES_KP!H13-GES_Met!H14</f>
        <v>5.2276181219563682</v>
      </c>
      <c r="I14" s="1788">
        <f>GES_KP!I13-GES_Met!I14</f>
        <v>4.368838086036348</v>
      </c>
      <c r="J14" s="1788">
        <f>GES_KP!J13-GES_Met!J14</f>
        <v>3.7994047752491724</v>
      </c>
      <c r="K14" s="1788">
        <f>GES_KP!K13-GES_Met!K14</f>
        <v>3.4350372329884067</v>
      </c>
      <c r="L14" s="1788">
        <f>GES_KP!L13-GES_Met!L14</f>
        <v>3.1441143485457843</v>
      </c>
      <c r="M14" s="1788">
        <f>GES_KP!M13-GES_Met!M14</f>
        <v>2.9319804741018203</v>
      </c>
      <c r="N14" s="1788">
        <f>GES_KP!N13-GES_Met!N14</f>
        <v>2.19230523115057</v>
      </c>
      <c r="O14" s="1788">
        <f>GES_KP!O13-GES_Met!O14</f>
        <v>1.6607582731182333</v>
      </c>
      <c r="P14" s="1788">
        <f>GES_KP!P13-GES_Met!P14</f>
        <v>0.93664419031090063</v>
      </c>
      <c r="Q14" s="1788">
        <f>GES_KP!Q13-GES_Met!Q14</f>
        <v>0.39297961454623476</v>
      </c>
      <c r="R14" s="1788">
        <f>GES_KP!R13-GES_Met!R14</f>
        <v>-0.32470832937522687</v>
      </c>
      <c r="S14" s="1788">
        <f>GES_KP!S13-GES_Met!S14</f>
        <v>-0.8954516281045688</v>
      </c>
      <c r="T14" s="1788">
        <f>GES_KP!T13-GES_Met!T14</f>
        <v>-2.3178389154955132</v>
      </c>
    </row>
    <row r="15" spans="2:20">
      <c r="B15" s="2173"/>
      <c r="C15" s="2174"/>
      <c r="D15" s="1801" t="s">
        <v>72</v>
      </c>
      <c r="E15" s="1801" t="s">
        <v>919</v>
      </c>
      <c r="F15" s="1788">
        <f>GES_KP!F14-GES_Met!F15</f>
        <v>0.11886742932788863</v>
      </c>
      <c r="G15" s="1788">
        <f>GES_KP!G14-GES_Met!G15</f>
        <v>9.3108919340506802E-2</v>
      </c>
      <c r="H15" s="1788">
        <f>GES_KP!H14-GES_Met!H15</f>
        <v>3.7568169479527569E-2</v>
      </c>
      <c r="I15" s="1788">
        <f>GES_KP!I14-GES_Met!I15</f>
        <v>3.3906622443620194E-2</v>
      </c>
      <c r="J15" s="1788">
        <f>GES_KP!J14-GES_Met!J15</f>
        <v>2.8290279186530043E-2</v>
      </c>
      <c r="K15" s="1788">
        <f>GES_KP!K14-GES_Met!K15</f>
        <v>2.3982090923734489E-2</v>
      </c>
      <c r="L15" s="1788">
        <f>GES_KP!L14-GES_Met!L15</f>
        <v>1.8470731964285392E-2</v>
      </c>
      <c r="M15" s="1788">
        <f>GES_KP!M14-GES_Met!M15</f>
        <v>1.4685805208904945E-2</v>
      </c>
      <c r="N15" s="1788">
        <f>GES_KP!N14-GES_Met!N15</f>
        <v>1.3073538352885272E-2</v>
      </c>
      <c r="O15" s="1788">
        <f>GES_KP!O14-GES_Met!O15</f>
        <v>1.177658032017348E-2</v>
      </c>
      <c r="P15" s="1788">
        <f>GES_KP!P14-GES_Met!P15</f>
        <v>1.5600233501921412E-2</v>
      </c>
      <c r="Q15" s="1788">
        <f>GES_KP!Q14-GES_Met!Q15</f>
        <v>1.6811151957047965E-2</v>
      </c>
      <c r="R15" s="1788">
        <f>GES_KP!R14-GES_Met!R15</f>
        <v>1.613915267671584E-2</v>
      </c>
      <c r="S15" s="1788">
        <f>GES_KP!S14-GES_Met!S15</f>
        <v>1.4004094169356551E-2</v>
      </c>
      <c r="T15" s="1788">
        <f>GES_KP!T14-GES_Met!T15</f>
        <v>0</v>
      </c>
    </row>
    <row r="16" spans="2:20" ht="15">
      <c r="B16" s="2173"/>
      <c r="C16" s="2174"/>
      <c r="D16" s="1804" t="s">
        <v>73</v>
      </c>
      <c r="E16" s="1804" t="s">
        <v>920</v>
      </c>
      <c r="F16" s="1788">
        <f>GES_KP!F15-GES_Met!F16</f>
        <v>0</v>
      </c>
      <c r="G16" s="1788">
        <f>GES_KP!G15-GES_Met!G16</f>
        <v>0</v>
      </c>
      <c r="H16" s="1788">
        <f>GES_KP!H15-GES_Met!H16</f>
        <v>0</v>
      </c>
      <c r="I16" s="1788">
        <f>GES_KP!I15-GES_Met!I16</f>
        <v>0</v>
      </c>
      <c r="J16" s="1788">
        <f>GES_KP!J15-GES_Met!J16</f>
        <v>0</v>
      </c>
      <c r="K16" s="1788">
        <f>GES_KP!K15-GES_Met!K16</f>
        <v>0</v>
      </c>
      <c r="L16" s="1788">
        <f>GES_KP!L15-GES_Met!L16</f>
        <v>0</v>
      </c>
      <c r="M16" s="1788">
        <f>GES_KP!M15-GES_Met!M16</f>
        <v>0</v>
      </c>
      <c r="N16" s="1788">
        <f>GES_KP!N15-GES_Met!N16</f>
        <v>0</v>
      </c>
      <c r="O16" s="1788">
        <f>GES_KP!O15-GES_Met!O16</f>
        <v>0</v>
      </c>
      <c r="P16" s="1788">
        <f>GES_KP!P15-GES_Met!P16</f>
        <v>0</v>
      </c>
      <c r="Q16" s="1788">
        <f>GES_KP!Q15-GES_Met!Q16</f>
        <v>0</v>
      </c>
      <c r="R16" s="1788">
        <f>GES_KP!R15-GES_Met!R16</f>
        <v>0</v>
      </c>
      <c r="S16" s="1788">
        <f>GES_KP!S15-GES_Met!S16</f>
        <v>0</v>
      </c>
      <c r="T16" s="1788">
        <f>GES_KP!T15-GES_Met!T16</f>
        <v>0</v>
      </c>
    </row>
    <row r="17" spans="2:20">
      <c r="B17" s="2173"/>
      <c r="C17" s="2174"/>
      <c r="D17" s="1801" t="s">
        <v>98</v>
      </c>
      <c r="E17" s="1801" t="s">
        <v>921</v>
      </c>
      <c r="F17" s="1788">
        <f>GES_KP!F16-GES_Met!F17</f>
        <v>4.846869401194013</v>
      </c>
      <c r="G17" s="1788">
        <f>GES_KP!G16-GES_Met!G17</f>
        <v>4.791746716493698</v>
      </c>
      <c r="H17" s="1788">
        <f>GES_KP!H16-GES_Met!H17</f>
        <v>4.9767357909032128</v>
      </c>
      <c r="I17" s="1788">
        <f>GES_KP!I16-GES_Met!I17</f>
        <v>4.8189343300780223</v>
      </c>
      <c r="J17" s="1788">
        <f>GES_KP!J16-GES_Met!J17</f>
        <v>2.2634060054990996</v>
      </c>
      <c r="K17" s="1788">
        <f>GES_KP!K16-GES_Met!K17</f>
        <v>0.92350361768380651</v>
      </c>
      <c r="L17" s="1788">
        <f>GES_KP!L16-GES_Met!L17</f>
        <v>0.78624909066834903</v>
      </c>
      <c r="M17" s="1788">
        <f>GES_KP!M16-GES_Met!M17</f>
        <v>0.69554355384950739</v>
      </c>
      <c r="N17" s="1788">
        <f>GES_KP!N16-GES_Met!N17</f>
        <v>0.63849488352931871</v>
      </c>
      <c r="O17" s="1788">
        <f>GES_KP!O16-GES_Met!O17</f>
        <v>0.60218962952248845</v>
      </c>
      <c r="P17" s="1788">
        <f>GES_KP!P16-GES_Met!P17</f>
        <v>0.45916281878160881</v>
      </c>
      <c r="Q17" s="1788">
        <f>GES_KP!Q16-GES_Met!Q17</f>
        <v>0.36408271758180177</v>
      </c>
      <c r="R17" s="1788">
        <f>GES_KP!R16-GES_Met!R17</f>
        <v>0.31557769521438317</v>
      </c>
      <c r="S17" s="1788">
        <f>GES_KP!S16-GES_Met!S17</f>
        <v>0.28380822848435017</v>
      </c>
      <c r="T17" s="1788">
        <f>GES_KP!T16-GES_Met!T17</f>
        <v>0.23734804776284424</v>
      </c>
    </row>
    <row r="18" spans="2:20" ht="15">
      <c r="B18" s="2173"/>
      <c r="C18" s="2174"/>
      <c r="D18" s="1805" t="s">
        <v>99</v>
      </c>
      <c r="E18" s="1805" t="s">
        <v>922</v>
      </c>
      <c r="F18" s="1788">
        <f>GES_KP!F17-GES_Met!F18</f>
        <v>11.709256596333546</v>
      </c>
      <c r="G18" s="1788">
        <f>GES_KP!G17-GES_Met!G18</f>
        <v>9.8094709021629001</v>
      </c>
      <c r="H18" s="1788">
        <f>GES_KP!H17-GES_Met!H18</f>
        <v>10.689033958288746</v>
      </c>
      <c r="I18" s="1788">
        <f>GES_KP!I17-GES_Met!I18</f>
        <v>9.6922711787700848</v>
      </c>
      <c r="J18" s="1788">
        <f>GES_KP!J17-GES_Met!J18</f>
        <v>6.8291644775900693</v>
      </c>
      <c r="K18" s="1788">
        <f>GES_KP!K17-GES_Met!K18</f>
        <v>5.5991418274838054</v>
      </c>
      <c r="L18" s="1788">
        <f>GES_KP!L17-GES_Met!L18</f>
        <v>4.8011682542936001</v>
      </c>
      <c r="M18" s="1788">
        <f>GES_KP!M17-GES_Met!M18</f>
        <v>4.36921841813745</v>
      </c>
      <c r="N18" s="1788">
        <f>GES_KP!N17-GES_Met!N18</f>
        <v>3.7780559687423079</v>
      </c>
      <c r="O18" s="1788">
        <f>GES_KP!O17-GES_Met!O18</f>
        <v>3.395137445316692</v>
      </c>
      <c r="P18" s="1788">
        <f>GES_KP!P17-GES_Met!P18</f>
        <v>2.7469940343413555</v>
      </c>
      <c r="Q18" s="1788">
        <f>GES_KP!Q17-GES_Met!Q18</f>
        <v>2.320530348667404</v>
      </c>
      <c r="R18" s="1788">
        <f>GES_KP!R17-GES_Met!R18</f>
        <v>1.7804855117668623</v>
      </c>
      <c r="S18" s="1788">
        <f>GES_KP!S17-GES_Met!S18</f>
        <v>1.4067883519616871</v>
      </c>
      <c r="T18" s="1788">
        <f>GES_KP!T17-GES_Met!T18</f>
        <v>0.43131164398518607</v>
      </c>
    </row>
    <row r="19" spans="2:20" ht="15">
      <c r="B19" s="2173"/>
      <c r="C19" s="2174"/>
      <c r="D19" s="1805" t="s">
        <v>100</v>
      </c>
      <c r="E19" s="1805" t="s">
        <v>923</v>
      </c>
      <c r="F19" s="1788">
        <f>GES_KP!F18-GES_Met!F19</f>
        <v>10.207187008318954</v>
      </c>
      <c r="G19" s="1788">
        <f>GES_KP!G18-GES_Met!G19</f>
        <v>8.9776958058921537</v>
      </c>
      <c r="H19" s="1788">
        <f>GES_KP!H18-GES_Met!H19</f>
        <v>10.850701394567977</v>
      </c>
      <c r="I19" s="1788">
        <f>GES_KP!I18-GES_Met!I19</f>
        <v>9.7790385282083889</v>
      </c>
      <c r="J19" s="1788">
        <f>GES_KP!J18-GES_Met!J19</f>
        <v>6.2568298971544039</v>
      </c>
      <c r="K19" s="1788">
        <f>GES_KP!K18-GES_Met!K19</f>
        <v>4.3863400425907173</v>
      </c>
      <c r="L19" s="1788">
        <f>GES_KP!L18-GES_Met!L19</f>
        <v>3.6923316065878282</v>
      </c>
      <c r="M19" s="1788">
        <f>GES_KP!M18-GES_Met!M19</f>
        <v>3.3114914171739542</v>
      </c>
      <c r="N19" s="1788">
        <f>GES_KP!N18-GES_Met!N19</f>
        <v>2.4509220805750545</v>
      </c>
      <c r="O19" s="1788">
        <f>GES_KP!O18-GES_Met!O19</f>
        <v>1.8498880941982208</v>
      </c>
      <c r="P19" s="1788">
        <f>GES_KP!P18-GES_Met!P19</f>
        <v>0.96270106693150126</v>
      </c>
      <c r="Q19" s="1788">
        <f>GES_KP!Q18-GES_Met!Q19</f>
        <v>0.31616708550679107</v>
      </c>
      <c r="R19" s="1788">
        <f>GES_KP!R18-GES_Met!R19</f>
        <v>-0.45069243716108076</v>
      </c>
      <c r="S19" s="1788">
        <f>GES_KP!S18-GES_Met!S19</f>
        <v>-1.0497748549725756</v>
      </c>
      <c r="T19" s="1788">
        <f>GES_KP!T18-GES_Met!T19</f>
        <v>-2.4831779848107782</v>
      </c>
    </row>
    <row r="20" spans="2:20">
      <c r="B20" s="2173"/>
      <c r="C20" s="2174" t="s">
        <v>101</v>
      </c>
      <c r="D20" s="1801" t="s">
        <v>102</v>
      </c>
      <c r="E20" s="1801" t="s">
        <v>924</v>
      </c>
      <c r="F20" s="1788">
        <f>GES_KP!F19-GES_Met!F20</f>
        <v>0.48197967136650277</v>
      </c>
      <c r="G20" s="1788">
        <f>GES_KP!G19-GES_Met!G20</f>
        <v>0.48977950038091933</v>
      </c>
      <c r="H20" s="1788">
        <f>GES_KP!H19-GES_Met!H20</f>
        <v>0.47263443195845412</v>
      </c>
      <c r="I20" s="1788">
        <f>GES_KP!I19-GES_Met!I20</f>
        <v>0.45579871251723603</v>
      </c>
      <c r="J20" s="1788">
        <f>GES_KP!J19-GES_Met!J20</f>
        <v>0.50416618094558885</v>
      </c>
      <c r="K20" s="1788">
        <f>GES_KP!K19-GES_Met!K20</f>
        <v>0.51969154728558919</v>
      </c>
      <c r="L20" s="1788">
        <f>GES_KP!L19-GES_Met!L20</f>
        <v>0.54057451525973477</v>
      </c>
      <c r="M20" s="1788">
        <f>GES_KP!M19-GES_Met!M20</f>
        <v>0.5544964939091841</v>
      </c>
      <c r="N20" s="1788">
        <f>GES_KP!N19-GES_Met!N20</f>
        <v>0.57264244464856517</v>
      </c>
      <c r="O20" s="1788">
        <f>GES_KP!O19-GES_Met!O20</f>
        <v>0.58473974514149063</v>
      </c>
      <c r="P20" s="1788">
        <f>GES_KP!P19-GES_Met!P20</f>
        <v>0.6004806143450736</v>
      </c>
      <c r="Q20" s="1788">
        <f>GES_KP!Q19-GES_Met!Q20</f>
        <v>0.61097452714744804</v>
      </c>
      <c r="R20" s="1788">
        <f>GES_KP!R19-GES_Met!R20</f>
        <v>0.62431031481520449</v>
      </c>
      <c r="S20" s="1788">
        <f>GES_KP!S19-GES_Met!S20</f>
        <v>0.63320083992704923</v>
      </c>
      <c r="T20" s="1788">
        <f>GES_KP!T19-GES_Met!T20</f>
        <v>0.65141868348028709</v>
      </c>
    </row>
    <row r="21" spans="2:20" ht="15">
      <c r="B21" s="2173"/>
      <c r="C21" s="2174"/>
      <c r="D21" s="1802" t="s">
        <v>103</v>
      </c>
      <c r="E21" s="1802" t="s">
        <v>925</v>
      </c>
      <c r="F21" s="1788">
        <f>GES_KP!F20-GES_Met!F21</f>
        <v>0.27273225414405999</v>
      </c>
      <c r="G21" s="1788">
        <f>GES_KP!G20-GES_Met!G21</f>
        <v>0.27742112907479566</v>
      </c>
      <c r="H21" s="1788">
        <f>GES_KP!H20-GES_Met!H21</f>
        <v>0.26873811095013878</v>
      </c>
      <c r="I21" s="1788">
        <f>GES_KP!I20-GES_Met!I21</f>
        <v>0.25615833649089836</v>
      </c>
      <c r="J21" s="1788">
        <f>GES_KP!J20-GES_Met!J21</f>
        <v>0.28639015012809921</v>
      </c>
      <c r="K21" s="1788">
        <f>GES_KP!K20-GES_Met!K21</f>
        <v>0.29519218730710861</v>
      </c>
      <c r="L21" s="1788">
        <f>GES_KP!L20-GES_Met!L21</f>
        <v>0.30815541897601406</v>
      </c>
      <c r="M21" s="1788">
        <f>GES_KP!M20-GES_Met!M21</f>
        <v>0.31679757342194748</v>
      </c>
      <c r="N21" s="1788">
        <f>GES_KP!N20-GES_Met!N21</f>
        <v>0.32953418178222194</v>
      </c>
      <c r="O21" s="1788">
        <f>GES_KP!O20-GES_Met!O21</f>
        <v>0.33802525402240136</v>
      </c>
      <c r="P21" s="1788">
        <f>GES_KP!P20-GES_Met!P21</f>
        <v>0.3505220382830565</v>
      </c>
      <c r="Q21" s="1788">
        <f>GES_KP!Q20-GES_Met!Q21</f>
        <v>0.35885322779015638</v>
      </c>
      <c r="R21" s="1788">
        <f>GES_KP!R20-GES_Met!R21</f>
        <v>0.37111018795119577</v>
      </c>
      <c r="S21" s="1788">
        <f>GES_KP!S20-GES_Met!S21</f>
        <v>0.37928149472521966</v>
      </c>
      <c r="T21" s="1788">
        <f>GES_KP!T20-GES_Met!T21</f>
        <v>0.39931005482759119</v>
      </c>
    </row>
    <row r="22" spans="2:20" ht="15">
      <c r="B22" s="2173"/>
      <c r="C22" s="2174"/>
      <c r="D22" s="1802" t="s">
        <v>104</v>
      </c>
      <c r="E22" s="1802" t="s">
        <v>926</v>
      </c>
      <c r="F22" s="1788">
        <f>GES_KP!F21-GES_Met!F22</f>
        <v>0.20924741722243212</v>
      </c>
      <c r="G22" s="1788">
        <f>GES_KP!G21-GES_Met!G22</f>
        <v>0.21235837130612012</v>
      </c>
      <c r="H22" s="1788">
        <f>GES_KP!H21-GES_Met!H22</f>
        <v>0.20389632100830113</v>
      </c>
      <c r="I22" s="1788">
        <f>GES_KP!I21-GES_Met!I22</f>
        <v>0.19964037602634122</v>
      </c>
      <c r="J22" s="1788">
        <f>GES_KP!J21-GES_Met!J22</f>
        <v>0.21634889789069689</v>
      </c>
      <c r="K22" s="1788">
        <f>GES_KP!K21-GES_Met!K22</f>
        <v>0.22235761027744871</v>
      </c>
      <c r="L22" s="1788">
        <f>GES_KP!L21-GES_Met!L22</f>
        <v>0.22919491831323668</v>
      </c>
      <c r="M22" s="1788">
        <f>GES_KP!M21-GES_Met!M22</f>
        <v>0.23375312367042156</v>
      </c>
      <c r="N22" s="1788">
        <f>GES_KP!N21-GES_Met!N22</f>
        <v>0.23798012363287313</v>
      </c>
      <c r="O22" s="1788">
        <f>GES_KP!O21-GES_Met!O22</f>
        <v>0.24079812360783848</v>
      </c>
      <c r="P22" s="1788">
        <f>GES_KP!P21-GES_Met!P22</f>
        <v>0.24284936302593252</v>
      </c>
      <c r="Q22" s="1788">
        <f>GES_KP!Q21-GES_Met!Q22</f>
        <v>0.24421685597133092</v>
      </c>
      <c r="R22" s="1788">
        <f>GES_KP!R21-GES_Met!R22</f>
        <v>0.24409233484507098</v>
      </c>
      <c r="S22" s="1788">
        <f>GES_KP!S21-GES_Met!S22</f>
        <v>0.24400932076089887</v>
      </c>
      <c r="T22" s="1788">
        <f>GES_KP!T21-GES_Met!T22</f>
        <v>0.24017551797654946</v>
      </c>
    </row>
    <row r="23" spans="2:20" ht="15">
      <c r="B23" s="2173"/>
      <c r="C23" s="2174"/>
      <c r="D23" s="1802" t="s">
        <v>105</v>
      </c>
      <c r="E23" s="1802" t="s">
        <v>927</v>
      </c>
      <c r="F23" s="1788">
        <f>GES_KP!F22-GES_Met!F23</f>
        <v>0</v>
      </c>
      <c r="G23" s="1788">
        <f>GES_KP!G22-GES_Met!G23</f>
        <v>0</v>
      </c>
      <c r="H23" s="1788">
        <f>GES_KP!H22-GES_Met!H23</f>
        <v>0</v>
      </c>
      <c r="I23" s="1788">
        <f>GES_KP!I22-GES_Met!I23</f>
        <v>0</v>
      </c>
      <c r="J23" s="1788">
        <f>GES_KP!J22-GES_Met!J23</f>
        <v>0</v>
      </c>
      <c r="K23" s="1788">
        <f>GES_KP!K22-GES_Met!K23</f>
        <v>0</v>
      </c>
      <c r="L23" s="1788">
        <f>GES_KP!L22-GES_Met!L23</f>
        <v>0</v>
      </c>
      <c r="M23" s="1788">
        <f>GES_KP!M22-GES_Met!M23</f>
        <v>0</v>
      </c>
      <c r="N23" s="1788">
        <f>GES_KP!N22-GES_Met!N23</f>
        <v>0</v>
      </c>
      <c r="O23" s="1788">
        <f>GES_KP!O22-GES_Met!O23</f>
        <v>0</v>
      </c>
      <c r="P23" s="1788">
        <f>GES_KP!P22-GES_Met!P23</f>
        <v>0</v>
      </c>
      <c r="Q23" s="1788">
        <f>GES_KP!Q22-GES_Met!Q23</f>
        <v>0</v>
      </c>
      <c r="R23" s="1788">
        <f>GES_KP!R22-GES_Met!R23</f>
        <v>0</v>
      </c>
      <c r="S23" s="1788">
        <f>GES_KP!S22-GES_Met!S23</f>
        <v>0</v>
      </c>
      <c r="T23" s="1788">
        <f>GES_KP!T22-GES_Met!T23</f>
        <v>0</v>
      </c>
    </row>
    <row r="24" spans="2:20">
      <c r="B24" s="2173"/>
      <c r="C24" s="2174"/>
      <c r="D24" s="1801" t="s">
        <v>106</v>
      </c>
      <c r="E24" s="1801" t="s">
        <v>928</v>
      </c>
      <c r="F24" s="1788">
        <f>GES_KP!F23-GES_Met!F24</f>
        <v>0.17704329470925728</v>
      </c>
      <c r="G24" s="1788">
        <f>GES_KP!G23-GES_Met!G24</f>
        <v>0.12629677986977939</v>
      </c>
      <c r="H24" s="1788">
        <f>GES_KP!H23-GES_Met!H24</f>
        <v>0</v>
      </c>
      <c r="I24" s="1788">
        <f>GES_KP!I23-GES_Met!I24</f>
        <v>0</v>
      </c>
      <c r="J24" s="1788">
        <f>GES_KP!J23-GES_Met!J24</f>
        <v>2.3171092162890261E-2</v>
      </c>
      <c r="K24" s="1788">
        <f>GES_KP!K23-GES_Met!K24</f>
        <v>4.1628881382322902E-2</v>
      </c>
      <c r="L24" s="1788">
        <f>GES_KP!L23-GES_Met!L24</f>
        <v>6.862399134305619E-2</v>
      </c>
      <c r="M24" s="1788">
        <f>GES_KP!M23-GES_Met!M24</f>
        <v>8.5686719360055008E-2</v>
      </c>
      <c r="N24" s="1788">
        <f>GES_KP!N23-GES_Met!N24</f>
        <v>0.10005783199563112</v>
      </c>
      <c r="O24" s="1788">
        <f>GES_KP!O23-GES_Met!O24</f>
        <v>0.10960015632470643</v>
      </c>
      <c r="P24" s="1788">
        <f>GES_KP!P23-GES_Met!P24</f>
        <v>0.12549106583234604</v>
      </c>
      <c r="Q24" s="1788">
        <f>GES_KP!Q23-GES_Met!Q24</f>
        <v>0.13607047828481456</v>
      </c>
      <c r="R24" s="1788">
        <f>GES_KP!R23-GES_Met!R24</f>
        <v>0.15455957588648417</v>
      </c>
      <c r="S24" s="1788">
        <f>GES_KP!S23-GES_Met!S24</f>
        <v>0.166863257325641</v>
      </c>
      <c r="T24" s="1788">
        <f>GES_KP!T23-GES_Met!T24</f>
        <v>0.20394637650337266</v>
      </c>
    </row>
    <row r="25" spans="2:20">
      <c r="B25" s="2173"/>
      <c r="C25" s="2174"/>
      <c r="D25" s="1801" t="s">
        <v>60</v>
      </c>
      <c r="E25" s="1801" t="s">
        <v>929</v>
      </c>
      <c r="F25" s="1788">
        <f>GES_KP!F24-GES_Met!F25</f>
        <v>1.4297355958114988E-2</v>
      </c>
      <c r="G25" s="1788">
        <f>GES_KP!G24-GES_Met!G25</f>
        <v>9.6501343788093497E-3</v>
      </c>
      <c r="H25" s="1788">
        <f>GES_KP!H24-GES_Met!H25</f>
        <v>1.4297355958114988E-2</v>
      </c>
      <c r="I25" s="1788">
        <f>GES_KP!I24-GES_Met!I25</f>
        <v>9.6501343788093497E-3</v>
      </c>
      <c r="J25" s="1788">
        <f>GES_KP!J24-GES_Met!J25</f>
        <v>1.08711727302373E-2</v>
      </c>
      <c r="K25" s="1788">
        <f>GES_KP!K24-GES_Met!K25</f>
        <v>1.1160798776123526E-2</v>
      </c>
      <c r="L25" s="1788">
        <f>GES_KP!L24-GES_Met!L25</f>
        <v>9.635924875167845E-3</v>
      </c>
      <c r="M25" s="1788">
        <f>GES_KP!M24-GES_Met!M25</f>
        <v>8.6751329633177887E-3</v>
      </c>
      <c r="N25" s="1788">
        <f>GES_KP!N24-GES_Met!N25</f>
        <v>7.7266912539326604E-3</v>
      </c>
      <c r="O25" s="1788">
        <f>GES_KP!O24-GES_Met!O25</f>
        <v>7.0943967810090935E-3</v>
      </c>
      <c r="P25" s="1788">
        <f>GES_KP!P24-GES_Met!P25</f>
        <v>6.1459550716236322E-3</v>
      </c>
      <c r="Q25" s="1788">
        <f>GES_KP!Q24-GES_Met!Q25</f>
        <v>5.5136605987000653E-3</v>
      </c>
      <c r="R25" s="1788">
        <f>GES_KP!R24-GES_Met!R25</f>
        <v>4.5652188893147705E-3</v>
      </c>
      <c r="S25" s="1788">
        <f>GES_KP!S24-GES_Met!S25</f>
        <v>3.9329244163911481E-3</v>
      </c>
      <c r="T25" s="1788">
        <f>GES_KP!T24-GES_Met!T25</f>
        <v>2.3521882340821754E-3</v>
      </c>
    </row>
    <row r="26" spans="2:20" ht="15">
      <c r="B26" s="2173"/>
      <c r="C26" s="2174"/>
      <c r="D26" s="1809" t="s">
        <v>43</v>
      </c>
      <c r="E26" s="1809" t="s">
        <v>930</v>
      </c>
      <c r="F26" s="1788">
        <f>GES_KP!F25-GES_Met!F26</f>
        <v>1.005641947323312</v>
      </c>
      <c r="G26" s="1788">
        <f>GES_KP!G25-GES_Met!G26</f>
        <v>0.98875380505915267</v>
      </c>
      <c r="H26" s="1788">
        <f>GES_KP!H25-GES_Met!H26</f>
        <v>0.9968949240084406</v>
      </c>
      <c r="I26" s="1788">
        <f>GES_KP!I25-GES_Met!I26</f>
        <v>1.0249546215802532</v>
      </c>
      <c r="J26" s="1788">
        <f>GES_KP!J25-GES_Met!J26</f>
        <v>0.90441612991258502</v>
      </c>
      <c r="K26" s="1788">
        <f>GES_KP!K25-GES_Met!K26</f>
        <v>0.85392648516891612</v>
      </c>
      <c r="L26" s="1788">
        <f>GES_KP!L25-GES_Met!L26</f>
        <v>0.78853320357072576</v>
      </c>
      <c r="M26" s="1788">
        <f>GES_KP!M25-GES_Met!M26</f>
        <v>0.74493768250526493</v>
      </c>
      <c r="N26" s="1788">
        <f>GES_KP!N25-GES_Met!N26</f>
        <v>0.68383421838430181</v>
      </c>
      <c r="O26" s="1788">
        <f>GES_KP!O25-GES_Met!O26</f>
        <v>0.64309857563699246</v>
      </c>
      <c r="P26" s="1788">
        <f>GES_KP!P25-GES_Met!P26</f>
        <v>0.58632388743636721</v>
      </c>
      <c r="Q26" s="1788">
        <f>GES_KP!Q25-GES_Met!Q26</f>
        <v>0.54847409530261793</v>
      </c>
      <c r="R26" s="1788">
        <f>GES_KP!R25-GES_Met!R26</f>
        <v>0.49554728338176179</v>
      </c>
      <c r="S26" s="1788">
        <f>GES_KP!S25-GES_Met!S26</f>
        <v>0.46026274210119045</v>
      </c>
      <c r="T26" s="1788">
        <f>GES_KP!T25-GES_Met!T26</f>
        <v>0.37788251030118225</v>
      </c>
    </row>
    <row r="27" spans="2:20" ht="15">
      <c r="B27" s="2173"/>
      <c r="C27" s="2174"/>
      <c r="D27" s="1809" t="s">
        <v>107</v>
      </c>
      <c r="E27" s="1809" t="s">
        <v>931</v>
      </c>
      <c r="F27" s="1788">
        <f>GES_KP!F26-GES_Met!F27</f>
        <v>0</v>
      </c>
      <c r="G27" s="1788">
        <f>GES_KP!G26-GES_Met!G27</f>
        <v>0</v>
      </c>
      <c r="H27" s="1788">
        <f>GES_KP!H26-GES_Met!H27</f>
        <v>0.63831144638561277</v>
      </c>
      <c r="I27" s="1788">
        <f>GES_KP!I26-GES_Met!I27</f>
        <v>0.64742797355716775</v>
      </c>
      <c r="J27" s="1788">
        <f>GES_KP!J26-GES_Met!J27</f>
        <v>0.43751001263941269</v>
      </c>
      <c r="K27" s="1788">
        <f>GES_KP!K26-GES_Met!K27</f>
        <v>0.35016500383350824</v>
      </c>
      <c r="L27" s="1788">
        <f>GES_KP!L26-GES_Met!L27</f>
        <v>0.27759784198769566</v>
      </c>
      <c r="M27" s="1788">
        <f>GES_KP!M26-GES_Met!M27</f>
        <v>0.22921973409048757</v>
      </c>
      <c r="N27" s="1788">
        <f>GES_KP!N26-GES_Met!N27</f>
        <v>0.18620163680038759</v>
      </c>
      <c r="O27" s="1788">
        <f>GES_KP!O26-GES_Met!O27</f>
        <v>0.15752290527365398</v>
      </c>
      <c r="P27" s="1788">
        <f>GES_KP!P26-GES_Met!P27</f>
        <v>0.12942284439255625</v>
      </c>
      <c r="Q27" s="1788">
        <f>GES_KP!Q26-GES_Met!Q27</f>
        <v>0.11068947047182487</v>
      </c>
      <c r="R27" s="1788">
        <f>GES_KP!R26-GES_Met!R27</f>
        <v>0.10044169940172587</v>
      </c>
      <c r="S27" s="1788">
        <f>GES_KP!S26-GES_Met!S27</f>
        <v>9.3609852021660833E-2</v>
      </c>
      <c r="T27" s="1788">
        <f>GES_KP!T26-GES_Met!T27</f>
        <v>8.5974845552386325E-2</v>
      </c>
    </row>
    <row r="28" spans="2:20" ht="15">
      <c r="B28" s="2173"/>
      <c r="C28" s="2174"/>
      <c r="D28" s="1805" t="s">
        <v>108</v>
      </c>
      <c r="E28" s="1805" t="s">
        <v>932</v>
      </c>
      <c r="F28" s="1788">
        <f>GES_KP!F27-GES_Met!F28</f>
        <v>1.6789622693571857</v>
      </c>
      <c r="G28" s="1788">
        <f>GES_KP!G27-GES_Met!G28</f>
        <v>1.6144802196886587</v>
      </c>
      <c r="H28" s="1788">
        <f>GES_KP!H27-GES_Met!H28</f>
        <v>2.1221381583106336</v>
      </c>
      <c r="I28" s="1788">
        <f>GES_KP!I27-GES_Met!I28</f>
        <v>2.137831442033459</v>
      </c>
      <c r="J28" s="1788">
        <f>GES_KP!J27-GES_Met!J28</f>
        <v>1.8801345883907032</v>
      </c>
      <c r="K28" s="1788">
        <f>GES_KP!K27-GES_Met!K28</f>
        <v>1.7765727164464806</v>
      </c>
      <c r="L28" s="1788">
        <f>GES_KP!L27-GES_Met!L28</f>
        <v>1.6849654770363571</v>
      </c>
      <c r="M28" s="1788">
        <f>GES_KP!M27-GES_Met!M28</f>
        <v>1.6230157628283166</v>
      </c>
      <c r="N28" s="1788">
        <f>GES_KP!N27-GES_Met!N28</f>
        <v>1.5504628230828388</v>
      </c>
      <c r="O28" s="1788">
        <f>GES_KP!O27-GES_Met!O28</f>
        <v>1.5020557791578284</v>
      </c>
      <c r="P28" s="1788">
        <f>GES_KP!P27-GES_Met!P28</f>
        <v>1.4478643670779547</v>
      </c>
      <c r="Q28" s="1788">
        <f>GES_KP!Q27-GES_Met!Q28</f>
        <v>1.4117222318054132</v>
      </c>
      <c r="R28" s="1788">
        <f>GES_KP!R27-GES_Met!R28</f>
        <v>1.3794240923744781</v>
      </c>
      <c r="S28" s="1788">
        <f>GES_KP!S27-GES_Met!S28</f>
        <v>1.3578696157919268</v>
      </c>
      <c r="T28" s="1788">
        <f>GES_KP!T27-GES_Met!T28</f>
        <v>1.3215746040713157</v>
      </c>
    </row>
    <row r="29" spans="2:20">
      <c r="B29" s="2173"/>
      <c r="C29" s="2175" t="s">
        <v>109</v>
      </c>
      <c r="D29" s="1810" t="s">
        <v>68</v>
      </c>
      <c r="E29" s="1801" t="s">
        <v>933</v>
      </c>
      <c r="F29" s="1788">
        <f>GES_KP!F28-GES_Met!F29</f>
        <v>0.34599563395572375</v>
      </c>
      <c r="G29" s="1788">
        <f>GES_KP!G28-GES_Met!G29</f>
        <v>0.12419575950370643</v>
      </c>
      <c r="H29" s="1788">
        <f>GES_KP!H28-GES_Met!H29</f>
        <v>0.34979669021812754</v>
      </c>
      <c r="I29" s="1788">
        <f>GES_KP!I28-GES_Met!I29</f>
        <v>0.31182265532480358</v>
      </c>
      <c r="J29" s="1788">
        <f>GES_KP!J28-GES_Met!J29</f>
        <v>-6.0507361946093852E-3</v>
      </c>
      <c r="K29" s="1788">
        <f>GES_KP!K28-GES_Met!K29</f>
        <v>-0.12346091713604324</v>
      </c>
      <c r="L29" s="1788">
        <f>GES_KP!L28-GES_Met!L29</f>
        <v>-0.31012681619434801</v>
      </c>
      <c r="M29" s="1788">
        <f>GES_KP!M28-GES_Met!M29</f>
        <v>-0.34212981713661605</v>
      </c>
      <c r="N29" s="1788">
        <f>GES_KP!N28-GES_Met!N29</f>
        <v>-0.34979809905475889</v>
      </c>
      <c r="O29" s="1788">
        <f>GES_KP!O28-GES_Met!O29</f>
        <v>-0.34718641397181216</v>
      </c>
      <c r="P29" s="1788">
        <f>GES_KP!P28-GES_Met!P29</f>
        <v>-0.3219928461169772</v>
      </c>
      <c r="Q29" s="1788">
        <f>GES_KP!Q28-GES_Met!Q29</f>
        <v>-0.29975077799694461</v>
      </c>
      <c r="R29" s="1788">
        <f>GES_KP!R28-GES_Met!R29</f>
        <v>-0.25244163153377386</v>
      </c>
      <c r="S29" s="1788">
        <f>GES_KP!S28-GES_Met!S29</f>
        <v>-0.2162935997093669</v>
      </c>
      <c r="T29" s="1788">
        <f>GES_KP!T28-GES_Met!T29</f>
        <v>-8.4752635894428607E-2</v>
      </c>
    </row>
    <row r="30" spans="2:20">
      <c r="B30" s="2173"/>
      <c r="C30" s="2176"/>
      <c r="D30" s="1810" t="s">
        <v>70</v>
      </c>
      <c r="E30" s="1801" t="s">
        <v>934</v>
      </c>
      <c r="F30" s="1788">
        <f>GES_KP!F29-GES_Met!F30</f>
        <v>0.10784429382629668</v>
      </c>
      <c r="G30" s="1788">
        <f>GES_KP!G29-GES_Met!G30</f>
        <v>0.12158896197946945</v>
      </c>
      <c r="H30" s="1788">
        <f>GES_KP!H29-GES_Met!H30</f>
        <v>0.43305527570251456</v>
      </c>
      <c r="I30" s="1788">
        <f>GES_KP!I29-GES_Met!I30</f>
        <v>0.43293184185419165</v>
      </c>
      <c r="J30" s="1788">
        <f>GES_KP!J29-GES_Met!J30</f>
        <v>0.36069764545106153</v>
      </c>
      <c r="K30" s="1788">
        <f>GES_KP!K29-GES_Met!K30</f>
        <v>0.32006812578758925</v>
      </c>
      <c r="L30" s="1788">
        <f>GES_KP!L29-GES_Met!L30</f>
        <v>0.25386750022591897</v>
      </c>
      <c r="M30" s="1788">
        <f>GES_KP!M29-GES_Met!M30</f>
        <v>0.2114676630821215</v>
      </c>
      <c r="N30" s="1788">
        <f>GES_KP!N29-GES_Met!N30</f>
        <v>0.16928538082416544</v>
      </c>
      <c r="O30" s="1788">
        <f>GES_KP!O29-GES_Met!O30</f>
        <v>0.14302975210224034</v>
      </c>
      <c r="P30" s="1788">
        <f>GES_KP!P29-GES_Met!P30</f>
        <v>0.11007436987876851</v>
      </c>
      <c r="Q30" s="1788">
        <f>GES_KP!Q29-GES_Met!Q30</f>
        <v>8.9570356897218595E-2</v>
      </c>
      <c r="R30" s="1788">
        <f>GES_KP!R29-GES_Met!R30</f>
        <v>6.2873599743735298E-2</v>
      </c>
      <c r="S30" s="1788">
        <f>GES_KP!S29-GES_Met!S30</f>
        <v>4.5930388939161571E-2</v>
      </c>
      <c r="T30" s="1788">
        <f>GES_KP!T29-GES_Met!T30</f>
        <v>1.8463954419017381E-3</v>
      </c>
    </row>
    <row r="31" spans="2:20">
      <c r="B31" s="2173"/>
      <c r="C31" s="2176"/>
      <c r="D31" s="1810" t="s">
        <v>71</v>
      </c>
      <c r="E31" s="1801" t="s">
        <v>935</v>
      </c>
      <c r="F31" s="1788">
        <f>GES_KP!F30-GES_Met!F31</f>
        <v>0.13017718753146923</v>
      </c>
      <c r="G31" s="1788">
        <f>GES_KP!G30-GES_Met!G31</f>
        <v>0.11569858227312224</v>
      </c>
      <c r="H31" s="1788">
        <f>GES_KP!H30-GES_Met!H31</f>
        <v>0.34805828494831559</v>
      </c>
      <c r="I31" s="1788">
        <f>GES_KP!I30-GES_Met!I31</f>
        <v>0.34214774663722736</v>
      </c>
      <c r="J31" s="1788">
        <f>GES_KP!J30-GES_Met!J31</f>
        <v>0.26172769872803059</v>
      </c>
      <c r="K31" s="1788">
        <f>GES_KP!K30-GES_Met!K31</f>
        <v>0.22334073120256548</v>
      </c>
      <c r="L31" s="1788">
        <f>GES_KP!L30-GES_Met!L31</f>
        <v>0.17595403542812882</v>
      </c>
      <c r="M31" s="1788">
        <f>GES_KP!M30-GES_Met!M31</f>
        <v>0.14513257177591754</v>
      </c>
      <c r="N31" s="1788">
        <f>GES_KP!N30-GES_Met!N31</f>
        <v>0.11954433376819562</v>
      </c>
      <c r="O31" s="1788">
        <f>GES_KP!O30-GES_Met!O31</f>
        <v>0.10293213003414614</v>
      </c>
      <c r="P31" s="1788">
        <f>GES_KP!P30-GES_Met!P31</f>
        <v>7.9911059057480749E-2</v>
      </c>
      <c r="Q31" s="1788">
        <f>GES_KP!Q30-GES_Met!Q31</f>
        <v>6.5059754847460738E-2</v>
      </c>
      <c r="R31" s="1788">
        <f>GES_KP!R30-GES_Met!R31</f>
        <v>4.7051826429947319E-2</v>
      </c>
      <c r="S31" s="1788">
        <f>GES_KP!S30-GES_Met!S31</f>
        <v>3.5512813405050636E-2</v>
      </c>
      <c r="T31" s="1788">
        <f>GES_KP!T30-GES_Met!T31</f>
        <v>4.6286475639759628E-3</v>
      </c>
    </row>
    <row r="32" spans="2:20">
      <c r="B32" s="2173"/>
      <c r="C32" s="2176"/>
      <c r="D32" s="1810" t="s">
        <v>95</v>
      </c>
      <c r="E32" s="1801" t="s">
        <v>936</v>
      </c>
      <c r="F32" s="1788">
        <f>GES_KP!F31-GES_Met!F32</f>
        <v>6.3365459452074475</v>
      </c>
      <c r="G32" s="1788">
        <f>GES_KP!G31-GES_Met!G32</f>
        <v>4.6894287424422032</v>
      </c>
      <c r="H32" s="1788">
        <f>GES_KP!H31-GES_Met!H32</f>
        <v>5.1688345977406129</v>
      </c>
      <c r="I32" s="1788">
        <f>GES_KP!I31-GES_Met!I32</f>
        <v>4.3855148002073605</v>
      </c>
      <c r="J32" s="1788">
        <f>GES_KP!J31-GES_Met!J32</f>
        <v>4.4632393672345216</v>
      </c>
      <c r="K32" s="1788">
        <f>GES_KP!K31-GES_Met!K32</f>
        <v>4.7448299629937623</v>
      </c>
      <c r="L32" s="1788">
        <f>GES_KP!L31-GES_Met!L32</f>
        <v>4.3401130450905185</v>
      </c>
      <c r="M32" s="1788">
        <f>GES_KP!M31-GES_Met!M32</f>
        <v>4.0703068757961489</v>
      </c>
      <c r="N32" s="1788">
        <f>GES_KP!N31-GES_Met!N32</f>
        <v>3.5823148677450689</v>
      </c>
      <c r="O32" s="1788">
        <f>GES_KP!O31-GES_Met!O32</f>
        <v>3.2570593840099988</v>
      </c>
      <c r="P32" s="1788">
        <f>GES_KP!P31-GES_Met!P32</f>
        <v>2.7520092904941649</v>
      </c>
      <c r="Q32" s="1788">
        <f>GES_KP!Q31-GES_Met!Q32</f>
        <v>2.4151002237593282</v>
      </c>
      <c r="R32" s="1788">
        <f>GES_KP!R31-GES_Met!R32</f>
        <v>1.9146421162737202</v>
      </c>
      <c r="S32" s="1788">
        <f>GES_KP!S31-GES_Met!S32</f>
        <v>1.5628909584123636</v>
      </c>
      <c r="T32" s="1788">
        <f>GES_KP!T31-GES_Met!T32</f>
        <v>0.59702147329482158</v>
      </c>
    </row>
    <row r="33" spans="2:20">
      <c r="B33" s="2173"/>
      <c r="C33" s="2176"/>
      <c r="D33" s="1810" t="s">
        <v>96</v>
      </c>
      <c r="E33" s="1801" t="s">
        <v>917</v>
      </c>
      <c r="F33" s="1788">
        <f>GES_KP!F32-GES_Met!F33</f>
        <v>-1.5020695880146278</v>
      </c>
      <c r="G33" s="1788">
        <f>GES_KP!G32-GES_Met!G33</f>
        <v>-0.83177509627075352</v>
      </c>
      <c r="H33" s="1788">
        <f>GES_KP!H32-GES_Met!H33</f>
        <v>0.16186192344194694</v>
      </c>
      <c r="I33" s="1788">
        <f>GES_KP!I32-GES_Met!I33</f>
        <v>8.6775459443016345E-2</v>
      </c>
      <c r="J33" s="1788">
        <f>GES_KP!J32-GES_Met!J33</f>
        <v>-0.57234521661884585</v>
      </c>
      <c r="K33" s="1788">
        <f>GES_KP!K32-GES_Met!K33</f>
        <v>-1.2129402843490098</v>
      </c>
      <c r="L33" s="1788">
        <f>GES_KP!L32-GES_Met!L33</f>
        <v>-1.1089536559803967</v>
      </c>
      <c r="M33" s="1788">
        <f>GES_KP!M32-GES_Met!M33</f>
        <v>-1.0578356951554007</v>
      </c>
      <c r="N33" s="1788">
        <f>GES_KP!N32-GES_Met!N33</f>
        <v>-1.3273177270264469</v>
      </c>
      <c r="O33" s="1788">
        <f>GES_KP!O32-GES_Met!O33</f>
        <v>-1.5454959439504243</v>
      </c>
      <c r="P33" s="1788">
        <f>GES_KP!P32-GES_Met!P33</f>
        <v>-1.7846071346414085</v>
      </c>
      <c r="Q33" s="1788">
        <f>GES_KP!Q32-GES_Met!Q33</f>
        <v>-2.0047419675670053</v>
      </c>
      <c r="R33" s="1788">
        <f>GES_KP!R32-GES_Met!R33</f>
        <v>-2.23161738803784</v>
      </c>
      <c r="S33" s="1788">
        <f>GES_KP!S32-GES_Met!S33</f>
        <v>-2.4570658380258887</v>
      </c>
      <c r="T33" s="1788">
        <f>GES_KP!T32-GES_Met!T33</f>
        <v>-2.9151386012599803</v>
      </c>
    </row>
    <row r="34" spans="2:20">
      <c r="B34" s="2173"/>
      <c r="C34" s="2176"/>
      <c r="D34" s="1810" t="s">
        <v>97</v>
      </c>
      <c r="E34" s="1801" t="s">
        <v>937</v>
      </c>
      <c r="F34" s="1788">
        <f>GES_KP!F33-GES_Met!F34</f>
        <v>4.8344763571928127</v>
      </c>
      <c r="G34" s="1788">
        <f>GES_KP!G33-GES_Met!G34</f>
        <v>3.8576536461714426</v>
      </c>
      <c r="H34" s="1788">
        <f>GES_KP!H33-GES_Met!H34</f>
        <v>5.3306965211825457</v>
      </c>
      <c r="I34" s="1788">
        <f>GES_KP!I33-GES_Met!I34</f>
        <v>4.4722902596503786</v>
      </c>
      <c r="J34" s="1788">
        <f>GES_KP!J33-GES_Met!J34</f>
        <v>3.8908941506156793</v>
      </c>
      <c r="K34" s="1788">
        <f>GES_KP!K33-GES_Met!K34</f>
        <v>3.5318896786447453</v>
      </c>
      <c r="L34" s="1788">
        <f>GES_KP!L33-GES_Met!L34</f>
        <v>3.2311593891101325</v>
      </c>
      <c r="M34" s="1788">
        <f>GES_KP!M33-GES_Met!M34</f>
        <v>3.0124711806407447</v>
      </c>
      <c r="N34" s="1788">
        <f>GES_KP!N33-GES_Met!N34</f>
        <v>2.2549971407186149</v>
      </c>
      <c r="O34" s="1788">
        <f>GES_KP!O33-GES_Met!O34</f>
        <v>1.7115634400595781</v>
      </c>
      <c r="P34" s="1788">
        <f>GES_KP!P33-GES_Met!P34</f>
        <v>0.9674021558527599</v>
      </c>
      <c r="Q34" s="1788">
        <f>GES_KP!Q33-GES_Met!Q34</f>
        <v>0.41035825619231758</v>
      </c>
      <c r="R34" s="1788">
        <f>GES_KP!R33-GES_Met!R34</f>
        <v>-0.31697527176412166</v>
      </c>
      <c r="S34" s="1788">
        <f>GES_KP!S33-GES_Met!S34</f>
        <v>-0.89417487961352471</v>
      </c>
      <c r="T34" s="1788">
        <f>GES_KP!T33-GES_Met!T34</f>
        <v>-2.3181171279651585</v>
      </c>
    </row>
    <row r="35" spans="2:20">
      <c r="B35" s="2173"/>
      <c r="C35" s="2176"/>
      <c r="D35" s="1810" t="s">
        <v>72</v>
      </c>
      <c r="E35" s="1801" t="s">
        <v>938</v>
      </c>
      <c r="F35" s="1788">
        <f>GES_KP!F34-GES_Met!F35</f>
        <v>0.60084710069439495</v>
      </c>
      <c r="G35" s="1788">
        <f>GES_KP!G34-GES_Met!G35</f>
        <v>0.58288841972142791</v>
      </c>
      <c r="H35" s="1788">
        <f>GES_KP!H34-GES_Met!H35</f>
        <v>0.52089800110864815</v>
      </c>
      <c r="I35" s="1788">
        <f>GES_KP!I34-GES_Met!I35</f>
        <v>0.50135021858687878</v>
      </c>
      <c r="J35" s="1788">
        <f>GES_KP!J34-GES_Met!J35</f>
        <v>0.54152790211951185</v>
      </c>
      <c r="K35" s="1788">
        <f>GES_KP!K34-GES_Met!K35</f>
        <v>0.55164921902476749</v>
      </c>
      <c r="L35" s="1788">
        <f>GES_KP!L34-GES_Met!L35</f>
        <v>0.56457000804586244</v>
      </c>
      <c r="M35" s="1788">
        <f>GES_KP!M34-GES_Met!M35</f>
        <v>0.57316841935984542</v>
      </c>
      <c r="N35" s="1788">
        <f>GES_KP!N34-GES_Met!N35</f>
        <v>0.58280842998002669</v>
      </c>
      <c r="O35" s="1788">
        <f>GES_KP!O34-GES_Met!O35</f>
        <v>0.58920410458269146</v>
      </c>
      <c r="P35" s="1788">
        <f>GES_KP!P34-GES_Met!P35</f>
        <v>0.59720482137515063</v>
      </c>
      <c r="Q35" s="1788">
        <f>GES_KP!Q34-GES_Met!Q35</f>
        <v>0.60235186969697452</v>
      </c>
      <c r="R35" s="1788">
        <f>GES_KP!R34-GES_Met!R35</f>
        <v>0.60732719816521552</v>
      </c>
      <c r="S35" s="1788">
        <f>GES_KP!S34-GES_Met!S35</f>
        <v>0.61040863034375548</v>
      </c>
      <c r="T35" s="1788">
        <f>GES_KP!T34-GES_Met!T35</f>
        <v>0.61290609098202253</v>
      </c>
    </row>
    <row r="36" spans="2:20">
      <c r="B36" s="2173"/>
      <c r="C36" s="2176"/>
      <c r="D36" s="1810" t="s">
        <v>73</v>
      </c>
      <c r="E36" s="1801" t="s">
        <v>939</v>
      </c>
      <c r="F36" s="1788">
        <f>GES_KP!F35-GES_Met!F36</f>
        <v>0</v>
      </c>
      <c r="G36" s="1788">
        <f>GES_KP!G35-GES_Met!G36</f>
        <v>0</v>
      </c>
      <c r="H36" s="1788">
        <f>GES_KP!H35-GES_Met!H36</f>
        <v>0</v>
      </c>
      <c r="I36" s="1788">
        <f>GES_KP!I35-GES_Met!I36</f>
        <v>0</v>
      </c>
      <c r="J36" s="1788">
        <f>GES_KP!J35-GES_Met!J36</f>
        <v>0</v>
      </c>
      <c r="K36" s="1788">
        <f>GES_KP!K35-GES_Met!K36</f>
        <v>0</v>
      </c>
      <c r="L36" s="1788">
        <f>GES_KP!L35-GES_Met!L36</f>
        <v>0</v>
      </c>
      <c r="M36" s="1788">
        <f>GES_KP!M35-GES_Met!M36</f>
        <v>0</v>
      </c>
      <c r="N36" s="1788">
        <f>GES_KP!N35-GES_Met!N36</f>
        <v>0</v>
      </c>
      <c r="O36" s="1788">
        <f>GES_KP!O35-GES_Met!O36</f>
        <v>0</v>
      </c>
      <c r="P36" s="1788">
        <f>GES_KP!P35-GES_Met!P36</f>
        <v>0</v>
      </c>
      <c r="Q36" s="1788">
        <f>GES_KP!Q35-GES_Met!Q36</f>
        <v>0</v>
      </c>
      <c r="R36" s="1788">
        <f>GES_KP!R35-GES_Met!R36</f>
        <v>0</v>
      </c>
      <c r="S36" s="1788">
        <f>GES_KP!S35-GES_Met!S36</f>
        <v>0</v>
      </c>
      <c r="T36" s="1788">
        <f>GES_KP!T35-GES_Met!T36</f>
        <v>0</v>
      </c>
    </row>
    <row r="37" spans="2:20">
      <c r="B37" s="2173"/>
      <c r="C37" s="2176"/>
      <c r="D37" s="1810" t="s">
        <v>98</v>
      </c>
      <c r="E37" s="1801" t="s">
        <v>940</v>
      </c>
      <c r="F37" s="1788">
        <f>GES_KP!F36-GES_Met!F37</f>
        <v>4.846869401194013</v>
      </c>
      <c r="G37" s="1788">
        <f>GES_KP!G36-GES_Met!G37</f>
        <v>4.791746716493698</v>
      </c>
      <c r="H37" s="1788">
        <f>GES_KP!H36-GES_Met!H37</f>
        <v>4.9936343428726531</v>
      </c>
      <c r="I37" s="1788">
        <f>GES_KP!I36-GES_Met!I37</f>
        <v>4.8313807366128501</v>
      </c>
      <c r="J37" s="1788">
        <f>GES_KP!J36-GES_Met!J37</f>
        <v>2.2326622191286916</v>
      </c>
      <c r="K37" s="1788">
        <f>GES_KP!K36-GES_Met!K37</f>
        <v>0.8685333585362045</v>
      </c>
      <c r="L37" s="1788">
        <f>GES_KP!L36-GES_Met!L37</f>
        <v>0.73941316993962047</v>
      </c>
      <c r="M37" s="1788">
        <f>GES_KP!M36-GES_Met!M37</f>
        <v>0.65405584992854671</v>
      </c>
      <c r="N37" s="1788">
        <f>GES_KP!N36-GES_Met!N37</f>
        <v>0.60736082157021798</v>
      </c>
      <c r="O37" s="1788">
        <f>GES_KP!O36-GES_Met!O37</f>
        <v>0.57761026275847271</v>
      </c>
      <c r="P37" s="1788">
        <f>GES_KP!P36-GES_Met!P37</f>
        <v>0.43636589015637561</v>
      </c>
      <c r="Q37" s="1788">
        <f>GES_KP!Q36-GES_Met!Q37</f>
        <v>0.34241949975088382</v>
      </c>
      <c r="R37" s="1788">
        <f>GES_KP!R36-GES_Met!R37</f>
        <v>0.29941530824308948</v>
      </c>
      <c r="S37" s="1788">
        <f>GES_KP!S36-GES_Met!S37</f>
        <v>0.27119886569336771</v>
      </c>
      <c r="T37" s="1788">
        <f>GES_KP!T36-GES_Met!T37</f>
        <v>0.23031983387067534</v>
      </c>
    </row>
    <row r="38" spans="2:20">
      <c r="B38" s="2173"/>
      <c r="C38" s="2176"/>
      <c r="D38" s="1810" t="s">
        <v>43</v>
      </c>
      <c r="E38" s="1801" t="s">
        <v>941</v>
      </c>
      <c r="F38" s="1788">
        <f>GES_KP!F37-GES_Met!F38</f>
        <v>1.005641947323312</v>
      </c>
      <c r="G38" s="1788">
        <f>GES_KP!G37-GES_Met!G38</f>
        <v>0.98875380505915267</v>
      </c>
      <c r="H38" s="1788">
        <f>GES_KP!H37-GES_Met!H38</f>
        <v>0.9968949240084406</v>
      </c>
      <c r="I38" s="1788">
        <f>GES_KP!I37-GES_Met!I38</f>
        <v>1.0249546215802532</v>
      </c>
      <c r="J38" s="1788">
        <f>GES_KP!J37-GES_Met!J38</f>
        <v>0.90441612991258502</v>
      </c>
      <c r="K38" s="1788">
        <f>GES_KP!K37-GES_Met!K38</f>
        <v>0.85392648516891612</v>
      </c>
      <c r="L38" s="1788">
        <f>GES_KP!L37-GES_Met!L38</f>
        <v>0.78853320357072576</v>
      </c>
      <c r="M38" s="1788">
        <f>GES_KP!M37-GES_Met!M38</f>
        <v>0.74493768250526493</v>
      </c>
      <c r="N38" s="1788">
        <f>GES_KP!N37-GES_Met!N38</f>
        <v>0.68383421838430181</v>
      </c>
      <c r="O38" s="1788">
        <f>GES_KP!O37-GES_Met!O38</f>
        <v>0.64309857563699246</v>
      </c>
      <c r="P38" s="1788">
        <f>GES_KP!P37-GES_Met!P38</f>
        <v>0.58632388743636721</v>
      </c>
      <c r="Q38" s="1788">
        <f>GES_KP!Q37-GES_Met!Q38</f>
        <v>0.54847409530261793</v>
      </c>
      <c r="R38" s="1788">
        <f>GES_KP!R37-GES_Met!R38</f>
        <v>0.49554728338176179</v>
      </c>
      <c r="S38" s="1788">
        <f>GES_KP!S37-GES_Met!S38</f>
        <v>0.46026274210119045</v>
      </c>
      <c r="T38" s="1788">
        <f>GES_KP!T37-GES_Met!T38</f>
        <v>0.37788251030118225</v>
      </c>
    </row>
    <row r="39" spans="2:20" ht="15">
      <c r="B39" s="2173"/>
      <c r="C39" s="2176"/>
      <c r="D39" s="1811" t="s">
        <v>110</v>
      </c>
      <c r="E39" s="1811" t="s">
        <v>942</v>
      </c>
      <c r="F39" s="1788">
        <f>GES_KP!F38-GES_Met!F39</f>
        <v>13.373921509732554</v>
      </c>
      <c r="G39" s="1788">
        <f>GES_KP!G38-GES_Met!G39</f>
        <v>11.4143009874727</v>
      </c>
      <c r="H39" s="1788">
        <f>GES_KP!H38-GES_Met!H39</f>
        <v>12.811172116599266</v>
      </c>
      <c r="I39" s="1788">
        <f>GES_KP!I38-GES_Met!I39</f>
        <v>11.83010262080353</v>
      </c>
      <c r="J39" s="1788">
        <f>GES_KP!J38-GES_Met!J39</f>
        <v>8.7582202263798195</v>
      </c>
      <c r="K39" s="1788">
        <f>GES_KP!K38-GES_Met!K39</f>
        <v>7.4388869655776944</v>
      </c>
      <c r="L39" s="1788">
        <f>GES_KP!L38-GES_Met!L39</f>
        <v>6.5523241461064003</v>
      </c>
      <c r="M39" s="1788">
        <f>GES_KP!M38-GES_Met!M39</f>
        <v>6.0569392453112414</v>
      </c>
      <c r="N39" s="1788">
        <f>GES_KP!N38-GES_Met!N39</f>
        <v>5.3953499532172202</v>
      </c>
      <c r="O39" s="1788">
        <f>GES_KP!O38-GES_Met!O39</f>
        <v>4.9657477951527369</v>
      </c>
      <c r="P39" s="1788">
        <f>GES_KP!P38-GES_Met!P39</f>
        <v>4.2398964722812877</v>
      </c>
      <c r="Q39" s="1788">
        <f>GES_KP!Q38-GES_Met!Q39</f>
        <v>3.7632250222575294</v>
      </c>
      <c r="R39" s="1788">
        <f>GES_KP!R38-GES_Met!R39</f>
        <v>3.1744157007037046</v>
      </c>
      <c r="S39" s="1788">
        <f>GES_KP!S38-GES_Met!S39</f>
        <v>2.7699107991855101</v>
      </c>
      <c r="T39" s="1788">
        <f>GES_KP!T38-GES_Met!T39</f>
        <v>1.7398523155601566</v>
      </c>
    </row>
    <row r="40" spans="2:20" ht="15">
      <c r="B40" s="2173"/>
      <c r="C40" s="2177"/>
      <c r="D40" s="1811" t="s">
        <v>111</v>
      </c>
      <c r="E40" s="1812" t="s">
        <v>943</v>
      </c>
      <c r="F40" s="1788">
        <f>GES_KP!F39-GES_Met!F40</f>
        <v>11.871851921717905</v>
      </c>
      <c r="G40" s="1788">
        <f>GES_KP!G39-GES_Met!G40</f>
        <v>10.582525891201954</v>
      </c>
      <c r="H40" s="1788">
        <f>GES_KP!H39-GES_Met!H40</f>
        <v>12.973034040041227</v>
      </c>
      <c r="I40" s="1788">
        <f>GES_KP!I39-GES_Met!I40</f>
        <v>11.91687808024659</v>
      </c>
      <c r="J40" s="1788">
        <f>GES_KP!J39-GES_Met!J40</f>
        <v>8.1858750097608777</v>
      </c>
      <c r="K40" s="1788">
        <f>GES_KP!K39-GES_Met!K40</f>
        <v>6.2259466812287201</v>
      </c>
      <c r="L40" s="1788">
        <f>GES_KP!L39-GES_Met!L40</f>
        <v>5.4433704901259716</v>
      </c>
      <c r="M40" s="1788">
        <f>GES_KP!M39-GES_Met!M40</f>
        <v>4.9991035501558372</v>
      </c>
      <c r="N40" s="1788">
        <f>GES_KP!N39-GES_Met!N40</f>
        <v>4.0680322261907804</v>
      </c>
      <c r="O40" s="1788">
        <f>GES_KP!O39-GES_Met!O40</f>
        <v>3.4202518512022948</v>
      </c>
      <c r="P40" s="1788">
        <f>GES_KP!P39-GES_Met!P40</f>
        <v>2.455289337639897</v>
      </c>
      <c r="Q40" s="1788">
        <f>GES_KP!Q39-GES_Met!Q40</f>
        <v>1.7584830546905152</v>
      </c>
      <c r="R40" s="1788">
        <f>GES_KP!R39-GES_Met!R40</f>
        <v>0.94279831266587166</v>
      </c>
      <c r="S40" s="1788">
        <f>GES_KP!S39-GES_Met!S40</f>
        <v>0.31284496115962668</v>
      </c>
      <c r="T40" s="1788">
        <f>GES_KP!T39-GES_Met!T40</f>
        <v>-1.1752862856998263</v>
      </c>
    </row>
    <row r="41" spans="2:20">
      <c r="B41" s="1750"/>
      <c r="C41" s="1750"/>
      <c r="D41" s="1750"/>
      <c r="E41" s="1750"/>
      <c r="F41" s="1788">
        <f>GES_KP!F40-GES_Met!F41</f>
        <v>0</v>
      </c>
      <c r="G41" s="1788">
        <f>GES_KP!G40-GES_Met!G41</f>
        <v>0</v>
      </c>
      <c r="H41" s="1788">
        <f>GES_KP!H40-GES_Met!H41</f>
        <v>0</v>
      </c>
      <c r="I41" s="1788">
        <f>GES_KP!I40-GES_Met!I41</f>
        <v>0</v>
      </c>
      <c r="J41" s="1788">
        <f>GES_KP!J40-GES_Met!J41</f>
        <v>0</v>
      </c>
      <c r="K41" s="1788">
        <f>GES_KP!K40-GES_Met!K41</f>
        <v>0</v>
      </c>
      <c r="L41" s="1788">
        <f>GES_KP!L40-GES_Met!L41</f>
        <v>0</v>
      </c>
      <c r="M41" s="1788">
        <f>GES_KP!M40-GES_Met!M41</f>
        <v>0</v>
      </c>
      <c r="N41" s="1788">
        <f>GES_KP!N40-GES_Met!N41</f>
        <v>0</v>
      </c>
      <c r="O41" s="1788">
        <f>GES_KP!O40-GES_Met!O41</f>
        <v>0</v>
      </c>
      <c r="P41" s="1788">
        <f>GES_KP!P40-GES_Met!P41</f>
        <v>0</v>
      </c>
      <c r="Q41" s="1788">
        <f>GES_KP!Q40-GES_Met!Q41</f>
        <v>0</v>
      </c>
      <c r="R41" s="1788">
        <f>GES_KP!R40-GES_Met!R41</f>
        <v>0</v>
      </c>
      <c r="S41" s="1788">
        <f>GES_KP!S40-GES_Met!S41</f>
        <v>0</v>
      </c>
      <c r="T41" s="1788">
        <f>GES_KP!T40-GES_Met!T41</f>
        <v>0</v>
      </c>
    </row>
    <row r="42" spans="2:20">
      <c r="B42" s="2174" t="s">
        <v>112</v>
      </c>
      <c r="C42" s="2174" t="s">
        <v>113</v>
      </c>
      <c r="D42" s="1813" t="s">
        <v>114</v>
      </c>
      <c r="E42" s="1813" t="s">
        <v>944</v>
      </c>
      <c r="F42" s="1788">
        <f>GES_KP!F41-GES_Met!F42</f>
        <v>-0.34887762509955778</v>
      </c>
      <c r="G42" s="1788">
        <f>GES_KP!G41-GES_Met!G42</f>
        <v>-0.37700171189863951</v>
      </c>
      <c r="H42" s="1788">
        <f>GES_KP!H41-GES_Met!H42</f>
        <v>-0.34887762509955778</v>
      </c>
      <c r="I42" s="1788">
        <f>GES_KP!I41-GES_Met!I42</f>
        <v>-0.37700171189863951</v>
      </c>
      <c r="J42" s="1788">
        <f>GES_KP!J41-GES_Met!J42</f>
        <v>-0.36466247323735956</v>
      </c>
      <c r="K42" s="1788">
        <f>GES_KP!K41-GES_Met!K42</f>
        <v>-0.35643631412983723</v>
      </c>
      <c r="L42" s="1788">
        <f>GES_KP!L41-GES_Met!L42</f>
        <v>-0.33958827745775721</v>
      </c>
      <c r="M42" s="1788">
        <f>GES_KP!M41-GES_Met!M42</f>
        <v>-0.32835625300970506</v>
      </c>
      <c r="N42" s="1788">
        <f>GES_KP!N41-GES_Met!N42</f>
        <v>-0.31150821633762504</v>
      </c>
      <c r="O42" s="1788">
        <f>GES_KP!O41-GES_Met!O42</f>
        <v>-0.30027619188957289</v>
      </c>
      <c r="P42" s="1788">
        <f>GES_KP!P41-GES_Met!P42</f>
        <v>-0.28342815521749287</v>
      </c>
      <c r="Q42" s="1788">
        <f>GES_KP!Q41-GES_Met!Q42</f>
        <v>-0.27219613076944071</v>
      </c>
      <c r="R42" s="1788">
        <f>GES_KP!R41-GES_Met!R42</f>
        <v>-0.2553480940973607</v>
      </c>
      <c r="S42" s="1788">
        <f>GES_KP!S41-GES_Met!S42</f>
        <v>-0.24411606964930499</v>
      </c>
      <c r="T42" s="1788">
        <f>GES_KP!T41-GES_Met!T42</f>
        <v>-0.21603600852917282</v>
      </c>
    </row>
    <row r="43" spans="2:20">
      <c r="B43" s="2174"/>
      <c r="C43" s="2174"/>
      <c r="D43" s="1813" t="s">
        <v>115</v>
      </c>
      <c r="E43" s="1813" t="s">
        <v>945</v>
      </c>
      <c r="F43" s="1788">
        <f>GES_KP!F42-GES_Met!F43</f>
        <v>1.5484793124706613</v>
      </c>
      <c r="G43" s="1788">
        <f>GES_KP!G42-GES_Met!G43</f>
        <v>1.5489977133528878</v>
      </c>
      <c r="H43" s="1788">
        <f>GES_KP!H42-GES_Met!H43</f>
        <v>1.5484793124706613</v>
      </c>
      <c r="I43" s="1788">
        <f>GES_KP!I42-GES_Met!I43</f>
        <v>1.5489977133528878</v>
      </c>
      <c r="J43" s="1788">
        <f>GES_KP!J42-GES_Met!J43</f>
        <v>1.5688160352430209</v>
      </c>
      <c r="K43" s="1788">
        <f>GES_KP!K42-GES_Met!K43</f>
        <v>1.5820282498364442</v>
      </c>
      <c r="L43" s="1788">
        <f>GES_KP!L42-GES_Met!L43</f>
        <v>1.5072489164383285</v>
      </c>
      <c r="M43" s="1788">
        <f>GES_KP!M42-GES_Met!M43</f>
        <v>1.4573960275062507</v>
      </c>
      <c r="N43" s="1788">
        <f>GES_KP!N42-GES_Met!N43</f>
        <v>1.3826166941081359</v>
      </c>
      <c r="O43" s="1788">
        <f>GES_KP!O42-GES_Met!O43</f>
        <v>1.3327638051760591</v>
      </c>
      <c r="P43" s="1788">
        <f>GES_KP!P42-GES_Met!P43</f>
        <v>1.2579844717779434</v>
      </c>
      <c r="Q43" s="1788">
        <f>GES_KP!Q42-GES_Met!Q43</f>
        <v>1.2081315828458665</v>
      </c>
      <c r="R43" s="1788">
        <f>GES_KP!R42-GES_Met!R43</f>
        <v>1.1333522494477517</v>
      </c>
      <c r="S43" s="1788">
        <f>GES_KP!S42-GES_Met!S43</f>
        <v>1.0834993605156749</v>
      </c>
      <c r="T43" s="1788">
        <f>GES_KP!T42-GES_Met!T43</f>
        <v>0.95886713818548186</v>
      </c>
    </row>
    <row r="44" spans="2:20">
      <c r="B44" s="2174"/>
      <c r="C44" s="2174"/>
      <c r="D44" s="1813" t="s">
        <v>116</v>
      </c>
      <c r="E44" s="1813" t="s">
        <v>946</v>
      </c>
      <c r="F44" s="1788">
        <f>GES_KP!F43-GES_Met!F44</f>
        <v>0.4003568078533295</v>
      </c>
      <c r="G44" s="1788">
        <f>GES_KP!G43-GES_Met!G44</f>
        <v>0.40067268034827741</v>
      </c>
      <c r="H44" s="1788">
        <f>GES_KP!H43-GES_Met!H44</f>
        <v>0.4003568078533295</v>
      </c>
      <c r="I44" s="1788">
        <f>GES_KP!I43-GES_Met!I44</f>
        <v>0.40067268034827741</v>
      </c>
      <c r="J44" s="1788">
        <f>GES_KP!J43-GES_Met!J44</f>
        <v>0.40568757076725781</v>
      </c>
      <c r="K44" s="1788">
        <f>GES_KP!K43-GES_Met!K44</f>
        <v>0.40903083104657867</v>
      </c>
      <c r="L44" s="1788">
        <f>GES_KP!L43-GES_Met!L44</f>
        <v>0.38969675601466669</v>
      </c>
      <c r="M44" s="1788">
        <f>GES_KP!M43-GES_Met!M44</f>
        <v>0.37680737266006048</v>
      </c>
      <c r="N44" s="1788">
        <f>GES_KP!N43-GES_Met!N44</f>
        <v>0.3574732976281485</v>
      </c>
      <c r="O44" s="1788">
        <f>GES_KP!O43-GES_Met!O44</f>
        <v>0.34458391427354229</v>
      </c>
      <c r="P44" s="1788">
        <f>GES_KP!P43-GES_Met!P44</f>
        <v>0.32524983924163209</v>
      </c>
      <c r="Q44" s="1788">
        <f>GES_KP!Q43-GES_Met!Q44</f>
        <v>0.3123604558870241</v>
      </c>
      <c r="R44" s="1788">
        <f>GES_KP!R43-GES_Met!R44</f>
        <v>0.2930263808551139</v>
      </c>
      <c r="S44" s="1788">
        <f>GES_KP!S43-GES_Met!S44</f>
        <v>0.28013699750050591</v>
      </c>
      <c r="T44" s="1788">
        <f>GES_KP!T43-GES_Met!T44</f>
        <v>0.24791353911398772</v>
      </c>
    </row>
    <row r="45" spans="2:20">
      <c r="B45" s="2174"/>
      <c r="C45" s="2174"/>
      <c r="D45" s="1813" t="s">
        <v>117</v>
      </c>
      <c r="E45" s="1813" t="s">
        <v>947</v>
      </c>
      <c r="F45" s="1788">
        <f>GES_KP!F44-GES_Met!F45</f>
        <v>0.18204794574103395</v>
      </c>
      <c r="G45" s="1788">
        <f>GES_KP!G44-GES_Met!G45</f>
        <v>0.182047945741034</v>
      </c>
      <c r="H45" s="1788">
        <f>GES_KP!H44-GES_Met!H45</f>
        <v>0.18204794574103395</v>
      </c>
      <c r="I45" s="1788">
        <f>GES_KP!I44-GES_Met!I45</f>
        <v>0.18204794574103406</v>
      </c>
      <c r="J45" s="1788">
        <f>GES_KP!J44-GES_Met!J45</f>
        <v>0.18441446691314722</v>
      </c>
      <c r="K45" s="1788">
        <f>GES_KP!K44-GES_Met!K45</f>
        <v>0.18599214769455608</v>
      </c>
      <c r="L45" s="1788">
        <f>GES_KP!L44-GES_Met!L45</f>
        <v>0.17720066826091085</v>
      </c>
      <c r="M45" s="1788">
        <f>GES_KP!M44-GES_Met!M45</f>
        <v>0.17133968197181415</v>
      </c>
      <c r="N45" s="1788">
        <f>GES_KP!N44-GES_Met!N45</f>
        <v>0.16254820253816893</v>
      </c>
      <c r="O45" s="1788">
        <f>GES_KP!O44-GES_Met!O45</f>
        <v>0.15668721624907223</v>
      </c>
      <c r="P45" s="1788">
        <f>GES_KP!P44-GES_Met!P45</f>
        <v>0.147895736815427</v>
      </c>
      <c r="Q45" s="1788">
        <f>GES_KP!Q44-GES_Met!Q45</f>
        <v>0.1420347505263303</v>
      </c>
      <c r="R45" s="1788">
        <f>GES_KP!R44-GES_Met!R45</f>
        <v>0.13324327109268508</v>
      </c>
      <c r="S45" s="1788">
        <f>GES_KP!S44-GES_Met!S45</f>
        <v>0.12738228480358837</v>
      </c>
      <c r="T45" s="1788">
        <f>GES_KP!T44-GES_Met!T45</f>
        <v>0.11272981908084645</v>
      </c>
    </row>
    <row r="46" spans="2:20">
      <c r="B46" s="2174"/>
      <c r="C46" s="2174"/>
      <c r="D46" s="1813" t="s">
        <v>118</v>
      </c>
      <c r="E46" s="1813" t="s">
        <v>948</v>
      </c>
      <c r="F46" s="1788">
        <f>GES_KP!F45-GES_Met!F46</f>
        <v>1.351528046864729</v>
      </c>
      <c r="G46" s="1788">
        <f>GES_KP!G45-GES_Met!G46</f>
        <v>1.3462890687889448</v>
      </c>
      <c r="H46" s="1788">
        <f>GES_KP!H45-GES_Met!H46</f>
        <v>1.351528046864729</v>
      </c>
      <c r="I46" s="1788">
        <f>GES_KP!I45-GES_Met!I46</f>
        <v>1.3462890687889448</v>
      </c>
      <c r="J46" s="1788">
        <f>GES_KP!J45-GES_Met!J46</f>
        <v>1.3670015620837681</v>
      </c>
      <c r="K46" s="1788">
        <f>GES_KP!K45-GES_Met!K46</f>
        <v>1.3808098909469839</v>
      </c>
      <c r="L46" s="1788">
        <f>GES_KP!L45-GES_Met!L46</f>
        <v>1.3155417497458295</v>
      </c>
      <c r="M46" s="1788">
        <f>GES_KP!M45-GES_Met!M46</f>
        <v>1.272029655611727</v>
      </c>
      <c r="N46" s="1788">
        <f>GES_KP!N45-GES_Met!N46</f>
        <v>1.2067615144105726</v>
      </c>
      <c r="O46" s="1788">
        <f>GES_KP!O45-GES_Met!O46</f>
        <v>1.16324942027647</v>
      </c>
      <c r="P46" s="1788">
        <f>GES_KP!P45-GES_Met!P46</f>
        <v>1.0979812790753156</v>
      </c>
      <c r="Q46" s="1788">
        <f>GES_KP!Q45-GES_Met!Q46</f>
        <v>1.0544691849412131</v>
      </c>
      <c r="R46" s="1788">
        <f>GES_KP!R45-GES_Met!R46</f>
        <v>0.98920104374005846</v>
      </c>
      <c r="S46" s="1788">
        <f>GES_KP!S45-GES_Met!S46</f>
        <v>0.94568894960595584</v>
      </c>
      <c r="T46" s="1788">
        <f>GES_KP!T45-GES_Met!T46</f>
        <v>0.83690871427069879</v>
      </c>
    </row>
    <row r="47" spans="2:20">
      <c r="B47" s="2174"/>
      <c r="C47" s="2174"/>
      <c r="D47" s="1813" t="s">
        <v>119</v>
      </c>
      <c r="E47" s="1813" t="s">
        <v>949</v>
      </c>
      <c r="F47" s="1788">
        <f>GES_KP!F46-GES_Met!F47</f>
        <v>0</v>
      </c>
      <c r="G47" s="1788">
        <f>GES_KP!G46-GES_Met!G47</f>
        <v>0</v>
      </c>
      <c r="H47" s="1788">
        <f>GES_KP!H46-GES_Met!H47</f>
        <v>0</v>
      </c>
      <c r="I47" s="1788">
        <f>GES_KP!I46-GES_Met!I47</f>
        <v>0</v>
      </c>
      <c r="J47" s="1788">
        <f>GES_KP!J46-GES_Met!J47</f>
        <v>0</v>
      </c>
      <c r="K47" s="1788">
        <f>GES_KP!K46-GES_Met!K47</f>
        <v>0</v>
      </c>
      <c r="L47" s="1788">
        <f>GES_KP!L46-GES_Met!L47</f>
        <v>0</v>
      </c>
      <c r="M47" s="1788">
        <f>GES_KP!M46-GES_Met!M47</f>
        <v>0</v>
      </c>
      <c r="N47" s="1788">
        <f>GES_KP!N46-GES_Met!N47</f>
        <v>0</v>
      </c>
      <c r="O47" s="1788">
        <f>GES_KP!O46-GES_Met!O47</f>
        <v>0</v>
      </c>
      <c r="P47" s="1788">
        <f>GES_KP!P46-GES_Met!P47</f>
        <v>0</v>
      </c>
      <c r="Q47" s="1788">
        <f>GES_KP!Q46-GES_Met!Q47</f>
        <v>0</v>
      </c>
      <c r="R47" s="1788">
        <f>GES_KP!R46-GES_Met!R47</f>
        <v>0</v>
      </c>
      <c r="S47" s="1788">
        <f>GES_KP!S46-GES_Met!S47</f>
        <v>0</v>
      </c>
      <c r="T47" s="1788">
        <f>GES_KP!T46-GES_Met!T47</f>
        <v>0</v>
      </c>
    </row>
    <row r="48" spans="2:20">
      <c r="B48" s="2174"/>
      <c r="C48" s="2174"/>
      <c r="D48" s="1813" t="s">
        <v>120</v>
      </c>
      <c r="E48" s="1813" t="s">
        <v>950</v>
      </c>
      <c r="F48" s="1788">
        <f>GES_KP!F47-GES_Met!F48</f>
        <v>0</v>
      </c>
      <c r="G48" s="1788">
        <f>GES_KP!G47-GES_Met!G48</f>
        <v>0</v>
      </c>
      <c r="H48" s="1788">
        <f>GES_KP!H47-GES_Met!H48</f>
        <v>0</v>
      </c>
      <c r="I48" s="1788">
        <f>GES_KP!I47-GES_Met!I48</f>
        <v>0</v>
      </c>
      <c r="J48" s="1788">
        <f>GES_KP!J47-GES_Met!J48</f>
        <v>0</v>
      </c>
      <c r="K48" s="1788">
        <f>GES_KP!K47-GES_Met!K48</f>
        <v>0</v>
      </c>
      <c r="L48" s="1788">
        <f>GES_KP!L47-GES_Met!L48</f>
        <v>0</v>
      </c>
      <c r="M48" s="1788">
        <f>GES_KP!M47-GES_Met!M48</f>
        <v>0</v>
      </c>
      <c r="N48" s="1788">
        <f>GES_KP!N47-GES_Met!N48</f>
        <v>0</v>
      </c>
      <c r="O48" s="1788">
        <f>GES_KP!O47-GES_Met!O48</f>
        <v>0</v>
      </c>
      <c r="P48" s="1788">
        <f>GES_KP!P47-GES_Met!P48</f>
        <v>0</v>
      </c>
      <c r="Q48" s="1788">
        <f>GES_KP!Q47-GES_Met!Q48</f>
        <v>0</v>
      </c>
      <c r="R48" s="1788">
        <f>GES_KP!R47-GES_Met!R48</f>
        <v>0</v>
      </c>
      <c r="S48" s="1788">
        <f>GES_KP!S47-GES_Met!S48</f>
        <v>0</v>
      </c>
      <c r="T48" s="1788">
        <f>GES_KP!T47-GES_Met!T48</f>
        <v>0</v>
      </c>
    </row>
    <row r="49" spans="2:20">
      <c r="B49" s="2174"/>
      <c r="C49" s="2174"/>
      <c r="D49" s="1813" t="s">
        <v>121</v>
      </c>
      <c r="E49" s="1813" t="s">
        <v>951</v>
      </c>
      <c r="F49" s="1788">
        <f>GES_KP!F48-GES_Met!F49</f>
        <v>0.26406466666666667</v>
      </c>
      <c r="G49" s="1788">
        <f>GES_KP!G48-GES_Met!G49</f>
        <v>0.25799033333333332</v>
      </c>
      <c r="H49" s="1788">
        <f>GES_KP!H48-GES_Met!H49</f>
        <v>0.26406466666666667</v>
      </c>
      <c r="I49" s="1788">
        <f>GES_KP!I48-GES_Met!I49</f>
        <v>0.25799033333333332</v>
      </c>
      <c r="J49" s="1788">
        <f>GES_KP!J48-GES_Met!J49</f>
        <v>0.26506762586897253</v>
      </c>
      <c r="K49" s="1788">
        <f>GES_KP!K48-GES_Met!K49</f>
        <v>0.26978582089273201</v>
      </c>
      <c r="L49" s="1788">
        <f>GES_KP!L48-GES_Met!L49</f>
        <v>0.25703358094460999</v>
      </c>
      <c r="M49" s="1788">
        <f>GES_KP!M48-GES_Met!M49</f>
        <v>0.24853208764586199</v>
      </c>
      <c r="N49" s="1788">
        <f>GES_KP!N48-GES_Met!N49</f>
        <v>0.23577984769773996</v>
      </c>
      <c r="O49" s="1788">
        <f>GES_KP!O48-GES_Met!O49</f>
        <v>0.22727835439899197</v>
      </c>
      <c r="P49" s="1788">
        <f>GES_KP!P48-GES_Met!P49</f>
        <v>0.21452611445086991</v>
      </c>
      <c r="Q49" s="1788">
        <f>GES_KP!Q48-GES_Met!Q49</f>
        <v>0.20602462115212189</v>
      </c>
      <c r="R49" s="1788">
        <f>GES_KP!R48-GES_Met!R49</f>
        <v>0.19327238120399987</v>
      </c>
      <c r="S49" s="1788">
        <f>GES_KP!S48-GES_Met!S49</f>
        <v>0.18477088790525187</v>
      </c>
      <c r="T49" s="1788">
        <f>GES_KP!T48-GES_Met!T49</f>
        <v>0.16351715465838185</v>
      </c>
    </row>
    <row r="50" spans="2:20" ht="15">
      <c r="B50" s="2174"/>
      <c r="C50" s="2174"/>
      <c r="D50" s="1785" t="s">
        <v>122</v>
      </c>
      <c r="E50" s="1785" t="s">
        <v>952</v>
      </c>
      <c r="F50" s="1788">
        <f>GES_KP!F49-GES_Met!F50</f>
        <v>3.3975991544968593</v>
      </c>
      <c r="G50" s="1788">
        <f>GES_KP!G49-GES_Met!G50</f>
        <v>3.3589960296658408</v>
      </c>
      <c r="H50" s="1788">
        <f>GES_KP!H49-GES_Met!H50</f>
        <v>3.3975991544968629</v>
      </c>
      <c r="I50" s="1788">
        <f>GES_KP!I49-GES_Met!I50</f>
        <v>3.3589960296658408</v>
      </c>
      <c r="J50" s="1788">
        <f>GES_KP!J49-GES_Met!J50</f>
        <v>3.426324787638805</v>
      </c>
      <c r="K50" s="1788">
        <f>GES_KP!K49-GES_Met!K50</f>
        <v>3.4712106262874585</v>
      </c>
      <c r="L50" s="1788">
        <f>GES_KP!L49-GES_Met!L50</f>
        <v>3.3071333939465895</v>
      </c>
      <c r="M50" s="1788">
        <f>GES_KP!M49-GES_Met!M50</f>
        <v>3.1977485723860113</v>
      </c>
      <c r="N50" s="1788">
        <f>GES_KP!N49-GES_Met!N50</f>
        <v>3.0336713400451423</v>
      </c>
      <c r="O50" s="1788">
        <f>GES_KP!O49-GES_Met!O50</f>
        <v>2.924286518484557</v>
      </c>
      <c r="P50" s="1788">
        <f>GES_KP!P49-GES_Met!P50</f>
        <v>2.7602092861436915</v>
      </c>
      <c r="Q50" s="1788">
        <f>GES_KP!Q49-GES_Met!Q50</f>
        <v>2.6508244645831169</v>
      </c>
      <c r="R50" s="1788">
        <f>GES_KP!R49-GES_Met!R50</f>
        <v>2.4867472322422444</v>
      </c>
      <c r="S50" s="1788">
        <f>GES_KP!S49-GES_Met!S50</f>
        <v>2.3773624106816698</v>
      </c>
      <c r="T50" s="1788">
        <f>GES_KP!T49-GES_Met!T50</f>
        <v>2.1039003567802155</v>
      </c>
    </row>
    <row r="51" spans="2:20">
      <c r="B51" s="2174"/>
      <c r="C51" s="2178" t="s">
        <v>123</v>
      </c>
      <c r="D51" s="1787" t="s">
        <v>124</v>
      </c>
      <c r="E51" s="1787" t="s">
        <v>953</v>
      </c>
      <c r="F51" s="1788">
        <f>GES_KP!F50-GES_Met!F51</f>
        <v>0</v>
      </c>
      <c r="G51" s="1788">
        <f>GES_KP!G50-GES_Met!G51</f>
        <v>0</v>
      </c>
      <c r="H51" s="1788">
        <f>GES_KP!H50-GES_Met!H51</f>
        <v>0</v>
      </c>
      <c r="I51" s="1788">
        <f>GES_KP!I50-GES_Met!I51</f>
        <v>0</v>
      </c>
      <c r="J51" s="1788">
        <f>GES_KP!J50-GES_Met!J51</f>
        <v>0</v>
      </c>
      <c r="K51" s="1788">
        <f>GES_KP!K50-GES_Met!K51</f>
        <v>0</v>
      </c>
      <c r="L51" s="1788">
        <f>GES_KP!L50-GES_Met!L51</f>
        <v>0</v>
      </c>
      <c r="M51" s="1788">
        <f>GES_KP!M50-GES_Met!M51</f>
        <v>0</v>
      </c>
      <c r="N51" s="1788">
        <f>GES_KP!N50-GES_Met!N51</f>
        <v>0</v>
      </c>
      <c r="O51" s="1788">
        <f>GES_KP!O50-GES_Met!O51</f>
        <v>0</v>
      </c>
      <c r="P51" s="1788">
        <f>GES_KP!P50-GES_Met!P51</f>
        <v>0</v>
      </c>
      <c r="Q51" s="1788">
        <f>GES_KP!Q50-GES_Met!Q51</f>
        <v>0</v>
      </c>
      <c r="R51" s="1788">
        <f>GES_KP!R50-GES_Met!R51</f>
        <v>0</v>
      </c>
      <c r="S51" s="1788">
        <f>GES_KP!S50-GES_Met!S51</f>
        <v>0</v>
      </c>
      <c r="T51" s="1788">
        <f>GES_KP!T50-GES_Met!T51</f>
        <v>0</v>
      </c>
    </row>
    <row r="52" spans="2:20" ht="15">
      <c r="B52" s="2174"/>
      <c r="C52" s="2178"/>
      <c r="D52" s="1814" t="s">
        <v>125</v>
      </c>
      <c r="E52" s="1814" t="s">
        <v>954</v>
      </c>
      <c r="F52" s="1788">
        <f>GES_KP!F51-GES_Met!F52</f>
        <v>0</v>
      </c>
      <c r="G52" s="1788">
        <f>GES_KP!G51-GES_Met!G52</f>
        <v>0</v>
      </c>
      <c r="H52" s="1788">
        <f>GES_KP!H51-GES_Met!H52</f>
        <v>0</v>
      </c>
      <c r="I52" s="1788">
        <f>GES_KP!I51-GES_Met!I52</f>
        <v>0</v>
      </c>
      <c r="J52" s="1788">
        <f>GES_KP!J51-GES_Met!J52</f>
        <v>0</v>
      </c>
      <c r="K52" s="1788">
        <f>GES_KP!K51-GES_Met!K52</f>
        <v>0</v>
      </c>
      <c r="L52" s="1788">
        <f>GES_KP!L51-GES_Met!L52</f>
        <v>0</v>
      </c>
      <c r="M52" s="1788">
        <f>GES_KP!M51-GES_Met!M52</f>
        <v>0</v>
      </c>
      <c r="N52" s="1788">
        <f>GES_KP!N51-GES_Met!N52</f>
        <v>0</v>
      </c>
      <c r="O52" s="1788">
        <f>GES_KP!O51-GES_Met!O52</f>
        <v>0</v>
      </c>
      <c r="P52" s="1788">
        <f>GES_KP!P51-GES_Met!P52</f>
        <v>0</v>
      </c>
      <c r="Q52" s="1788">
        <f>GES_KP!Q51-GES_Met!Q52</f>
        <v>0</v>
      </c>
      <c r="R52" s="1788">
        <f>GES_KP!R51-GES_Met!R52</f>
        <v>0</v>
      </c>
      <c r="S52" s="1788">
        <f>GES_KP!S51-GES_Met!S52</f>
        <v>0</v>
      </c>
      <c r="T52" s="1788">
        <f>GES_KP!T51-GES_Met!T52</f>
        <v>0</v>
      </c>
    </row>
    <row r="53" spans="2:20" ht="15">
      <c r="B53" s="2174"/>
      <c r="C53" s="2178"/>
      <c r="D53" s="1814" t="s">
        <v>126</v>
      </c>
      <c r="E53" s="1814" t="s">
        <v>955</v>
      </c>
      <c r="F53" s="1788">
        <f>GES_KP!F52-GES_Met!F53</f>
        <v>0</v>
      </c>
      <c r="G53" s="1788">
        <f>GES_KP!G52-GES_Met!G53</f>
        <v>0</v>
      </c>
      <c r="H53" s="1788">
        <f>GES_KP!H52-GES_Met!H53</f>
        <v>0</v>
      </c>
      <c r="I53" s="1788">
        <f>GES_KP!I52-GES_Met!I53</f>
        <v>0</v>
      </c>
      <c r="J53" s="1788">
        <f>GES_KP!J52-GES_Met!J53</f>
        <v>0</v>
      </c>
      <c r="K53" s="1788">
        <f>GES_KP!K52-GES_Met!K53</f>
        <v>0</v>
      </c>
      <c r="L53" s="1788">
        <f>GES_KP!L52-GES_Met!L53</f>
        <v>0</v>
      </c>
      <c r="M53" s="1788">
        <f>GES_KP!M52-GES_Met!M53</f>
        <v>0</v>
      </c>
      <c r="N53" s="1788">
        <f>GES_KP!N52-GES_Met!N53</f>
        <v>0</v>
      </c>
      <c r="O53" s="1788">
        <f>GES_KP!O52-GES_Met!O53</f>
        <v>0</v>
      </c>
      <c r="P53" s="1788">
        <f>GES_KP!P52-GES_Met!P53</f>
        <v>0</v>
      </c>
      <c r="Q53" s="1788">
        <f>GES_KP!Q52-GES_Met!Q53</f>
        <v>0</v>
      </c>
      <c r="R53" s="1788">
        <f>GES_KP!R52-GES_Met!R53</f>
        <v>0</v>
      </c>
      <c r="S53" s="1788">
        <f>GES_KP!S52-GES_Met!S53</f>
        <v>0</v>
      </c>
      <c r="T53" s="1788">
        <f>GES_KP!T52-GES_Met!T53</f>
        <v>0</v>
      </c>
    </row>
    <row r="54" spans="2:20">
      <c r="B54" s="2174"/>
      <c r="C54" s="2178"/>
      <c r="D54" s="1787" t="s">
        <v>127</v>
      </c>
      <c r="E54" s="1787" t="s">
        <v>956</v>
      </c>
      <c r="F54" s="1788">
        <f>GES_KP!F53-GES_Met!F54</f>
        <v>0</v>
      </c>
      <c r="G54" s="1788">
        <f>GES_KP!G53-GES_Met!G54</f>
        <v>0</v>
      </c>
      <c r="H54" s="1788">
        <f>GES_KP!H53-GES_Met!H54</f>
        <v>0</v>
      </c>
      <c r="I54" s="1788">
        <f>GES_KP!I53-GES_Met!I54</f>
        <v>0</v>
      </c>
      <c r="J54" s="1788">
        <f>GES_KP!J53-GES_Met!J54</f>
        <v>0</v>
      </c>
      <c r="K54" s="1788">
        <f>GES_KP!K53-GES_Met!K54</f>
        <v>0</v>
      </c>
      <c r="L54" s="1788">
        <f>GES_KP!L53-GES_Met!L54</f>
        <v>0</v>
      </c>
      <c r="M54" s="1788">
        <f>GES_KP!M53-GES_Met!M54</f>
        <v>0</v>
      </c>
      <c r="N54" s="1788">
        <f>GES_KP!N53-GES_Met!N54</f>
        <v>0</v>
      </c>
      <c r="O54" s="1788">
        <f>GES_KP!O53-GES_Met!O54</f>
        <v>0</v>
      </c>
      <c r="P54" s="1788">
        <f>GES_KP!P53-GES_Met!P54</f>
        <v>0</v>
      </c>
      <c r="Q54" s="1788">
        <f>GES_KP!Q53-GES_Met!Q54</f>
        <v>0</v>
      </c>
      <c r="R54" s="1788">
        <f>GES_KP!R53-GES_Met!R54</f>
        <v>0</v>
      </c>
      <c r="S54" s="1788">
        <f>GES_KP!S53-GES_Met!S54</f>
        <v>0</v>
      </c>
      <c r="T54" s="1788">
        <f>GES_KP!T53-GES_Met!T54</f>
        <v>0</v>
      </c>
    </row>
    <row r="55" spans="2:20">
      <c r="B55" s="2174"/>
      <c r="C55" s="2178"/>
      <c r="D55" s="1787" t="s">
        <v>128</v>
      </c>
      <c r="E55" s="1787" t="s">
        <v>957</v>
      </c>
      <c r="F55" s="1788">
        <f>GES_KP!F54-GES_Met!F55</f>
        <v>0</v>
      </c>
      <c r="G55" s="1788">
        <f>GES_KP!G54-GES_Met!G55</f>
        <v>0</v>
      </c>
      <c r="H55" s="1788">
        <f>GES_KP!H54-GES_Met!H55</f>
        <v>0</v>
      </c>
      <c r="I55" s="1788">
        <f>GES_KP!I54-GES_Met!I55</f>
        <v>0</v>
      </c>
      <c r="J55" s="1788">
        <f>GES_KP!J54-GES_Met!J55</f>
        <v>0</v>
      </c>
      <c r="K55" s="1788">
        <f>GES_KP!K54-GES_Met!K55</f>
        <v>0</v>
      </c>
      <c r="L55" s="1788">
        <f>GES_KP!L54-GES_Met!L55</f>
        <v>0</v>
      </c>
      <c r="M55" s="1788">
        <f>GES_KP!M54-GES_Met!M55</f>
        <v>0</v>
      </c>
      <c r="N55" s="1788">
        <f>GES_KP!N54-GES_Met!N55</f>
        <v>0</v>
      </c>
      <c r="O55" s="1788">
        <f>GES_KP!O54-GES_Met!O55</f>
        <v>0</v>
      </c>
      <c r="P55" s="1788">
        <f>GES_KP!P54-GES_Met!P55</f>
        <v>0</v>
      </c>
      <c r="Q55" s="1788">
        <f>GES_KP!Q54-GES_Met!Q55</f>
        <v>0</v>
      </c>
      <c r="R55" s="1788">
        <f>GES_KP!R54-GES_Met!R55</f>
        <v>0</v>
      </c>
      <c r="S55" s="1788">
        <f>GES_KP!S54-GES_Met!S55</f>
        <v>0</v>
      </c>
      <c r="T55" s="1788">
        <f>GES_KP!T54-GES_Met!T55</f>
        <v>0</v>
      </c>
    </row>
    <row r="56" spans="2:20" ht="15">
      <c r="B56" s="2174"/>
      <c r="C56" s="2178"/>
      <c r="D56" s="1785" t="s">
        <v>129</v>
      </c>
      <c r="E56" s="1785" t="s">
        <v>958</v>
      </c>
      <c r="F56" s="1788">
        <f>GES_KP!F55-GES_Met!F56</f>
        <v>0</v>
      </c>
      <c r="G56" s="1788">
        <f>GES_KP!G55-GES_Met!G56</f>
        <v>0</v>
      </c>
      <c r="H56" s="1788">
        <f>GES_KP!H55-GES_Met!H56</f>
        <v>0</v>
      </c>
      <c r="I56" s="1788">
        <f>GES_KP!I55-GES_Met!I56</f>
        <v>0</v>
      </c>
      <c r="J56" s="1788">
        <f>GES_KP!J55-GES_Met!J56</f>
        <v>0</v>
      </c>
      <c r="K56" s="1788">
        <f>GES_KP!K55-GES_Met!K56</f>
        <v>0</v>
      </c>
      <c r="L56" s="1788">
        <f>GES_KP!L55-GES_Met!L56</f>
        <v>0</v>
      </c>
      <c r="M56" s="1788">
        <f>GES_KP!M55-GES_Met!M56</f>
        <v>0</v>
      </c>
      <c r="N56" s="1788">
        <f>GES_KP!N55-GES_Met!N56</f>
        <v>0</v>
      </c>
      <c r="O56" s="1788">
        <f>GES_KP!O55-GES_Met!O56</f>
        <v>0</v>
      </c>
      <c r="P56" s="1788">
        <f>GES_KP!P55-GES_Met!P56</f>
        <v>0</v>
      </c>
      <c r="Q56" s="1788">
        <f>GES_KP!Q55-GES_Met!Q56</f>
        <v>0</v>
      </c>
      <c r="R56" s="1788">
        <f>GES_KP!R55-GES_Met!R56</f>
        <v>0</v>
      </c>
      <c r="S56" s="1788">
        <f>GES_KP!S55-GES_Met!S56</f>
        <v>0</v>
      </c>
      <c r="T56" s="1788">
        <f>GES_KP!T55-GES_Met!T56</f>
        <v>0</v>
      </c>
    </row>
    <row r="57" spans="2:20" ht="15">
      <c r="B57" s="2174"/>
      <c r="C57" s="2179" t="s">
        <v>130</v>
      </c>
      <c r="D57" s="2179">
        <v>0</v>
      </c>
      <c r="E57" s="1815" t="s">
        <v>959</v>
      </c>
      <c r="F57" s="1788">
        <f>GES_KP!F56-GES_Met!F57</f>
        <v>3.3975991544968593</v>
      </c>
      <c r="G57" s="1788">
        <f>GES_KP!G56-GES_Met!G57</f>
        <v>3.3589960296658408</v>
      </c>
      <c r="H57" s="1788">
        <f>GES_KP!H56-GES_Met!H57</f>
        <v>3.3975991544968629</v>
      </c>
      <c r="I57" s="1788">
        <f>GES_KP!I56-GES_Met!I57</f>
        <v>3.3589960296658408</v>
      </c>
      <c r="J57" s="1788">
        <f>GES_KP!J56-GES_Met!J57</f>
        <v>3.426324787638805</v>
      </c>
      <c r="K57" s="1788">
        <f>GES_KP!K56-GES_Met!K57</f>
        <v>3.4712106262874585</v>
      </c>
      <c r="L57" s="1788">
        <f>GES_KP!L56-GES_Met!L57</f>
        <v>3.3071333939465895</v>
      </c>
      <c r="M57" s="1788">
        <f>GES_KP!M56-GES_Met!M57</f>
        <v>3.1977485723860113</v>
      </c>
      <c r="N57" s="1788">
        <f>GES_KP!N56-GES_Met!N57</f>
        <v>3.0336713400451387</v>
      </c>
      <c r="O57" s="1788">
        <f>GES_KP!O56-GES_Met!O57</f>
        <v>2.9242865184845499</v>
      </c>
      <c r="P57" s="1788">
        <f>GES_KP!P56-GES_Met!P57</f>
        <v>2.7602092861436915</v>
      </c>
      <c r="Q57" s="1788">
        <f>GES_KP!Q56-GES_Met!Q57</f>
        <v>2.6508244645831169</v>
      </c>
      <c r="R57" s="1788">
        <f>GES_KP!R56-GES_Met!R57</f>
        <v>2.4867472322422444</v>
      </c>
      <c r="S57" s="1788">
        <f>GES_KP!S56-GES_Met!S57</f>
        <v>2.3773624106816698</v>
      </c>
      <c r="T57" s="1788">
        <f>GES_KP!T56-GES_Met!T57</f>
        <v>2.1039003567802155</v>
      </c>
    </row>
    <row r="58" spans="2:20">
      <c r="B58" s="1750"/>
      <c r="C58" s="1750"/>
      <c r="D58" s="1750"/>
      <c r="E58" s="1750"/>
      <c r="F58" s="1788">
        <f>GES_KP!F57-GES_Met!F58</f>
        <v>0</v>
      </c>
      <c r="G58" s="1788">
        <f>GES_KP!G57-GES_Met!G58</f>
        <v>0</v>
      </c>
      <c r="H58" s="1788">
        <f>GES_KP!H57-GES_Met!H58</f>
        <v>0</v>
      </c>
      <c r="I58" s="1788">
        <f>GES_KP!I57-GES_Met!I58</f>
        <v>0</v>
      </c>
      <c r="J58" s="1788">
        <f>GES_KP!J57-GES_Met!J58</f>
        <v>0</v>
      </c>
      <c r="K58" s="1788">
        <f>GES_KP!K57-GES_Met!K58</f>
        <v>0</v>
      </c>
      <c r="L58" s="1788">
        <f>GES_KP!L57-GES_Met!L58</f>
        <v>0</v>
      </c>
      <c r="M58" s="1788">
        <f>GES_KP!M57-GES_Met!M58</f>
        <v>0</v>
      </c>
      <c r="N58" s="1788">
        <f>GES_KP!N57-GES_Met!N58</f>
        <v>0</v>
      </c>
      <c r="O58" s="1788">
        <f>GES_KP!O57-GES_Met!O58</f>
        <v>0</v>
      </c>
      <c r="P58" s="1788">
        <f>GES_KP!P57-GES_Met!P58</f>
        <v>0</v>
      </c>
      <c r="Q58" s="1788">
        <f>GES_KP!Q57-GES_Met!Q58</f>
        <v>0</v>
      </c>
      <c r="R58" s="1788">
        <f>GES_KP!R57-GES_Met!R58</f>
        <v>0</v>
      </c>
      <c r="S58" s="1788">
        <f>GES_KP!S57-GES_Met!S58</f>
        <v>0</v>
      </c>
      <c r="T58" s="1788">
        <f>GES_KP!T57-GES_Met!T58</f>
        <v>0</v>
      </c>
    </row>
    <row r="59" spans="2:20" ht="15">
      <c r="B59" s="2172" t="s">
        <v>131</v>
      </c>
      <c r="C59" s="1817" t="s">
        <v>132</v>
      </c>
      <c r="D59" s="1817"/>
      <c r="E59" s="1817" t="s">
        <v>960</v>
      </c>
      <c r="F59" s="1788">
        <f>GES_KP!F58-GES_Met!F59</f>
        <v>16.771520664229399</v>
      </c>
      <c r="G59" s="1788">
        <f>GES_KP!G58-GES_Met!G59</f>
        <v>14.773297017138532</v>
      </c>
      <c r="H59" s="1788">
        <f>GES_KP!H58-GES_Met!H59</f>
        <v>16.208771271096168</v>
      </c>
      <c r="I59" s="1788">
        <f>GES_KP!I58-GES_Met!I59</f>
        <v>15.189098650469361</v>
      </c>
      <c r="J59" s="1788">
        <f>GES_KP!J58-GES_Met!J59</f>
        <v>12.184545014018624</v>
      </c>
      <c r="K59" s="1788">
        <f>GES_KP!K58-GES_Met!K59</f>
        <v>10.910097591865167</v>
      </c>
      <c r="L59" s="1788">
        <f>GES_KP!L58-GES_Met!L59</f>
        <v>9.8594575400530005</v>
      </c>
      <c r="M59" s="1788">
        <f>GES_KP!M58-GES_Met!M59</f>
        <v>9.2546878176972598</v>
      </c>
      <c r="N59" s="1788">
        <f>GES_KP!N58-GES_Met!N59</f>
        <v>8.429021293262366</v>
      </c>
      <c r="O59" s="1788">
        <f>GES_KP!O58-GES_Met!O59</f>
        <v>7.890034313637301</v>
      </c>
      <c r="P59" s="1788">
        <f>GES_KP!P58-GES_Met!P59</f>
        <v>7.0001057584249793</v>
      </c>
      <c r="Q59" s="1788">
        <f>GES_KP!Q58-GES_Met!Q59</f>
        <v>6.4140494868406392</v>
      </c>
      <c r="R59" s="1788">
        <f>GES_KP!R58-GES_Met!R59</f>
        <v>5.661162932945949</v>
      </c>
      <c r="S59" s="1788">
        <f>GES_KP!S58-GES_Met!S59</f>
        <v>5.1472732098671798</v>
      </c>
      <c r="T59" s="1788">
        <f>GES_KP!T58-GES_Met!T59</f>
        <v>3.8437526723403721</v>
      </c>
    </row>
    <row r="60" spans="2:20" ht="15">
      <c r="B60" s="2172"/>
      <c r="C60" s="1817" t="s">
        <v>133</v>
      </c>
      <c r="D60" s="1817"/>
      <c r="E60" s="1817" t="s">
        <v>961</v>
      </c>
      <c r="F60" s="1788">
        <f>GES_KP!F59-GES_Met!F60</f>
        <v>15.26945107621475</v>
      </c>
      <c r="G60" s="1788">
        <f>GES_KP!G59-GES_Met!G60</f>
        <v>13.941521920867785</v>
      </c>
      <c r="H60" s="1788">
        <f>GES_KP!H59-GES_Met!H60</f>
        <v>16.370633194538129</v>
      </c>
      <c r="I60" s="1788">
        <f>GES_KP!I59-GES_Met!I60</f>
        <v>15.275874109912422</v>
      </c>
      <c r="J60" s="1788">
        <f>GES_KP!J59-GES_Met!J60</f>
        <v>11.612199797399683</v>
      </c>
      <c r="K60" s="1788">
        <f>GES_KP!K59-GES_Met!K60</f>
        <v>9.6971573075161928</v>
      </c>
      <c r="L60" s="1788">
        <f>GES_KP!L59-GES_Met!L60</f>
        <v>8.7505038840726002</v>
      </c>
      <c r="M60" s="1788">
        <f>GES_KP!M59-GES_Met!M60</f>
        <v>8.1968521225418556</v>
      </c>
      <c r="N60" s="1788">
        <f>GES_KP!N59-GES_Met!N60</f>
        <v>7.1017035662358978</v>
      </c>
      <c r="O60" s="1788">
        <f>GES_KP!O59-GES_Met!O60</f>
        <v>6.3445383696868305</v>
      </c>
      <c r="P60" s="1788">
        <f>GES_KP!P59-GES_Met!P60</f>
        <v>5.2154986237835885</v>
      </c>
      <c r="Q60" s="1788">
        <f>GES_KP!Q59-GES_Met!Q60</f>
        <v>4.4093075192736251</v>
      </c>
      <c r="R60" s="1788">
        <f>GES_KP!R59-GES_Met!R60</f>
        <v>3.4295455449081231</v>
      </c>
      <c r="S60" s="1788">
        <f>GES_KP!S59-GES_Met!S60</f>
        <v>2.6902073718412964</v>
      </c>
      <c r="T60" s="1788">
        <f>GES_KP!T59-GES_Met!T60</f>
        <v>0.92861407108038918</v>
      </c>
    </row>
    <row r="61" spans="2:20">
      <c r="B61" s="1750"/>
      <c r="C61" s="1750"/>
      <c r="D61" s="1750"/>
      <c r="E61" s="1750"/>
      <c r="F61" s="1750"/>
      <c r="G61" s="1750"/>
      <c r="H61" s="1750"/>
      <c r="I61" s="1750"/>
      <c r="J61" s="1750"/>
      <c r="K61" s="1750"/>
      <c r="L61" s="1750"/>
      <c r="M61" s="1750"/>
      <c r="N61" s="1750"/>
      <c r="O61" s="1750"/>
      <c r="P61" s="1750"/>
      <c r="Q61" s="1750"/>
      <c r="R61" s="1750"/>
      <c r="S61" s="1750"/>
      <c r="T61" s="1750"/>
    </row>
    <row r="62" spans="2:20">
      <c r="B62" s="1750"/>
      <c r="C62" s="1750"/>
      <c r="D62" s="1750"/>
      <c r="E62" s="1750"/>
      <c r="F62" s="1750"/>
      <c r="G62" s="1750"/>
      <c r="H62" s="1750"/>
      <c r="I62" s="1750"/>
      <c r="J62" s="1750"/>
      <c r="K62" s="1750"/>
      <c r="L62" s="1750"/>
      <c r="M62" s="1750"/>
      <c r="N62" s="1750"/>
      <c r="O62" s="1750"/>
      <c r="P62" s="1750"/>
      <c r="Q62" s="1750"/>
      <c r="R62" s="1750"/>
      <c r="S62" s="1750"/>
      <c r="T62" s="1750"/>
    </row>
    <row r="63" spans="2:20">
      <c r="B63" s="1750"/>
      <c r="C63" s="1750"/>
      <c r="D63" s="1750"/>
      <c r="E63" s="1750"/>
      <c r="F63" s="1750"/>
      <c r="G63" s="1750"/>
      <c r="H63" s="1750"/>
      <c r="I63" s="1750"/>
      <c r="J63" s="1750"/>
      <c r="K63" s="1750"/>
      <c r="L63" s="1750"/>
      <c r="M63" s="1750"/>
      <c r="N63" s="1750"/>
      <c r="O63" s="1750"/>
      <c r="P63" s="1750"/>
      <c r="Q63" s="1750"/>
      <c r="R63" s="1750"/>
      <c r="S63" s="1750"/>
      <c r="T63" s="1750"/>
    </row>
  </sheetData>
  <mergeCells count="9">
    <mergeCell ref="B59:B60"/>
    <mergeCell ref="B9:B40"/>
    <mergeCell ref="C9:C19"/>
    <mergeCell ref="C20:C28"/>
    <mergeCell ref="C29:C40"/>
    <mergeCell ref="B42:B57"/>
    <mergeCell ref="C42:C50"/>
    <mergeCell ref="C51:C56"/>
    <mergeCell ref="C57:D5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5B247-FC9E-41B4-BDF2-4E6FA59454FF}">
  <dimension ref="B4:T59"/>
  <sheetViews>
    <sheetView workbookViewId="0"/>
  </sheetViews>
  <sheetFormatPr baseColWidth="10" defaultRowHeight="12.75"/>
  <cols>
    <col min="1" max="12" width="11.42578125" style="4"/>
    <col min="13" max="13" width="11.42578125" style="1819"/>
    <col min="14" max="16384" width="11.42578125" style="4"/>
  </cols>
  <sheetData>
    <row r="4" spans="2:20" ht="15">
      <c r="B4" s="1774"/>
      <c r="C4" s="1774" t="s">
        <v>88</v>
      </c>
      <c r="D4" s="1774" t="s">
        <v>893</v>
      </c>
      <c r="E4" s="1750"/>
      <c r="F4" s="1750"/>
      <c r="G4" s="1750"/>
      <c r="H4" s="1750"/>
      <c r="I4" s="1750"/>
      <c r="J4" s="1750"/>
      <c r="K4" s="1750"/>
      <c r="L4" s="1750"/>
      <c r="N4" s="1750"/>
      <c r="O4" s="1750"/>
      <c r="P4" s="1750"/>
      <c r="Q4" s="1750"/>
      <c r="R4" s="1750"/>
      <c r="S4" s="1750"/>
      <c r="T4" s="1750"/>
    </row>
    <row r="5" spans="2:20" ht="15">
      <c r="B5" s="1774"/>
      <c r="C5" s="1774" t="s">
        <v>89</v>
      </c>
      <c r="D5" s="1774" t="s">
        <v>90</v>
      </c>
      <c r="E5" s="1750"/>
      <c r="F5" s="1750"/>
      <c r="G5" s="1750"/>
      <c r="H5" s="1750"/>
      <c r="I5" s="1750"/>
      <c r="J5" s="1750"/>
      <c r="K5" s="1750"/>
      <c r="L5" s="1750"/>
      <c r="N5" s="1750"/>
      <c r="O5" s="1750"/>
      <c r="P5" s="1750"/>
      <c r="Q5" s="1750"/>
      <c r="R5" s="1750"/>
      <c r="S5" s="1750"/>
      <c r="T5" s="1750"/>
    </row>
    <row r="6" spans="2:20" ht="15">
      <c r="B6" s="1774"/>
      <c r="C6" s="1774"/>
      <c r="D6" s="1774"/>
      <c r="E6" s="1750"/>
      <c r="F6" s="1799" t="s">
        <v>91</v>
      </c>
      <c r="G6" s="1799" t="s">
        <v>91</v>
      </c>
      <c r="H6" s="1799" t="s">
        <v>92</v>
      </c>
      <c r="I6" s="1799" t="s">
        <v>92</v>
      </c>
      <c r="J6" s="1799" t="s">
        <v>912</v>
      </c>
      <c r="K6" s="1799" t="s">
        <v>912</v>
      </c>
      <c r="L6" s="1799" t="s">
        <v>912</v>
      </c>
      <c r="M6" s="1820" t="s">
        <v>912</v>
      </c>
      <c r="N6" s="1799" t="s">
        <v>912</v>
      </c>
      <c r="O6" s="1799" t="s">
        <v>912</v>
      </c>
      <c r="P6" s="1799" t="s">
        <v>912</v>
      </c>
      <c r="Q6" s="1799" t="s">
        <v>912</v>
      </c>
      <c r="R6" s="1799" t="s">
        <v>912</v>
      </c>
      <c r="S6" s="1799" t="s">
        <v>912</v>
      </c>
      <c r="T6" s="1799" t="s">
        <v>912</v>
      </c>
    </row>
    <row r="7" spans="2:20" ht="15">
      <c r="B7" s="1750"/>
      <c r="C7" s="1750"/>
      <c r="D7" s="1750"/>
      <c r="E7" s="1750"/>
      <c r="F7" s="1800">
        <v>2019</v>
      </c>
      <c r="G7" s="1800">
        <v>2020</v>
      </c>
      <c r="H7" s="1800">
        <v>2019</v>
      </c>
      <c r="I7" s="1800">
        <v>2020</v>
      </c>
      <c r="J7" s="1800">
        <v>2023</v>
      </c>
      <c r="K7" s="1800">
        <v>2025</v>
      </c>
      <c r="L7" s="1800">
        <v>2028</v>
      </c>
      <c r="M7" s="1821">
        <v>2030</v>
      </c>
      <c r="N7" s="1800">
        <v>2033</v>
      </c>
      <c r="O7" s="1800">
        <v>2035</v>
      </c>
      <c r="P7" s="1800">
        <v>2038</v>
      </c>
      <c r="Q7" s="1800">
        <v>2040</v>
      </c>
      <c r="R7" s="1800">
        <v>2043</v>
      </c>
      <c r="S7" s="1800">
        <v>2045</v>
      </c>
      <c r="T7" s="1800">
        <v>2050</v>
      </c>
    </row>
    <row r="8" spans="2:20">
      <c r="B8" s="2173" t="s">
        <v>93</v>
      </c>
      <c r="C8" s="2174" t="s">
        <v>94</v>
      </c>
      <c r="D8" s="1801" t="s">
        <v>68</v>
      </c>
      <c r="E8" s="1801" t="s">
        <v>913</v>
      </c>
      <c r="F8" s="1788">
        <v>38.065611111083989</v>
      </c>
      <c r="G8" s="1788">
        <v>33.982087764838674</v>
      </c>
      <c r="H8" s="1788">
        <v>43.039441781395297</v>
      </c>
      <c r="I8" s="1788">
        <v>40.531327814427776</v>
      </c>
      <c r="J8" s="1788">
        <v>34.114004091921515</v>
      </c>
      <c r="K8" s="1788">
        <v>30.833700351667172</v>
      </c>
      <c r="L8" s="1788">
        <v>25.388033496707969</v>
      </c>
      <c r="M8" s="1822">
        <v>22.17137257855007</v>
      </c>
      <c r="N8" s="1788">
        <v>18.356560833109135</v>
      </c>
      <c r="O8" s="1788">
        <v>16.050518505045115</v>
      </c>
      <c r="P8" s="1788">
        <v>12.351351014609408</v>
      </c>
      <c r="Q8" s="1788">
        <v>10.166845328442358</v>
      </c>
      <c r="R8" s="1788">
        <v>7.3995144077803063</v>
      </c>
      <c r="S8" s="1788">
        <v>5.8145309394525118</v>
      </c>
      <c r="T8" s="1788">
        <v>1.0258371459000395</v>
      </c>
    </row>
    <row r="9" spans="2:20">
      <c r="B9" s="2173"/>
      <c r="C9" s="2174"/>
      <c r="D9" s="1801" t="s">
        <v>70</v>
      </c>
      <c r="E9" s="1801" t="s">
        <v>914</v>
      </c>
      <c r="F9" s="1788">
        <v>38.114941573545174</v>
      </c>
      <c r="G9" s="1788">
        <v>37.232033653754712</v>
      </c>
      <c r="H9" s="1788">
        <v>44.729521836420453</v>
      </c>
      <c r="I9" s="1788">
        <v>43.002222630929452</v>
      </c>
      <c r="J9" s="1788">
        <v>35.146096448977246</v>
      </c>
      <c r="K9" s="1788">
        <v>29.614407298318881</v>
      </c>
      <c r="L9" s="1788">
        <v>21.913411867972005</v>
      </c>
      <c r="M9" s="1822">
        <v>17.043077516074554</v>
      </c>
      <c r="N9" s="1788">
        <v>12.949795345707258</v>
      </c>
      <c r="O9" s="1788">
        <v>10.504672263796749</v>
      </c>
      <c r="P9" s="1788">
        <v>7.7560965914294808</v>
      </c>
      <c r="Q9" s="1788">
        <v>6.1466727191578467</v>
      </c>
      <c r="R9" s="1788">
        <v>4.2770105843651365</v>
      </c>
      <c r="S9" s="1788">
        <v>3.1605256392662495</v>
      </c>
      <c r="T9" s="1788">
        <v>6.1450567761616587E-2</v>
      </c>
    </row>
    <row r="10" spans="2:20">
      <c r="B10" s="2173"/>
      <c r="C10" s="2174"/>
      <c r="D10" s="1801" t="s">
        <v>71</v>
      </c>
      <c r="E10" s="1801" t="s">
        <v>915</v>
      </c>
      <c r="F10" s="1788">
        <v>24.330850789637207</v>
      </c>
      <c r="G10" s="1788">
        <v>21.950617405275917</v>
      </c>
      <c r="H10" s="1788">
        <v>23.468013343524635</v>
      </c>
      <c r="I10" s="1788">
        <v>21.518551846929931</v>
      </c>
      <c r="J10" s="1788">
        <v>16.742534364862625</v>
      </c>
      <c r="K10" s="1788">
        <v>13.856705352860633</v>
      </c>
      <c r="L10" s="1788">
        <v>9.7416490300413479</v>
      </c>
      <c r="M10" s="1822">
        <v>7.0975328292287658</v>
      </c>
      <c r="N10" s="1788">
        <v>5.6792224819832651</v>
      </c>
      <c r="O10" s="1788">
        <v>4.7912776686784495</v>
      </c>
      <c r="P10" s="1788">
        <v>3.5543123094763116</v>
      </c>
      <c r="Q10" s="1788">
        <v>2.7936417505114748</v>
      </c>
      <c r="R10" s="1788">
        <v>2.0164277266825668</v>
      </c>
      <c r="S10" s="1788">
        <v>1.5584146132343168</v>
      </c>
      <c r="T10" s="1788">
        <v>3.424651546653909E-2</v>
      </c>
    </row>
    <row r="11" spans="2:20">
      <c r="B11" s="2173"/>
      <c r="C11" s="2174"/>
      <c r="D11" s="1801" t="s">
        <v>95</v>
      </c>
      <c r="E11" s="1801" t="s">
        <v>916</v>
      </c>
      <c r="F11" s="1788">
        <v>128.41182353591373</v>
      </c>
      <c r="G11" s="1788">
        <v>106.70247751316282</v>
      </c>
      <c r="H11" s="1788">
        <v>132.60320365755555</v>
      </c>
      <c r="I11" s="1788">
        <v>110.50444033997842</v>
      </c>
      <c r="J11" s="1788">
        <v>111.13391837160711</v>
      </c>
      <c r="K11" s="1788">
        <v>111.52502365594195</v>
      </c>
      <c r="L11" s="1788">
        <v>96.357686614257446</v>
      </c>
      <c r="M11" s="1822">
        <v>86.236263197664542</v>
      </c>
      <c r="N11" s="1788">
        <v>66.715280494859826</v>
      </c>
      <c r="O11" s="1788">
        <v>53.693256727908228</v>
      </c>
      <c r="P11" s="1788">
        <v>33.093819714307493</v>
      </c>
      <c r="Q11" s="1788">
        <v>19.365633097380712</v>
      </c>
      <c r="R11" s="1788">
        <v>9.4447747963489554</v>
      </c>
      <c r="S11" s="1788">
        <v>2.8187858610811105</v>
      </c>
      <c r="T11" s="1788">
        <v>0.83123531057171263</v>
      </c>
    </row>
    <row r="12" spans="2:20" ht="15">
      <c r="B12" s="2173"/>
      <c r="C12" s="2174"/>
      <c r="D12" s="1802" t="s">
        <v>96</v>
      </c>
      <c r="E12" s="1802" t="s">
        <v>917</v>
      </c>
      <c r="F12" s="1803">
        <v>24.006410530415248</v>
      </c>
      <c r="G12" s="1803">
        <v>13.374167879531772</v>
      </c>
      <c r="H12" s="1803">
        <v>24.792577650233259</v>
      </c>
      <c r="I12" s="1803">
        <v>11.271881226617309</v>
      </c>
      <c r="J12" s="1803">
        <v>19.570801983624488</v>
      </c>
      <c r="K12" s="1803">
        <v>23.10929851773599</v>
      </c>
      <c r="L12" s="1803">
        <v>22.65137180573609</v>
      </c>
      <c r="M12" s="1823">
        <v>22.069804176637486</v>
      </c>
      <c r="N12" s="1803">
        <v>20.175929794710211</v>
      </c>
      <c r="O12" s="1803">
        <v>18.339256810319288</v>
      </c>
      <c r="P12" s="1803">
        <v>16.516500019929591</v>
      </c>
      <c r="Q12" s="1803">
        <v>14.47005949722562</v>
      </c>
      <c r="R12" s="1803">
        <v>13.27619841583746</v>
      </c>
      <c r="S12" s="1803">
        <v>11.640149171897946</v>
      </c>
      <c r="T12" s="1803">
        <v>5.4736039204283848</v>
      </c>
    </row>
    <row r="13" spans="2:20" ht="15">
      <c r="B13" s="2173"/>
      <c r="C13" s="2174"/>
      <c r="D13" s="1802" t="s">
        <v>97</v>
      </c>
      <c r="E13" s="1802" t="s">
        <v>918</v>
      </c>
      <c r="F13" s="1803">
        <v>152.41823406632898</v>
      </c>
      <c r="G13" s="1803">
        <v>120.07664539269459</v>
      </c>
      <c r="H13" s="1803">
        <v>157.39578130778881</v>
      </c>
      <c r="I13" s="1803">
        <v>121.77632156659573</v>
      </c>
      <c r="J13" s="1803">
        <v>130.70472035523159</v>
      </c>
      <c r="K13" s="1803">
        <v>134.63432217367793</v>
      </c>
      <c r="L13" s="1803">
        <v>119.00905841999354</v>
      </c>
      <c r="M13" s="1823">
        <v>108.30606737430203</v>
      </c>
      <c r="N13" s="1803">
        <v>86.89121028957004</v>
      </c>
      <c r="O13" s="1803">
        <v>72.032513538227519</v>
      </c>
      <c r="P13" s="1803">
        <v>49.610319734237081</v>
      </c>
      <c r="Q13" s="1803">
        <v>33.835692594606328</v>
      </c>
      <c r="R13" s="1803">
        <v>22.720973212186415</v>
      </c>
      <c r="S13" s="1803">
        <v>14.458935032979056</v>
      </c>
      <c r="T13" s="1803">
        <v>6.3048392310000976</v>
      </c>
    </row>
    <row r="14" spans="2:20">
      <c r="B14" s="2173"/>
      <c r="C14" s="2174"/>
      <c r="D14" s="1801" t="s">
        <v>72</v>
      </c>
      <c r="E14" s="1801" t="s">
        <v>919</v>
      </c>
      <c r="F14" s="1788">
        <v>10.034387267534328</v>
      </c>
      <c r="G14" s="1788">
        <v>9.8577411172861762</v>
      </c>
      <c r="H14" s="1788">
        <v>9.8038462862177731</v>
      </c>
      <c r="I14" s="1788">
        <v>10.340338485756426</v>
      </c>
      <c r="J14" s="1788">
        <v>9.0845116963466488</v>
      </c>
      <c r="K14" s="1788">
        <v>8.6840610580119577</v>
      </c>
      <c r="L14" s="1788">
        <v>7.966693391872476</v>
      </c>
      <c r="M14" s="1822">
        <v>7.5020963848051405</v>
      </c>
      <c r="N14" s="1788">
        <v>6.3039586424126188</v>
      </c>
      <c r="O14" s="1788">
        <v>5.5325874220717219</v>
      </c>
      <c r="P14" s="1788">
        <v>3.6641839814764285</v>
      </c>
      <c r="Q14" s="1788">
        <v>2.5835838590455813</v>
      </c>
      <c r="R14" s="1788">
        <v>1.2695082259673012</v>
      </c>
      <c r="S14" s="1788">
        <v>0.60147737779892396</v>
      </c>
      <c r="T14" s="1788">
        <v>0</v>
      </c>
    </row>
    <row r="15" spans="2:20" ht="15">
      <c r="B15" s="2173"/>
      <c r="C15" s="2174"/>
      <c r="D15" s="1804" t="s">
        <v>73</v>
      </c>
      <c r="E15" s="1804" t="s">
        <v>920</v>
      </c>
      <c r="F15" s="1788">
        <v>0</v>
      </c>
      <c r="G15" s="1788">
        <v>0</v>
      </c>
      <c r="H15" s="1788">
        <v>0</v>
      </c>
      <c r="I15" s="1788">
        <v>0</v>
      </c>
      <c r="J15" s="1788">
        <v>0</v>
      </c>
      <c r="K15" s="1788">
        <v>0</v>
      </c>
      <c r="L15" s="1788">
        <v>0</v>
      </c>
      <c r="M15" s="1822">
        <v>0</v>
      </c>
      <c r="N15" s="1788">
        <v>0</v>
      </c>
      <c r="O15" s="1788">
        <v>0</v>
      </c>
      <c r="P15" s="1788">
        <v>0</v>
      </c>
      <c r="Q15" s="1788">
        <v>0</v>
      </c>
      <c r="R15" s="1788">
        <v>0</v>
      </c>
      <c r="S15" s="1788">
        <v>0</v>
      </c>
      <c r="T15" s="1788">
        <v>0</v>
      </c>
    </row>
    <row r="16" spans="2:20">
      <c r="B16" s="2173"/>
      <c r="C16" s="2174"/>
      <c r="D16" s="1801" t="s">
        <v>98</v>
      </c>
      <c r="E16" s="1801" t="s">
        <v>921</v>
      </c>
      <c r="F16" s="1788">
        <v>47.954943095663282</v>
      </c>
      <c r="G16" s="1788">
        <v>43.390326123955546</v>
      </c>
      <c r="H16" s="1788">
        <v>44.724142765053614</v>
      </c>
      <c r="I16" s="1788">
        <v>39.770670638106829</v>
      </c>
      <c r="J16" s="1788">
        <v>35.512407745367717</v>
      </c>
      <c r="K16" s="1788">
        <v>31.234302282040954</v>
      </c>
      <c r="L16" s="1788">
        <v>26.687682002907422</v>
      </c>
      <c r="M16" s="1822">
        <v>23.693620155369466</v>
      </c>
      <c r="N16" s="1788">
        <v>19.10606938117213</v>
      </c>
      <c r="O16" s="1788">
        <v>16.199846324383866</v>
      </c>
      <c r="P16" s="1788">
        <v>14.053045770838866</v>
      </c>
      <c r="Q16" s="1788">
        <v>12.645726451862002</v>
      </c>
      <c r="R16" s="1788">
        <v>10.023098212725692</v>
      </c>
      <c r="S16" s="1788">
        <v>8.3246439323905097</v>
      </c>
      <c r="T16" s="1788">
        <v>5.6917397866942503</v>
      </c>
    </row>
    <row r="17" spans="2:20" ht="15">
      <c r="B17" s="2173"/>
      <c r="C17" s="2174"/>
      <c r="D17" s="1805" t="s">
        <v>99</v>
      </c>
      <c r="E17" s="1805" t="s">
        <v>922</v>
      </c>
      <c r="F17" s="1806">
        <v>286.91255737337769</v>
      </c>
      <c r="G17" s="1806">
        <v>253.11528357827382</v>
      </c>
      <c r="H17" s="1806">
        <v>298.36816967016733</v>
      </c>
      <c r="I17" s="1806">
        <v>265.66755175612883</v>
      </c>
      <c r="J17" s="1806">
        <v>241.73347271908284</v>
      </c>
      <c r="K17" s="1806">
        <v>225.74819999884153</v>
      </c>
      <c r="L17" s="1806">
        <v>188.05515640375864</v>
      </c>
      <c r="M17" s="1824">
        <v>163.74396266169254</v>
      </c>
      <c r="N17" s="1806">
        <v>129.11088717924423</v>
      </c>
      <c r="O17" s="1806">
        <v>106.77215891188413</v>
      </c>
      <c r="P17" s="1806">
        <v>74.472809382137982</v>
      </c>
      <c r="Q17" s="1806">
        <v>53.702103206399975</v>
      </c>
      <c r="R17" s="1806">
        <v>34.430333953869955</v>
      </c>
      <c r="S17" s="1806">
        <v>22.278378363223624</v>
      </c>
      <c r="T17" s="1806">
        <v>7.6445093263941581</v>
      </c>
    </row>
    <row r="18" spans="2:20" ht="15">
      <c r="B18" s="2173"/>
      <c r="C18" s="2174"/>
      <c r="D18" s="1805" t="s">
        <v>100</v>
      </c>
      <c r="E18" s="1805" t="s">
        <v>923</v>
      </c>
      <c r="F18" s="1806">
        <v>310.91896790379297</v>
      </c>
      <c r="G18" s="1806">
        <v>266.48945145780561</v>
      </c>
      <c r="H18" s="1806">
        <v>323.16074732040062</v>
      </c>
      <c r="I18" s="1806">
        <v>276.93943298274615</v>
      </c>
      <c r="J18" s="1806">
        <v>261.30427470270735</v>
      </c>
      <c r="K18" s="1806">
        <v>248.85749851657752</v>
      </c>
      <c r="L18" s="1806">
        <v>210.70652820949476</v>
      </c>
      <c r="M18" s="1824">
        <v>185.81376683833003</v>
      </c>
      <c r="N18" s="1806">
        <v>149.28681697395444</v>
      </c>
      <c r="O18" s="1806">
        <v>125.11141572220343</v>
      </c>
      <c r="P18" s="1806">
        <v>90.989309402067576</v>
      </c>
      <c r="Q18" s="1806">
        <v>68.172162703625588</v>
      </c>
      <c r="R18" s="1806">
        <v>47.706532369707418</v>
      </c>
      <c r="S18" s="1806">
        <v>33.918527535121569</v>
      </c>
      <c r="T18" s="1806">
        <v>13.118113246822542</v>
      </c>
    </row>
    <row r="19" spans="2:20" ht="15">
      <c r="B19" s="2173"/>
      <c r="C19" s="2174" t="s">
        <v>101</v>
      </c>
      <c r="D19" s="1801" t="s">
        <v>102</v>
      </c>
      <c r="E19" s="1801" t="s">
        <v>924</v>
      </c>
      <c r="F19" s="1788">
        <v>71.191382138163675</v>
      </c>
      <c r="G19" s="1788">
        <v>70.030040204151263</v>
      </c>
      <c r="H19" s="1808">
        <v>72.497694108157759</v>
      </c>
      <c r="I19" s="1808">
        <v>70.386159010969095</v>
      </c>
      <c r="J19" s="1788">
        <v>67.765644080790011</v>
      </c>
      <c r="K19" s="1788">
        <v>65.399378558952577</v>
      </c>
      <c r="L19" s="1788">
        <v>61.847575194660571</v>
      </c>
      <c r="M19" s="1822">
        <v>59.479706285132572</v>
      </c>
      <c r="N19" s="1788">
        <v>57.239553064040997</v>
      </c>
      <c r="O19" s="1788">
        <v>55.746117583313286</v>
      </c>
      <c r="P19" s="1788">
        <v>53.503559280685892</v>
      </c>
      <c r="Q19" s="1788">
        <v>52.008520412267629</v>
      </c>
      <c r="R19" s="1788">
        <v>49.763557028104422</v>
      </c>
      <c r="S19" s="1788">
        <v>48.266914771995623</v>
      </c>
      <c r="T19" s="1788">
        <v>44.521300662497254</v>
      </c>
    </row>
    <row r="20" spans="2:20" ht="15">
      <c r="B20" s="2173"/>
      <c r="C20" s="2174"/>
      <c r="D20" s="1802" t="s">
        <v>103</v>
      </c>
      <c r="E20" s="1802" t="s">
        <v>925</v>
      </c>
      <c r="F20" s="1807">
        <v>38.810338376388415</v>
      </c>
      <c r="G20" s="1807">
        <v>38.298995435803839</v>
      </c>
      <c r="H20" s="1807">
        <v>37.445254778950833</v>
      </c>
      <c r="I20" s="1807">
        <v>36.998765909952006</v>
      </c>
      <c r="J20" s="1807">
        <v>35.471681381876238</v>
      </c>
      <c r="K20" s="1807">
        <v>34.484870700928973</v>
      </c>
      <c r="L20" s="1807">
        <v>33.004414855408463</v>
      </c>
      <c r="M20" s="1825">
        <v>32.017444291728118</v>
      </c>
      <c r="N20" s="1807">
        <v>30.624417446011009</v>
      </c>
      <c r="O20" s="1807">
        <v>29.6957328821996</v>
      </c>
      <c r="P20" s="1807">
        <v>28.302466212382868</v>
      </c>
      <c r="Q20" s="1807">
        <v>27.373621765838379</v>
      </c>
      <c r="R20" s="1807">
        <v>25.980115271922031</v>
      </c>
      <c r="S20" s="1807">
        <v>25.051110942644467</v>
      </c>
      <c r="T20" s="1807">
        <v>22.728200412617863</v>
      </c>
    </row>
    <row r="21" spans="2:20" ht="15">
      <c r="B21" s="2173"/>
      <c r="C21" s="2174"/>
      <c r="D21" s="1802" t="s">
        <v>104</v>
      </c>
      <c r="E21" s="1802" t="s">
        <v>926</v>
      </c>
      <c r="F21" s="1807">
        <v>32.07041804934385</v>
      </c>
      <c r="G21" s="1807">
        <v>31.421235649680973</v>
      </c>
      <c r="H21" s="1807">
        <v>33.020192595101207</v>
      </c>
      <c r="I21" s="1807">
        <v>31.528565063264789</v>
      </c>
      <c r="J21" s="1807">
        <v>30.34525465500262</v>
      </c>
      <c r="K21" s="1807">
        <v>29.007568108898887</v>
      </c>
      <c r="L21" s="1807">
        <v>26.998862529198938</v>
      </c>
      <c r="M21" s="1825">
        <v>25.659725476065638</v>
      </c>
      <c r="N21" s="1807">
        <v>24.883274352081635</v>
      </c>
      <c r="O21" s="1807">
        <v>24.365640269425633</v>
      </c>
      <c r="P21" s="1807">
        <v>23.587013384897272</v>
      </c>
      <c r="Q21" s="1807">
        <v>23.067928795211703</v>
      </c>
      <c r="R21" s="1807">
        <v>22.287126150138992</v>
      </c>
      <c r="S21" s="1807">
        <v>21.766591053423852</v>
      </c>
      <c r="T21" s="1807">
        <v>20.46162704406208</v>
      </c>
    </row>
    <row r="22" spans="2:20" ht="15">
      <c r="B22" s="2173"/>
      <c r="C22" s="2174"/>
      <c r="D22" s="1802" t="s">
        <v>105</v>
      </c>
      <c r="E22" s="1802" t="s">
        <v>927</v>
      </c>
      <c r="F22" s="1807">
        <v>0.3106257124313983</v>
      </c>
      <c r="G22" s="1807">
        <v>0.309809118666448</v>
      </c>
      <c r="H22" s="1807">
        <v>2.0322467341057133</v>
      </c>
      <c r="I22" s="1807">
        <v>1.8588280377522972</v>
      </c>
      <c r="J22" s="1807">
        <v>2.0108767065066262</v>
      </c>
      <c r="K22" s="1807">
        <v>2.0001916927070824</v>
      </c>
      <c r="L22" s="1807">
        <v>1.9841641720077667</v>
      </c>
      <c r="M22" s="1825">
        <v>1.9734791582082232</v>
      </c>
      <c r="N22" s="1807">
        <v>1.9613059089712426</v>
      </c>
      <c r="O22" s="1807">
        <v>1.9531904094799224</v>
      </c>
      <c r="P22" s="1807">
        <v>1.9410171602429418</v>
      </c>
      <c r="Q22" s="1807">
        <v>1.9329016607516216</v>
      </c>
      <c r="R22" s="1807">
        <v>1.9207284115146412</v>
      </c>
      <c r="S22" s="1807">
        <v>1.9126129120233211</v>
      </c>
      <c r="T22" s="1807">
        <v>1.8923241632950203</v>
      </c>
    </row>
    <row r="23" spans="2:20" ht="15">
      <c r="B23" s="2173"/>
      <c r="C23" s="2174"/>
      <c r="D23" s="1801" t="s">
        <v>106</v>
      </c>
      <c r="E23" s="1801" t="s">
        <v>928</v>
      </c>
      <c r="F23" s="1808">
        <v>32.696637107459317</v>
      </c>
      <c r="G23" s="1808">
        <v>28.714163028623712</v>
      </c>
      <c r="H23" s="1826">
        <v>33.433077259200346</v>
      </c>
      <c r="I23" s="1826">
        <v>28.715522998385495</v>
      </c>
      <c r="J23" s="1808">
        <v>30.296036521906757</v>
      </c>
      <c r="K23" s="1808">
        <v>27.465211609069598</v>
      </c>
      <c r="L23" s="1808">
        <v>23.847474226055141</v>
      </c>
      <c r="M23" s="1827">
        <v>21.607210105046374</v>
      </c>
      <c r="N23" s="1808">
        <v>20.590235252834947</v>
      </c>
      <c r="O23" s="1808">
        <v>19.919308592267903</v>
      </c>
      <c r="P23" s="1808">
        <v>19.048391503301747</v>
      </c>
      <c r="Q23" s="1808">
        <v>18.470448493390901</v>
      </c>
      <c r="R23" s="1808">
        <v>17.649321719780783</v>
      </c>
      <c r="S23" s="1808">
        <v>17.106015331196438</v>
      </c>
      <c r="T23" s="1808">
        <v>15.782517695410794</v>
      </c>
    </row>
    <row r="24" spans="2:20" ht="15">
      <c r="B24" s="2173"/>
      <c r="C24" s="2174"/>
      <c r="D24" s="1801" t="s">
        <v>60</v>
      </c>
      <c r="E24" s="1801" t="s">
        <v>929</v>
      </c>
      <c r="F24" s="1808">
        <v>1.0468302009412953</v>
      </c>
      <c r="G24" s="1808">
        <v>0.88158172812473357</v>
      </c>
      <c r="H24" s="1826">
        <v>1.0468302009412953</v>
      </c>
      <c r="I24" s="1826">
        <v>0.88158172812473357</v>
      </c>
      <c r="J24" s="1808">
        <v>0.79597038550352506</v>
      </c>
      <c r="K24" s="1808">
        <v>0.8171763548240778</v>
      </c>
      <c r="L24" s="1808">
        <v>0.70552745576721665</v>
      </c>
      <c r="M24" s="1827">
        <v>0.63517976399183029</v>
      </c>
      <c r="N24" s="1808">
        <v>0.56573633486230213</v>
      </c>
      <c r="O24" s="1808">
        <v>0.51944071544261661</v>
      </c>
      <c r="P24" s="1808">
        <v>0.44999728631308827</v>
      </c>
      <c r="Q24" s="1808">
        <v>0.4037016668934027</v>
      </c>
      <c r="R24" s="1808">
        <v>0.33425823776387448</v>
      </c>
      <c r="S24" s="1808">
        <v>0.28796261834418885</v>
      </c>
      <c r="T24" s="1808">
        <v>0.17222356979497497</v>
      </c>
    </row>
    <row r="25" spans="2:20" ht="15">
      <c r="B25" s="2173"/>
      <c r="C25" s="2174"/>
      <c r="D25" s="1809" t="s">
        <v>43</v>
      </c>
      <c r="E25" s="1809" t="s">
        <v>930</v>
      </c>
      <c r="F25" s="1808">
        <v>15.285240002496781</v>
      </c>
      <c r="G25" s="1808">
        <v>15.046028992657199</v>
      </c>
      <c r="H25" s="1808">
        <v>15.190494719930108</v>
      </c>
      <c r="I25" s="1808">
        <v>14.677791798295388</v>
      </c>
      <c r="J25" s="1808">
        <v>12.328283664781827</v>
      </c>
      <c r="K25" s="1808">
        <v>10.57862847117584</v>
      </c>
      <c r="L25" s="1808">
        <v>9.7091517606183508</v>
      </c>
      <c r="M25" s="1827">
        <v>9.1295006202466897</v>
      </c>
      <c r="N25" s="1808">
        <v>8.3722839997590839</v>
      </c>
      <c r="O25" s="1808">
        <v>7.8674729194340127</v>
      </c>
      <c r="P25" s="1808">
        <v>7.1145850748667447</v>
      </c>
      <c r="Q25" s="1808">
        <v>6.6126598451552328</v>
      </c>
      <c r="R25" s="1808">
        <v>5.863619876867733</v>
      </c>
      <c r="S25" s="1808">
        <v>5.3642598980093998</v>
      </c>
      <c r="T25" s="1808">
        <v>4.1216910722649871</v>
      </c>
    </row>
    <row r="26" spans="2:20" ht="15">
      <c r="B26" s="2173"/>
      <c r="C26" s="2174"/>
      <c r="D26" s="1809" t="s">
        <v>107</v>
      </c>
      <c r="E26" s="1809" t="s">
        <v>931</v>
      </c>
      <c r="F26" s="1808">
        <v>14.548554327643874</v>
      </c>
      <c r="G26" s="1808">
        <v>12.95802173594071</v>
      </c>
      <c r="H26" s="1808">
        <v>14.003507560903573</v>
      </c>
      <c r="I26" s="1808">
        <v>12.633960883593499</v>
      </c>
      <c r="J26" s="1808">
        <v>9.5982530231266274</v>
      </c>
      <c r="K26" s="1808">
        <v>7.682046603601183</v>
      </c>
      <c r="L26" s="1808">
        <v>6.0900419398351371</v>
      </c>
      <c r="M26" s="1827">
        <v>5.0287054973244381</v>
      </c>
      <c r="N26" s="1808">
        <v>4.0849589076797308</v>
      </c>
      <c r="O26" s="1808">
        <v>3.4557945145832587</v>
      </c>
      <c r="P26" s="1808">
        <v>2.8393252075726156</v>
      </c>
      <c r="Q26" s="1808">
        <v>2.4283456695655214</v>
      </c>
      <c r="R26" s="1808">
        <v>2.2035263584359535</v>
      </c>
      <c r="S26" s="1808">
        <v>2.0536468176829086</v>
      </c>
      <c r="T26" s="1808">
        <v>1.8861472821106777</v>
      </c>
    </row>
    <row r="27" spans="2:20" ht="15">
      <c r="B27" s="2173"/>
      <c r="C27" s="2174"/>
      <c r="D27" s="1805" t="s">
        <v>108</v>
      </c>
      <c r="E27" s="1805" t="s">
        <v>932</v>
      </c>
      <c r="F27" s="1806">
        <v>134.76864377670495</v>
      </c>
      <c r="G27" s="1806">
        <v>127.62983568949761</v>
      </c>
      <c r="H27" s="1806">
        <v>136.17160384913311</v>
      </c>
      <c r="I27" s="1806">
        <v>127.29501641936821</v>
      </c>
      <c r="J27" s="1806">
        <v>120.78418767610874</v>
      </c>
      <c r="K27" s="1806">
        <v>111.94244159762329</v>
      </c>
      <c r="L27" s="1806">
        <v>102.19977057693642</v>
      </c>
      <c r="M27" s="1824">
        <v>95.880302271741897</v>
      </c>
      <c r="N27" s="1806">
        <v>90.852767559177082</v>
      </c>
      <c r="O27" s="1806">
        <v>87.50813432504107</v>
      </c>
      <c r="P27" s="1806">
        <v>82.95585835274008</v>
      </c>
      <c r="Q27" s="1806">
        <v>79.923676087272682</v>
      </c>
      <c r="R27" s="1806">
        <v>75.81428322095276</v>
      </c>
      <c r="S27" s="1806">
        <v>73.078799437228554</v>
      </c>
      <c r="T27" s="1806">
        <v>66.483880282078687</v>
      </c>
    </row>
    <row r="28" spans="2:20" ht="15">
      <c r="B28" s="2173"/>
      <c r="C28" s="2175" t="s">
        <v>109</v>
      </c>
      <c r="D28" s="1810" t="s">
        <v>68</v>
      </c>
      <c r="E28" s="1801" t="s">
        <v>933</v>
      </c>
      <c r="F28" s="1808">
        <v>75.119459758239827</v>
      </c>
      <c r="G28" s="1808">
        <v>66.52617288896144</v>
      </c>
      <c r="H28" s="1808">
        <v>80.084667317032796</v>
      </c>
      <c r="I28" s="1808">
        <v>72.507581334278811</v>
      </c>
      <c r="J28" s="1808">
        <v>66.882637482539877</v>
      </c>
      <c r="K28" s="1808">
        <v>60.202586434471407</v>
      </c>
      <c r="L28" s="1808">
        <v>50.886362703930011</v>
      </c>
      <c r="M28" s="1827">
        <v>45.244572942933722</v>
      </c>
      <c r="N28" s="1808">
        <v>40.390690993562984</v>
      </c>
      <c r="O28" s="1808">
        <v>37.385749023323413</v>
      </c>
      <c r="P28" s="1808">
        <v>32.824649249906066</v>
      </c>
      <c r="Q28" s="1808">
        <v>30.052222881921892</v>
      </c>
      <c r="R28" s="1808">
        <v>26.536686255925325</v>
      </c>
      <c r="S28" s="1808">
        <v>24.442343710739589</v>
      </c>
      <c r="T28" s="1808">
        <v>18.492625811807695</v>
      </c>
    </row>
    <row r="29" spans="2:20" ht="15">
      <c r="B29" s="2173"/>
      <c r="C29" s="2176"/>
      <c r="D29" s="1810" t="s">
        <v>70</v>
      </c>
      <c r="E29" s="1801" t="s">
        <v>934</v>
      </c>
      <c r="F29" s="1808">
        <v>39.907859500430142</v>
      </c>
      <c r="G29" s="1808">
        <v>38.794325276088792</v>
      </c>
      <c r="H29" s="1808">
        <v>46.588579741977981</v>
      </c>
      <c r="I29" s="1808">
        <v>44.822878292290277</v>
      </c>
      <c r="J29" s="1808">
        <v>36.408267654629753</v>
      </c>
      <c r="K29" s="1808">
        <v>30.644868409676047</v>
      </c>
      <c r="L29" s="1808">
        <v>22.763413100024628</v>
      </c>
      <c r="M29" s="1827">
        <v>17.771392819963157</v>
      </c>
      <c r="N29" s="1808">
        <v>13.523112033159805</v>
      </c>
      <c r="O29" s="1808">
        <v>10.973172207532176</v>
      </c>
      <c r="P29" s="1808">
        <v>8.1206137528748226</v>
      </c>
      <c r="Q29" s="1808">
        <v>6.4407016185371795</v>
      </c>
      <c r="R29" s="1808">
        <v>4.534864462048172</v>
      </c>
      <c r="S29" s="1808">
        <v>3.3935829729095106</v>
      </c>
      <c r="T29" s="1808">
        <v>0.27929806788890327</v>
      </c>
    </row>
    <row r="30" spans="2:20" ht="15">
      <c r="B30" s="2173"/>
      <c r="C30" s="2176"/>
      <c r="D30" s="1810" t="s">
        <v>71</v>
      </c>
      <c r="E30" s="1801" t="s">
        <v>935</v>
      </c>
      <c r="F30" s="1808">
        <v>29.879948735054676</v>
      </c>
      <c r="G30" s="1808">
        <v>26.873719612132135</v>
      </c>
      <c r="H30" s="1808">
        <v>28.81688420482536</v>
      </c>
      <c r="I30" s="1808">
        <v>26.1611508570147</v>
      </c>
      <c r="J30" s="1808">
        <v>20.469397216851014</v>
      </c>
      <c r="K30" s="1808">
        <v>16.911783344969635</v>
      </c>
      <c r="L30" s="1808">
        <v>12.227982174349524</v>
      </c>
      <c r="M30" s="1827">
        <v>9.2046908906922571</v>
      </c>
      <c r="N30" s="1808">
        <v>7.3316390732261052</v>
      </c>
      <c r="O30" s="1808">
        <v>6.1405264028995088</v>
      </c>
      <c r="P30" s="1808">
        <v>4.5984917220215511</v>
      </c>
      <c r="Q30" s="1808">
        <v>3.6344339769152554</v>
      </c>
      <c r="R30" s="1808">
        <v>2.7388068243222179</v>
      </c>
      <c r="S30" s="1808">
        <v>2.2018444455797188</v>
      </c>
      <c r="T30" s="1808">
        <v>0.59682975216204004</v>
      </c>
    </row>
    <row r="31" spans="2:20" ht="15">
      <c r="B31" s="2173"/>
      <c r="C31" s="2176"/>
      <c r="D31" s="1810" t="s">
        <v>95</v>
      </c>
      <c r="E31" s="1801" t="s">
        <v>936</v>
      </c>
      <c r="F31" s="1808">
        <v>131.08858178839012</v>
      </c>
      <c r="G31" s="1808">
        <v>109.17310531307956</v>
      </c>
      <c r="H31" s="1808">
        <v>135.43723739558095</v>
      </c>
      <c r="I31" s="1808">
        <v>113.07659257849386</v>
      </c>
      <c r="J31" s="1808">
        <v>113.00989510156501</v>
      </c>
      <c r="K31" s="1808">
        <v>112.91186806212097</v>
      </c>
      <c r="L31" s="1808">
        <v>97.230326555390107</v>
      </c>
      <c r="M31" s="1827">
        <v>86.766095067465159</v>
      </c>
      <c r="N31" s="1808">
        <v>67.056101069948724</v>
      </c>
      <c r="O31" s="1808">
        <v>53.908065623640908</v>
      </c>
      <c r="P31" s="1808">
        <v>33.228084261018061</v>
      </c>
      <c r="Q31" s="1808">
        <v>19.446203875428218</v>
      </c>
      <c r="R31" s="1808">
        <v>9.4951169184342561</v>
      </c>
      <c r="S31" s="1808">
        <v>2.848969305808958</v>
      </c>
      <c r="T31" s="1808">
        <v>0.84814326287135344</v>
      </c>
    </row>
    <row r="32" spans="2:20" ht="15">
      <c r="B32" s="2173"/>
      <c r="C32" s="2176"/>
      <c r="D32" s="1810" t="s">
        <v>96</v>
      </c>
      <c r="E32" s="1801" t="s">
        <v>917</v>
      </c>
      <c r="F32" s="1808">
        <v>24.006410530415248</v>
      </c>
      <c r="G32" s="1808">
        <v>13.374167879531772</v>
      </c>
      <c r="H32" s="1808">
        <v>24.798548861358057</v>
      </c>
      <c r="I32" s="1808">
        <v>11.272129388153999</v>
      </c>
      <c r="J32" s="1808">
        <v>19.575515547182682</v>
      </c>
      <c r="K32" s="1808">
        <v>23.114864316594911</v>
      </c>
      <c r="L32" s="1808">
        <v>22.656827314446257</v>
      </c>
      <c r="M32" s="1827">
        <v>22.075119616688973</v>
      </c>
      <c r="N32" s="1808">
        <v>20.18078910131975</v>
      </c>
      <c r="O32" s="1808">
        <v>18.343673760256127</v>
      </c>
      <c r="P32" s="1808">
        <v>16.520477964863478</v>
      </c>
      <c r="Q32" s="1808">
        <v>14.473544563662246</v>
      </c>
      <c r="R32" s="1808">
        <v>13.279395944742847</v>
      </c>
      <c r="S32" s="1808">
        <v>11.642952663701424</v>
      </c>
      <c r="T32" s="1808">
        <v>5.4749222200051166</v>
      </c>
    </row>
    <row r="33" spans="2:20" ht="15">
      <c r="B33" s="2173"/>
      <c r="C33" s="2176"/>
      <c r="D33" s="1810" t="s">
        <v>97</v>
      </c>
      <c r="E33" s="1801" t="s">
        <v>937</v>
      </c>
      <c r="F33" s="1808">
        <v>155.09499231880537</v>
      </c>
      <c r="G33" s="1808">
        <v>122.54727319261133</v>
      </c>
      <c r="H33" s="1808">
        <v>160.23578625693901</v>
      </c>
      <c r="I33" s="1808">
        <v>124.34872196664786</v>
      </c>
      <c r="J33" s="1808">
        <v>132.58541064874768</v>
      </c>
      <c r="K33" s="1808">
        <v>136.02673237871588</v>
      </c>
      <c r="L33" s="1808">
        <v>119.88715386983637</v>
      </c>
      <c r="M33" s="1827">
        <v>108.84121468415412</v>
      </c>
      <c r="N33" s="1808">
        <v>87.23689017126847</v>
      </c>
      <c r="O33" s="1808">
        <v>72.251739383897032</v>
      </c>
      <c r="P33" s="1808">
        <v>49.748562225881543</v>
      </c>
      <c r="Q33" s="1808">
        <v>33.919748439090462</v>
      </c>
      <c r="R33" s="1808">
        <v>22.774512863177101</v>
      </c>
      <c r="S33" s="1808">
        <v>14.491921969510383</v>
      </c>
      <c r="T33" s="1808">
        <v>6.3230654828764701</v>
      </c>
    </row>
    <row r="34" spans="2:20" ht="15">
      <c r="B34" s="2173"/>
      <c r="C34" s="2176"/>
      <c r="D34" s="1810" t="s">
        <v>72</v>
      </c>
      <c r="E34" s="1801" t="s">
        <v>938</v>
      </c>
      <c r="F34" s="1808">
        <v>81.225769405698003</v>
      </c>
      <c r="G34" s="1808">
        <v>79.887781321437444</v>
      </c>
      <c r="H34" s="1808">
        <v>82.471109058555598</v>
      </c>
      <c r="I34" s="1808">
        <v>80.883493520573751</v>
      </c>
      <c r="J34" s="1808">
        <v>77.005542501341338</v>
      </c>
      <c r="K34" s="1808">
        <v>74.230137061770094</v>
      </c>
      <c r="L34" s="1808">
        <v>69.943364022460202</v>
      </c>
      <c r="M34" s="1827">
        <v>67.099698544358304</v>
      </c>
      <c r="N34" s="1808">
        <v>63.621069122664281</v>
      </c>
      <c r="O34" s="1808">
        <v>61.330443908818175</v>
      </c>
      <c r="P34" s="1808">
        <v>57.152871241557961</v>
      </c>
      <c r="Q34" s="1808">
        <v>54.539294327564576</v>
      </c>
      <c r="R34" s="1808">
        <v>50.93538544431371</v>
      </c>
      <c r="S34" s="1808">
        <v>48.748955070013871</v>
      </c>
      <c r="T34" s="1808">
        <v>44.389379648638766</v>
      </c>
    </row>
    <row r="35" spans="2:20" ht="15">
      <c r="B35" s="2173"/>
      <c r="C35" s="2176"/>
      <c r="D35" s="1810" t="s">
        <v>73</v>
      </c>
      <c r="E35" s="1801" t="s">
        <v>939</v>
      </c>
      <c r="F35" s="1808">
        <v>0</v>
      </c>
      <c r="G35" s="1808">
        <v>0</v>
      </c>
      <c r="H35" s="1808">
        <v>0</v>
      </c>
      <c r="I35" s="1808">
        <v>0</v>
      </c>
      <c r="J35" s="1808">
        <v>0</v>
      </c>
      <c r="K35" s="1808">
        <v>0</v>
      </c>
      <c r="L35" s="1808">
        <v>0</v>
      </c>
      <c r="M35" s="1827">
        <v>0</v>
      </c>
      <c r="N35" s="1808">
        <v>0</v>
      </c>
      <c r="O35" s="1808">
        <v>0</v>
      </c>
      <c r="P35" s="1808">
        <v>0</v>
      </c>
      <c r="Q35" s="1808">
        <v>0</v>
      </c>
      <c r="R35" s="1808">
        <v>0</v>
      </c>
      <c r="S35" s="1808">
        <v>0</v>
      </c>
      <c r="T35" s="1808">
        <v>0</v>
      </c>
    </row>
    <row r="36" spans="2:20" ht="15">
      <c r="B36" s="2173"/>
      <c r="C36" s="2176"/>
      <c r="D36" s="1810" t="s">
        <v>98</v>
      </c>
      <c r="E36" s="1801" t="s">
        <v>940</v>
      </c>
      <c r="F36" s="1808">
        <v>48.127511758831808</v>
      </c>
      <c r="G36" s="1808">
        <v>43.562404135290159</v>
      </c>
      <c r="H36" s="1808">
        <v>45.9508010813976</v>
      </c>
      <c r="I36" s="1808">
        <v>40.833079794550258</v>
      </c>
      <c r="J36" s="1808">
        <v>36.51878568040766</v>
      </c>
      <c r="K36" s="1808">
        <v>32.138373747636258</v>
      </c>
      <c r="L36" s="1808">
        <v>27.483520809189617</v>
      </c>
      <c r="M36" s="1827">
        <v>24.418182789524209</v>
      </c>
      <c r="N36" s="1808">
        <v>19.721641047183969</v>
      </c>
      <c r="O36" s="1808">
        <v>16.746369734470587</v>
      </c>
      <c r="P36" s="1808">
        <v>14.548568170554834</v>
      </c>
      <c r="Q36" s="1808">
        <v>13.107815190716305</v>
      </c>
      <c r="R36" s="1808">
        <v>10.422901207894764</v>
      </c>
      <c r="S36" s="1808">
        <v>8.6841094169971011</v>
      </c>
      <c r="T36" s="1808">
        <v>5.9886670584475734</v>
      </c>
    </row>
    <row r="37" spans="2:20" ht="15">
      <c r="B37" s="2173"/>
      <c r="C37" s="2176"/>
      <c r="D37" s="1810" t="s">
        <v>43</v>
      </c>
      <c r="E37" s="1801" t="s">
        <v>941</v>
      </c>
      <c r="F37" s="1808">
        <v>15.285240002496781</v>
      </c>
      <c r="G37" s="1808">
        <v>15.046028992657199</v>
      </c>
      <c r="H37" s="1808">
        <v>15.190494719930108</v>
      </c>
      <c r="I37" s="1808">
        <v>14.677791798295388</v>
      </c>
      <c r="J37" s="1808">
        <v>12.328283664781827</v>
      </c>
      <c r="K37" s="1808">
        <v>10.57862847117584</v>
      </c>
      <c r="L37" s="1808">
        <v>9.7091517606183508</v>
      </c>
      <c r="M37" s="1827">
        <v>9.1295006202466897</v>
      </c>
      <c r="N37" s="1808">
        <v>8.3722839997590839</v>
      </c>
      <c r="O37" s="1808">
        <v>7.8674729194340127</v>
      </c>
      <c r="P37" s="1808">
        <v>7.1145850748667447</v>
      </c>
      <c r="Q37" s="1808">
        <v>6.6126598451552328</v>
      </c>
      <c r="R37" s="1808">
        <v>5.863619876867733</v>
      </c>
      <c r="S37" s="1808">
        <v>5.3642598980093998</v>
      </c>
      <c r="T37" s="1808">
        <v>4.1216910722649871</v>
      </c>
    </row>
    <row r="38" spans="2:20" ht="15">
      <c r="B38" s="2173"/>
      <c r="C38" s="2176"/>
      <c r="D38" s="1811" t="s">
        <v>110</v>
      </c>
      <c r="E38" s="1811" t="s">
        <v>942</v>
      </c>
      <c r="F38" s="1806">
        <v>420.63437094914133</v>
      </c>
      <c r="G38" s="1806">
        <v>379.8635375396467</v>
      </c>
      <c r="H38" s="1806">
        <v>434.53977351930035</v>
      </c>
      <c r="I38" s="1806">
        <v>392.96256817549704</v>
      </c>
      <c r="J38" s="1806">
        <v>362.62280930211654</v>
      </c>
      <c r="K38" s="1806">
        <v>337.61824553182021</v>
      </c>
      <c r="L38" s="1806">
        <v>290.24412112596241</v>
      </c>
      <c r="M38" s="1824">
        <v>259.63413367518353</v>
      </c>
      <c r="N38" s="1806">
        <v>220.01653733950494</v>
      </c>
      <c r="O38" s="1806">
        <v>194.3517998201188</v>
      </c>
      <c r="P38" s="1806">
        <v>157.58786347280002</v>
      </c>
      <c r="Q38" s="1806">
        <v>133.83333171623866</v>
      </c>
      <c r="R38" s="1806">
        <v>110.52738098980619</v>
      </c>
      <c r="S38" s="1806">
        <v>95.68406482005814</v>
      </c>
      <c r="T38" s="1806">
        <v>74.71663467408132</v>
      </c>
    </row>
    <row r="39" spans="2:20" ht="15">
      <c r="B39" s="2173"/>
      <c r="C39" s="2177"/>
      <c r="D39" s="1811" t="s">
        <v>111</v>
      </c>
      <c r="E39" s="1812" t="s">
        <v>943</v>
      </c>
      <c r="F39" s="1806">
        <v>444.64078147955655</v>
      </c>
      <c r="G39" s="1806">
        <v>393.2377054191785</v>
      </c>
      <c r="H39" s="1806">
        <v>459.33832238065844</v>
      </c>
      <c r="I39" s="1806">
        <v>404.23469756365103</v>
      </c>
      <c r="J39" s="1806">
        <v>382.19832484929913</v>
      </c>
      <c r="K39" s="1806">
        <v>360.73310984841515</v>
      </c>
      <c r="L39" s="1806">
        <v>312.90094844040863</v>
      </c>
      <c r="M39" s="1824">
        <v>281.70925329187247</v>
      </c>
      <c r="N39" s="1806">
        <v>240.1973264408247</v>
      </c>
      <c r="O39" s="1806">
        <v>212.69547358037491</v>
      </c>
      <c r="P39" s="1806">
        <v>174.10834143766351</v>
      </c>
      <c r="Q39" s="1806">
        <v>148.30687627990091</v>
      </c>
      <c r="R39" s="1806">
        <v>123.80677693454903</v>
      </c>
      <c r="S39" s="1806">
        <v>107.32701748375958</v>
      </c>
      <c r="T39" s="1806">
        <v>80.191556894086432</v>
      </c>
    </row>
    <row r="40" spans="2:20" ht="15">
      <c r="B40" s="1750"/>
      <c r="C40" s="1750"/>
      <c r="D40" s="1750"/>
      <c r="E40" s="1750"/>
      <c r="F40" s="1816"/>
      <c r="G40" s="1816"/>
      <c r="H40" s="1816"/>
      <c r="I40" s="1816"/>
      <c r="J40" s="1816"/>
      <c r="K40" s="1816"/>
      <c r="L40" s="1816"/>
      <c r="M40" s="1828"/>
      <c r="N40" s="1816"/>
      <c r="O40" s="1816"/>
      <c r="P40" s="1816"/>
      <c r="Q40" s="1816"/>
      <c r="R40" s="1816"/>
      <c r="S40" s="1816"/>
      <c r="T40" s="1816"/>
    </row>
    <row r="41" spans="2:20" ht="15">
      <c r="B41" s="2174" t="s">
        <v>112</v>
      </c>
      <c r="C41" s="2174" t="s">
        <v>113</v>
      </c>
      <c r="D41" s="1813" t="s">
        <v>114</v>
      </c>
      <c r="E41" s="1813" t="s">
        <v>944</v>
      </c>
      <c r="F41" s="1808">
        <v>-29.07268238962136</v>
      </c>
      <c r="G41" s="1808">
        <v>-30.426852240103738</v>
      </c>
      <c r="H41" s="1808">
        <v>-29.072682389621331</v>
      </c>
      <c r="I41" s="1808">
        <v>-30.426852240103759</v>
      </c>
      <c r="J41" s="1808">
        <v>-29.50742042974786</v>
      </c>
      <c r="K41" s="1808">
        <v>-28.894465889510638</v>
      </c>
      <c r="L41" s="1808">
        <v>-27.428731297598958</v>
      </c>
      <c r="M41" s="1827">
        <v>-26.451574902991204</v>
      </c>
      <c r="N41" s="1808">
        <v>-25.542896833407124</v>
      </c>
      <c r="O41" s="1808">
        <v>-24.937111453684473</v>
      </c>
      <c r="P41" s="1808">
        <v>-24.028433384100392</v>
      </c>
      <c r="Q41" s="1808">
        <v>-23.422648004377741</v>
      </c>
      <c r="R41" s="1808">
        <v>-22.513969934793661</v>
      </c>
      <c r="S41" s="1808">
        <v>-21.908184555071006</v>
      </c>
      <c r="T41" s="1808">
        <v>-20.393721105764271</v>
      </c>
    </row>
    <row r="42" spans="2:20" ht="15">
      <c r="B42" s="2174"/>
      <c r="C42" s="2174"/>
      <c r="D42" s="1813" t="s">
        <v>115</v>
      </c>
      <c r="E42" s="1813" t="s">
        <v>945</v>
      </c>
      <c r="F42" s="1808">
        <v>13.48588852258816</v>
      </c>
      <c r="G42" s="1808">
        <v>13.256410179963687</v>
      </c>
      <c r="H42" s="1808">
        <v>13.485906543849604</v>
      </c>
      <c r="I42" s="1808">
        <v>13.256410179963668</v>
      </c>
      <c r="J42" s="1808">
        <v>12.741713039170222</v>
      </c>
      <c r="K42" s="1808">
        <v>12.398581611974544</v>
      </c>
      <c r="L42" s="1808">
        <v>10.040464308395668</v>
      </c>
      <c r="M42" s="1827">
        <v>8.4683861060097811</v>
      </c>
      <c r="N42" s="1808">
        <v>7.5775367998535961</v>
      </c>
      <c r="O42" s="1808">
        <v>6.9836372624161394</v>
      </c>
      <c r="P42" s="1808">
        <v>6.0927879562599534</v>
      </c>
      <c r="Q42" s="1808">
        <v>5.4988884188224967</v>
      </c>
      <c r="R42" s="1808">
        <v>4.6080391126663116</v>
      </c>
      <c r="S42" s="1808">
        <v>4.0141395752288549</v>
      </c>
      <c r="T42" s="1808">
        <v>2.5293907316352118</v>
      </c>
    </row>
    <row r="43" spans="2:20" ht="15">
      <c r="B43" s="2174"/>
      <c r="C43" s="2174"/>
      <c r="D43" s="1813" t="s">
        <v>116</v>
      </c>
      <c r="E43" s="1813" t="s">
        <v>946</v>
      </c>
      <c r="F43" s="1808">
        <v>-8.2470574100285301</v>
      </c>
      <c r="G43" s="1808">
        <v>-8.3102349091807426</v>
      </c>
      <c r="H43" s="1808">
        <v>-8.2470574100285265</v>
      </c>
      <c r="I43" s="1808">
        <v>-8.3102349091807426</v>
      </c>
      <c r="J43" s="1808">
        <v>-8.3638038302615225</v>
      </c>
      <c r="K43" s="1808">
        <v>-8.3995164443153811</v>
      </c>
      <c r="L43" s="1808">
        <v>-8.6943879526822627</v>
      </c>
      <c r="M43" s="1827">
        <v>-8.8909689582601903</v>
      </c>
      <c r="N43" s="1808">
        <v>-9.7640859959497508</v>
      </c>
      <c r="O43" s="1808">
        <v>-10.346164021076158</v>
      </c>
      <c r="P43" s="1808">
        <v>-11.219281058765768</v>
      </c>
      <c r="Q43" s="1808">
        <v>-11.801359083892176</v>
      </c>
      <c r="R43" s="1808">
        <v>-12.674476121581787</v>
      </c>
      <c r="S43" s="1808">
        <v>-13.256554146708194</v>
      </c>
      <c r="T43" s="1808">
        <v>-14.711749209524212</v>
      </c>
    </row>
    <row r="44" spans="2:20" ht="15">
      <c r="B44" s="2174"/>
      <c r="C44" s="2174"/>
      <c r="D44" s="1813" t="s">
        <v>117</v>
      </c>
      <c r="E44" s="1813" t="s">
        <v>947</v>
      </c>
      <c r="F44" s="1808">
        <v>0.50463645254451395</v>
      </c>
      <c r="G44" s="1808">
        <v>0.50447998136072902</v>
      </c>
      <c r="H44" s="1808">
        <v>0.50463645254451428</v>
      </c>
      <c r="I44" s="1808">
        <v>0.50447998136072947</v>
      </c>
      <c r="J44" s="1808">
        <v>0.50684650253284225</v>
      </c>
      <c r="K44" s="1808">
        <v>0.5084241833142511</v>
      </c>
      <c r="L44" s="1808">
        <v>0.49963270388060588</v>
      </c>
      <c r="M44" s="1827">
        <v>0.49377171759150917</v>
      </c>
      <c r="N44" s="1808">
        <v>0.48498023815786395</v>
      </c>
      <c r="O44" s="1808">
        <v>0.47911925186876725</v>
      </c>
      <c r="P44" s="1808">
        <v>0.47032777243512203</v>
      </c>
      <c r="Q44" s="1808">
        <v>0.46446678614602532</v>
      </c>
      <c r="R44" s="1808">
        <v>0.4556753067123801</v>
      </c>
      <c r="S44" s="1808">
        <v>0.4498143204232834</v>
      </c>
      <c r="T44" s="1808">
        <v>0.43516185470054147</v>
      </c>
    </row>
    <row r="45" spans="2:20" ht="15">
      <c r="B45" s="2174"/>
      <c r="C45" s="2174"/>
      <c r="D45" s="1813" t="s">
        <v>118</v>
      </c>
      <c r="E45" s="1813" t="s">
        <v>948</v>
      </c>
      <c r="F45" s="1808">
        <v>11.544818694700728</v>
      </c>
      <c r="G45" s="1808">
        <v>10.928603286502465</v>
      </c>
      <c r="H45" s="1808">
        <v>11.544818694700677</v>
      </c>
      <c r="I45" s="1808">
        <v>11.527153064196877</v>
      </c>
      <c r="J45" s="1808">
        <v>9.1163864894298285</v>
      </c>
      <c r="K45" s="1808">
        <v>7.9082419580480741</v>
      </c>
      <c r="L45" s="1808">
        <v>6.0100445264794597</v>
      </c>
      <c r="M45" s="1827">
        <v>4.7445795721003972</v>
      </c>
      <c r="N45" s="1808">
        <v>4.1920144065053027</v>
      </c>
      <c r="O45" s="1808">
        <v>3.8236376294419201</v>
      </c>
      <c r="P45" s="1808">
        <v>3.2710724638468358</v>
      </c>
      <c r="Q45" s="1808">
        <v>2.902695686783443</v>
      </c>
      <c r="R45" s="1808">
        <v>2.2829595950296184</v>
      </c>
      <c r="S45" s="1808">
        <v>1.8698022005270698</v>
      </c>
      <c r="T45" s="1808">
        <v>0.83690871427069879</v>
      </c>
    </row>
    <row r="46" spans="2:20" ht="15">
      <c r="B46" s="2174"/>
      <c r="C46" s="2174"/>
      <c r="D46" s="1813" t="s">
        <v>119</v>
      </c>
      <c r="E46" s="1813" t="s">
        <v>949</v>
      </c>
      <c r="F46" s="1808">
        <v>0</v>
      </c>
      <c r="G46" s="1808">
        <v>0</v>
      </c>
      <c r="H46" s="1808">
        <v>0</v>
      </c>
      <c r="I46" s="1808">
        <v>0</v>
      </c>
      <c r="J46" s="1808">
        <v>1.0122047157928899E-2</v>
      </c>
      <c r="K46" s="1808">
        <v>-7.0021313568884103E-3</v>
      </c>
      <c r="L46" s="1808">
        <v>-7.3361575974242796E-2</v>
      </c>
      <c r="M46" s="1827">
        <v>-0.14156423213111399</v>
      </c>
      <c r="N46" s="1808">
        <v>-0.27183894701956501</v>
      </c>
      <c r="O46" s="1808">
        <v>-0.371573464113442</v>
      </c>
      <c r="P46" s="1808">
        <v>-0.529526551863021</v>
      </c>
      <c r="Q46" s="1808">
        <v>-0.633791123287611</v>
      </c>
      <c r="R46" s="1808">
        <v>-0.75243272792661098</v>
      </c>
      <c r="S46" s="1808">
        <v>-0.79046272904604298</v>
      </c>
      <c r="T46" s="1808">
        <v>-0.73533061266729804</v>
      </c>
    </row>
    <row r="47" spans="2:20" ht="15">
      <c r="B47" s="2174"/>
      <c r="C47" s="2174"/>
      <c r="D47" s="1813" t="s">
        <v>120</v>
      </c>
      <c r="E47" s="1813" t="s">
        <v>950</v>
      </c>
      <c r="F47" s="1808">
        <v>-0.76784586201262905</v>
      </c>
      <c r="G47" s="1808">
        <v>-0.81443052748049005</v>
      </c>
      <c r="H47" s="1808">
        <v>-0.76784586201262883</v>
      </c>
      <c r="I47" s="1808">
        <v>-0.81443052748049238</v>
      </c>
      <c r="J47" s="1808">
        <v>-2.4592573905024402</v>
      </c>
      <c r="K47" s="1808">
        <v>-3.5558086325170799</v>
      </c>
      <c r="L47" s="1808">
        <v>-5.6152360703196296</v>
      </c>
      <c r="M47" s="1827">
        <v>-6.9881876955213302</v>
      </c>
      <c r="N47" s="1808">
        <v>-7.4594242850702104</v>
      </c>
      <c r="O47" s="1808">
        <v>-7.7735820114361198</v>
      </c>
      <c r="P47" s="1808">
        <v>-8.2448186009850009</v>
      </c>
      <c r="Q47" s="1808">
        <v>-8.5589763273509103</v>
      </c>
      <c r="R47" s="1808">
        <v>-9.0302129168997904</v>
      </c>
      <c r="S47" s="1808">
        <v>-9.3443706432657105</v>
      </c>
      <c r="T47" s="1808">
        <v>-10.1297649591805</v>
      </c>
    </row>
    <row r="48" spans="2:20" ht="15">
      <c r="B48" s="2174"/>
      <c r="C48" s="2174"/>
      <c r="D48" s="1813" t="s">
        <v>121</v>
      </c>
      <c r="E48" s="1813" t="s">
        <v>951</v>
      </c>
      <c r="F48" s="1808">
        <v>0.26406466666666667</v>
      </c>
      <c r="G48" s="1808">
        <v>0.25799033333333332</v>
      </c>
      <c r="H48" s="1808">
        <v>0.26406466666666667</v>
      </c>
      <c r="I48" s="1808">
        <v>0.25799033333333332</v>
      </c>
      <c r="J48" s="1808">
        <v>0.26506762586897253</v>
      </c>
      <c r="K48" s="1808">
        <v>0.26978582089273201</v>
      </c>
      <c r="L48" s="1808">
        <v>0.25703358094460999</v>
      </c>
      <c r="M48" s="1827">
        <v>0.24853208764586199</v>
      </c>
      <c r="N48" s="1808">
        <v>0.23577984769773996</v>
      </c>
      <c r="O48" s="1808">
        <v>0.22727835439899197</v>
      </c>
      <c r="P48" s="1808">
        <v>0.21452611445086991</v>
      </c>
      <c r="Q48" s="1808">
        <v>0.20602462115212189</v>
      </c>
      <c r="R48" s="1808">
        <v>0.19327238120399987</v>
      </c>
      <c r="S48" s="1808">
        <v>0.18477088790525187</v>
      </c>
      <c r="T48" s="1808">
        <v>0.16351715465838185</v>
      </c>
    </row>
    <row r="49" spans="2:20" ht="15">
      <c r="B49" s="2174"/>
      <c r="C49" s="2174"/>
      <c r="D49" s="1785" t="s">
        <v>122</v>
      </c>
      <c r="E49" s="1785" t="s">
        <v>952</v>
      </c>
      <c r="F49" s="1806">
        <v>-12.288177325162451</v>
      </c>
      <c r="G49" s="1806">
        <v>-14.604033895604756</v>
      </c>
      <c r="H49" s="1806">
        <v>-12.288159303901027</v>
      </c>
      <c r="I49" s="1806">
        <v>-14.005484117910383</v>
      </c>
      <c r="J49" s="1806">
        <v>-17.690345946352032</v>
      </c>
      <c r="K49" s="1806">
        <v>-19.771759523470386</v>
      </c>
      <c r="L49" s="1806">
        <v>-25.004541776874742</v>
      </c>
      <c r="M49" s="1824">
        <v>-28.517026305556286</v>
      </c>
      <c r="N49" s="1806">
        <v>-30.547934769232146</v>
      </c>
      <c r="O49" s="1806">
        <v>-31.91475845218438</v>
      </c>
      <c r="P49" s="1806">
        <v>-33.973345288721404</v>
      </c>
      <c r="Q49" s="1806">
        <v>-35.344699026004349</v>
      </c>
      <c r="R49" s="1806">
        <v>-37.431145305589546</v>
      </c>
      <c r="S49" s="1806">
        <v>-38.781045090006494</v>
      </c>
      <c r="T49" s="1806">
        <v>-42.005587431871454</v>
      </c>
    </row>
    <row r="50" spans="2:20" ht="15">
      <c r="B50" s="2174"/>
      <c r="C50" s="2178" t="s">
        <v>123</v>
      </c>
      <c r="D50" s="1787" t="s">
        <v>124</v>
      </c>
      <c r="E50" s="1787" t="s">
        <v>953</v>
      </c>
      <c r="F50" s="1808">
        <v>0</v>
      </c>
      <c r="G50" s="1808">
        <v>0</v>
      </c>
      <c r="H50" s="1808">
        <v>0</v>
      </c>
      <c r="I50" s="1808">
        <v>0</v>
      </c>
      <c r="J50" s="1808">
        <v>-0.54299999999999993</v>
      </c>
      <c r="K50" s="1808">
        <v>-0.90500000000000003</v>
      </c>
      <c r="L50" s="1808">
        <v>-2.4858199999999995</v>
      </c>
      <c r="M50" s="1827">
        <v>-3.5396999999999998</v>
      </c>
      <c r="N50" s="1808">
        <v>-4.925745</v>
      </c>
      <c r="O50" s="1808">
        <v>-5.8497749999999993</v>
      </c>
      <c r="P50" s="1808">
        <v>-6.2852699999999997</v>
      </c>
      <c r="Q50" s="1808">
        <v>-6.5755999999999997</v>
      </c>
      <c r="R50" s="1808">
        <v>-7.1579899999999999</v>
      </c>
      <c r="S50" s="1808">
        <v>-7.5462500000000006</v>
      </c>
      <c r="T50" s="1808">
        <v>-6.4049999999999994</v>
      </c>
    </row>
    <row r="51" spans="2:20" ht="15">
      <c r="B51" s="2174"/>
      <c r="C51" s="2178"/>
      <c r="D51" s="1814" t="s">
        <v>125</v>
      </c>
      <c r="E51" s="1814" t="s">
        <v>954</v>
      </c>
      <c r="F51" s="1807">
        <v>0</v>
      </c>
      <c r="G51" s="1807">
        <v>0</v>
      </c>
      <c r="H51" s="1807">
        <v>0</v>
      </c>
      <c r="I51" s="1807">
        <v>0</v>
      </c>
      <c r="J51" s="1807">
        <v>-0.54299999999999993</v>
      </c>
      <c r="K51" s="1807">
        <v>-0.90500000000000003</v>
      </c>
      <c r="L51" s="1807">
        <v>-2.4858199999999995</v>
      </c>
      <c r="M51" s="1825">
        <v>-3.5396999999999998</v>
      </c>
      <c r="N51" s="1807">
        <v>-4.8220650000000003</v>
      </c>
      <c r="O51" s="1807">
        <v>-5.6769749999999997</v>
      </c>
      <c r="P51" s="1807">
        <v>-5.6367899999999995</v>
      </c>
      <c r="Q51" s="1807">
        <v>-5.6099999999999994</v>
      </c>
      <c r="R51" s="1807">
        <v>-5.7339900000000004</v>
      </c>
      <c r="S51" s="1807">
        <v>-5.816650000000001</v>
      </c>
      <c r="T51" s="1807">
        <v>-4.6049999999999995</v>
      </c>
    </row>
    <row r="52" spans="2:20" ht="15">
      <c r="B52" s="2174"/>
      <c r="C52" s="2178"/>
      <c r="D52" s="1814" t="s">
        <v>126</v>
      </c>
      <c r="E52" s="1814" t="s">
        <v>955</v>
      </c>
      <c r="F52" s="1807">
        <v>0</v>
      </c>
      <c r="G52" s="1807">
        <v>0</v>
      </c>
      <c r="H52" s="1807">
        <v>0</v>
      </c>
      <c r="I52" s="1807">
        <v>0</v>
      </c>
      <c r="J52" s="1807">
        <v>0</v>
      </c>
      <c r="K52" s="1807">
        <v>0</v>
      </c>
      <c r="L52" s="1807">
        <v>0</v>
      </c>
      <c r="M52" s="1825">
        <v>0</v>
      </c>
      <c r="N52" s="1807">
        <v>-0.10367999999999997</v>
      </c>
      <c r="O52" s="1807">
        <v>-0.17279999999999995</v>
      </c>
      <c r="P52" s="1807">
        <v>-0.64847999999999995</v>
      </c>
      <c r="Q52" s="1807">
        <v>-0.96560000000000001</v>
      </c>
      <c r="R52" s="1807">
        <v>-1.4239999999999999</v>
      </c>
      <c r="S52" s="1807">
        <v>-1.7296</v>
      </c>
      <c r="T52" s="1807">
        <v>-1.7999999999999998</v>
      </c>
    </row>
    <row r="53" spans="2:20" ht="15">
      <c r="B53" s="2174"/>
      <c r="C53" s="2178"/>
      <c r="D53" s="1787" t="s">
        <v>127</v>
      </c>
      <c r="E53" s="1787" t="s">
        <v>956</v>
      </c>
      <c r="F53" s="1808">
        <v>0</v>
      </c>
      <c r="G53" s="1808">
        <v>0</v>
      </c>
      <c r="H53" s="1808">
        <v>0</v>
      </c>
      <c r="I53" s="1808">
        <v>0</v>
      </c>
      <c r="J53" s="1808">
        <v>-5.7000000000000009E-2</v>
      </c>
      <c r="K53" s="1808">
        <v>-9.5000000000000001E-2</v>
      </c>
      <c r="L53" s="1808">
        <v>-0.50618000000000007</v>
      </c>
      <c r="M53" s="1827">
        <v>-0.78029999999999999</v>
      </c>
      <c r="N53" s="1808">
        <v>-2.1122549999999998</v>
      </c>
      <c r="O53" s="1808">
        <v>-3.0002249999999995</v>
      </c>
      <c r="P53" s="1808">
        <v>-3.8547299999999995</v>
      </c>
      <c r="Q53" s="1808">
        <v>-4.4244000000000003</v>
      </c>
      <c r="R53" s="1808">
        <v>-5.9660100000000007</v>
      </c>
      <c r="S53" s="1808">
        <v>-6.9937500000000004</v>
      </c>
      <c r="T53" s="1808">
        <v>-8.7449999999999992</v>
      </c>
    </row>
    <row r="54" spans="2:20" ht="15">
      <c r="B54" s="2174"/>
      <c r="C54" s="2178"/>
      <c r="D54" s="1787" t="s">
        <v>128</v>
      </c>
      <c r="E54" s="1787" t="s">
        <v>957</v>
      </c>
      <c r="F54" s="1808">
        <v>0</v>
      </c>
      <c r="G54" s="1808">
        <v>0</v>
      </c>
      <c r="H54" s="1808">
        <v>0</v>
      </c>
      <c r="I54" s="1808">
        <v>0</v>
      </c>
      <c r="J54" s="1808">
        <v>0</v>
      </c>
      <c r="K54" s="1808">
        <v>0</v>
      </c>
      <c r="L54" s="1808">
        <v>0</v>
      </c>
      <c r="M54" s="1827">
        <v>0</v>
      </c>
      <c r="N54" s="1808">
        <v>0</v>
      </c>
      <c r="O54" s="1808">
        <v>0</v>
      </c>
      <c r="P54" s="1808">
        <v>0</v>
      </c>
      <c r="Q54" s="1808">
        <v>0</v>
      </c>
      <c r="R54" s="1808">
        <v>0</v>
      </c>
      <c r="S54" s="1808">
        <v>0</v>
      </c>
      <c r="T54" s="1808">
        <v>0</v>
      </c>
    </row>
    <row r="55" spans="2:20" ht="15">
      <c r="B55" s="2174"/>
      <c r="C55" s="2178"/>
      <c r="D55" s="1785" t="s">
        <v>129</v>
      </c>
      <c r="E55" s="1785" t="s">
        <v>958</v>
      </c>
      <c r="F55" s="1806">
        <v>0</v>
      </c>
      <c r="G55" s="1806">
        <v>0</v>
      </c>
      <c r="H55" s="1806">
        <v>0</v>
      </c>
      <c r="I55" s="1806">
        <v>0</v>
      </c>
      <c r="J55" s="1806">
        <v>-0.6</v>
      </c>
      <c r="K55" s="1806">
        <v>-1</v>
      </c>
      <c r="L55" s="1806">
        <v>-2.9919999999999995</v>
      </c>
      <c r="M55" s="1824">
        <v>-4.32</v>
      </c>
      <c r="N55" s="1806">
        <v>-7.0380000000000003</v>
      </c>
      <c r="O55" s="1806">
        <v>-8.8499999999999979</v>
      </c>
      <c r="P55" s="1806">
        <v>-10.139999999999999</v>
      </c>
      <c r="Q55" s="1806">
        <v>-11</v>
      </c>
      <c r="R55" s="1806">
        <v>-13.124000000000001</v>
      </c>
      <c r="S55" s="1806">
        <v>-14.540000000000001</v>
      </c>
      <c r="T55" s="1806">
        <v>-15.149999999999999</v>
      </c>
    </row>
    <row r="56" spans="2:20" ht="15">
      <c r="B56" s="2174"/>
      <c r="C56" s="2179" t="s">
        <v>130</v>
      </c>
      <c r="D56" s="2179">
        <v>0</v>
      </c>
      <c r="E56" s="1815" t="s">
        <v>959</v>
      </c>
      <c r="F56" s="1806">
        <v>-12.288177325162451</v>
      </c>
      <c r="G56" s="1806">
        <v>-14.604033895604756</v>
      </c>
      <c r="H56" s="1806">
        <v>-12.288159303901027</v>
      </c>
      <c r="I56" s="1806">
        <v>-14.005484117910383</v>
      </c>
      <c r="J56" s="1806">
        <v>-18.290345946352033</v>
      </c>
      <c r="K56" s="1806">
        <v>-20.771759523470386</v>
      </c>
      <c r="L56" s="1806">
        <v>-27.996541776874743</v>
      </c>
      <c r="M56" s="1824">
        <v>-32.837026305556286</v>
      </c>
      <c r="N56" s="1806">
        <v>-37.585934769232146</v>
      </c>
      <c r="O56" s="1806">
        <v>-40.764758452184381</v>
      </c>
      <c r="P56" s="1806">
        <v>-44.113345288721405</v>
      </c>
      <c r="Q56" s="1806">
        <v>-46.344699026004349</v>
      </c>
      <c r="R56" s="1806">
        <v>-50.555145305589548</v>
      </c>
      <c r="S56" s="1806">
        <v>-53.321045090006493</v>
      </c>
      <c r="T56" s="1806">
        <v>-57.155587431871453</v>
      </c>
    </row>
    <row r="57" spans="2:20" ht="15">
      <c r="B57" s="1750"/>
      <c r="C57" s="1750"/>
      <c r="D57" s="1750"/>
      <c r="E57" s="1750"/>
      <c r="F57" s="1816"/>
      <c r="G57" s="1816"/>
      <c r="H57" s="1816"/>
      <c r="I57" s="1816"/>
      <c r="J57" s="1816"/>
      <c r="K57" s="1816"/>
      <c r="L57" s="1816"/>
      <c r="M57" s="1828"/>
      <c r="N57" s="1816"/>
      <c r="O57" s="1816"/>
      <c r="P57" s="1816"/>
      <c r="Q57" s="1816"/>
      <c r="R57" s="1816"/>
      <c r="S57" s="1816"/>
      <c r="T57" s="1816"/>
    </row>
    <row r="58" spans="2:20" ht="15">
      <c r="B58" s="2172" t="s">
        <v>131</v>
      </c>
      <c r="C58" s="1817" t="s">
        <v>132</v>
      </c>
      <c r="D58" s="1817"/>
      <c r="E58" s="1817" t="s">
        <v>960</v>
      </c>
      <c r="F58" s="1818">
        <v>408.34619362397888</v>
      </c>
      <c r="G58" s="1818">
        <v>365.25950364404196</v>
      </c>
      <c r="H58" s="1818">
        <v>422.25161421539934</v>
      </c>
      <c r="I58" s="1818">
        <v>378.95708405758666</v>
      </c>
      <c r="J58" s="1818">
        <v>344.3324633557645</v>
      </c>
      <c r="K58" s="1818">
        <v>316.84648600834981</v>
      </c>
      <c r="L58" s="1818">
        <v>262.24757934908769</v>
      </c>
      <c r="M58" s="1829">
        <v>226.79710736962724</v>
      </c>
      <c r="N58" s="1818">
        <v>182.43060257027278</v>
      </c>
      <c r="O58" s="1818">
        <v>153.58704136793443</v>
      </c>
      <c r="P58" s="1818">
        <v>113.47451818407862</v>
      </c>
      <c r="Q58" s="1818">
        <v>87.488632690234311</v>
      </c>
      <c r="R58" s="1818">
        <v>59.972235684216642</v>
      </c>
      <c r="S58" s="1818">
        <v>42.363019730051647</v>
      </c>
      <c r="T58" s="1818">
        <v>17.561047242209867</v>
      </c>
    </row>
    <row r="59" spans="2:20" ht="15">
      <c r="B59" s="2172"/>
      <c r="C59" s="1817" t="s">
        <v>133</v>
      </c>
      <c r="D59" s="1817"/>
      <c r="E59" s="1817" t="s">
        <v>961</v>
      </c>
      <c r="F59" s="1818">
        <v>432.3526041543941</v>
      </c>
      <c r="G59" s="1818">
        <v>378.63367152357375</v>
      </c>
      <c r="H59" s="1818">
        <v>447.05016307675743</v>
      </c>
      <c r="I59" s="1818">
        <v>390.22921344574064</v>
      </c>
      <c r="J59" s="1818">
        <v>363.90797890294709</v>
      </c>
      <c r="K59" s="1818">
        <v>339.96135032494476</v>
      </c>
      <c r="L59" s="1818">
        <v>284.9044066635339</v>
      </c>
      <c r="M59" s="1829">
        <v>248.87222698631618</v>
      </c>
      <c r="N59" s="1818">
        <v>202.61139167159254</v>
      </c>
      <c r="O59" s="1818">
        <v>171.93071512819051</v>
      </c>
      <c r="P59" s="1818">
        <v>129.99499614894211</v>
      </c>
      <c r="Q59" s="1818">
        <v>101.96217725389656</v>
      </c>
      <c r="R59" s="1818">
        <v>73.251631628959487</v>
      </c>
      <c r="S59" s="1818">
        <v>54.005972393753083</v>
      </c>
      <c r="T59" s="1818">
        <v>23.035969462214979</v>
      </c>
    </row>
  </sheetData>
  <mergeCells count="9">
    <mergeCell ref="B58:B59"/>
    <mergeCell ref="B8:B39"/>
    <mergeCell ref="C8:C18"/>
    <mergeCell ref="C19:C27"/>
    <mergeCell ref="C28:C39"/>
    <mergeCell ref="B41:B56"/>
    <mergeCell ref="C41:C49"/>
    <mergeCell ref="C50:C55"/>
    <mergeCell ref="C56:D5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03A93-6044-4346-8437-677358C2B544}">
  <dimension ref="B4:T59"/>
  <sheetViews>
    <sheetView workbookViewId="0"/>
  </sheetViews>
  <sheetFormatPr baseColWidth="10" defaultRowHeight="12.75"/>
  <cols>
    <col min="1" max="16384" width="11.42578125" style="4"/>
  </cols>
  <sheetData>
    <row r="4" spans="2:20">
      <c r="C4" s="4" t="s">
        <v>88</v>
      </c>
      <c r="D4" s="4" t="s">
        <v>889</v>
      </c>
    </row>
    <row r="5" spans="2:20">
      <c r="C5" s="4" t="s">
        <v>89</v>
      </c>
      <c r="D5" s="4" t="s">
        <v>90</v>
      </c>
    </row>
    <row r="6" spans="2:20" ht="15">
      <c r="F6" s="1830" t="s">
        <v>91</v>
      </c>
      <c r="G6" s="1830" t="s">
        <v>91</v>
      </c>
      <c r="H6" s="1830" t="s">
        <v>92</v>
      </c>
      <c r="I6" s="1830" t="s">
        <v>92</v>
      </c>
    </row>
    <row r="7" spans="2:20" ht="15">
      <c r="F7" s="1831">
        <v>2019</v>
      </c>
      <c r="G7" s="1831">
        <v>2020</v>
      </c>
      <c r="H7" s="1831">
        <v>2019</v>
      </c>
      <c r="I7" s="1831">
        <v>2020</v>
      </c>
      <c r="J7" s="1831">
        <v>2023</v>
      </c>
      <c r="K7" s="1831">
        <v>2025</v>
      </c>
      <c r="L7" s="1831">
        <v>2028</v>
      </c>
      <c r="M7" s="1831">
        <v>2030</v>
      </c>
      <c r="N7" s="1831">
        <v>2033</v>
      </c>
      <c r="O7" s="1831">
        <v>2035</v>
      </c>
      <c r="P7" s="1831">
        <v>2038</v>
      </c>
      <c r="Q7" s="1831">
        <v>2040</v>
      </c>
      <c r="R7" s="1831">
        <v>2043</v>
      </c>
      <c r="S7" s="1831">
        <v>2045</v>
      </c>
      <c r="T7" s="1831">
        <v>2050</v>
      </c>
    </row>
    <row r="8" spans="2:20">
      <c r="B8" s="2181" t="s">
        <v>93</v>
      </c>
      <c r="C8" s="2182" t="s">
        <v>94</v>
      </c>
      <c r="D8" s="27" t="s">
        <v>68</v>
      </c>
      <c r="E8" s="27" t="s">
        <v>913</v>
      </c>
      <c r="F8" s="28">
        <v>37.884312986868395</v>
      </c>
      <c r="G8" s="28">
        <v>33.973220084059385</v>
      </c>
      <c r="H8" s="28"/>
      <c r="I8" s="28"/>
      <c r="J8" s="28">
        <v>30.336173323439738</v>
      </c>
      <c r="K8" s="28">
        <v>27.550838434096807</v>
      </c>
      <c r="L8" s="28">
        <v>22.920637178531617</v>
      </c>
      <c r="M8" s="28">
        <v>20.112881944189876</v>
      </c>
      <c r="N8" s="28">
        <v>16.756552490194178</v>
      </c>
      <c r="O8" s="28">
        <v>14.721436886568597</v>
      </c>
      <c r="P8" s="28">
        <v>11.43894477524695</v>
      </c>
      <c r="Q8" s="28">
        <v>9.4944375968202852</v>
      </c>
      <c r="R8" s="28">
        <v>7.0177753788043162</v>
      </c>
      <c r="S8" s="28">
        <v>5.592060278248197</v>
      </c>
      <c r="T8" s="28">
        <v>1.2643010674832367</v>
      </c>
    </row>
    <row r="9" spans="2:20">
      <c r="B9" s="2181"/>
      <c r="C9" s="2182"/>
      <c r="D9" s="27" t="s">
        <v>70</v>
      </c>
      <c r="E9" s="27" t="s">
        <v>914</v>
      </c>
      <c r="F9" s="28">
        <v>37.958865378803623</v>
      </c>
      <c r="G9" s="28">
        <v>37.064573779629669</v>
      </c>
      <c r="H9" s="28"/>
      <c r="I9" s="28"/>
      <c r="J9" s="28">
        <v>29.814874260962995</v>
      </c>
      <c r="K9" s="28">
        <v>25.113735797243201</v>
      </c>
      <c r="L9" s="28">
        <v>18.571307020357484</v>
      </c>
      <c r="M9" s="28">
        <v>14.434360138199022</v>
      </c>
      <c r="N9" s="28">
        <v>10.959856926540422</v>
      </c>
      <c r="O9" s="28">
        <v>8.885295042798921</v>
      </c>
      <c r="P9" s="28">
        <v>6.5562863618300415</v>
      </c>
      <c r="Q9" s="28">
        <v>5.1936026125711336</v>
      </c>
      <c r="R9" s="28">
        <v>3.6144794009832415</v>
      </c>
      <c r="S9" s="28">
        <v>2.6724691696249923</v>
      </c>
      <c r="T9" s="28">
        <v>5.2034281742645516E-2</v>
      </c>
    </row>
    <row r="10" spans="2:20">
      <c r="B10" s="2181"/>
      <c r="C10" s="2182"/>
      <c r="D10" s="27" t="s">
        <v>71</v>
      </c>
      <c r="E10" s="27" t="s">
        <v>915</v>
      </c>
      <c r="F10" s="28">
        <v>24.159332859460605</v>
      </c>
      <c r="G10" s="28">
        <v>21.799183261018602</v>
      </c>
      <c r="H10" s="28"/>
      <c r="I10" s="28"/>
      <c r="J10" s="28">
        <v>17.223583588026486</v>
      </c>
      <c r="K10" s="28">
        <v>14.248823340099641</v>
      </c>
      <c r="L10" s="28">
        <v>10.002396564667542</v>
      </c>
      <c r="M10" s="28">
        <v>7.2743493124468417</v>
      </c>
      <c r="N10" s="28">
        <v>5.8172874277862485</v>
      </c>
      <c r="O10" s="28">
        <v>4.9056258399478736</v>
      </c>
      <c r="P10" s="28">
        <v>3.6362554214352185</v>
      </c>
      <c r="Q10" s="28">
        <v>2.8563335554094715</v>
      </c>
      <c r="R10" s="28">
        <v>2.0625014858911279</v>
      </c>
      <c r="S10" s="28">
        <v>1.5956204309984767</v>
      </c>
      <c r="T10" s="28">
        <v>3.5342811743852405E-2</v>
      </c>
    </row>
    <row r="11" spans="2:20">
      <c r="B11" s="2181"/>
      <c r="C11" s="2182"/>
      <c r="D11" s="27" t="s">
        <v>95</v>
      </c>
      <c r="E11" s="27" t="s">
        <v>916</v>
      </c>
      <c r="F11" s="28">
        <v>121.23755839645553</v>
      </c>
      <c r="G11" s="28">
        <v>101.35882811058856</v>
      </c>
      <c r="H11" s="28"/>
      <c r="I11" s="28"/>
      <c r="J11" s="28">
        <v>101.46966664041943</v>
      </c>
      <c r="K11" s="28">
        <v>101.60360723030672</v>
      </c>
      <c r="L11" s="28">
        <v>87.552999090047123</v>
      </c>
      <c r="M11" s="28">
        <v>78.173708520641668</v>
      </c>
      <c r="N11" s="28">
        <v>60.054276642461247</v>
      </c>
      <c r="O11" s="28">
        <v>47.962983351604677</v>
      </c>
      <c r="P11" s="28">
        <v>28.817486521717083</v>
      </c>
      <c r="Q11" s="28">
        <v>16.05732725527141</v>
      </c>
      <c r="R11" s="28">
        <v>7.0844349422610717</v>
      </c>
      <c r="S11" s="28">
        <v>1.1102215692220692</v>
      </c>
      <c r="T11" s="28">
        <v>0.20074385790757981</v>
      </c>
    </row>
    <row r="12" spans="2:20" ht="15">
      <c r="B12" s="2181"/>
      <c r="C12" s="2182"/>
      <c r="D12" s="1832" t="s">
        <v>96</v>
      </c>
      <c r="E12" s="1832" t="s">
        <v>917</v>
      </c>
      <c r="F12" s="1833">
        <v>25.262731951155537</v>
      </c>
      <c r="G12" s="1833">
        <v>14.095629838733151</v>
      </c>
      <c r="H12" s="1833"/>
      <c r="I12" s="1833"/>
      <c r="J12" s="1833">
        <v>20.682324097416828</v>
      </c>
      <c r="K12" s="1833">
        <v>24.902512840822649</v>
      </c>
      <c r="L12" s="1833">
        <v>24.254404597823136</v>
      </c>
      <c r="M12" s="1833">
        <v>23.557730646140261</v>
      </c>
      <c r="N12" s="1833">
        <v>21.422201358566682</v>
      </c>
      <c r="O12" s="1833">
        <v>19.44759400136504</v>
      </c>
      <c r="P12" s="1833">
        <v>17.29492606325914</v>
      </c>
      <c r="Q12" s="1833">
        <v>15.063704453798776</v>
      </c>
      <c r="R12" s="1833">
        <v>13.585082404586178</v>
      </c>
      <c r="S12" s="1833">
        <v>11.808426472543669</v>
      </c>
      <c r="T12" s="1833">
        <v>5.2254009916461737</v>
      </c>
    </row>
    <row r="13" spans="2:20" ht="15">
      <c r="B13" s="2181"/>
      <c r="C13" s="2182"/>
      <c r="D13" s="1832" t="s">
        <v>97</v>
      </c>
      <c r="E13" s="1832" t="s">
        <v>918</v>
      </c>
      <c r="F13" s="1833">
        <v>146.50029034761107</v>
      </c>
      <c r="G13" s="1833">
        <v>115.45445794932171</v>
      </c>
      <c r="H13" s="1833"/>
      <c r="I13" s="1833"/>
      <c r="J13" s="1833">
        <v>122.15199073783626</v>
      </c>
      <c r="K13" s="1833">
        <v>126.50612007112937</v>
      </c>
      <c r="L13" s="1833">
        <v>111.80740368787026</v>
      </c>
      <c r="M13" s="1833">
        <v>101.73143916678193</v>
      </c>
      <c r="N13" s="1833">
        <v>81.476478001027928</v>
      </c>
      <c r="O13" s="1833">
        <v>67.41057735296971</v>
      </c>
      <c r="P13" s="1833">
        <v>46.112412584976227</v>
      </c>
      <c r="Q13" s="1833">
        <v>31.121031709070188</v>
      </c>
      <c r="R13" s="1833">
        <v>20.66951734684725</v>
      </c>
      <c r="S13" s="1833">
        <v>12.918648041765739</v>
      </c>
      <c r="T13" s="1833">
        <v>5.4261448495537534</v>
      </c>
    </row>
    <row r="14" spans="2:20">
      <c r="B14" s="2181"/>
      <c r="C14" s="2182"/>
      <c r="D14" s="27" t="s">
        <v>72</v>
      </c>
      <c r="E14" s="27" t="s">
        <v>919</v>
      </c>
      <c r="F14" s="28">
        <v>9.8918023359075864</v>
      </c>
      <c r="G14" s="28">
        <v>9.7412517257763991</v>
      </c>
      <c r="H14" s="28"/>
      <c r="I14" s="28"/>
      <c r="J14" s="28">
        <v>9.1724887547723082</v>
      </c>
      <c r="K14" s="28">
        <v>8.7711923423999529</v>
      </c>
      <c r="L14" s="28">
        <v>8.0501058098202822</v>
      </c>
      <c r="M14" s="28">
        <v>7.5833221983391566</v>
      </c>
      <c r="N14" s="28">
        <v>6.3715004256992724</v>
      </c>
      <c r="O14" s="28">
        <v>5.5915816653256805</v>
      </c>
      <c r="P14" s="28">
        <v>3.6954756861421791</v>
      </c>
      <c r="Q14" s="28">
        <v>2.5998592130940597</v>
      </c>
      <c r="R14" s="28">
        <v>1.2696879454900292</v>
      </c>
      <c r="S14" s="28">
        <v>0.59527743584654247</v>
      </c>
      <c r="T14" s="28">
        <v>0</v>
      </c>
    </row>
    <row r="15" spans="2:20" ht="15">
      <c r="B15" s="2181"/>
      <c r="C15" s="2182"/>
      <c r="D15" s="1834" t="s">
        <v>73</v>
      </c>
      <c r="E15" s="1834" t="s">
        <v>920</v>
      </c>
      <c r="F15" s="28">
        <v>0</v>
      </c>
      <c r="G15" s="28">
        <v>0</v>
      </c>
      <c r="H15" s="28"/>
      <c r="I15" s="28"/>
      <c r="J15" s="28">
        <v>0</v>
      </c>
      <c r="K15" s="1835">
        <v>0</v>
      </c>
      <c r="L15" s="1835">
        <v>0</v>
      </c>
      <c r="M15" s="1835">
        <v>0</v>
      </c>
      <c r="N15" s="1835">
        <v>0</v>
      </c>
      <c r="O15" s="1835">
        <v>0</v>
      </c>
      <c r="P15" s="1835">
        <v>0</v>
      </c>
      <c r="Q15" s="1835">
        <v>0</v>
      </c>
      <c r="R15" s="1835">
        <v>0</v>
      </c>
      <c r="S15" s="1835">
        <v>0</v>
      </c>
      <c r="T15" s="1835">
        <v>0</v>
      </c>
    </row>
    <row r="16" spans="2:20">
      <c r="B16" s="2181"/>
      <c r="C16" s="2182"/>
      <c r="D16" s="27" t="s">
        <v>98</v>
      </c>
      <c r="E16" s="27" t="s">
        <v>921</v>
      </c>
      <c r="F16" s="28">
        <v>42.508737133804829</v>
      </c>
      <c r="G16" s="28">
        <v>38.137195671993176</v>
      </c>
      <c r="H16" s="28"/>
      <c r="I16" s="28"/>
      <c r="J16" s="28">
        <v>35.643695423697167</v>
      </c>
      <c r="K16" s="28">
        <v>32.44998169427857</v>
      </c>
      <c r="L16" s="28">
        <v>27.920102810991409</v>
      </c>
      <c r="M16" s="28">
        <v>24.939450964532</v>
      </c>
      <c r="N16" s="28">
        <v>20.02618789645329</v>
      </c>
      <c r="O16" s="28">
        <v>16.913813411708009</v>
      </c>
      <c r="P16" s="28">
        <v>14.740887758464812</v>
      </c>
      <c r="Q16" s="28">
        <v>13.317876691324328</v>
      </c>
      <c r="R16" s="28">
        <v>10.526377795688255</v>
      </c>
      <c r="S16" s="28">
        <v>8.7189522966794897</v>
      </c>
      <c r="T16" s="28">
        <v>5.9142688264929451</v>
      </c>
    </row>
    <row r="17" spans="2:20" ht="15">
      <c r="B17" s="2181"/>
      <c r="C17" s="2182"/>
      <c r="D17" s="1836" t="s">
        <v>99</v>
      </c>
      <c r="E17" s="1836" t="s">
        <v>922</v>
      </c>
      <c r="F17" s="1837">
        <v>273.64060909130058</v>
      </c>
      <c r="G17" s="1837">
        <v>242.07425263306578</v>
      </c>
      <c r="H17" s="1837"/>
      <c r="I17" s="1837"/>
      <c r="J17" s="1837">
        <v>223.66048199131814</v>
      </c>
      <c r="K17" s="1837">
        <v>209.73817883842489</v>
      </c>
      <c r="L17" s="1837">
        <v>175.01754847441546</v>
      </c>
      <c r="M17" s="1837">
        <v>152.51807307834855</v>
      </c>
      <c r="N17" s="1837">
        <v>119.98566180913465</v>
      </c>
      <c r="O17" s="1837">
        <v>98.980736197953746</v>
      </c>
      <c r="P17" s="1837">
        <v>68.885336524836291</v>
      </c>
      <c r="Q17" s="1837">
        <v>49.519436924490684</v>
      </c>
      <c r="R17" s="1837">
        <v>31.575256949118042</v>
      </c>
      <c r="S17" s="1837">
        <v>20.284601180619767</v>
      </c>
      <c r="T17" s="1837">
        <v>7.466690845370259</v>
      </c>
    </row>
    <row r="18" spans="2:20" ht="15">
      <c r="B18" s="2181"/>
      <c r="C18" s="2182"/>
      <c r="D18" s="1836" t="s">
        <v>100</v>
      </c>
      <c r="E18" s="1836" t="s">
        <v>923</v>
      </c>
      <c r="F18" s="1837">
        <v>298.90334104245608</v>
      </c>
      <c r="G18" s="1837">
        <v>256.16988247179893</v>
      </c>
      <c r="H18" s="1837"/>
      <c r="I18" s="1837"/>
      <c r="J18" s="1837">
        <v>244.34280608873496</v>
      </c>
      <c r="K18" s="1837">
        <v>234.64069167924754</v>
      </c>
      <c r="L18" s="1837">
        <v>199.2719530722386</v>
      </c>
      <c r="M18" s="1837">
        <v>176.07580372448882</v>
      </c>
      <c r="N18" s="1837">
        <v>141.40786316770132</v>
      </c>
      <c r="O18" s="1837">
        <v>118.42833019931879</v>
      </c>
      <c r="P18" s="1837">
        <v>86.180262588095417</v>
      </c>
      <c r="Q18" s="1837">
        <v>64.583141378289454</v>
      </c>
      <c r="R18" s="1837">
        <v>45.160339353704217</v>
      </c>
      <c r="S18" s="1837">
        <v>32.093027653163432</v>
      </c>
      <c r="T18" s="1837">
        <v>12.692091837016433</v>
      </c>
    </row>
    <row r="19" spans="2:20">
      <c r="B19" s="2181"/>
      <c r="C19" s="2182" t="s">
        <v>101</v>
      </c>
      <c r="D19" s="27" t="s">
        <v>102</v>
      </c>
      <c r="E19" s="27" t="s">
        <v>924</v>
      </c>
      <c r="F19" s="28">
        <v>70.709402466797172</v>
      </c>
      <c r="G19" s="28">
        <v>69.540260703770343</v>
      </c>
      <c r="H19" s="28"/>
      <c r="I19" s="28"/>
      <c r="J19" s="28">
        <v>66.032835414689842</v>
      </c>
      <c r="K19" s="28">
        <v>63.694551888636184</v>
      </c>
      <c r="L19" s="28">
        <v>60.187126599555697</v>
      </c>
      <c r="M19" s="28">
        <v>57.848843073502024</v>
      </c>
      <c r="N19" s="28">
        <v>55.631795482714715</v>
      </c>
      <c r="O19" s="28">
        <v>54.153763755523173</v>
      </c>
      <c r="P19" s="28">
        <v>51.936716164735849</v>
      </c>
      <c r="Q19" s="28">
        <v>50.458684437544306</v>
      </c>
      <c r="R19" s="28">
        <v>48.24163684675699</v>
      </c>
      <c r="S19" s="28">
        <v>46.763605119565447</v>
      </c>
      <c r="T19" s="28">
        <v>43.068525801586581</v>
      </c>
    </row>
    <row r="20" spans="2:20" ht="15">
      <c r="B20" s="2181"/>
      <c r="C20" s="2182"/>
      <c r="D20" s="1838" t="s">
        <v>103</v>
      </c>
      <c r="E20" s="1838" t="s">
        <v>925</v>
      </c>
      <c r="F20" s="1839">
        <v>38.537606122244355</v>
      </c>
      <c r="G20" s="1839">
        <v>38.021574306729043</v>
      </c>
      <c r="H20" s="1839"/>
      <c r="I20" s="1839"/>
      <c r="J20" s="1839">
        <v>36.473478860183093</v>
      </c>
      <c r="K20" s="1839">
        <v>35.441415229152462</v>
      </c>
      <c r="L20" s="1839">
        <v>33.893319782606518</v>
      </c>
      <c r="M20" s="1839">
        <v>32.861256151575887</v>
      </c>
      <c r="N20" s="1839">
        <v>31.404025535322095</v>
      </c>
      <c r="O20" s="1839">
        <v>30.432538457819568</v>
      </c>
      <c r="P20" s="1839">
        <v>28.975307841565776</v>
      </c>
      <c r="Q20" s="1839">
        <v>28.003820764063249</v>
      </c>
      <c r="R20" s="1839">
        <v>26.546590147809457</v>
      </c>
      <c r="S20" s="1839">
        <v>25.57510307030693</v>
      </c>
      <c r="T20" s="1839">
        <v>23.146385376550612</v>
      </c>
    </row>
    <row r="21" spans="2:20" ht="15">
      <c r="B21" s="2181"/>
      <c r="C21" s="2182"/>
      <c r="D21" s="1838" t="s">
        <v>104</v>
      </c>
      <c r="E21" s="1838" t="s">
        <v>926</v>
      </c>
      <c r="F21" s="1839">
        <v>31.861170632121418</v>
      </c>
      <c r="G21" s="1839">
        <v>31.208877278374853</v>
      </c>
      <c r="H21" s="1839"/>
      <c r="I21" s="1839"/>
      <c r="J21" s="1839">
        <v>29.251997217135155</v>
      </c>
      <c r="K21" s="1839">
        <v>27.947410509642026</v>
      </c>
      <c r="L21" s="1839">
        <v>25.990530448402328</v>
      </c>
      <c r="M21" s="1839">
        <v>24.685943740909199</v>
      </c>
      <c r="N21" s="1839">
        <v>23.92798742834815</v>
      </c>
      <c r="O21" s="1839">
        <v>23.422683219974118</v>
      </c>
      <c r="P21" s="1839">
        <v>22.664726907413066</v>
      </c>
      <c r="Q21" s="1839">
        <v>22.159422699039034</v>
      </c>
      <c r="R21" s="1839">
        <v>21.401466386477985</v>
      </c>
      <c r="S21" s="1839">
        <v>20.896162178103953</v>
      </c>
      <c r="T21" s="1839">
        <v>19.632901657168869</v>
      </c>
    </row>
    <row r="22" spans="2:20" ht="15">
      <c r="B22" s="2181"/>
      <c r="C22" s="2182"/>
      <c r="D22" s="1838" t="s">
        <v>105</v>
      </c>
      <c r="E22" s="1838" t="s">
        <v>927</v>
      </c>
      <c r="F22" s="1839">
        <v>0.3106257124313983</v>
      </c>
      <c r="G22" s="1839">
        <v>0.309809118666448</v>
      </c>
      <c r="H22" s="1839"/>
      <c r="I22" s="1839"/>
      <c r="J22" s="1839">
        <v>0.30735933737159721</v>
      </c>
      <c r="K22" s="1839">
        <v>0.30572614984169666</v>
      </c>
      <c r="L22" s="1839">
        <v>0.30327636854684581</v>
      </c>
      <c r="M22" s="1839">
        <v>0.30164318101694526</v>
      </c>
      <c r="N22" s="1839">
        <v>0.29978251904446779</v>
      </c>
      <c r="O22" s="1839">
        <v>0.29854207772948282</v>
      </c>
      <c r="P22" s="1839">
        <v>0.29668141575700535</v>
      </c>
      <c r="Q22" s="1839">
        <v>0.29544097444202039</v>
      </c>
      <c r="R22" s="1839">
        <v>0.29358031246954291</v>
      </c>
      <c r="S22" s="1839">
        <v>0.29233987115455795</v>
      </c>
      <c r="T22" s="1839">
        <v>0.28923876786709551</v>
      </c>
    </row>
    <row r="23" spans="2:20" ht="15">
      <c r="B23" s="2181"/>
      <c r="C23" s="2182"/>
      <c r="D23" s="27" t="s">
        <v>106</v>
      </c>
      <c r="E23" s="27" t="s">
        <v>928</v>
      </c>
      <c r="F23" s="1840">
        <v>32.51959381275006</v>
      </c>
      <c r="G23" s="1840">
        <v>28.587866248753933</v>
      </c>
      <c r="H23" s="1840"/>
      <c r="I23" s="1840"/>
      <c r="J23" s="1840">
        <v>29.44572764543841</v>
      </c>
      <c r="K23" s="1840">
        <v>26.67429516824766</v>
      </c>
      <c r="L23" s="1840">
        <v>23.129146771981848</v>
      </c>
      <c r="M23" s="1840">
        <v>20.933496288964101</v>
      </c>
      <c r="N23" s="1840">
        <v>19.930329526980987</v>
      </c>
      <c r="O23" s="1840">
        <v>19.26845282267891</v>
      </c>
      <c r="P23" s="1840">
        <v>18.405874853062617</v>
      </c>
      <c r="Q23" s="1840">
        <v>17.833432478806326</v>
      </c>
      <c r="R23" s="1840">
        <v>17.016757217990126</v>
      </c>
      <c r="S23" s="1840">
        <v>16.476327940261413</v>
      </c>
      <c r="T23" s="1840">
        <v>15.152921986396427</v>
      </c>
    </row>
    <row r="24" spans="2:20" ht="15">
      <c r="B24" s="2181"/>
      <c r="C24" s="2182"/>
      <c r="D24" s="1841" t="s">
        <v>60</v>
      </c>
      <c r="E24" s="1841" t="s">
        <v>929</v>
      </c>
      <c r="F24" s="1840">
        <v>1.032</v>
      </c>
      <c r="G24" s="1840">
        <v>0.876</v>
      </c>
      <c r="H24" s="1840"/>
      <c r="I24" s="1840"/>
      <c r="J24" s="1840">
        <v>0.78469405745173304</v>
      </c>
      <c r="K24" s="1840">
        <v>0.80559960671763309</v>
      </c>
      <c r="L24" s="1840">
        <v>0.69553241174840585</v>
      </c>
      <c r="M24" s="1840">
        <v>0.62618131942520139</v>
      </c>
      <c r="N24" s="1840">
        <v>0.55772167926843819</v>
      </c>
      <c r="O24" s="1840">
        <v>0.51208191916392942</v>
      </c>
      <c r="P24" s="1840">
        <v>0.44362227900716622</v>
      </c>
      <c r="Q24" s="1840">
        <v>0.39798251890265729</v>
      </c>
      <c r="R24" s="1840">
        <v>0.32952287874589414</v>
      </c>
      <c r="S24" s="1840">
        <v>0.28388311864138532</v>
      </c>
      <c r="T24" s="1840">
        <v>0.16978371838011319</v>
      </c>
    </row>
    <row r="25" spans="2:20" ht="15">
      <c r="B25" s="2181"/>
      <c r="C25" s="2182"/>
      <c r="D25" s="1842" t="s">
        <v>43</v>
      </c>
      <c r="E25" s="1842" t="s">
        <v>930</v>
      </c>
      <c r="F25" s="1840">
        <v>14.279598055173469</v>
      </c>
      <c r="G25" s="1840">
        <v>14.057275187598046</v>
      </c>
      <c r="H25" s="1840"/>
      <c r="I25" s="1840"/>
      <c r="J25" s="1840">
        <v>11.49308413503041</v>
      </c>
      <c r="K25" s="1840">
        <v>9.7836234333186507</v>
      </c>
      <c r="L25" s="1840">
        <v>8.9746681060264439</v>
      </c>
      <c r="M25" s="1840">
        <v>8.4353645544983049</v>
      </c>
      <c r="N25" s="1840">
        <v>7.7350336858845541</v>
      </c>
      <c r="O25" s="1840">
        <v>7.2681464401420532</v>
      </c>
      <c r="P25" s="1840">
        <v>6.5678155715283024</v>
      </c>
      <c r="Q25" s="1840">
        <v>6.1009283257858016</v>
      </c>
      <c r="R25" s="1840">
        <v>5.4005974571720499</v>
      </c>
      <c r="S25" s="1840">
        <v>4.933710211429549</v>
      </c>
      <c r="T25" s="1840">
        <v>3.7664920970732978</v>
      </c>
    </row>
    <row r="26" spans="2:20" ht="15">
      <c r="B26" s="2181"/>
      <c r="C26" s="2182"/>
      <c r="D26" s="1842" t="s">
        <v>107</v>
      </c>
      <c r="E26" s="1842" t="s">
        <v>931</v>
      </c>
      <c r="F26" s="1840">
        <v>14.548554327643874</v>
      </c>
      <c r="G26" s="1840">
        <v>12.95802173594071</v>
      </c>
      <c r="H26" s="1840"/>
      <c r="I26" s="1840"/>
      <c r="J26" s="1840">
        <v>9.9718377663674076</v>
      </c>
      <c r="K26" s="1840">
        <v>7.9810484533185377</v>
      </c>
      <c r="L26" s="1840">
        <v>6.3270795287523089</v>
      </c>
      <c r="M26" s="1840">
        <v>5.224433579041488</v>
      </c>
      <c r="N26" s="1840">
        <v>4.2439543333053775</v>
      </c>
      <c r="O26" s="1840">
        <v>3.5903015028146368</v>
      </c>
      <c r="P26" s="1840">
        <v>2.949837878586008</v>
      </c>
      <c r="Q26" s="1840">
        <v>2.5228621291002562</v>
      </c>
      <c r="R26" s="1840">
        <v>2.2892923646932495</v>
      </c>
      <c r="S26" s="1840">
        <v>2.1335791884219115</v>
      </c>
      <c r="T26" s="1840">
        <v>1.9595602090676791</v>
      </c>
    </row>
    <row r="27" spans="2:20" ht="15">
      <c r="B27" s="2181"/>
      <c r="C27" s="2182"/>
      <c r="D27" s="1836" t="s">
        <v>108</v>
      </c>
      <c r="E27" s="1836" t="s">
        <v>932</v>
      </c>
      <c r="F27" s="1837">
        <v>133.08914866236458</v>
      </c>
      <c r="G27" s="1837">
        <v>126.01942387606303</v>
      </c>
      <c r="H27" s="1837"/>
      <c r="I27" s="1837"/>
      <c r="J27" s="1837">
        <v>117.72817901897781</v>
      </c>
      <c r="K27" s="1837">
        <v>108.93911855023867</v>
      </c>
      <c r="L27" s="1837">
        <v>99.3135534180647</v>
      </c>
      <c r="M27" s="1837">
        <v>93.068318815431127</v>
      </c>
      <c r="N27" s="1837">
        <v>88.098834708154087</v>
      </c>
      <c r="O27" s="1837">
        <v>84.792746440322702</v>
      </c>
      <c r="P27" s="1837">
        <v>80.303866746919951</v>
      </c>
      <c r="Q27" s="1837">
        <v>77.31388989013935</v>
      </c>
      <c r="R27" s="1837">
        <v>73.277806765358307</v>
      </c>
      <c r="S27" s="1837">
        <v>70.591105578319699</v>
      </c>
      <c r="T27" s="1837">
        <v>64.117283812504098</v>
      </c>
    </row>
    <row r="28" spans="2:20" ht="15">
      <c r="B28" s="2181"/>
      <c r="C28" s="2183" t="s">
        <v>109</v>
      </c>
      <c r="D28" s="1843" t="s">
        <v>68</v>
      </c>
      <c r="E28" s="27" t="s">
        <v>933</v>
      </c>
      <c r="F28" s="1840">
        <v>74.761118339314976</v>
      </c>
      <c r="G28" s="1840">
        <v>66.391008428312375</v>
      </c>
      <c r="H28" s="1840">
        <v>83.968260865120499</v>
      </c>
      <c r="I28" s="1840">
        <v>75.503516521991841</v>
      </c>
      <c r="J28" s="1840">
        <v>62.717515988020267</v>
      </c>
      <c r="K28" s="1840">
        <v>56.564543903915293</v>
      </c>
      <c r="L28" s="1840">
        <v>48.004961155708045</v>
      </c>
      <c r="M28" s="1840">
        <v>42.745400040764395</v>
      </c>
      <c r="N28" s="1840">
        <v>38.201488685401266</v>
      </c>
      <c r="O28" s="1840">
        <v>35.381552951217394</v>
      </c>
      <c r="P28" s="1840">
        <v>31.08157717163558</v>
      </c>
      <c r="Q28" s="1840">
        <v>28.461357153190043</v>
      </c>
      <c r="R28" s="1840">
        <v>25.121009822392285</v>
      </c>
      <c r="S28" s="1840">
        <v>23.123525542797061</v>
      </c>
      <c r="T28" s="1840">
        <v>17.421157339184674</v>
      </c>
    </row>
    <row r="29" spans="2:20" ht="15">
      <c r="B29" s="2181"/>
      <c r="C29" s="2184"/>
      <c r="D29" s="1843" t="s">
        <v>70</v>
      </c>
      <c r="E29" s="27" t="s">
        <v>934</v>
      </c>
      <c r="F29" s="1840">
        <v>39.751783305688591</v>
      </c>
      <c r="G29" s="1840">
        <v>38.626865401963748</v>
      </c>
      <c r="H29" s="1840">
        <v>45.607586135304757</v>
      </c>
      <c r="I29" s="1840">
        <v>43.279402583122049</v>
      </c>
      <c r="J29" s="1840">
        <v>31.053551946951476</v>
      </c>
      <c r="K29" s="1840">
        <v>26.129141143197408</v>
      </c>
      <c r="L29" s="1840">
        <v>19.397619775230979</v>
      </c>
      <c r="M29" s="1840">
        <v>15.134611165685376</v>
      </c>
      <c r="N29" s="1840">
        <v>11.508992709955052</v>
      </c>
      <c r="O29" s="1840">
        <v>9.3336873301657359</v>
      </c>
      <c r="P29" s="1840">
        <v>6.9032896690193342</v>
      </c>
      <c r="Q29" s="1840">
        <v>5.4730132663087439</v>
      </c>
      <c r="R29" s="1840">
        <v>3.8545239821117629</v>
      </c>
      <c r="S29" s="1840">
        <v>2.8862697023474544</v>
      </c>
      <c r="T29" s="1840">
        <v>0.23891821160867616</v>
      </c>
    </row>
    <row r="30" spans="2:20" ht="15">
      <c r="B30" s="2181"/>
      <c r="C30" s="2184"/>
      <c r="D30" s="1843" t="s">
        <v>71</v>
      </c>
      <c r="E30" s="27" t="s">
        <v>935</v>
      </c>
      <c r="F30" s="1840">
        <v>29.708430804878073</v>
      </c>
      <c r="G30" s="1840">
        <v>26.722285467874819</v>
      </c>
      <c r="H30" s="1840">
        <v>28.579268597307387</v>
      </c>
      <c r="I30" s="1840">
        <v>25.789825137271702</v>
      </c>
      <c r="J30" s="1840">
        <v>21.090004460529528</v>
      </c>
      <c r="K30" s="1840">
        <v>17.418319705504445</v>
      </c>
      <c r="L30" s="1840">
        <v>12.581657431959925</v>
      </c>
      <c r="M30" s="1840">
        <v>9.4601198476642772</v>
      </c>
      <c r="N30" s="1840">
        <v>7.5313653342904763</v>
      </c>
      <c r="O30" s="1840">
        <v>6.3052419939766287</v>
      </c>
      <c r="P30" s="1840">
        <v>4.7193950023937639</v>
      </c>
      <c r="Q30" s="1840">
        <v>3.7284887543212113</v>
      </c>
      <c r="R30" s="1840">
        <v>2.8117790334768169</v>
      </c>
      <c r="S30" s="1840">
        <v>2.2629795443667984</v>
      </c>
      <c r="T30" s="1840">
        <v>0.61868417273139087</v>
      </c>
    </row>
    <row r="31" spans="2:20" ht="15">
      <c r="B31" s="2181"/>
      <c r="C31" s="2184"/>
      <c r="D31" s="1843" t="s">
        <v>95</v>
      </c>
      <c r="E31" s="27" t="s">
        <v>936</v>
      </c>
      <c r="F31" s="1840">
        <v>123.91431664893192</v>
      </c>
      <c r="G31" s="1840">
        <v>103.8294559105053</v>
      </c>
      <c r="H31" s="1840">
        <v>130.57870455249065</v>
      </c>
      <c r="I31" s="1840">
        <v>108.33575756354982</v>
      </c>
      <c r="J31" s="1840">
        <v>103.22986051349186</v>
      </c>
      <c r="K31" s="1840">
        <v>102.89017848548293</v>
      </c>
      <c r="L31" s="1840">
        <v>88.349457244215174</v>
      </c>
      <c r="M31" s="1840">
        <v>78.643424607470934</v>
      </c>
      <c r="N31" s="1840">
        <v>60.350807507137532</v>
      </c>
      <c r="O31" s="1840">
        <v>48.144057401512306</v>
      </c>
      <c r="P31" s="1840">
        <v>28.930898656900549</v>
      </c>
      <c r="Q31" s="1840">
        <v>16.125631447305437</v>
      </c>
      <c r="R31" s="1840">
        <v>7.1284398483315643</v>
      </c>
      <c r="S31" s="1840">
        <v>1.1380269513168715</v>
      </c>
      <c r="T31" s="1840">
        <v>0.21669344559500273</v>
      </c>
    </row>
    <row r="32" spans="2:20" ht="15">
      <c r="B32" s="2181"/>
      <c r="C32" s="2184"/>
      <c r="D32" s="1843" t="s">
        <v>96</v>
      </c>
      <c r="E32" s="27" t="s">
        <v>917</v>
      </c>
      <c r="F32" s="1840">
        <v>25.262731951155537</v>
      </c>
      <c r="G32" s="1840">
        <v>14.095629838733151</v>
      </c>
      <c r="H32" s="1840">
        <v>24.276833736009365</v>
      </c>
      <c r="I32" s="1840">
        <v>13.992529734253569</v>
      </c>
      <c r="J32" s="1840">
        <v>20.682324097416828</v>
      </c>
      <c r="K32" s="1840">
        <v>24.902512840822649</v>
      </c>
      <c r="L32" s="1840">
        <v>24.254404597823136</v>
      </c>
      <c r="M32" s="1840">
        <v>23.557730646140261</v>
      </c>
      <c r="N32" s="1840">
        <v>21.422201358566682</v>
      </c>
      <c r="O32" s="1840">
        <v>19.44759400136504</v>
      </c>
      <c r="P32" s="1840">
        <v>17.29492606325914</v>
      </c>
      <c r="Q32" s="1840">
        <v>15.063704453798776</v>
      </c>
      <c r="R32" s="1840">
        <v>13.585082404586178</v>
      </c>
      <c r="S32" s="1840">
        <v>11.808426472543669</v>
      </c>
      <c r="T32" s="1840">
        <v>5.2254009916461737</v>
      </c>
    </row>
    <row r="33" spans="2:20" ht="15">
      <c r="B33" s="2181"/>
      <c r="C33" s="2184"/>
      <c r="D33" s="1843" t="s">
        <v>97</v>
      </c>
      <c r="E33" s="27" t="s">
        <v>937</v>
      </c>
      <c r="F33" s="1840">
        <v>149.17704860008746</v>
      </c>
      <c r="G33" s="1840">
        <v>117.92508574923845</v>
      </c>
      <c r="H33" s="1840">
        <v>154.85553828850001</v>
      </c>
      <c r="I33" s="1840">
        <v>122.32828729780339</v>
      </c>
      <c r="J33" s="1840">
        <v>123.91218461090868</v>
      </c>
      <c r="K33" s="1840">
        <v>127.79269132630559</v>
      </c>
      <c r="L33" s="1840">
        <v>112.60386184203831</v>
      </c>
      <c r="M33" s="1840">
        <v>102.20115525361119</v>
      </c>
      <c r="N33" s="1840">
        <v>81.773008865704213</v>
      </c>
      <c r="O33" s="1840">
        <v>67.591651402877346</v>
      </c>
      <c r="P33" s="1840">
        <v>46.225824720159693</v>
      </c>
      <c r="Q33" s="1840">
        <v>31.189335901104215</v>
      </c>
      <c r="R33" s="1840">
        <v>20.713522252917741</v>
      </c>
      <c r="S33" s="1840">
        <v>12.94645342386054</v>
      </c>
      <c r="T33" s="1840">
        <v>5.4420944372411766</v>
      </c>
    </row>
    <row r="34" spans="2:20" ht="15">
      <c r="B34" s="2181"/>
      <c r="C34" s="2184"/>
      <c r="D34" s="1843" t="s">
        <v>72</v>
      </c>
      <c r="E34" s="27" t="s">
        <v>938</v>
      </c>
      <c r="F34" s="1840">
        <v>80.601204802704757</v>
      </c>
      <c r="G34" s="1840">
        <v>79.281512429546737</v>
      </c>
      <c r="H34" s="1840">
        <v>82.547103338292757</v>
      </c>
      <c r="I34" s="1840">
        <v>82.434633318376356</v>
      </c>
      <c r="J34" s="1840">
        <v>75.205324169462145</v>
      </c>
      <c r="K34" s="1840">
        <v>72.46574423103614</v>
      </c>
      <c r="L34" s="1840">
        <v>68.237232409375977</v>
      </c>
      <c r="M34" s="1840">
        <v>65.432165271841185</v>
      </c>
      <c r="N34" s="1840">
        <v>62.003295908413989</v>
      </c>
      <c r="O34" s="1840">
        <v>59.745345420848849</v>
      </c>
      <c r="P34" s="1840">
        <v>55.63219185087803</v>
      </c>
      <c r="Q34" s="1840">
        <v>53.058543650638363</v>
      </c>
      <c r="R34" s="1840">
        <v>49.511324792247017</v>
      </c>
      <c r="S34" s="1840">
        <v>47.358882555411988</v>
      </c>
      <c r="T34" s="1840">
        <v>43.068525801586581</v>
      </c>
    </row>
    <row r="35" spans="2:20" ht="15">
      <c r="B35" s="2181"/>
      <c r="C35" s="2184"/>
      <c r="D35" s="1843" t="s">
        <v>73</v>
      </c>
      <c r="E35" s="27" t="s">
        <v>939</v>
      </c>
      <c r="F35" s="1840">
        <v>0</v>
      </c>
      <c r="G35" s="1840">
        <v>0</v>
      </c>
      <c r="H35" s="1840">
        <v>0</v>
      </c>
      <c r="I35" s="1840">
        <v>0</v>
      </c>
      <c r="J35" s="1840">
        <v>0</v>
      </c>
      <c r="K35" s="1840">
        <v>0</v>
      </c>
      <c r="L35" s="1840">
        <v>0</v>
      </c>
      <c r="M35" s="1840">
        <v>0</v>
      </c>
      <c r="N35" s="1840">
        <v>0</v>
      </c>
      <c r="O35" s="1840">
        <v>0</v>
      </c>
      <c r="P35" s="1840">
        <v>0</v>
      </c>
      <c r="Q35" s="1840">
        <v>0</v>
      </c>
      <c r="R35" s="1840">
        <v>0</v>
      </c>
      <c r="S35" s="1840">
        <v>0</v>
      </c>
      <c r="T35" s="1840">
        <v>0</v>
      </c>
    </row>
    <row r="36" spans="2:20" ht="15">
      <c r="B36" s="2181"/>
      <c r="C36" s="2184"/>
      <c r="D36" s="1843" t="s">
        <v>98</v>
      </c>
      <c r="E36" s="27" t="s">
        <v>940</v>
      </c>
      <c r="F36" s="1840">
        <v>42.681305796973355</v>
      </c>
      <c r="G36" s="1840">
        <v>38.309273683327788</v>
      </c>
      <c r="H36" s="1840">
        <v>37.511305066609481</v>
      </c>
      <c r="I36" s="1840">
        <v>33.388727486713172</v>
      </c>
      <c r="J36" s="1840">
        <v>35.814625739358505</v>
      </c>
      <c r="K36" s="1840">
        <v>32.62014687949106</v>
      </c>
      <c r="L36" s="1840">
        <v>28.089973358215211</v>
      </c>
      <c r="M36" s="1840">
        <v>25.109125086430009</v>
      </c>
      <c r="N36" s="1840">
        <v>20.195791006937423</v>
      </c>
      <c r="O36" s="1840">
        <v>17.083369181249559</v>
      </c>
      <c r="P36" s="1840">
        <v>14.910413070393501</v>
      </c>
      <c r="Q36" s="1840">
        <v>13.487381698177776</v>
      </c>
      <c r="R36" s="1840">
        <v>10.69586589999896</v>
      </c>
      <c r="S36" s="1840">
        <v>8.8884291326283655</v>
      </c>
      <c r="T36" s="1840">
        <v>6.0837198717146217</v>
      </c>
    </row>
    <row r="37" spans="2:20" ht="15">
      <c r="B37" s="2181"/>
      <c r="C37" s="2184"/>
      <c r="D37" s="1843" t="s">
        <v>43</v>
      </c>
      <c r="E37" s="27" t="s">
        <v>941</v>
      </c>
      <c r="F37" s="1840">
        <v>14.279598055173469</v>
      </c>
      <c r="G37" s="1840">
        <v>14.057275187598046</v>
      </c>
      <c r="H37" s="1840">
        <v>14.193599795921667</v>
      </c>
      <c r="I37" s="1840">
        <v>13.652837176715135</v>
      </c>
      <c r="J37" s="1840">
        <v>11.49308413503041</v>
      </c>
      <c r="K37" s="1840">
        <v>9.7836234333186507</v>
      </c>
      <c r="L37" s="1840">
        <v>8.9746681060264439</v>
      </c>
      <c r="M37" s="1840">
        <v>8.4353645544983049</v>
      </c>
      <c r="N37" s="1840">
        <v>7.7350336858845541</v>
      </c>
      <c r="O37" s="1840">
        <v>7.2681464401420532</v>
      </c>
      <c r="P37" s="1840">
        <v>6.5678155715283024</v>
      </c>
      <c r="Q37" s="1840">
        <v>6.1009283257858016</v>
      </c>
      <c r="R37" s="1840">
        <v>5.4005974571720499</v>
      </c>
      <c r="S37" s="1840">
        <v>4.933710211429549</v>
      </c>
      <c r="T37" s="1840">
        <v>3.7664920970732978</v>
      </c>
    </row>
    <row r="38" spans="2:20" ht="15">
      <c r="B38" s="2181"/>
      <c r="C38" s="2184"/>
      <c r="D38" s="1844" t="s">
        <v>110</v>
      </c>
      <c r="E38" s="1844" t="s">
        <v>942</v>
      </c>
      <c r="F38" s="1837">
        <v>405.69775775366514</v>
      </c>
      <c r="G38" s="1837">
        <v>367.21767650912886</v>
      </c>
      <c r="H38" s="1837">
        <v>422.98582835104725</v>
      </c>
      <c r="I38" s="1837">
        <v>382.38469978774009</v>
      </c>
      <c r="J38" s="1837">
        <v>340.60396695284419</v>
      </c>
      <c r="K38" s="1837">
        <v>317.87169778194595</v>
      </c>
      <c r="L38" s="1837">
        <v>273.63556948073176</v>
      </c>
      <c r="M38" s="1837">
        <v>244.96021057435451</v>
      </c>
      <c r="N38" s="1837">
        <v>207.52677483802029</v>
      </c>
      <c r="O38" s="1837">
        <v>183.26140071911254</v>
      </c>
      <c r="P38" s="1837">
        <v>148.74558099274907</v>
      </c>
      <c r="Q38" s="1837">
        <v>126.43534429572738</v>
      </c>
      <c r="R38" s="1837">
        <v>104.52354083573047</v>
      </c>
      <c r="S38" s="1837">
        <v>90.591823640298088</v>
      </c>
      <c r="T38" s="1837">
        <v>71.414190939494247</v>
      </c>
    </row>
    <row r="39" spans="2:20" ht="15">
      <c r="B39" s="2181"/>
      <c r="C39" s="2185"/>
      <c r="D39" s="1844" t="s">
        <v>111</v>
      </c>
      <c r="E39" s="1845" t="s">
        <v>943</v>
      </c>
      <c r="F39" s="1837">
        <v>430.9604897048207</v>
      </c>
      <c r="G39" s="1837">
        <v>381.31330634786201</v>
      </c>
      <c r="H39" s="1837">
        <v>447.26266208705653</v>
      </c>
      <c r="I39" s="1837">
        <v>396.37722952199363</v>
      </c>
      <c r="J39" s="1837">
        <v>361.28629105026101</v>
      </c>
      <c r="K39" s="1837">
        <v>342.77421062276858</v>
      </c>
      <c r="L39" s="1837">
        <v>297.88997407855487</v>
      </c>
      <c r="M39" s="1837">
        <v>268.51794122049478</v>
      </c>
      <c r="N39" s="1837">
        <v>228.94897619658695</v>
      </c>
      <c r="O39" s="1837">
        <v>202.70899472047759</v>
      </c>
      <c r="P39" s="1837">
        <v>166.04050705600821</v>
      </c>
      <c r="Q39" s="1837">
        <v>141.49904874952614</v>
      </c>
      <c r="R39" s="1837">
        <v>118.10862324031665</v>
      </c>
      <c r="S39" s="1837">
        <v>102.40025011284176</v>
      </c>
      <c r="T39" s="1837">
        <v>76.639591931140416</v>
      </c>
    </row>
    <row r="40" spans="2:20" ht="15">
      <c r="C40" s="39"/>
      <c r="F40" s="1846"/>
      <c r="G40" s="1846"/>
      <c r="H40" s="1846"/>
      <c r="I40" s="1846"/>
      <c r="J40" s="1846"/>
      <c r="K40" s="1846"/>
      <c r="L40" s="1846"/>
      <c r="M40" s="1846"/>
      <c r="N40" s="1846"/>
      <c r="O40" s="1846"/>
      <c r="P40" s="1846"/>
      <c r="Q40" s="1846"/>
      <c r="R40" s="1846"/>
      <c r="S40" s="1846"/>
      <c r="T40" s="1846"/>
    </row>
    <row r="41" spans="2:20" ht="15">
      <c r="B41" s="2182" t="s">
        <v>112</v>
      </c>
      <c r="C41" s="2182" t="s">
        <v>113</v>
      </c>
      <c r="D41" s="1813" t="s">
        <v>114</v>
      </c>
      <c r="E41" s="1813" t="s">
        <v>944</v>
      </c>
      <c r="F41" s="1840">
        <v>-28.723804764521802</v>
      </c>
      <c r="G41" s="1840">
        <v>-30.049850528205098</v>
      </c>
      <c r="H41" s="1840">
        <v>-28.723804764521798</v>
      </c>
      <c r="I41" s="1840">
        <v>-30.049850528205102</v>
      </c>
      <c r="J41" s="1840">
        <v>-29.142757956510501</v>
      </c>
      <c r="K41" s="1840">
        <v>-28.538029575380801</v>
      </c>
      <c r="L41" s="1840">
        <v>-27.089143020141201</v>
      </c>
      <c r="M41" s="1840">
        <v>-26.123218649981499</v>
      </c>
      <c r="N41" s="1840">
        <v>-25.231388617069499</v>
      </c>
      <c r="O41" s="1840">
        <v>-24.6368352617949</v>
      </c>
      <c r="P41" s="1840">
        <v>-23.745005228882899</v>
      </c>
      <c r="Q41" s="1840">
        <v>-23.150451873608301</v>
      </c>
      <c r="R41" s="1840">
        <v>-22.2586218406963</v>
      </c>
      <c r="S41" s="1840">
        <v>-21.664068485421701</v>
      </c>
      <c r="T41" s="1840">
        <v>-20.177685097235099</v>
      </c>
    </row>
    <row r="42" spans="2:20" ht="15">
      <c r="B42" s="2182"/>
      <c r="C42" s="2182"/>
      <c r="D42" s="1813" t="s">
        <v>115</v>
      </c>
      <c r="E42" s="1813" t="s">
        <v>945</v>
      </c>
      <c r="F42" s="1840">
        <v>11.937409210117499</v>
      </c>
      <c r="G42" s="1840">
        <v>11.707412466610799</v>
      </c>
      <c r="H42" s="1840">
        <v>11.937409210117499</v>
      </c>
      <c r="I42" s="1840">
        <v>12.077650212751115</v>
      </c>
      <c r="J42" s="1840">
        <v>11.172897003927201</v>
      </c>
      <c r="K42" s="1840">
        <v>10.8165533621381</v>
      </c>
      <c r="L42" s="1840">
        <v>8.5332153919573397</v>
      </c>
      <c r="M42" s="1840">
        <v>7.0109900785035304</v>
      </c>
      <c r="N42" s="1840">
        <v>6.1949201057454601</v>
      </c>
      <c r="O42" s="1840">
        <v>5.6508734572400803</v>
      </c>
      <c r="P42" s="1840">
        <v>4.83480348448201</v>
      </c>
      <c r="Q42" s="1840">
        <v>4.2907568359766302</v>
      </c>
      <c r="R42" s="1840">
        <v>3.4746868632185599</v>
      </c>
      <c r="S42" s="1840">
        <v>2.93064021471318</v>
      </c>
      <c r="T42" s="1840">
        <v>1.5705235934497299</v>
      </c>
    </row>
    <row r="43" spans="2:20" ht="15">
      <c r="B43" s="2182"/>
      <c r="C43" s="2182"/>
      <c r="D43" s="1813" t="s">
        <v>116</v>
      </c>
      <c r="E43" s="1813" t="s">
        <v>946</v>
      </c>
      <c r="F43" s="1840">
        <v>-8.6474142178818596</v>
      </c>
      <c r="G43" s="1840">
        <v>-8.71090758952902</v>
      </c>
      <c r="H43" s="1840">
        <v>-8.6474142178818596</v>
      </c>
      <c r="I43" s="1840">
        <v>-8.4296798966141075</v>
      </c>
      <c r="J43" s="1840">
        <v>-8.7694914010287803</v>
      </c>
      <c r="K43" s="1840">
        <v>-8.8085472753619598</v>
      </c>
      <c r="L43" s="1840">
        <v>-9.0840847086969294</v>
      </c>
      <c r="M43" s="1840">
        <v>-9.2677763309202508</v>
      </c>
      <c r="N43" s="1840">
        <v>-10.121559293577899</v>
      </c>
      <c r="O43" s="1840">
        <v>-10.6907479353497</v>
      </c>
      <c r="P43" s="1840">
        <v>-11.5445308980074</v>
      </c>
      <c r="Q43" s="1840">
        <v>-12.113719539779201</v>
      </c>
      <c r="R43" s="1840">
        <v>-12.967502502436901</v>
      </c>
      <c r="S43" s="1840">
        <v>-13.536691144208699</v>
      </c>
      <c r="T43" s="1840">
        <v>-14.9596627486382</v>
      </c>
    </row>
    <row r="44" spans="2:20" ht="15">
      <c r="B44" s="2182"/>
      <c r="C44" s="2182"/>
      <c r="D44" s="1813" t="s">
        <v>117</v>
      </c>
      <c r="E44" s="1813" t="s">
        <v>947</v>
      </c>
      <c r="F44" s="1840">
        <v>0.32258850680348</v>
      </c>
      <c r="G44" s="1840">
        <v>0.32243203561969502</v>
      </c>
      <c r="H44" s="1840">
        <v>0.32258850680348</v>
      </c>
      <c r="I44" s="1840">
        <v>0.32243203561969502</v>
      </c>
      <c r="J44" s="1840">
        <v>0.32243203561969502</v>
      </c>
      <c r="K44" s="1840">
        <v>0.32243203561969502</v>
      </c>
      <c r="L44" s="1840">
        <v>0.32243203561969502</v>
      </c>
      <c r="M44" s="1840">
        <v>0.32243203561969502</v>
      </c>
      <c r="N44" s="1840">
        <v>0.32243203561969502</v>
      </c>
      <c r="O44" s="1840">
        <v>0.32243203561969502</v>
      </c>
      <c r="P44" s="1840">
        <v>0.32243203561969502</v>
      </c>
      <c r="Q44" s="1840">
        <v>0.32243203561969502</v>
      </c>
      <c r="R44" s="1840">
        <v>0.32243203561969502</v>
      </c>
      <c r="S44" s="1840">
        <v>0.32243203561969502</v>
      </c>
      <c r="T44" s="1840">
        <v>0.32243203561969502</v>
      </c>
    </row>
    <row r="45" spans="2:20" ht="15">
      <c r="B45" s="2182"/>
      <c r="C45" s="2182"/>
      <c r="D45" s="1813" t="s">
        <v>118</v>
      </c>
      <c r="E45" s="1813" t="s">
        <v>948</v>
      </c>
      <c r="F45" s="1840">
        <v>10.193290647835999</v>
      </c>
      <c r="G45" s="1840">
        <v>9.5823142177135203</v>
      </c>
      <c r="H45" s="1840">
        <v>10.193290647835999</v>
      </c>
      <c r="I45" s="1840">
        <v>9.8869318597639975</v>
      </c>
      <c r="J45" s="1840">
        <v>7.7493849273460604</v>
      </c>
      <c r="K45" s="1840">
        <v>6.5274320671010901</v>
      </c>
      <c r="L45" s="1840">
        <v>4.6945027767336303</v>
      </c>
      <c r="M45" s="1840">
        <v>3.4725499164886702</v>
      </c>
      <c r="N45" s="1840">
        <v>2.9852528920947301</v>
      </c>
      <c r="O45" s="1840">
        <v>2.66038820916545</v>
      </c>
      <c r="P45" s="1840">
        <v>2.1730911847715202</v>
      </c>
      <c r="Q45" s="1840">
        <v>1.8482265018422299</v>
      </c>
      <c r="R45" s="1840">
        <v>1.29375855128956</v>
      </c>
      <c r="S45" s="1840">
        <v>0.92411325092111396</v>
      </c>
      <c r="T45" s="1840">
        <v>0</v>
      </c>
    </row>
    <row r="46" spans="2:20" ht="15">
      <c r="B46" s="2182"/>
      <c r="C46" s="2182"/>
      <c r="D46" s="1813" t="s">
        <v>119</v>
      </c>
      <c r="E46" s="1813" t="s">
        <v>949</v>
      </c>
      <c r="F46" s="1840">
        <v>0</v>
      </c>
      <c r="G46" s="1840">
        <v>0</v>
      </c>
      <c r="H46" s="1840">
        <v>0</v>
      </c>
      <c r="I46" s="1840">
        <v>0</v>
      </c>
      <c r="J46" s="1840">
        <v>1.0122047157928899E-2</v>
      </c>
      <c r="K46" s="1840">
        <v>-7.0021313568884103E-3</v>
      </c>
      <c r="L46" s="1840">
        <v>-7.3361575974242796E-2</v>
      </c>
      <c r="M46" s="1840">
        <v>-0.14156423213111399</v>
      </c>
      <c r="N46" s="1840">
        <v>-0.27183894701956501</v>
      </c>
      <c r="O46" s="1840">
        <v>-0.371573464113442</v>
      </c>
      <c r="P46" s="1840">
        <v>-0.529526551863021</v>
      </c>
      <c r="Q46" s="1840">
        <v>-0.633791123287611</v>
      </c>
      <c r="R46" s="1840">
        <v>-0.75243272792661098</v>
      </c>
      <c r="S46" s="1840">
        <v>-0.79046272904604298</v>
      </c>
      <c r="T46" s="1840">
        <v>-0.73533061266729804</v>
      </c>
    </row>
    <row r="47" spans="2:20" ht="15">
      <c r="B47" s="2182"/>
      <c r="C47" s="2182"/>
      <c r="D47" s="1813" t="s">
        <v>120</v>
      </c>
      <c r="E47" s="1813" t="s">
        <v>950</v>
      </c>
      <c r="F47" s="1840">
        <v>-0.76784586201262905</v>
      </c>
      <c r="G47" s="1840">
        <v>-0.81443052748049005</v>
      </c>
      <c r="H47" s="1840">
        <v>-0.76784586201262905</v>
      </c>
      <c r="I47" s="1840">
        <v>-0.81443052748049005</v>
      </c>
      <c r="J47" s="1840">
        <v>-2.4592573905024402</v>
      </c>
      <c r="K47" s="1840">
        <v>-3.5558086325170799</v>
      </c>
      <c r="L47" s="1840">
        <v>-5.6152360703196296</v>
      </c>
      <c r="M47" s="1840">
        <v>-6.9881876955213302</v>
      </c>
      <c r="N47" s="1840">
        <v>-7.4594242850702104</v>
      </c>
      <c r="O47" s="1840">
        <v>-7.7735820114361198</v>
      </c>
      <c r="P47" s="1840">
        <v>-8.2448186009850009</v>
      </c>
      <c r="Q47" s="1840">
        <v>-8.5589763273509103</v>
      </c>
      <c r="R47" s="1840">
        <v>-9.0302129168997904</v>
      </c>
      <c r="S47" s="1840">
        <v>-9.3443706432657105</v>
      </c>
      <c r="T47" s="1840">
        <v>-10.1297649591805</v>
      </c>
    </row>
    <row r="48" spans="2:20" ht="15">
      <c r="B48" s="2182"/>
      <c r="C48" s="2182"/>
      <c r="D48" s="1813" t="s">
        <v>121</v>
      </c>
      <c r="E48" s="1813" t="s">
        <v>951</v>
      </c>
      <c r="F48" s="1840">
        <v>0</v>
      </c>
      <c r="G48" s="1840">
        <v>0</v>
      </c>
      <c r="H48" s="1840">
        <v>0</v>
      </c>
      <c r="I48" s="1840">
        <v>0</v>
      </c>
      <c r="J48" s="1840">
        <v>0</v>
      </c>
      <c r="K48" s="1840">
        <v>0</v>
      </c>
      <c r="L48" s="1840">
        <v>0</v>
      </c>
      <c r="M48" s="1840">
        <v>0</v>
      </c>
      <c r="N48" s="1840">
        <v>0</v>
      </c>
      <c r="O48" s="1840">
        <v>0</v>
      </c>
      <c r="P48" s="1840">
        <v>0</v>
      </c>
      <c r="Q48" s="1840">
        <v>0</v>
      </c>
      <c r="R48" s="1840">
        <v>0</v>
      </c>
      <c r="S48" s="1840">
        <v>0</v>
      </c>
      <c r="T48" s="1840">
        <v>0</v>
      </c>
    </row>
    <row r="49" spans="2:20" ht="15">
      <c r="B49" s="2182"/>
      <c r="C49" s="2182"/>
      <c r="D49" s="1785" t="s">
        <v>122</v>
      </c>
      <c r="E49" s="1785" t="s">
        <v>952</v>
      </c>
      <c r="F49" s="1837">
        <v>-15.68577647965931</v>
      </c>
      <c r="G49" s="1837">
        <v>-17.963029925270597</v>
      </c>
      <c r="H49" s="1837">
        <v>-15.68577647965931</v>
      </c>
      <c r="I49" s="1837">
        <v>-17.006946844164894</v>
      </c>
      <c r="J49" s="1837">
        <v>-21.116670733990837</v>
      </c>
      <c r="K49" s="1837">
        <v>-23.242970149757845</v>
      </c>
      <c r="L49" s="1837">
        <v>-28.311675170821331</v>
      </c>
      <c r="M49" s="1837">
        <v>-31.714774877942297</v>
      </c>
      <c r="N49" s="1837">
        <v>-33.581606109277288</v>
      </c>
      <c r="O49" s="1837">
        <v>-34.839044970668937</v>
      </c>
      <c r="P49" s="1837">
        <v>-36.733554574865096</v>
      </c>
      <c r="Q49" s="1837">
        <v>-37.995523490587466</v>
      </c>
      <c r="R49" s="1837">
        <v>-39.91789253783179</v>
      </c>
      <c r="S49" s="1837">
        <v>-41.158407500688163</v>
      </c>
      <c r="T49" s="1837">
        <v>-44.10948778865167</v>
      </c>
    </row>
    <row r="50" spans="2:20" ht="15">
      <c r="B50" s="2182"/>
      <c r="C50" s="2186" t="s">
        <v>123</v>
      </c>
      <c r="D50" s="1787" t="s">
        <v>124</v>
      </c>
      <c r="E50" s="1787" t="s">
        <v>953</v>
      </c>
      <c r="F50" s="1840">
        <v>0</v>
      </c>
      <c r="G50" s="1840">
        <v>0</v>
      </c>
      <c r="H50" s="1840">
        <v>0</v>
      </c>
      <c r="I50" s="1840">
        <v>0</v>
      </c>
      <c r="J50" s="1840">
        <v>-0.54299999999999993</v>
      </c>
      <c r="K50" s="1840">
        <v>-0.90500000000000003</v>
      </c>
      <c r="L50" s="1840">
        <v>-2.4858199999999995</v>
      </c>
      <c r="M50" s="1840">
        <v>-3.5396999999999998</v>
      </c>
      <c r="N50" s="1840">
        <v>-4.925745</v>
      </c>
      <c r="O50" s="1840">
        <v>-5.8497749999999993</v>
      </c>
      <c r="P50" s="1840">
        <v>-6.2852699999999997</v>
      </c>
      <c r="Q50" s="1840">
        <v>-6.5755999999999997</v>
      </c>
      <c r="R50" s="1840">
        <v>-7.1579899999999999</v>
      </c>
      <c r="S50" s="1840">
        <v>-7.5462500000000006</v>
      </c>
      <c r="T50" s="1840">
        <v>-6.4049999999999994</v>
      </c>
    </row>
    <row r="51" spans="2:20" ht="15">
      <c r="B51" s="2182"/>
      <c r="C51" s="2186"/>
      <c r="D51" s="1814" t="s">
        <v>125</v>
      </c>
      <c r="E51" s="1814" t="s">
        <v>954</v>
      </c>
      <c r="F51" s="1847">
        <v>0</v>
      </c>
      <c r="G51" s="1847">
        <v>0</v>
      </c>
      <c r="H51" s="1847">
        <v>0</v>
      </c>
      <c r="I51" s="1847">
        <v>0</v>
      </c>
      <c r="J51" s="1847">
        <v>-0.54299999999999993</v>
      </c>
      <c r="K51" s="1847">
        <v>-0.90500000000000003</v>
      </c>
      <c r="L51" s="1847">
        <v>-2.4858199999999995</v>
      </c>
      <c r="M51" s="1847">
        <v>-3.5396999999999998</v>
      </c>
      <c r="N51" s="1847">
        <v>-4.8220650000000003</v>
      </c>
      <c r="O51" s="1847">
        <v>-5.6769749999999997</v>
      </c>
      <c r="P51" s="1847">
        <v>-5.6367899999999995</v>
      </c>
      <c r="Q51" s="1847">
        <v>-5.6099999999999994</v>
      </c>
      <c r="R51" s="1847">
        <v>-5.7339900000000004</v>
      </c>
      <c r="S51" s="1847">
        <v>-5.816650000000001</v>
      </c>
      <c r="T51" s="1847">
        <v>-4.6049999999999995</v>
      </c>
    </row>
    <row r="52" spans="2:20" ht="15">
      <c r="B52" s="2182"/>
      <c r="C52" s="2186"/>
      <c r="D52" s="1814" t="s">
        <v>126</v>
      </c>
      <c r="E52" s="1814" t="s">
        <v>955</v>
      </c>
      <c r="F52" s="1847">
        <v>0</v>
      </c>
      <c r="G52" s="1847">
        <v>0</v>
      </c>
      <c r="H52" s="1847">
        <v>0</v>
      </c>
      <c r="I52" s="1847">
        <v>0</v>
      </c>
      <c r="J52" s="1847">
        <v>0</v>
      </c>
      <c r="K52" s="1847">
        <v>0</v>
      </c>
      <c r="L52" s="1847">
        <v>0</v>
      </c>
      <c r="M52" s="1847">
        <v>0</v>
      </c>
      <c r="N52" s="1847">
        <v>-0.10367999999999997</v>
      </c>
      <c r="O52" s="1847">
        <v>-0.17279999999999995</v>
      </c>
      <c r="P52" s="1847">
        <v>-0.64847999999999995</v>
      </c>
      <c r="Q52" s="1847">
        <v>-0.96560000000000001</v>
      </c>
      <c r="R52" s="1847">
        <v>-1.4239999999999999</v>
      </c>
      <c r="S52" s="1847">
        <v>-1.7296</v>
      </c>
      <c r="T52" s="1847">
        <v>-1.7999999999999998</v>
      </c>
    </row>
    <row r="53" spans="2:20" ht="15">
      <c r="B53" s="2182"/>
      <c r="C53" s="2186"/>
      <c r="D53" s="1787" t="s">
        <v>127</v>
      </c>
      <c r="E53" s="1787" t="s">
        <v>956</v>
      </c>
      <c r="F53" s="1840">
        <v>0</v>
      </c>
      <c r="G53" s="1840">
        <v>0</v>
      </c>
      <c r="H53" s="1840">
        <v>0</v>
      </c>
      <c r="I53" s="1840">
        <v>0</v>
      </c>
      <c r="J53" s="1840">
        <v>-5.7000000000000009E-2</v>
      </c>
      <c r="K53" s="1840">
        <v>-9.5000000000000001E-2</v>
      </c>
      <c r="L53" s="1840">
        <v>-0.50618000000000007</v>
      </c>
      <c r="M53" s="1840">
        <v>-0.78029999999999999</v>
      </c>
      <c r="N53" s="1840">
        <v>-2.1122549999999998</v>
      </c>
      <c r="O53" s="1840">
        <v>-3.0002249999999995</v>
      </c>
      <c r="P53" s="1840">
        <v>-3.8547299999999995</v>
      </c>
      <c r="Q53" s="1840">
        <v>-4.4244000000000003</v>
      </c>
      <c r="R53" s="1840">
        <v>-5.9660100000000007</v>
      </c>
      <c r="S53" s="1840">
        <v>-6.9937500000000004</v>
      </c>
      <c r="T53" s="1840">
        <v>-8.7449999999999992</v>
      </c>
    </row>
    <row r="54" spans="2:20" ht="15">
      <c r="B54" s="2182"/>
      <c r="C54" s="2186"/>
      <c r="D54" s="1787" t="s">
        <v>128</v>
      </c>
      <c r="E54" s="1787" t="s">
        <v>957</v>
      </c>
      <c r="F54" s="1840">
        <v>0</v>
      </c>
      <c r="G54" s="1840">
        <v>0</v>
      </c>
      <c r="H54" s="1840">
        <v>0</v>
      </c>
      <c r="I54" s="1840">
        <v>0</v>
      </c>
      <c r="J54" s="1840">
        <v>0</v>
      </c>
      <c r="K54" s="1840">
        <v>0</v>
      </c>
      <c r="L54" s="1840">
        <v>0</v>
      </c>
      <c r="M54" s="1840">
        <v>0</v>
      </c>
      <c r="N54" s="1840">
        <v>0</v>
      </c>
      <c r="O54" s="1840">
        <v>0</v>
      </c>
      <c r="P54" s="1840">
        <v>0</v>
      </c>
      <c r="Q54" s="1840">
        <v>0</v>
      </c>
      <c r="R54" s="1840">
        <v>0</v>
      </c>
      <c r="S54" s="1840">
        <v>0</v>
      </c>
      <c r="T54" s="1840">
        <v>0</v>
      </c>
    </row>
    <row r="55" spans="2:20" ht="15">
      <c r="B55" s="2182"/>
      <c r="C55" s="2186"/>
      <c r="D55" s="1785" t="s">
        <v>129</v>
      </c>
      <c r="E55" s="1785" t="s">
        <v>958</v>
      </c>
      <c r="F55" s="1837">
        <v>0</v>
      </c>
      <c r="G55" s="1837">
        <v>0</v>
      </c>
      <c r="H55" s="1837">
        <v>0</v>
      </c>
      <c r="I55" s="1837">
        <v>0</v>
      </c>
      <c r="J55" s="1837">
        <v>-0.6</v>
      </c>
      <c r="K55" s="1837">
        <v>-1</v>
      </c>
      <c r="L55" s="1837">
        <v>-2.9919999999999995</v>
      </c>
      <c r="M55" s="1837">
        <v>-4.32</v>
      </c>
      <c r="N55" s="1837">
        <v>-7.0380000000000003</v>
      </c>
      <c r="O55" s="1837">
        <v>-8.8499999999999979</v>
      </c>
      <c r="P55" s="1837">
        <v>-10.139999999999999</v>
      </c>
      <c r="Q55" s="1837">
        <v>-11</v>
      </c>
      <c r="R55" s="1837">
        <v>-13.124000000000001</v>
      </c>
      <c r="S55" s="1837">
        <v>-14.540000000000001</v>
      </c>
      <c r="T55" s="1837">
        <v>-15.149999999999999</v>
      </c>
    </row>
    <row r="56" spans="2:20" ht="15">
      <c r="B56" s="2182"/>
      <c r="C56" s="2187" t="s">
        <v>130</v>
      </c>
      <c r="D56" s="2187">
        <v>0</v>
      </c>
      <c r="E56" s="1848" t="s">
        <v>959</v>
      </c>
      <c r="F56" s="1837">
        <v>-15.68577647965931</v>
      </c>
      <c r="G56" s="1837">
        <v>-17.963029925270597</v>
      </c>
      <c r="H56" s="1837">
        <v>-15.68577647965931</v>
      </c>
      <c r="I56" s="1837">
        <v>-17.006946844164894</v>
      </c>
      <c r="J56" s="1837">
        <v>-21.716670733990838</v>
      </c>
      <c r="K56" s="1837">
        <v>-24.242970149757845</v>
      </c>
      <c r="L56" s="1837">
        <v>-31.303675170821332</v>
      </c>
      <c r="M56" s="1837">
        <v>-36.034774877942297</v>
      </c>
      <c r="N56" s="1837">
        <v>-40.619606109277285</v>
      </c>
      <c r="O56" s="1837">
        <v>-43.689044970668931</v>
      </c>
      <c r="P56" s="1837">
        <v>-46.873554574865096</v>
      </c>
      <c r="Q56" s="1837">
        <v>-48.995523490587466</v>
      </c>
      <c r="R56" s="1837">
        <v>-53.041892537831792</v>
      </c>
      <c r="S56" s="1837">
        <v>-55.698407500688162</v>
      </c>
      <c r="T56" s="1837">
        <v>-59.259487788651668</v>
      </c>
    </row>
    <row r="57" spans="2:20" ht="15">
      <c r="F57" s="1846"/>
      <c r="G57" s="1846"/>
      <c r="H57" s="1846"/>
      <c r="I57" s="1846"/>
      <c r="J57" s="1846"/>
      <c r="K57" s="1846"/>
      <c r="L57" s="1846"/>
      <c r="M57" s="1846"/>
      <c r="N57" s="1846"/>
      <c r="O57" s="1846"/>
      <c r="P57" s="1846"/>
      <c r="Q57" s="1846"/>
      <c r="R57" s="1846"/>
      <c r="S57" s="1846"/>
      <c r="T57" s="1846"/>
    </row>
    <row r="58" spans="2:20" ht="15">
      <c r="B58" s="2180" t="s">
        <v>131</v>
      </c>
      <c r="C58" s="1849" t="s">
        <v>132</v>
      </c>
      <c r="D58" s="1849"/>
      <c r="E58" s="1849" t="s">
        <v>960</v>
      </c>
      <c r="F58" s="1850">
        <v>390.01198127400585</v>
      </c>
      <c r="G58" s="1850">
        <v>349.25464658385829</v>
      </c>
      <c r="H58" s="1850">
        <v>407.30005187138795</v>
      </c>
      <c r="I58" s="1850">
        <v>365.37775294357522</v>
      </c>
      <c r="J58" s="1850">
        <v>318.88729621885335</v>
      </c>
      <c r="K58" s="1850">
        <v>293.62872763218809</v>
      </c>
      <c r="L58" s="1850">
        <v>242.33189430991044</v>
      </c>
      <c r="M58" s="1850">
        <v>208.92543569641219</v>
      </c>
      <c r="N58" s="1850">
        <v>166.90716872874299</v>
      </c>
      <c r="O58" s="1850">
        <v>139.57235574844361</v>
      </c>
      <c r="P58" s="1850">
        <v>101.87202641788397</v>
      </c>
      <c r="Q58" s="1850">
        <v>77.439820805139902</v>
      </c>
      <c r="R58" s="1850">
        <v>51.48164829789868</v>
      </c>
      <c r="S58" s="1850">
        <v>34.893416139609926</v>
      </c>
      <c r="T58" s="1850">
        <v>12.154703150842579</v>
      </c>
    </row>
    <row r="59" spans="2:20" ht="15">
      <c r="B59" s="2180"/>
      <c r="C59" s="1849" t="s">
        <v>133</v>
      </c>
      <c r="D59" s="1849"/>
      <c r="E59" s="1849" t="s">
        <v>961</v>
      </c>
      <c r="F59" s="1850">
        <v>415.27471322516141</v>
      </c>
      <c r="G59" s="1850">
        <v>363.35027642259143</v>
      </c>
      <c r="H59" s="1850">
        <v>431.57688560739723</v>
      </c>
      <c r="I59" s="1850">
        <v>379.37028267782875</v>
      </c>
      <c r="J59" s="1850">
        <v>339.56962031627017</v>
      </c>
      <c r="K59" s="1850">
        <v>318.53124047301071</v>
      </c>
      <c r="L59" s="1850">
        <v>266.58629890773352</v>
      </c>
      <c r="M59" s="1850">
        <v>232.48316634255247</v>
      </c>
      <c r="N59" s="1850">
        <v>188.32937008730966</v>
      </c>
      <c r="O59" s="1850">
        <v>159.01994974980866</v>
      </c>
      <c r="P59" s="1850">
        <v>119.16695248114311</v>
      </c>
      <c r="Q59" s="1850">
        <v>92.50352525893868</v>
      </c>
      <c r="R59" s="1850">
        <v>65.066730702484847</v>
      </c>
      <c r="S59" s="1850">
        <v>46.701842612153598</v>
      </c>
      <c r="T59" s="1850">
        <v>17.380104142488747</v>
      </c>
    </row>
  </sheetData>
  <mergeCells count="9">
    <mergeCell ref="B58:B59"/>
    <mergeCell ref="B8:B39"/>
    <mergeCell ref="C8:C18"/>
    <mergeCell ref="C19:C27"/>
    <mergeCell ref="C28:C39"/>
    <mergeCell ref="B41:B56"/>
    <mergeCell ref="C41:C49"/>
    <mergeCell ref="C50:C55"/>
    <mergeCell ref="C56:D5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5F3D2-CB30-4AC1-A836-5467852AEF57}">
  <dimension ref="A1:AA350"/>
  <sheetViews>
    <sheetView workbookViewId="0"/>
  </sheetViews>
  <sheetFormatPr baseColWidth="10" defaultColWidth="6.85546875" defaultRowHeight="12" customHeight="1"/>
  <cols>
    <col min="1" max="1" width="3.85546875" style="74" customWidth="1"/>
    <col min="2" max="2" width="23.5703125" style="74" customWidth="1"/>
    <col min="3" max="3" width="8.140625" style="74" bestFit="1" customWidth="1"/>
    <col min="4" max="11" width="6.85546875" style="74"/>
    <col min="12" max="12" width="7" style="74" customWidth="1"/>
    <col min="13" max="13" width="24.85546875" style="74" customWidth="1"/>
    <col min="14" max="16" width="6.85546875" style="74"/>
    <col min="17" max="17" width="7.140625" style="74" customWidth="1"/>
    <col min="18" max="18" width="6.85546875" style="74"/>
    <col min="19" max="19" width="7.28515625" style="74" bestFit="1" customWidth="1"/>
    <col min="20" max="23" width="6.85546875" style="74"/>
    <col min="24" max="24" width="6.140625" style="74" customWidth="1"/>
    <col min="25" max="25" width="6.85546875" style="74" customWidth="1"/>
    <col min="26" max="26" width="6.7109375" style="74" customWidth="1"/>
    <col min="27" max="16384" width="6.85546875" style="74"/>
  </cols>
  <sheetData>
    <row r="1" spans="1:22" ht="12" customHeight="1">
      <c r="A1" s="74" t="s">
        <v>664</v>
      </c>
      <c r="B1" s="72" t="s">
        <v>147</v>
      </c>
      <c r="C1" s="73"/>
      <c r="D1" s="73"/>
      <c r="E1" s="73"/>
      <c r="F1" s="72"/>
      <c r="G1" s="72"/>
      <c r="H1" s="72"/>
      <c r="I1" s="72"/>
      <c r="J1" s="72"/>
      <c r="K1" s="72"/>
    </row>
    <row r="2" spans="1:22" ht="12" customHeight="1">
      <c r="B2" s="75"/>
      <c r="C2" s="76">
        <v>2018</v>
      </c>
      <c r="D2" s="76">
        <v>2019</v>
      </c>
      <c r="E2" s="76">
        <v>2020</v>
      </c>
      <c r="F2" s="76">
        <v>2025</v>
      </c>
      <c r="G2" s="76">
        <v>2030</v>
      </c>
      <c r="H2" s="76">
        <v>2035</v>
      </c>
      <c r="I2" s="76">
        <v>2040</v>
      </c>
      <c r="J2" s="76">
        <v>2045</v>
      </c>
      <c r="K2" s="76">
        <v>2050</v>
      </c>
      <c r="M2" s="77" t="s">
        <v>24</v>
      </c>
    </row>
    <row r="3" spans="1:22" ht="12" customHeight="1">
      <c r="B3" s="75" t="s">
        <v>148</v>
      </c>
      <c r="C3" s="78">
        <f>'Run 1 FE_et_bio'!B28</f>
        <v>7.2999999999999995E-2</v>
      </c>
      <c r="D3" s="78">
        <f>'Run 1 FE_et_bio'!C28</f>
        <v>7.9000000000000001E-2</v>
      </c>
      <c r="E3" s="78">
        <f>'Run 1 FE_et_bio'!D28</f>
        <v>8.2000000000000003E-2</v>
      </c>
      <c r="F3" s="78">
        <f>'Run 1 FE_et_bio'!E28</f>
        <v>9.7000000000000003E-2</v>
      </c>
      <c r="G3" s="78">
        <f>'Run 1 FE_et_bio'!F28</f>
        <v>0.12</v>
      </c>
      <c r="H3" s="78">
        <f>'Run 1 FE_et_bio'!G28</f>
        <v>0.25</v>
      </c>
      <c r="I3" s="78">
        <f>'Run 1 FE_et_bio'!H28</f>
        <v>0.5</v>
      </c>
      <c r="J3" s="78">
        <f>'Run 1 FE_et_bio'!I28</f>
        <v>0.75</v>
      </c>
      <c r="K3" s="78">
        <f>'Run 1 FE_et_bio'!J28</f>
        <v>1</v>
      </c>
      <c r="M3" s="77" t="s">
        <v>149</v>
      </c>
    </row>
    <row r="4" spans="1:22" ht="12" customHeight="1">
      <c r="B4" s="75" t="s">
        <v>150</v>
      </c>
      <c r="C4" s="78">
        <f>'Run 1 FE_et_bio'!B29</f>
        <v>6.9699999999999998E-2</v>
      </c>
      <c r="D4" s="78">
        <f>'Run 1 FE_et_bio'!C29</f>
        <v>7.2999999999999995E-2</v>
      </c>
      <c r="E4" s="78">
        <f>'Run 1 FE_et_bio'!D29</f>
        <v>0.08</v>
      </c>
      <c r="F4" s="78">
        <f>'Run 1 FE_et_bio'!E29</f>
        <v>9.5000000000000001E-2</v>
      </c>
      <c r="G4" s="78">
        <f>'Run 1 FE_et_bio'!F29</f>
        <v>0.12</v>
      </c>
      <c r="H4" s="78">
        <f>'Run 1 FE_et_bio'!G29</f>
        <v>0.25</v>
      </c>
      <c r="I4" s="78">
        <f>'Run 1 FE_et_bio'!H29</f>
        <v>0.5</v>
      </c>
      <c r="J4" s="78">
        <f>'Run 1 FE_et_bio'!I29</f>
        <v>0.75</v>
      </c>
      <c r="K4" s="78">
        <f>'Run 1 FE_et_bio'!J29</f>
        <v>1</v>
      </c>
      <c r="M4" s="77"/>
    </row>
    <row r="5" spans="1:22" ht="12" customHeight="1">
      <c r="B5" s="75" t="s">
        <v>151</v>
      </c>
      <c r="C5" s="78">
        <f>'Run 1 FE_et_bio'!B30</f>
        <v>1E-3</v>
      </c>
      <c r="D5" s="78">
        <f>'Run 1 FE_et_bio'!C30</f>
        <v>1E-3</v>
      </c>
      <c r="E5" s="78">
        <f>'Run 1 FE_et_bio'!D30</f>
        <v>1E-3</v>
      </c>
      <c r="F5" s="78">
        <f>'Run 1 FE_et_bio'!E30</f>
        <v>0.05</v>
      </c>
      <c r="G5" s="78">
        <f>'Run 1 FE_et_bio'!F30</f>
        <v>0.1</v>
      </c>
      <c r="H5" s="78">
        <f>'Run 1 FE_et_bio'!G30</f>
        <v>0.15</v>
      </c>
      <c r="I5" s="78">
        <f>'Run 1 FE_et_bio'!H30</f>
        <v>0.3</v>
      </c>
      <c r="J5" s="78">
        <f>'Run 1 FE_et_bio'!I30</f>
        <v>0.5</v>
      </c>
      <c r="K5" s="78">
        <f>'Run 1 FE_et_bio'!J30</f>
        <v>1</v>
      </c>
    </row>
    <row r="6" spans="1:22" ht="12" customHeight="1">
      <c r="B6" s="72"/>
      <c r="C6" s="79"/>
      <c r="D6" s="79"/>
      <c r="E6" s="79"/>
      <c r="F6" s="79"/>
      <c r="G6" s="79"/>
      <c r="H6" s="79"/>
      <c r="I6" s="79"/>
      <c r="J6" s="79"/>
      <c r="K6" s="79"/>
    </row>
    <row r="7" spans="1:22" ht="12" customHeight="1">
      <c r="B7" s="72" t="s">
        <v>152</v>
      </c>
      <c r="C7" s="73"/>
      <c r="D7" s="73"/>
      <c r="E7" s="73"/>
      <c r="F7" s="72" t="s">
        <v>153</v>
      </c>
      <c r="G7" s="72"/>
      <c r="H7" s="72"/>
      <c r="I7" s="72"/>
      <c r="J7" s="72"/>
      <c r="K7" s="72"/>
    </row>
    <row r="8" spans="1:22" ht="12" customHeight="1">
      <c r="B8" s="80"/>
      <c r="C8" s="81">
        <v>2018</v>
      </c>
      <c r="D8" s="81">
        <v>2019</v>
      </c>
      <c r="E8" s="81">
        <v>2020</v>
      </c>
      <c r="F8" s="81">
        <v>2025</v>
      </c>
      <c r="G8" s="81">
        <v>2030</v>
      </c>
      <c r="H8" s="81">
        <v>2035</v>
      </c>
      <c r="I8" s="81">
        <v>2040</v>
      </c>
      <c r="J8" s="81">
        <v>2045</v>
      </c>
      <c r="K8" s="81">
        <v>2050</v>
      </c>
    </row>
    <row r="9" spans="1:22" ht="12" customHeight="1">
      <c r="B9" s="80" t="s">
        <v>154</v>
      </c>
      <c r="C9" s="82">
        <f>'Run 1 FE_et_bio'!B46</f>
        <v>2.8134450000000002</v>
      </c>
      <c r="D9" s="82">
        <f>'Run 1 FE_et_bio'!C46</f>
        <v>2.7952350000000004</v>
      </c>
      <c r="E9" s="82">
        <f>'Run 1 FE_et_bio'!D46</f>
        <v>2.7861300000000004</v>
      </c>
      <c r="F9" s="82">
        <f>'Run 1 FE_et_bio'!E46</f>
        <v>2.7406050000000004</v>
      </c>
      <c r="G9" s="82">
        <f>'Run 1 FE_et_bio'!F46</f>
        <v>2.6708000000000003</v>
      </c>
      <c r="H9" s="82">
        <f>'Run 1 FE_et_bio'!G46</f>
        <v>2.2762500000000001</v>
      </c>
      <c r="I9" s="82">
        <f>'Run 1 FE_et_bio'!H46</f>
        <v>1.5175000000000001</v>
      </c>
      <c r="J9" s="82">
        <f>'Run 1 FE_et_bio'!I46</f>
        <v>0.75875000000000004</v>
      </c>
      <c r="K9" s="82">
        <f>'Run 1 FE_et_bio'!J46</f>
        <v>0</v>
      </c>
    </row>
    <row r="10" spans="1:22" ht="12" customHeight="1">
      <c r="B10" s="80" t="s">
        <v>155</v>
      </c>
      <c r="C10" s="82">
        <f>'Run 1 FE_et_bio'!B47</f>
        <v>2.9583540000000004</v>
      </c>
      <c r="D10" s="82">
        <f>'Run 1 FE_et_bio'!C47</f>
        <v>2.9478600000000004</v>
      </c>
      <c r="E10" s="82">
        <f>'Run 1 FE_et_bio'!D47</f>
        <v>2.9256000000000002</v>
      </c>
      <c r="F10" s="82">
        <f>'Run 1 FE_et_bio'!E47</f>
        <v>2.8779000000000003</v>
      </c>
      <c r="G10" s="82">
        <f>'Run 1 FE_et_bio'!F47</f>
        <v>2.7984</v>
      </c>
      <c r="H10" s="82">
        <f>'Run 1 FE_et_bio'!G47</f>
        <v>2.3850000000000002</v>
      </c>
      <c r="I10" s="82">
        <f>'Run 1 FE_et_bio'!H47</f>
        <v>1.59</v>
      </c>
      <c r="J10" s="82">
        <f>'Run 1 FE_et_bio'!I47</f>
        <v>0.79500000000000004</v>
      </c>
      <c r="K10" s="82">
        <f>'Run 1 FE_et_bio'!J47</f>
        <v>0</v>
      </c>
    </row>
    <row r="11" spans="1:22" ht="12" customHeight="1">
      <c r="B11" s="83" t="s">
        <v>156</v>
      </c>
      <c r="C11" s="84">
        <f>'Run 1 FE_et_bio'!B48</f>
        <v>2.3596379999999999</v>
      </c>
      <c r="D11" s="84">
        <f>'Run 1 FE_et_bio'!C48</f>
        <v>2.3596379999999999</v>
      </c>
      <c r="E11" s="84">
        <f>'Run 1 FE_et_bio'!D48</f>
        <v>2.3596379999999999</v>
      </c>
      <c r="F11" s="84">
        <f>'Run 1 FE_et_bio'!E48</f>
        <v>2.2439</v>
      </c>
      <c r="G11" s="84">
        <f>'Run 1 FE_et_bio'!F48</f>
        <v>2.1258000000000004</v>
      </c>
      <c r="H11" s="84">
        <f>'Run 1 FE_et_bio'!G48</f>
        <v>2.0076999999999998</v>
      </c>
      <c r="I11" s="84">
        <f>'Run 1 FE_et_bio'!H48</f>
        <v>1.6534</v>
      </c>
      <c r="J11" s="84">
        <f>'Run 1 FE_et_bio'!I48</f>
        <v>1.181</v>
      </c>
      <c r="K11" s="84">
        <f>'Run 1 FE_et_bio'!J48</f>
        <v>0</v>
      </c>
    </row>
    <row r="16" spans="1:22" ht="24" customHeight="1" thickBot="1">
      <c r="B16" s="85" t="s">
        <v>157</v>
      </c>
      <c r="C16" s="86"/>
      <c r="D16" s="86"/>
      <c r="E16" s="86"/>
      <c r="F16" s="86"/>
      <c r="G16" s="86"/>
      <c r="H16" s="86"/>
      <c r="I16" s="86"/>
      <c r="J16" s="87" t="s">
        <v>158</v>
      </c>
      <c r="K16" s="88"/>
      <c r="M16" s="85" t="s">
        <v>159</v>
      </c>
      <c r="N16" s="86"/>
      <c r="O16" s="86"/>
      <c r="P16" s="86"/>
      <c r="Q16" s="86"/>
      <c r="R16" s="86"/>
      <c r="S16" s="86"/>
      <c r="T16" s="86"/>
      <c r="U16" s="89" t="s">
        <v>160</v>
      </c>
      <c r="V16" s="88"/>
    </row>
    <row r="17" spans="2:26" ht="12" customHeight="1" thickBot="1">
      <c r="B17" s="90"/>
      <c r="C17" s="91">
        <v>2018</v>
      </c>
      <c r="D17" s="91">
        <v>2019</v>
      </c>
      <c r="E17" s="91">
        <v>2020</v>
      </c>
      <c r="F17" s="91">
        <v>2025</v>
      </c>
      <c r="G17" s="91">
        <v>2030</v>
      </c>
      <c r="H17" s="91">
        <v>2035</v>
      </c>
      <c r="I17" s="91">
        <v>2040</v>
      </c>
      <c r="J17" s="91">
        <v>2045</v>
      </c>
      <c r="K17" s="91">
        <v>2050</v>
      </c>
      <c r="M17" s="90"/>
      <c r="N17" s="91">
        <v>2018</v>
      </c>
      <c r="O17" s="91">
        <v>2019</v>
      </c>
      <c r="P17" s="91">
        <v>2020</v>
      </c>
      <c r="Q17" s="91">
        <v>2025</v>
      </c>
      <c r="R17" s="91">
        <v>2030</v>
      </c>
      <c r="S17" s="91">
        <v>2035</v>
      </c>
      <c r="T17" s="91">
        <v>2040</v>
      </c>
      <c r="U17" s="91">
        <v>2045</v>
      </c>
      <c r="V17" s="91">
        <v>2050</v>
      </c>
    </row>
    <row r="18" spans="2:26" ht="12" customHeight="1">
      <c r="B18" s="92"/>
      <c r="C18" s="93"/>
      <c r="D18" s="93"/>
      <c r="E18" s="93"/>
      <c r="F18" s="94"/>
      <c r="G18" s="93"/>
      <c r="H18" s="93"/>
      <c r="I18" s="93"/>
      <c r="J18" s="93"/>
      <c r="K18" s="93"/>
    </row>
    <row r="19" spans="2:26" ht="12" customHeight="1" thickBot="1">
      <c r="B19" s="95" t="s">
        <v>161</v>
      </c>
      <c r="C19" s="96"/>
      <c r="D19" s="96"/>
      <c r="E19" s="96"/>
      <c r="F19" s="96"/>
      <c r="G19" s="96"/>
      <c r="H19" s="96"/>
      <c r="I19" s="96"/>
      <c r="J19" s="96"/>
      <c r="K19" s="97"/>
    </row>
    <row r="20" spans="2:26" ht="12" customHeight="1" thickBot="1">
      <c r="B20" s="90"/>
      <c r="C20" s="91">
        <v>2018</v>
      </c>
      <c r="D20" s="91">
        <v>2019</v>
      </c>
      <c r="E20" s="91">
        <v>2020</v>
      </c>
      <c r="F20" s="91">
        <v>2025</v>
      </c>
      <c r="G20" s="91">
        <v>2030</v>
      </c>
      <c r="H20" s="91">
        <v>2035</v>
      </c>
      <c r="I20" s="91">
        <v>2040</v>
      </c>
      <c r="J20" s="91">
        <v>2045</v>
      </c>
      <c r="K20" s="91">
        <v>2050</v>
      </c>
    </row>
    <row r="21" spans="2:26" ht="12" customHeight="1">
      <c r="B21" s="98" t="s">
        <v>162</v>
      </c>
      <c r="C21" s="99"/>
      <c r="D21" s="99"/>
      <c r="E21" s="99"/>
      <c r="F21" s="99"/>
      <c r="G21" s="99"/>
      <c r="H21" s="99"/>
      <c r="I21" s="99"/>
      <c r="J21" s="99"/>
      <c r="K21" s="99"/>
    </row>
    <row r="22" spans="2:26" ht="12" customHeight="1">
      <c r="B22" s="100" t="s">
        <v>163</v>
      </c>
      <c r="C22" s="101">
        <f>'Run 1 Trafic'!E21</f>
        <v>786.79327643434704</v>
      </c>
      <c r="D22" s="101">
        <f>'Run 1 Trafic'!F21</f>
        <v>779.80962598452038</v>
      </c>
      <c r="E22" s="101">
        <f>'Run 1 Trafic'!G21</f>
        <v>629.84570702567703</v>
      </c>
      <c r="F22" s="101">
        <f>'Run 1 Trafic'!H21</f>
        <v>727.88905032560274</v>
      </c>
      <c r="G22" s="101">
        <f>'Run 1 Trafic'!I21</f>
        <v>701.22200365647268</v>
      </c>
      <c r="H22" s="101">
        <f>'Run 1 Trafic'!J21</f>
        <v>671.82223953743278</v>
      </c>
      <c r="I22" s="101">
        <f>'Run 1 Trafic'!K21</f>
        <v>640.14555382807282</v>
      </c>
      <c r="J22" s="101">
        <f>'Run 1 Trafic'!L21</f>
        <v>607.38202767770827</v>
      </c>
      <c r="K22" s="101">
        <f>'Run 1 Trafic'!M21</f>
        <v>572.84469072827017</v>
      </c>
      <c r="X22" s="102"/>
      <c r="Y22" s="102"/>
      <c r="Z22" s="102"/>
    </row>
    <row r="23" spans="2:26" ht="12" customHeight="1">
      <c r="B23" s="100" t="s">
        <v>164</v>
      </c>
      <c r="C23" s="101">
        <f>'Run 1 Trafic'!E26</f>
        <v>60.73825279756965</v>
      </c>
      <c r="D23" s="101">
        <f>'Run 1 Trafic'!F26</f>
        <v>60.063954819646263</v>
      </c>
      <c r="E23" s="101">
        <f>'Run 1 Trafic'!G26</f>
        <v>37.912440194392154</v>
      </c>
      <c r="F23" s="101">
        <f>'Run 1 Trafic'!H26</f>
        <v>63.502597940925057</v>
      </c>
      <c r="G23" s="101">
        <f>'Run 1 Trafic'!I26</f>
        <v>68.885222523323094</v>
      </c>
      <c r="H23" s="101">
        <f>'Run 1 Trafic'!J26</f>
        <v>74.131325446921295</v>
      </c>
      <c r="I23" s="101">
        <f>'Run 1 Trafic'!K26</f>
        <v>79.199143300144399</v>
      </c>
      <c r="J23" s="101">
        <f>'Run 1 Trafic'!L26</f>
        <v>84.169272165640621</v>
      </c>
      <c r="K23" s="101">
        <f>'Run 1 Trafic'!M26</f>
        <v>88.890295488001541</v>
      </c>
      <c r="X23" s="102"/>
      <c r="Y23" s="102"/>
      <c r="Z23" s="102"/>
    </row>
    <row r="24" spans="2:26" ht="12" customHeight="1">
      <c r="B24" s="100" t="s">
        <v>165</v>
      </c>
      <c r="C24" s="101">
        <f>'Run 1 Trafic'!E25</f>
        <v>107.93538502896824</v>
      </c>
      <c r="D24" s="101">
        <f>'Run 1 Trafic'!F25</f>
        <v>112.47835138440131</v>
      </c>
      <c r="E24" s="101">
        <f>'Run 1 Trafic'!G25</f>
        <v>64.888834107401252</v>
      </c>
      <c r="F24" s="101">
        <f>'Run 1 Trafic'!H25</f>
        <v>118.69003809049511</v>
      </c>
      <c r="G24" s="101">
        <f>'Run 1 Trafic'!I25</f>
        <v>134.20112763351781</v>
      </c>
      <c r="H24" s="101">
        <f>'Run 1 Trafic'!J25</f>
        <v>144.67267759011153</v>
      </c>
      <c r="I24" s="101">
        <f>'Run 1 Trafic'!K25</f>
        <v>154.79829691913386</v>
      </c>
      <c r="J24" s="101">
        <f>'Run 1 Trafic'!L25</f>
        <v>164.73388038037896</v>
      </c>
      <c r="K24" s="101">
        <f>'Run 1 Trafic'!M25</f>
        <v>174.18184889466957</v>
      </c>
      <c r="X24" s="102"/>
      <c r="Y24" s="102"/>
      <c r="Z24" s="102"/>
    </row>
    <row r="25" spans="2:26" ht="12" customHeight="1">
      <c r="B25" s="100" t="s">
        <v>166</v>
      </c>
      <c r="C25" s="101">
        <f>'Run 1 Trafic'!E27</f>
        <v>15.883513000000001</v>
      </c>
      <c r="D25" s="101">
        <f>'Run 1 Trafic'!F27</f>
        <v>16.199438000000001</v>
      </c>
      <c r="E25" s="101">
        <f>'Run 1 Trafic'!G27</f>
        <v>7.22</v>
      </c>
      <c r="F25" s="101">
        <f>'Run 1 Trafic'!H27</f>
        <v>14.976242512096274</v>
      </c>
      <c r="G25" s="101">
        <f>'Run 1 Trafic'!I27</f>
        <v>14.027769703729202</v>
      </c>
      <c r="H25" s="101">
        <f>'Run 1 Trafic'!J27</f>
        <v>14.381988467341099</v>
      </c>
      <c r="I25" s="101">
        <f>'Run 1 Trafic'!K27</f>
        <v>14.745151698615695</v>
      </c>
      <c r="J25" s="101">
        <f>'Run 1 Trafic'!L27</f>
        <v>15.11748525657003</v>
      </c>
      <c r="K25" s="101">
        <f>'Run 1 Trafic'!M27</f>
        <v>15.499220703444365</v>
      </c>
      <c r="X25" s="102"/>
      <c r="Y25" s="102"/>
      <c r="Z25" s="102"/>
    </row>
    <row r="26" spans="2:26" ht="12" customHeight="1">
      <c r="B26" s="100"/>
      <c r="C26" s="101"/>
      <c r="D26" s="101"/>
      <c r="E26" s="101"/>
      <c r="F26" s="101"/>
      <c r="G26" s="101"/>
      <c r="H26" s="101"/>
      <c r="I26" s="101"/>
      <c r="J26" s="101"/>
      <c r="K26" s="101"/>
    </row>
    <row r="27" spans="2:26" ht="12" customHeight="1">
      <c r="B27" s="100"/>
      <c r="C27" s="101"/>
      <c r="D27" s="101"/>
      <c r="E27" s="101"/>
      <c r="F27" s="101"/>
      <c r="G27" s="101"/>
      <c r="H27" s="101"/>
      <c r="I27" s="101"/>
      <c r="J27" s="101"/>
      <c r="K27" s="101"/>
    </row>
    <row r="28" spans="2:26" ht="12" customHeight="1">
      <c r="B28" s="98" t="s">
        <v>167</v>
      </c>
      <c r="C28" s="103"/>
      <c r="D28" s="103"/>
      <c r="E28" s="103"/>
      <c r="F28" s="103"/>
      <c r="G28" s="103"/>
      <c r="H28" s="103"/>
      <c r="I28" s="103"/>
      <c r="J28" s="103"/>
      <c r="K28" s="103"/>
    </row>
    <row r="29" spans="2:26" ht="12" customHeight="1">
      <c r="B29" s="100" t="s">
        <v>168</v>
      </c>
      <c r="C29" s="101">
        <f>'Run 1 Trafic'!E64</f>
        <v>288.62005698721498</v>
      </c>
      <c r="D29" s="101">
        <f>'Run 1 Trafic'!F64</f>
        <v>297.669133103658</v>
      </c>
      <c r="E29" s="101">
        <f>'Run 1 Trafic'!G64</f>
        <v>286.50795548743849</v>
      </c>
      <c r="F29" s="101">
        <f>'Run 1 Trafic'!H64</f>
        <v>273.51700562212119</v>
      </c>
      <c r="G29" s="101">
        <f>'Run 1 Trafic'!I64</f>
        <v>258.23554896543271</v>
      </c>
      <c r="H29" s="101">
        <f>'Run 1 Trafic'!J64</f>
        <v>253.78065504509158</v>
      </c>
      <c r="I29" s="101">
        <f>'Run 1 Trafic'!K64</f>
        <v>249.32576112475041</v>
      </c>
      <c r="J29" s="101">
        <f>'Run 1 Trafic'!L64</f>
        <v>244.87086720440928</v>
      </c>
      <c r="K29" s="101">
        <f>'Run 1 Trafic'!M64</f>
        <v>240.41597328406812</v>
      </c>
    </row>
    <row r="30" spans="2:26" ht="12" customHeight="1">
      <c r="B30" s="100" t="s">
        <v>169</v>
      </c>
      <c r="C30" s="101" t="str">
        <f>'Run 1 Trafic'!E68</f>
        <v>-</v>
      </c>
      <c r="D30" s="101" t="str">
        <f>'Run 1 Trafic'!F68</f>
        <v>-</v>
      </c>
      <c r="E30" s="101" t="str">
        <f>'Run 1 Trafic'!G68</f>
        <v>-</v>
      </c>
      <c r="F30" s="101" t="str">
        <f>'Run 1 Trafic'!H68</f>
        <v>-</v>
      </c>
      <c r="G30" s="101" t="str">
        <f>'Run 1 Trafic'!I68</f>
        <v>-</v>
      </c>
      <c r="H30" s="101" t="str">
        <f>'Run 1 Trafic'!J68</f>
        <v>-</v>
      </c>
      <c r="I30" s="101" t="str">
        <f>'Run 1 Trafic'!K68</f>
        <v>-</v>
      </c>
      <c r="J30" s="101" t="str">
        <f>'Run 1 Trafic'!L68</f>
        <v>-</v>
      </c>
      <c r="K30" s="101" t="str">
        <f>'Run 1 Trafic'!M68</f>
        <v>-</v>
      </c>
    </row>
    <row r="31" spans="2:26" ht="12" customHeight="1">
      <c r="B31" s="100" t="s">
        <v>165</v>
      </c>
      <c r="C31" s="101">
        <f>'Run 1 Trafic'!E65</f>
        <v>34.1633</v>
      </c>
      <c r="D31" s="101">
        <f>'Run 1 Trafic'!F65</f>
        <v>33.771799999999999</v>
      </c>
      <c r="E31" s="101">
        <f>'Run 1 Trafic'!G65</f>
        <v>31.120799999999999</v>
      </c>
      <c r="F31" s="101">
        <f>'Run 1 Trafic'!H65</f>
        <v>51.9228184320542</v>
      </c>
      <c r="G31" s="101">
        <f>'Run 1 Trafic'!I65</f>
        <v>70.220076507167377</v>
      </c>
      <c r="H31" s="101">
        <f>'Run 1 Trafic'!J65</f>
        <v>73.828435310311107</v>
      </c>
      <c r="I31" s="101">
        <f>'Run 1 Trafic'!K65</f>
        <v>77.436794113454837</v>
      </c>
      <c r="J31" s="101">
        <f>'Run 1 Trafic'!L65</f>
        <v>81.045152916598568</v>
      </c>
      <c r="K31" s="101">
        <f>'Run 1 Trafic'!M65</f>
        <v>84.653511719742298</v>
      </c>
    </row>
    <row r="32" spans="2:26" ht="12" customHeight="1">
      <c r="B32" s="100" t="s">
        <v>170</v>
      </c>
      <c r="C32" s="101">
        <f>'Run 1 Trafic'!E66</f>
        <v>6.7</v>
      </c>
      <c r="D32" s="101">
        <f>'Run 1 Trafic'!F66</f>
        <v>7.4</v>
      </c>
      <c r="E32" s="101">
        <f>'Run 1 Trafic'!G66</f>
        <v>6.5</v>
      </c>
      <c r="F32" s="101">
        <f>'Run 1 Trafic'!H66</f>
        <v>8.4019402802782412</v>
      </c>
      <c r="G32" s="101">
        <f>'Run 1 Trafic'!I66</f>
        <v>10.158421406369076</v>
      </c>
      <c r="H32" s="101">
        <f>'Run 1 Trafic'!J66</f>
        <v>11.004956523566499</v>
      </c>
      <c r="I32" s="101">
        <f>'Run 1 Trafic'!K66</f>
        <v>11.851491640763923</v>
      </c>
      <c r="J32" s="101">
        <f>'Run 1 Trafic'!L66</f>
        <v>12.698026757961344</v>
      </c>
      <c r="K32" s="101">
        <f>'Run 1 Trafic'!M66</f>
        <v>13.544561875158768</v>
      </c>
    </row>
    <row r="33" spans="2:26" ht="12" customHeight="1">
      <c r="B33" s="100"/>
      <c r="C33" s="101"/>
      <c r="D33" s="101"/>
      <c r="E33" s="101"/>
      <c r="F33" s="101"/>
      <c r="G33" s="101"/>
      <c r="H33" s="101"/>
      <c r="I33" s="101"/>
      <c r="J33" s="101"/>
      <c r="K33" s="101"/>
    </row>
    <row r="34" spans="2:26" ht="12" customHeight="1">
      <c r="B34" s="100" t="s">
        <v>171</v>
      </c>
      <c r="C34" s="101">
        <f>'Run 1 Trafic'!E104</f>
        <v>484.63829615710631</v>
      </c>
      <c r="D34" s="101">
        <f>'Run 1 Trafic'!F104</f>
        <v>480.93660640004379</v>
      </c>
      <c r="E34" s="101">
        <f>'Run 1 Trafic'!G104</f>
        <v>391.44187162292457</v>
      </c>
      <c r="F34" s="101">
        <f>'Run 1 Trafic'!H104</f>
        <v>442.02022265502507</v>
      </c>
      <c r="G34" s="101">
        <f>'Run 1 Trafic'!I104</f>
        <v>412.48353156263101</v>
      </c>
      <c r="H34" s="101">
        <f>'Run 1 Trafic'!J104</f>
        <v>393.45372740113191</v>
      </c>
      <c r="I34" s="101">
        <f>'Run 1 Trafic'!K104</f>
        <v>366.8455895862881</v>
      </c>
      <c r="J34" s="101">
        <f>'Run 1 Trafic'!L104</f>
        <v>340.7472806046049</v>
      </c>
      <c r="K34" s="101">
        <f>'Run 1 Trafic'!M104</f>
        <v>304.70462272780327</v>
      </c>
    </row>
    <row r="35" spans="2:26" ht="12" customHeight="1" thickBot="1">
      <c r="B35" s="104"/>
      <c r="C35" s="105"/>
      <c r="D35" s="105"/>
      <c r="E35" s="105"/>
      <c r="F35" s="105"/>
      <c r="G35" s="105"/>
      <c r="H35" s="105"/>
      <c r="I35" s="105"/>
      <c r="J35" s="105"/>
      <c r="K35" s="105"/>
    </row>
    <row r="36" spans="2:26" ht="12" customHeight="1">
      <c r="B36" s="106"/>
      <c r="C36" s="107"/>
      <c r="D36" s="107"/>
      <c r="E36" s="107"/>
      <c r="F36" s="107"/>
      <c r="G36" s="107"/>
      <c r="H36" s="107"/>
      <c r="I36" s="107"/>
      <c r="J36" s="107"/>
      <c r="K36" s="107"/>
    </row>
    <row r="37" spans="2:26" ht="12" customHeight="1">
      <c r="B37" s="106"/>
      <c r="C37" s="107"/>
      <c r="D37" s="107"/>
      <c r="E37" s="108"/>
      <c r="F37" s="108"/>
      <c r="G37" s="108"/>
      <c r="H37" s="108" t="s">
        <v>172</v>
      </c>
      <c r="I37" s="108"/>
      <c r="J37" s="108"/>
      <c r="K37" s="108"/>
      <c r="S37" s="108"/>
      <c r="T37" s="108" t="s">
        <v>172</v>
      </c>
      <c r="U37" s="108"/>
      <c r="V37" s="108"/>
      <c r="W37" s="108"/>
    </row>
    <row r="38" spans="2:26" ht="12" customHeight="1" thickBot="1">
      <c r="B38" s="95" t="s">
        <v>173</v>
      </c>
      <c r="C38" s="109"/>
      <c r="D38" s="110"/>
      <c r="E38" s="110"/>
      <c r="F38" s="110"/>
      <c r="G38" s="109"/>
      <c r="H38" s="109"/>
      <c r="I38" s="110"/>
      <c r="J38" s="110"/>
      <c r="K38" s="110"/>
      <c r="M38" s="95" t="s">
        <v>174</v>
      </c>
      <c r="N38" s="97"/>
      <c r="O38" s="97"/>
      <c r="P38" s="97"/>
      <c r="Q38" s="97"/>
      <c r="R38" s="111"/>
      <c r="S38" s="111"/>
      <c r="T38" s="97"/>
      <c r="U38" s="97"/>
      <c r="V38" s="97"/>
      <c r="X38" s="102"/>
      <c r="Y38" s="102"/>
      <c r="Z38" s="102"/>
    </row>
    <row r="39" spans="2:26" ht="12" customHeight="1" thickBot="1">
      <c r="B39" s="90" t="s">
        <v>158</v>
      </c>
      <c r="C39" s="91">
        <v>2018</v>
      </c>
      <c r="D39" s="91">
        <v>2019</v>
      </c>
      <c r="E39" s="91">
        <v>2020</v>
      </c>
      <c r="F39" s="91">
        <v>2025</v>
      </c>
      <c r="G39" s="91">
        <v>2030</v>
      </c>
      <c r="H39" s="91">
        <v>2035</v>
      </c>
      <c r="I39" s="91">
        <v>2040</v>
      </c>
      <c r="J39" s="91">
        <v>2045</v>
      </c>
      <c r="K39" s="91">
        <v>2050</v>
      </c>
      <c r="M39" s="90" t="s">
        <v>175</v>
      </c>
      <c r="N39" s="91">
        <v>2018</v>
      </c>
      <c r="O39" s="91">
        <v>2019</v>
      </c>
      <c r="P39" s="91">
        <v>2020</v>
      </c>
      <c r="Q39" s="91">
        <v>2025</v>
      </c>
      <c r="R39" s="91">
        <v>2030</v>
      </c>
      <c r="S39" s="91">
        <v>2035</v>
      </c>
      <c r="T39" s="91">
        <v>2040</v>
      </c>
      <c r="U39" s="91">
        <v>2045</v>
      </c>
      <c r="V39" s="91">
        <v>2050</v>
      </c>
      <c r="X39" s="102"/>
      <c r="Y39" s="102"/>
      <c r="Z39" s="102"/>
    </row>
    <row r="40" spans="2:26" s="113" customFormat="1" ht="12" customHeight="1">
      <c r="B40" s="98" t="s">
        <v>176</v>
      </c>
      <c r="C40" s="112">
        <f t="shared" ref="C40:K40" si="0">C111+C142</f>
        <v>7.8063203829984396</v>
      </c>
      <c r="D40" s="112">
        <f t="shared" si="0"/>
        <v>8.1638318236572704</v>
      </c>
      <c r="E40" s="112">
        <f t="shared" si="0"/>
        <v>7.0471280138086279</v>
      </c>
      <c r="F40" s="112">
        <f t="shared" si="0"/>
        <v>9.2496048471867738</v>
      </c>
      <c r="G40" s="112">
        <f t="shared" si="0"/>
        <v>8.1548096222353266</v>
      </c>
      <c r="H40" s="112">
        <f t="shared" si="0"/>
        <v>5.3362934709923069</v>
      </c>
      <c r="I40" s="112">
        <f t="shared" si="0"/>
        <v>2.9001421850000262</v>
      </c>
      <c r="J40" s="112">
        <f t="shared" si="0"/>
        <v>0.93610276958546645</v>
      </c>
      <c r="K40" s="112">
        <f t="shared" si="0"/>
        <v>0.21163361687950216</v>
      </c>
      <c r="M40" s="98" t="s">
        <v>176</v>
      </c>
      <c r="N40" s="112">
        <f t="shared" ref="N40:V40" si="1">C40*C9</f>
        <v>21.962653049945047</v>
      </c>
      <c r="O40" s="112">
        <f t="shared" si="1"/>
        <v>22.819828447600635</v>
      </c>
      <c r="P40" s="112">
        <f t="shared" si="1"/>
        <v>19.634214773112635</v>
      </c>
      <c r="Q40" s="112">
        <f t="shared" si="1"/>
        <v>25.349513292224312</v>
      </c>
      <c r="R40" s="112">
        <f t="shared" si="1"/>
        <v>21.779865539066112</v>
      </c>
      <c r="S40" s="112">
        <f t="shared" si="1"/>
        <v>12.146738013346239</v>
      </c>
      <c r="T40" s="112">
        <f t="shared" si="1"/>
        <v>4.4009657657375403</v>
      </c>
      <c r="U40" s="112">
        <f t="shared" si="1"/>
        <v>0.71026797642297268</v>
      </c>
      <c r="V40" s="112">
        <f t="shared" si="1"/>
        <v>0</v>
      </c>
      <c r="X40" s="114"/>
      <c r="Y40" s="114"/>
      <c r="Z40" s="114"/>
    </row>
    <row r="41" spans="2:26" ht="12" customHeight="1">
      <c r="B41" s="100" t="s">
        <v>177</v>
      </c>
      <c r="C41" s="115">
        <f>C40*(1-'Run 1 FE_et_bio'!B28)</f>
        <v>7.2364589950395537</v>
      </c>
      <c r="D41" s="115">
        <f>D40*(1-'Run 1 FE_et_bio'!C28)</f>
        <v>7.5188891095883461</v>
      </c>
      <c r="E41" s="115">
        <f>E40*(1-'Run 1 FE_et_bio'!D28)</f>
        <v>6.469263516676321</v>
      </c>
      <c r="F41" s="115">
        <f>F40*(1-'Run 1 FE_et_bio'!E28)</f>
        <v>8.3523931770096578</v>
      </c>
      <c r="G41" s="115">
        <f>G40*(1-'Run 1 FE_et_bio'!F28)</f>
        <v>7.176232467567087</v>
      </c>
      <c r="H41" s="115">
        <f>H40*(1-'Run 1 FE_et_bio'!G28)</f>
        <v>4.0022201032442304</v>
      </c>
      <c r="I41" s="115">
        <f>I40*(1-'Run 1 FE_et_bio'!H28)</f>
        <v>1.4500710925000131</v>
      </c>
      <c r="J41" s="115">
        <f>J40*(1-'Run 1 FE_et_bio'!I28)</f>
        <v>0.23402569239636661</v>
      </c>
      <c r="K41" s="115">
        <f>K40*(1-'Run 1 FE_et_bio'!J28)</f>
        <v>0</v>
      </c>
      <c r="M41" s="100" t="s">
        <v>177</v>
      </c>
      <c r="N41" s="115">
        <f>C41*'Run 1 FE_et_bio'!$B$7</f>
        <v>21.962653049945047</v>
      </c>
      <c r="O41" s="115">
        <f>D41*'Run 1 FE_et_bio'!$B$7</f>
        <v>22.819828447600631</v>
      </c>
      <c r="P41" s="115">
        <f>E41*'Run 1 FE_et_bio'!$B$7</f>
        <v>19.634214773112635</v>
      </c>
      <c r="Q41" s="115">
        <f>F41*'Run 1 FE_et_bio'!$B$7</f>
        <v>25.349513292224312</v>
      </c>
      <c r="R41" s="115">
        <f>G41*'Run 1 FE_et_bio'!$B$7</f>
        <v>21.779865539066112</v>
      </c>
      <c r="S41" s="115">
        <f>H41*'Run 1 FE_et_bio'!$B$7</f>
        <v>12.146738013346241</v>
      </c>
      <c r="T41" s="115">
        <f>I41*'Run 1 FE_et_bio'!$B$7</f>
        <v>4.4009657657375403</v>
      </c>
      <c r="U41" s="115">
        <f>J41*'Run 1 FE_et_bio'!$B$7</f>
        <v>0.71026797642297268</v>
      </c>
      <c r="V41" s="115">
        <f>K41*'Run 1 FE_et_bio'!$B$7</f>
        <v>0</v>
      </c>
      <c r="X41" s="102"/>
      <c r="Y41" s="102"/>
      <c r="Z41" s="102"/>
    </row>
    <row r="42" spans="2:26" ht="12" customHeight="1">
      <c r="B42" s="100" t="s">
        <v>178</v>
      </c>
      <c r="C42" s="115">
        <f>C40-C41</f>
        <v>0.56986138795888586</v>
      </c>
      <c r="D42" s="115">
        <f t="shared" ref="D42:K42" si="2">D40-D41</f>
        <v>0.64494271406892434</v>
      </c>
      <c r="E42" s="115">
        <f t="shared" si="2"/>
        <v>0.57786449713230681</v>
      </c>
      <c r="F42" s="115">
        <f t="shared" si="2"/>
        <v>0.89721167017711601</v>
      </c>
      <c r="G42" s="115">
        <f t="shared" si="2"/>
        <v>0.97857715466823958</v>
      </c>
      <c r="H42" s="115">
        <f t="shared" si="2"/>
        <v>1.3340733677480765</v>
      </c>
      <c r="I42" s="115">
        <f t="shared" si="2"/>
        <v>1.4500710925000131</v>
      </c>
      <c r="J42" s="115">
        <f t="shared" si="2"/>
        <v>0.70207707718909984</v>
      </c>
      <c r="K42" s="115">
        <f t="shared" si="2"/>
        <v>0.21163361687950216</v>
      </c>
      <c r="M42" s="100" t="s">
        <v>178</v>
      </c>
      <c r="N42" s="115">
        <f>0</f>
        <v>0</v>
      </c>
      <c r="O42" s="115">
        <f>0</f>
        <v>0</v>
      </c>
      <c r="P42" s="115">
        <f>0</f>
        <v>0</v>
      </c>
      <c r="Q42" s="115">
        <f>0</f>
        <v>0</v>
      </c>
      <c r="R42" s="115">
        <f>0</f>
        <v>0</v>
      </c>
      <c r="S42" s="115">
        <f>0</f>
        <v>0</v>
      </c>
      <c r="T42" s="115">
        <f>0</f>
        <v>0</v>
      </c>
      <c r="U42" s="115">
        <f>0</f>
        <v>0</v>
      </c>
      <c r="V42" s="115">
        <f>0</f>
        <v>0</v>
      </c>
      <c r="X42" s="102"/>
      <c r="Y42" s="102"/>
      <c r="Z42" s="102"/>
    </row>
    <row r="43" spans="2:26" s="113" customFormat="1" ht="12" customHeight="1">
      <c r="B43" s="98" t="s">
        <v>179</v>
      </c>
      <c r="C43" s="112">
        <f t="shared" ref="C43:K43" si="3">C112+C123+C140</f>
        <v>34.878485839657024</v>
      </c>
      <c r="D43" s="112">
        <f t="shared" si="3"/>
        <v>33.975655425907391</v>
      </c>
      <c r="E43" s="112">
        <f t="shared" si="3"/>
        <v>28.674743651191601</v>
      </c>
      <c r="F43" s="112">
        <f t="shared" si="3"/>
        <v>25.321657782278177</v>
      </c>
      <c r="G43" s="112">
        <f t="shared" si="3"/>
        <v>17.280228298321656</v>
      </c>
      <c r="H43" s="112">
        <f t="shared" si="3"/>
        <v>10.837279743194582</v>
      </c>
      <c r="I43" s="112">
        <f t="shared" si="3"/>
        <v>5.3612446127795383</v>
      </c>
      <c r="J43" s="112">
        <f t="shared" si="3"/>
        <v>1.8981977468020856</v>
      </c>
      <c r="K43" s="112">
        <f t="shared" si="3"/>
        <v>0.53676729499635878</v>
      </c>
      <c r="M43" s="98" t="s">
        <v>179</v>
      </c>
      <c r="N43" s="112">
        <f t="shared" ref="N43:V43" si="4">C43*C10</f>
        <v>103.18290809769273</v>
      </c>
      <c r="O43" s="112">
        <f t="shared" si="4"/>
        <v>100.15547560381538</v>
      </c>
      <c r="P43" s="112">
        <f t="shared" si="4"/>
        <v>83.890830025926149</v>
      </c>
      <c r="Q43" s="112">
        <f t="shared" si="4"/>
        <v>72.873198931618376</v>
      </c>
      <c r="R43" s="112">
        <f t="shared" si="4"/>
        <v>48.356990870023324</v>
      </c>
      <c r="S43" s="112">
        <f t="shared" si="4"/>
        <v>25.846912187519081</v>
      </c>
      <c r="T43" s="112">
        <f t="shared" si="4"/>
        <v>8.5243789343194667</v>
      </c>
      <c r="U43" s="112">
        <f t="shared" si="4"/>
        <v>1.5090672087076582</v>
      </c>
      <c r="V43" s="112">
        <f t="shared" si="4"/>
        <v>0</v>
      </c>
      <c r="X43" s="114"/>
      <c r="Y43" s="114"/>
      <c r="Z43" s="114"/>
    </row>
    <row r="44" spans="2:26" ht="12" customHeight="1">
      <c r="B44" s="100" t="s">
        <v>180</v>
      </c>
      <c r="C44" s="115">
        <f>C43*(1-'Run 1 FE_et_bio'!B29)</f>
        <v>32.447455376632931</v>
      </c>
      <c r="D44" s="115">
        <f>D43*(1-'Run 1 FE_et_bio'!C29)</f>
        <v>31.495432579816153</v>
      </c>
      <c r="E44" s="115">
        <f>E43*(1-'Run 1 FE_et_bio'!D29)</f>
        <v>26.380764159096273</v>
      </c>
      <c r="F44" s="115">
        <f>F43*(1-'Run 1 FE_et_bio'!E29)</f>
        <v>22.916100292961751</v>
      </c>
      <c r="G44" s="115">
        <f>G43*(1-'Run 1 FE_et_bio'!F29)</f>
        <v>15.206600902523057</v>
      </c>
      <c r="H44" s="115">
        <f>H43*(1-'Run 1 FE_et_bio'!G29)</f>
        <v>8.1279598073959356</v>
      </c>
      <c r="I44" s="115">
        <f>I43*(1-'Run 1 FE_et_bio'!H29)</f>
        <v>2.6806223063897692</v>
      </c>
      <c r="J44" s="115">
        <f>J43*(1-'Run 1 FE_et_bio'!I29)</f>
        <v>0.47454943670052141</v>
      </c>
      <c r="K44" s="115">
        <f>K43*(1-'Run 1 FE_et_bio'!J29)</f>
        <v>0</v>
      </c>
      <c r="M44" s="100" t="s">
        <v>180</v>
      </c>
      <c r="N44" s="115">
        <f>C44*'Run 1 FE_et_bio'!$B$8</f>
        <v>103.18290809769273</v>
      </c>
      <c r="O44" s="115">
        <f>D44*'Run 1 FE_et_bio'!$B$8</f>
        <v>100.15547560381538</v>
      </c>
      <c r="P44" s="115">
        <f>E44*'Run 1 FE_et_bio'!$B$8</f>
        <v>83.890830025926149</v>
      </c>
      <c r="Q44" s="115">
        <f>F44*'Run 1 FE_et_bio'!$B$8</f>
        <v>72.873198931618376</v>
      </c>
      <c r="R44" s="115">
        <f>G44*'Run 1 FE_et_bio'!$B$8</f>
        <v>48.356990870023324</v>
      </c>
      <c r="S44" s="115">
        <f>H44*'Run 1 FE_et_bio'!$B$8</f>
        <v>25.846912187519077</v>
      </c>
      <c r="T44" s="115">
        <f>I44*'Run 1 FE_et_bio'!$B$8</f>
        <v>8.5243789343194667</v>
      </c>
      <c r="U44" s="115">
        <f>J44*'Run 1 FE_et_bio'!$B$8</f>
        <v>1.5090672087076582</v>
      </c>
      <c r="V44" s="115">
        <f>K44*'Run 1 FE_et_bio'!$B$8</f>
        <v>0</v>
      </c>
      <c r="X44" s="102"/>
      <c r="Y44" s="102"/>
      <c r="Z44" s="102"/>
    </row>
    <row r="45" spans="2:26" ht="12" customHeight="1">
      <c r="B45" s="100" t="s">
        <v>181</v>
      </c>
      <c r="C45" s="115">
        <f>C43-C44</f>
        <v>2.4310304630240935</v>
      </c>
      <c r="D45" s="115">
        <f t="shared" ref="D45:K45" si="5">D43-D44</f>
        <v>2.4802228460912374</v>
      </c>
      <c r="E45" s="115">
        <f t="shared" si="5"/>
        <v>2.2939794920953283</v>
      </c>
      <c r="F45" s="115">
        <f t="shared" si="5"/>
        <v>2.4055574893164255</v>
      </c>
      <c r="G45" s="115">
        <f t="shared" si="5"/>
        <v>2.0736273957985993</v>
      </c>
      <c r="H45" s="115">
        <f t="shared" si="5"/>
        <v>2.7093199357986464</v>
      </c>
      <c r="I45" s="115">
        <f t="shared" si="5"/>
        <v>2.6806223063897692</v>
      </c>
      <c r="J45" s="115">
        <f t="shared" si="5"/>
        <v>1.4236483101015642</v>
      </c>
      <c r="K45" s="115">
        <f t="shared" si="5"/>
        <v>0.53676729499635878</v>
      </c>
      <c r="M45" s="100" t="s">
        <v>181</v>
      </c>
      <c r="N45" s="115">
        <f>0</f>
        <v>0</v>
      </c>
      <c r="O45" s="115">
        <f>0</f>
        <v>0</v>
      </c>
      <c r="P45" s="115">
        <f>0</f>
        <v>0</v>
      </c>
      <c r="Q45" s="115">
        <f>0</f>
        <v>0</v>
      </c>
      <c r="R45" s="115">
        <f>0</f>
        <v>0</v>
      </c>
      <c r="S45" s="115">
        <f>0</f>
        <v>0</v>
      </c>
      <c r="T45" s="115">
        <f>0</f>
        <v>0</v>
      </c>
      <c r="U45" s="115">
        <f>0</f>
        <v>0</v>
      </c>
      <c r="V45" s="115">
        <f>0</f>
        <v>0</v>
      </c>
      <c r="X45" s="102"/>
      <c r="Y45" s="102"/>
      <c r="Z45" s="102"/>
    </row>
    <row r="46" spans="2:26" s="117" customFormat="1" ht="12" customHeight="1">
      <c r="B46" s="98" t="s">
        <v>182</v>
      </c>
      <c r="C46" s="116">
        <f>C127+C133-C130-C136</f>
        <v>1.5743320616279997</v>
      </c>
      <c r="D46" s="116">
        <f t="shared" ref="D46:K46" si="6">D127+D133-D130-D136</f>
        <v>1.6018642172119995</v>
      </c>
      <c r="E46" s="116">
        <f t="shared" si="6"/>
        <v>0.98401355514899957</v>
      </c>
      <c r="F46" s="116">
        <f t="shared" si="6"/>
        <v>1.5121046695013716</v>
      </c>
      <c r="G46" s="116">
        <f t="shared" si="6"/>
        <v>1.4252881979753744</v>
      </c>
      <c r="H46" s="116">
        <f t="shared" si="6"/>
        <v>1.3542245274611027</v>
      </c>
      <c r="I46" s="116">
        <f t="shared" si="6"/>
        <v>1.339063247283991</v>
      </c>
      <c r="J46" s="116">
        <f t="shared" si="6"/>
        <v>1.3656479481497157</v>
      </c>
      <c r="K46" s="116">
        <f t="shared" si="6"/>
        <v>1.2894098129543583</v>
      </c>
      <c r="M46" s="98" t="s">
        <v>183</v>
      </c>
      <c r="N46" s="116">
        <f>N47+N48+N49</f>
        <v>4.7576314902398149</v>
      </c>
      <c r="O46" s="116">
        <f t="shared" ref="O46:V46" si="7">O47+O48+O49</f>
        <v>4.8408336644146619</v>
      </c>
      <c r="P46" s="116">
        <f t="shared" si="7"/>
        <v>2.9736889636602766</v>
      </c>
      <c r="Q46" s="116">
        <f t="shared" si="7"/>
        <v>4.4781887050084821</v>
      </c>
      <c r="R46" s="116">
        <f t="shared" si="7"/>
        <v>4.0918598875675025</v>
      </c>
      <c r="S46" s="116">
        <f t="shared" si="7"/>
        <v>3.2711044008962036</v>
      </c>
      <c r="T46" s="116">
        <f t="shared" si="7"/>
        <v>2.7296850152918557</v>
      </c>
      <c r="U46" s="116">
        <f t="shared" si="7"/>
        <v>2.4969268830919105</v>
      </c>
      <c r="V46" s="116">
        <f t="shared" si="7"/>
        <v>1.2465922065344401</v>
      </c>
      <c r="X46" s="118"/>
      <c r="Y46" s="118"/>
      <c r="Z46" s="118"/>
    </row>
    <row r="47" spans="2:26" s="120" customFormat="1" ht="12" customHeight="1">
      <c r="B47" s="100" t="s">
        <v>184</v>
      </c>
      <c r="C47" s="119">
        <f>C131+C137</f>
        <v>1.5743320616279997</v>
      </c>
      <c r="D47" s="119">
        <f t="shared" ref="D47:K47" si="8">D131+D137</f>
        <v>1.6018642172119995</v>
      </c>
      <c r="E47" s="119">
        <f t="shared" si="8"/>
        <v>0.98401355514899957</v>
      </c>
      <c r="F47" s="119">
        <f t="shared" si="8"/>
        <v>1.4818625761113442</v>
      </c>
      <c r="G47" s="119">
        <f t="shared" si="8"/>
        <v>1.3540237880766057</v>
      </c>
      <c r="H47" s="119">
        <f t="shared" si="8"/>
        <v>1.0824303113488432</v>
      </c>
      <c r="I47" s="119">
        <f t="shared" si="8"/>
        <v>0.90327101763463136</v>
      </c>
      <c r="J47" s="119">
        <f t="shared" si="8"/>
        <v>0.82624979586098957</v>
      </c>
      <c r="K47" s="119">
        <f t="shared" si="8"/>
        <v>0.41250569375726015</v>
      </c>
      <c r="M47" s="100" t="s">
        <v>184</v>
      </c>
      <c r="N47" s="119">
        <f>C47*'Run 1 FE_et_bio'!$B$9</f>
        <v>4.7576314902398149</v>
      </c>
      <c r="O47" s="119">
        <f>D47*'Run 1 FE_et_bio'!$B$9</f>
        <v>4.8408336644146619</v>
      </c>
      <c r="P47" s="119">
        <f>E47*'Run 1 FE_et_bio'!$B$9</f>
        <v>2.9736889636602766</v>
      </c>
      <c r="Q47" s="119">
        <f>F47*'Run 1 FE_et_bio'!$B$9</f>
        <v>4.4781887050084821</v>
      </c>
      <c r="R47" s="119">
        <f>G47*'Run 1 FE_et_bio'!$B$9</f>
        <v>4.0918598875675025</v>
      </c>
      <c r="S47" s="119">
        <f>H47*'Run 1 FE_et_bio'!$B$9</f>
        <v>3.2711044008962036</v>
      </c>
      <c r="T47" s="119">
        <f>I47*'Run 1 FE_et_bio'!$B$9</f>
        <v>2.7296850152918557</v>
      </c>
      <c r="U47" s="119">
        <f>J47*'Run 1 FE_et_bio'!$B$9</f>
        <v>2.4969268830919105</v>
      </c>
      <c r="V47" s="119">
        <f>K47*'Run 1 FE_et_bio'!$B$9</f>
        <v>1.2465922065344401</v>
      </c>
      <c r="X47" s="121"/>
      <c r="Y47" s="121"/>
      <c r="Z47" s="121"/>
    </row>
    <row r="48" spans="2:26" s="120" customFormat="1" ht="12" customHeight="1">
      <c r="B48" s="100" t="s">
        <v>185</v>
      </c>
      <c r="C48" s="119">
        <f>C128+C134</f>
        <v>0</v>
      </c>
      <c r="D48" s="119">
        <f t="shared" ref="D48:K49" si="9">D128+D134</f>
        <v>0</v>
      </c>
      <c r="E48" s="119">
        <f t="shared" si="9"/>
        <v>0</v>
      </c>
      <c r="F48" s="119">
        <f t="shared" si="9"/>
        <v>3.0242093390027432E-2</v>
      </c>
      <c r="G48" s="119">
        <f t="shared" si="9"/>
        <v>6.1287392512941095E-2</v>
      </c>
      <c r="H48" s="119">
        <f t="shared" si="9"/>
        <v>0.20384566208419475</v>
      </c>
      <c r="I48" s="119">
        <f t="shared" si="9"/>
        <v>0.32684417223701961</v>
      </c>
      <c r="J48" s="119">
        <f t="shared" si="9"/>
        <v>0.38325658188935818</v>
      </c>
      <c r="K48" s="119">
        <f t="shared" si="9"/>
        <v>0.48716895510949904</v>
      </c>
      <c r="M48" s="100" t="s">
        <v>185</v>
      </c>
      <c r="N48" s="119">
        <f>0</f>
        <v>0</v>
      </c>
      <c r="O48" s="119">
        <f>0</f>
        <v>0</v>
      </c>
      <c r="P48" s="119">
        <f>0</f>
        <v>0</v>
      </c>
      <c r="Q48" s="119">
        <f>0</f>
        <v>0</v>
      </c>
      <c r="R48" s="119">
        <f>0</f>
        <v>0</v>
      </c>
      <c r="S48" s="119">
        <f>0</f>
        <v>0</v>
      </c>
      <c r="T48" s="119">
        <f>0</f>
        <v>0</v>
      </c>
      <c r="U48" s="119">
        <f>0</f>
        <v>0</v>
      </c>
      <c r="V48" s="119">
        <f>0</f>
        <v>0</v>
      </c>
      <c r="X48" s="121"/>
      <c r="Y48" s="121"/>
      <c r="Z48" s="121"/>
    </row>
    <row r="49" spans="2:26" s="120" customFormat="1" ht="12" customHeight="1">
      <c r="B49" s="100" t="s">
        <v>186</v>
      </c>
      <c r="C49" s="119">
        <f>C129+C135</f>
        <v>0</v>
      </c>
      <c r="D49" s="119">
        <f t="shared" si="9"/>
        <v>0</v>
      </c>
      <c r="E49" s="119">
        <f t="shared" si="9"/>
        <v>0</v>
      </c>
      <c r="F49" s="119">
        <f t="shared" si="9"/>
        <v>0</v>
      </c>
      <c r="G49" s="119">
        <f t="shared" si="9"/>
        <v>9.9770173858276263E-3</v>
      </c>
      <c r="H49" s="119">
        <f t="shared" si="9"/>
        <v>6.7948554028064934E-2</v>
      </c>
      <c r="I49" s="119">
        <f t="shared" si="9"/>
        <v>0.1089480574123399</v>
      </c>
      <c r="J49" s="119">
        <f t="shared" si="9"/>
        <v>0.15614157039936813</v>
      </c>
      <c r="K49" s="119">
        <f t="shared" si="9"/>
        <v>0.38973516408759928</v>
      </c>
      <c r="M49" s="100" t="s">
        <v>186</v>
      </c>
      <c r="N49" s="119">
        <f>0</f>
        <v>0</v>
      </c>
      <c r="O49" s="119">
        <f>0</f>
        <v>0</v>
      </c>
      <c r="P49" s="119">
        <f>0</f>
        <v>0</v>
      </c>
      <c r="Q49" s="119">
        <f>0</f>
        <v>0</v>
      </c>
      <c r="R49" s="119">
        <f>0</f>
        <v>0</v>
      </c>
      <c r="S49" s="119">
        <f>0</f>
        <v>0</v>
      </c>
      <c r="T49" s="119">
        <f>0</f>
        <v>0</v>
      </c>
      <c r="U49" s="119">
        <f>0</f>
        <v>0</v>
      </c>
      <c r="V49" s="119">
        <f>0</f>
        <v>0</v>
      </c>
      <c r="X49" s="121"/>
      <c r="Y49" s="121"/>
      <c r="Z49" s="121"/>
    </row>
    <row r="50" spans="2:26" s="113" customFormat="1" ht="12" customHeight="1">
      <c r="B50" s="98" t="s">
        <v>187</v>
      </c>
      <c r="C50" s="112">
        <f t="shared" ref="C50:K50" si="10">C113</f>
        <v>0</v>
      </c>
      <c r="D50" s="112">
        <f t="shared" si="10"/>
        <v>0</v>
      </c>
      <c r="E50" s="112">
        <f t="shared" si="10"/>
        <v>0</v>
      </c>
      <c r="F50" s="112">
        <f t="shared" si="10"/>
        <v>0</v>
      </c>
      <c r="G50" s="112">
        <f t="shared" si="10"/>
        <v>0</v>
      </c>
      <c r="H50" s="112">
        <f t="shared" si="10"/>
        <v>0</v>
      </c>
      <c r="I50" s="112">
        <f t="shared" si="10"/>
        <v>0</v>
      </c>
      <c r="J50" s="112">
        <f t="shared" si="10"/>
        <v>0</v>
      </c>
      <c r="K50" s="112">
        <f t="shared" si="10"/>
        <v>0</v>
      </c>
      <c r="M50" s="98" t="s">
        <v>187</v>
      </c>
      <c r="N50" s="112">
        <f t="shared" ref="N50:V50" si="11">C50</f>
        <v>0</v>
      </c>
      <c r="O50" s="112">
        <f t="shared" si="11"/>
        <v>0</v>
      </c>
      <c r="P50" s="112">
        <f t="shared" si="11"/>
        <v>0</v>
      </c>
      <c r="Q50" s="112">
        <f t="shared" si="11"/>
        <v>0</v>
      </c>
      <c r="R50" s="112">
        <f t="shared" si="11"/>
        <v>0</v>
      </c>
      <c r="S50" s="112">
        <f t="shared" si="11"/>
        <v>0</v>
      </c>
      <c r="T50" s="112">
        <f t="shared" si="11"/>
        <v>0</v>
      </c>
      <c r="U50" s="112">
        <f t="shared" si="11"/>
        <v>0</v>
      </c>
      <c r="V50" s="112">
        <f t="shared" si="11"/>
        <v>0</v>
      </c>
      <c r="X50" s="114"/>
      <c r="Y50" s="114"/>
      <c r="Z50" s="114"/>
    </row>
    <row r="51" spans="2:26" s="113" customFormat="1" ht="12" customHeight="1">
      <c r="B51" s="98" t="s">
        <v>188</v>
      </c>
      <c r="C51" s="116">
        <f t="shared" ref="C51:K51" si="12">C114+C141</f>
        <v>0.13627089379952087</v>
      </c>
      <c r="D51" s="116">
        <f t="shared" si="12"/>
        <v>0.16415376107670679</v>
      </c>
      <c r="E51" s="116">
        <f t="shared" si="12"/>
        <v>0.1768615759520851</v>
      </c>
      <c r="F51" s="116">
        <f t="shared" si="12"/>
        <v>0.61146919980126813</v>
      </c>
      <c r="G51" s="116">
        <f t="shared" si="12"/>
        <v>1.2637179067919291</v>
      </c>
      <c r="H51" s="116">
        <f t="shared" si="12"/>
        <v>1.9150297698099232</v>
      </c>
      <c r="I51" s="116">
        <f t="shared" si="12"/>
        <v>2.2039143152346181</v>
      </c>
      <c r="J51" s="116">
        <f t="shared" si="12"/>
        <v>2.2815241379717723</v>
      </c>
      <c r="K51" s="116">
        <f t="shared" si="12"/>
        <v>2.1399208717535045</v>
      </c>
      <c r="M51" s="98" t="s">
        <v>188</v>
      </c>
      <c r="N51" s="116">
        <f t="shared" ref="N51:V51" si="13">C51*C11</f>
        <v>0.3215499793033138</v>
      </c>
      <c r="O51" s="116">
        <f t="shared" si="13"/>
        <v>0.38734345247951824</v>
      </c>
      <c r="P51" s="116">
        <f t="shared" si="13"/>
        <v>0.41732929535642616</v>
      </c>
      <c r="Q51" s="116">
        <f t="shared" si="13"/>
        <v>1.3720757374340655</v>
      </c>
      <c r="R51" s="116">
        <f t="shared" si="13"/>
        <v>2.6864115262582833</v>
      </c>
      <c r="S51" s="116">
        <f t="shared" si="13"/>
        <v>3.8448052688473826</v>
      </c>
      <c r="T51" s="116">
        <f t="shared" si="13"/>
        <v>3.6439519288089177</v>
      </c>
      <c r="U51" s="116">
        <f t="shared" si="13"/>
        <v>2.6944800069446631</v>
      </c>
      <c r="V51" s="116">
        <f t="shared" si="13"/>
        <v>0</v>
      </c>
      <c r="X51" s="114"/>
      <c r="Y51" s="114"/>
      <c r="Z51" s="114"/>
    </row>
    <row r="52" spans="2:26" ht="12" customHeight="1">
      <c r="B52" s="100" t="s">
        <v>189</v>
      </c>
      <c r="C52" s="119">
        <f>C51*(1-'Run 1 FE_et_bio'!B30)</f>
        <v>0.13613462290572134</v>
      </c>
      <c r="D52" s="119">
        <f>D51*(1-'Run 1 FE_et_bio'!C30)</f>
        <v>0.16398960731563009</v>
      </c>
      <c r="E52" s="119">
        <f>E51*(1-'Run 1 FE_et_bio'!D30)</f>
        <v>0.17668471437613301</v>
      </c>
      <c r="F52" s="119">
        <f>F51*(1-'Run 1 FE_et_bio'!E30)</f>
        <v>0.58089573981120468</v>
      </c>
      <c r="G52" s="119">
        <f>G51*(1-'Run 1 FE_et_bio'!F30)</f>
        <v>1.1373461161127363</v>
      </c>
      <c r="H52" s="119">
        <f>H51*(1-'Run 1 FE_et_bio'!G30)</f>
        <v>1.6277753043384346</v>
      </c>
      <c r="I52" s="119">
        <f>I51*(1-'Run 1 FE_et_bio'!H30)</f>
        <v>1.5427400206642325</v>
      </c>
      <c r="J52" s="119">
        <f>J51*(1-'Run 1 FE_et_bio'!I30)</f>
        <v>1.1407620689858862</v>
      </c>
      <c r="K52" s="119">
        <f>K51*(1-'Run 1 FE_et_bio'!J30)</f>
        <v>0</v>
      </c>
      <c r="M52" s="100" t="s">
        <v>189</v>
      </c>
      <c r="N52" s="119">
        <f>C52*'Run 1 FE_et_bio'!$B$10</f>
        <v>0.3215499793033138</v>
      </c>
      <c r="O52" s="119">
        <f>D52*'Run 1 FE_et_bio'!$B$10</f>
        <v>0.38734345247951829</v>
      </c>
      <c r="P52" s="119">
        <f>E52*'Run 1 FE_et_bio'!$B$10</f>
        <v>0.41732929535642616</v>
      </c>
      <c r="Q52" s="119">
        <f>F52*'Run 1 FE_et_bio'!$B$10</f>
        <v>1.3720757374340655</v>
      </c>
      <c r="R52" s="119">
        <f>G52*'Run 1 FE_et_bio'!$B$10</f>
        <v>2.6864115262582833</v>
      </c>
      <c r="S52" s="119">
        <f>H52*'Run 1 FE_et_bio'!$B$10</f>
        <v>3.8448052688473826</v>
      </c>
      <c r="T52" s="119">
        <f>I52*'Run 1 FE_et_bio'!$B$10</f>
        <v>3.6439519288089173</v>
      </c>
      <c r="U52" s="119">
        <f>J52*'Run 1 FE_et_bio'!$B$10</f>
        <v>2.6944800069446631</v>
      </c>
      <c r="V52" s="119">
        <f>K52*'Run 1 FE_et_bio'!$B$10</f>
        <v>0</v>
      </c>
      <c r="X52" s="102"/>
      <c r="Y52" s="102"/>
      <c r="Z52" s="102"/>
    </row>
    <row r="53" spans="2:26" ht="12" customHeight="1">
      <c r="B53" s="100" t="s">
        <v>190</v>
      </c>
      <c r="C53" s="119">
        <f>C51-C52</f>
        <v>1.3627089379952828E-4</v>
      </c>
      <c r="D53" s="119">
        <f t="shared" ref="D53:K53" si="14">D51-D52</f>
        <v>1.6415376107670188E-4</v>
      </c>
      <c r="E53" s="119">
        <f t="shared" si="14"/>
        <v>1.7686157595209195E-4</v>
      </c>
      <c r="F53" s="119">
        <f t="shared" si="14"/>
        <v>3.0573459990063445E-2</v>
      </c>
      <c r="G53" s="119">
        <f t="shared" si="14"/>
        <v>0.1263717906791928</v>
      </c>
      <c r="H53" s="119">
        <f t="shared" si="14"/>
        <v>0.28725446547148858</v>
      </c>
      <c r="I53" s="119">
        <f t="shared" si="14"/>
        <v>0.66117429457038557</v>
      </c>
      <c r="J53" s="119">
        <f t="shared" si="14"/>
        <v>1.1407620689858862</v>
      </c>
      <c r="K53" s="119">
        <f t="shared" si="14"/>
        <v>2.1399208717535045</v>
      </c>
      <c r="M53" s="100" t="s">
        <v>190</v>
      </c>
      <c r="N53" s="119">
        <f>0</f>
        <v>0</v>
      </c>
      <c r="O53" s="119">
        <f>0</f>
        <v>0</v>
      </c>
      <c r="P53" s="119">
        <f>0</f>
        <v>0</v>
      </c>
      <c r="Q53" s="119">
        <f>0</f>
        <v>0</v>
      </c>
      <c r="R53" s="119">
        <f>0</f>
        <v>0</v>
      </c>
      <c r="S53" s="119">
        <f>0</f>
        <v>0</v>
      </c>
      <c r="T53" s="119">
        <f>0</f>
        <v>0</v>
      </c>
      <c r="U53" s="119">
        <f>0</f>
        <v>0</v>
      </c>
      <c r="V53" s="119">
        <f>0</f>
        <v>0</v>
      </c>
      <c r="X53" s="102"/>
      <c r="Y53" s="102"/>
      <c r="Z53" s="102"/>
    </row>
    <row r="54" spans="2:26" s="113" customFormat="1" ht="12" customHeight="1">
      <c r="B54" s="98" t="s">
        <v>191</v>
      </c>
      <c r="C54" s="112">
        <f t="shared" ref="C54:K54" si="15">C116+C124+C143</f>
        <v>0.83334921042633081</v>
      </c>
      <c r="D54" s="112">
        <f t="shared" si="15"/>
        <v>0.83632538606293094</v>
      </c>
      <c r="E54" s="112">
        <f t="shared" si="15"/>
        <v>0.73962166333208068</v>
      </c>
      <c r="F54" s="112">
        <f t="shared" si="15"/>
        <v>1.4883861527733149</v>
      </c>
      <c r="G54" s="112">
        <f t="shared" si="15"/>
        <v>2.9461085260775413</v>
      </c>
      <c r="H54" s="112">
        <f t="shared" si="15"/>
        <v>5.1757900174129157</v>
      </c>
      <c r="I54" s="112">
        <f t="shared" si="15"/>
        <v>6.9743859335690592</v>
      </c>
      <c r="J54" s="112">
        <f t="shared" si="15"/>
        <v>8.0128045948762612</v>
      </c>
      <c r="K54" s="112">
        <f t="shared" si="15"/>
        <v>7.9354515402971915</v>
      </c>
      <c r="M54" s="98" t="s">
        <v>191</v>
      </c>
      <c r="N54" s="112">
        <f>0</f>
        <v>0</v>
      </c>
      <c r="O54" s="112">
        <f>0</f>
        <v>0</v>
      </c>
      <c r="P54" s="112">
        <f>0</f>
        <v>0</v>
      </c>
      <c r="Q54" s="112">
        <f>0</f>
        <v>0</v>
      </c>
      <c r="R54" s="112">
        <f>0</f>
        <v>0</v>
      </c>
      <c r="S54" s="112">
        <f>0</f>
        <v>0</v>
      </c>
      <c r="T54" s="112">
        <f>0</f>
        <v>0</v>
      </c>
      <c r="U54" s="112">
        <f>0</f>
        <v>0</v>
      </c>
      <c r="V54" s="112">
        <f>0</f>
        <v>0</v>
      </c>
      <c r="X54" s="114"/>
      <c r="Y54" s="114"/>
      <c r="Z54" s="114"/>
    </row>
    <row r="55" spans="2:26" s="113" customFormat="1" ht="12" customHeight="1">
      <c r="B55" s="98" t="s">
        <v>192</v>
      </c>
      <c r="C55" s="112">
        <f>C115+C125+C130+C136</f>
        <v>0</v>
      </c>
      <c r="D55" s="112">
        <f t="shared" ref="D55:K55" si="16">D115+D125+D130+D136</f>
        <v>0</v>
      </c>
      <c r="E55" s="112">
        <f t="shared" si="16"/>
        <v>3.0193227994121767E-6</v>
      </c>
      <c r="F55" s="112">
        <f t="shared" si="16"/>
        <v>0</v>
      </c>
      <c r="G55" s="112">
        <f t="shared" si="16"/>
        <v>7.0401796678158518E-2</v>
      </c>
      <c r="H55" s="112">
        <f t="shared" si="16"/>
        <v>0.18494097493009051</v>
      </c>
      <c r="I55" s="112">
        <f t="shared" si="16"/>
        <v>0.41989006802507778</v>
      </c>
      <c r="J55" s="112">
        <f t="shared" si="16"/>
        <v>0.59664905224651388</v>
      </c>
      <c r="K55" s="112">
        <f t="shared" si="16"/>
        <v>0.7142808165598864</v>
      </c>
      <c r="M55" s="98" t="s">
        <v>192</v>
      </c>
      <c r="N55" s="112">
        <f t="shared" ref="N55:V55" si="17">N115+N125</f>
        <v>0</v>
      </c>
      <c r="O55" s="112">
        <f t="shared" si="17"/>
        <v>0</v>
      </c>
      <c r="P55" s="112">
        <f t="shared" si="17"/>
        <v>0</v>
      </c>
      <c r="Q55" s="112">
        <f t="shared" si="17"/>
        <v>0</v>
      </c>
      <c r="R55" s="112">
        <f t="shared" si="17"/>
        <v>0</v>
      </c>
      <c r="S55" s="112">
        <f t="shared" si="17"/>
        <v>0</v>
      </c>
      <c r="T55" s="112">
        <f t="shared" si="17"/>
        <v>0</v>
      </c>
      <c r="U55" s="112">
        <f t="shared" si="17"/>
        <v>0</v>
      </c>
      <c r="V55" s="112">
        <f t="shared" si="17"/>
        <v>0</v>
      </c>
      <c r="X55" s="114"/>
      <c r="Y55" s="114"/>
      <c r="Z55" s="114"/>
    </row>
    <row r="56" spans="2:26" ht="12" customHeight="1">
      <c r="B56" s="100"/>
      <c r="C56" s="119"/>
      <c r="D56" s="119"/>
      <c r="E56" s="119"/>
      <c r="F56" s="119"/>
      <c r="G56" s="119"/>
      <c r="H56" s="119"/>
      <c r="I56" s="119"/>
      <c r="J56" s="119"/>
      <c r="K56" s="119"/>
      <c r="M56" s="100"/>
      <c r="N56" s="119"/>
      <c r="O56" s="119"/>
      <c r="P56" s="119"/>
      <c r="Q56" s="119"/>
      <c r="R56" s="119"/>
      <c r="S56" s="119"/>
      <c r="T56" s="119"/>
      <c r="U56" s="119"/>
      <c r="V56" s="119"/>
      <c r="X56" s="102"/>
      <c r="Y56" s="102"/>
      <c r="Z56" s="102"/>
    </row>
    <row r="57" spans="2:26" ht="12" customHeight="1" thickBot="1">
      <c r="B57" s="122" t="s">
        <v>41</v>
      </c>
      <c r="C57" s="123">
        <f>C40+C43+C46+C50+C51+C54+C55</f>
        <v>45.22875838850932</v>
      </c>
      <c r="D57" s="123">
        <f t="shared" ref="D57:K57" si="18">D40+D43+D46+D50+D51+D54+D55</f>
        <v>44.741830613916292</v>
      </c>
      <c r="E57" s="123">
        <f t="shared" si="18"/>
        <v>37.622371478756193</v>
      </c>
      <c r="F57" s="123">
        <f t="shared" si="18"/>
        <v>38.183222651540909</v>
      </c>
      <c r="G57" s="123">
        <f t="shared" si="18"/>
        <v>31.140554348079984</v>
      </c>
      <c r="H57" s="123">
        <f t="shared" si="18"/>
        <v>24.803558503800918</v>
      </c>
      <c r="I57" s="123">
        <f t="shared" si="18"/>
        <v>19.198640361892313</v>
      </c>
      <c r="J57" s="123">
        <f t="shared" si="18"/>
        <v>15.090926249631815</v>
      </c>
      <c r="K57" s="123">
        <f t="shared" si="18"/>
        <v>12.827463953440803</v>
      </c>
      <c r="M57" s="122" t="s">
        <v>41</v>
      </c>
      <c r="N57" s="124">
        <f>N40+N43+N46+N50+N51+N54+N55</f>
        <v>130.22474261718091</v>
      </c>
      <c r="O57" s="124">
        <f t="shared" ref="O57:V57" si="19">O40+O43+O46+O50+O51+O54+O55</f>
        <v>128.20348116831019</v>
      </c>
      <c r="P57" s="124">
        <f t="shared" si="19"/>
        <v>106.91606305805549</v>
      </c>
      <c r="Q57" s="124">
        <f t="shared" si="19"/>
        <v>104.07297666628523</v>
      </c>
      <c r="R57" s="124">
        <f t="shared" si="19"/>
        <v>76.915127822915224</v>
      </c>
      <c r="S57" s="124">
        <f t="shared" si="19"/>
        <v>45.109559870608905</v>
      </c>
      <c r="T57" s="124">
        <f t="shared" si="19"/>
        <v>19.298981644157781</v>
      </c>
      <c r="U57" s="124">
        <f t="shared" si="19"/>
        <v>7.410742075167204</v>
      </c>
      <c r="V57" s="124">
        <f t="shared" si="19"/>
        <v>1.2465922065344401</v>
      </c>
      <c r="X57" s="102"/>
      <c r="Y57" s="102"/>
      <c r="Z57" s="102"/>
    </row>
    <row r="58" spans="2:26" ht="12" customHeight="1">
      <c r="B58" s="125" t="s">
        <v>193</v>
      </c>
      <c r="C58" s="126">
        <f t="shared" ref="C58:K58" si="20">C57/$C57-1</f>
        <v>0</v>
      </c>
      <c r="D58" s="126">
        <f t="shared" si="20"/>
        <v>-1.0765888605881679E-2</v>
      </c>
      <c r="E58" s="126">
        <f t="shared" si="20"/>
        <v>-0.16817589473527494</v>
      </c>
      <c r="F58" s="126">
        <f t="shared" si="20"/>
        <v>-0.15577557262236008</v>
      </c>
      <c r="G58" s="126">
        <f t="shared" si="20"/>
        <v>-0.31148774678741886</v>
      </c>
      <c r="H58" s="126">
        <f t="shared" si="20"/>
        <v>-0.45159762532631376</v>
      </c>
      <c r="I58" s="126">
        <f t="shared" si="20"/>
        <v>-0.57552139289391013</v>
      </c>
      <c r="J58" s="126">
        <f t="shared" si="20"/>
        <v>-0.6663422391567182</v>
      </c>
      <c r="K58" s="126">
        <f t="shared" si="20"/>
        <v>-0.71638699777574022</v>
      </c>
      <c r="M58" s="125" t="s">
        <v>193</v>
      </c>
      <c r="N58" s="126">
        <f t="shared" ref="N58:V58" si="21">N57/$N57-1</f>
        <v>0</v>
      </c>
      <c r="O58" s="126">
        <f t="shared" si="21"/>
        <v>-1.5521331877864197E-2</v>
      </c>
      <c r="P58" s="126">
        <f t="shared" si="21"/>
        <v>-0.17898810234277429</v>
      </c>
      <c r="Q58" s="126">
        <f t="shared" si="21"/>
        <v>-0.20082025447171359</v>
      </c>
      <c r="R58" s="126">
        <f t="shared" si="21"/>
        <v>-0.40936625193400378</v>
      </c>
      <c r="S58" s="126">
        <f t="shared" si="21"/>
        <v>-0.65360223438324172</v>
      </c>
      <c r="T58" s="126">
        <f t="shared" si="21"/>
        <v>-0.85180249731120128</v>
      </c>
      <c r="U58" s="126">
        <f t="shared" si="21"/>
        <v>-0.9430926725119172</v>
      </c>
      <c r="V58" s="126">
        <f t="shared" si="21"/>
        <v>-0.99042737822720051</v>
      </c>
      <c r="X58" s="102"/>
      <c r="Y58" s="102"/>
      <c r="Z58" s="102"/>
    </row>
    <row r="59" spans="2:26" ht="12" customHeight="1">
      <c r="B59" s="125" t="s">
        <v>194</v>
      </c>
      <c r="C59" s="127">
        <f t="shared" ref="C59:K59" si="22">C40+C43+C46+C50+C51</f>
        <v>44.395409178082986</v>
      </c>
      <c r="D59" s="127">
        <f t="shared" si="22"/>
        <v>43.905505227853361</v>
      </c>
      <c r="E59" s="127">
        <f t="shared" si="22"/>
        <v>36.882746796101316</v>
      </c>
      <c r="F59" s="127">
        <f t="shared" si="22"/>
        <v>36.694836498767593</v>
      </c>
      <c r="G59" s="127">
        <f t="shared" si="22"/>
        <v>28.124044025324284</v>
      </c>
      <c r="H59" s="127">
        <f t="shared" si="22"/>
        <v>19.442827511457914</v>
      </c>
      <c r="I59" s="127">
        <f t="shared" si="22"/>
        <v>11.804364360298175</v>
      </c>
      <c r="J59" s="127">
        <f t="shared" si="22"/>
        <v>6.4814726025090401</v>
      </c>
      <c r="K59" s="127">
        <f t="shared" si="22"/>
        <v>4.1777315965837243</v>
      </c>
      <c r="M59" s="125" t="s">
        <v>194</v>
      </c>
      <c r="N59" s="127">
        <f t="shared" ref="N59:V59" si="23">N40+N43+N46+N50+N51</f>
        <v>130.22474261718091</v>
      </c>
      <c r="O59" s="127">
        <f t="shared" si="23"/>
        <v>128.20348116831019</v>
      </c>
      <c r="P59" s="127">
        <f t="shared" si="23"/>
        <v>106.91606305805549</v>
      </c>
      <c r="Q59" s="127">
        <f t="shared" si="23"/>
        <v>104.07297666628523</v>
      </c>
      <c r="R59" s="127">
        <f t="shared" si="23"/>
        <v>76.915127822915224</v>
      </c>
      <c r="S59" s="127">
        <f t="shared" si="23"/>
        <v>45.109559870608905</v>
      </c>
      <c r="T59" s="127">
        <f t="shared" si="23"/>
        <v>19.298981644157781</v>
      </c>
      <c r="U59" s="127">
        <f t="shared" si="23"/>
        <v>7.410742075167204</v>
      </c>
      <c r="V59" s="127">
        <f t="shared" si="23"/>
        <v>1.2465922065344401</v>
      </c>
      <c r="X59" s="102"/>
      <c r="Y59" s="102"/>
      <c r="Z59" s="102"/>
    </row>
    <row r="60" spans="2:26" ht="12" customHeight="1">
      <c r="B60" s="125" t="s">
        <v>193</v>
      </c>
      <c r="C60" s="126">
        <f t="shared" ref="C60:K60" si="24">C59/$C59-1</f>
        <v>0</v>
      </c>
      <c r="D60" s="126">
        <f t="shared" si="24"/>
        <v>-1.1035013739021493E-2</v>
      </c>
      <c r="E60" s="126">
        <f t="shared" si="24"/>
        <v>-0.16922160468993952</v>
      </c>
      <c r="F60" s="126">
        <f t="shared" si="24"/>
        <v>-0.17345425623685862</v>
      </c>
      <c r="G60" s="126">
        <f t="shared" si="24"/>
        <v>-0.36651008412805686</v>
      </c>
      <c r="H60" s="126">
        <f t="shared" si="24"/>
        <v>-0.56205319713425683</v>
      </c>
      <c r="I60" s="126">
        <f t="shared" si="24"/>
        <v>-0.7341084454713005</v>
      </c>
      <c r="J60" s="126">
        <f t="shared" si="24"/>
        <v>-0.85400579198380722</v>
      </c>
      <c r="K60" s="126">
        <f t="shared" si="24"/>
        <v>-0.90589721608769003</v>
      </c>
      <c r="M60" s="125" t="s">
        <v>195</v>
      </c>
      <c r="N60" s="126">
        <f t="shared" ref="N60:V60" si="25">N59/$N59-1</f>
        <v>0</v>
      </c>
      <c r="O60" s="126">
        <f t="shared" si="25"/>
        <v>-1.5521331877864197E-2</v>
      </c>
      <c r="P60" s="126">
        <f t="shared" si="25"/>
        <v>-0.17898810234277429</v>
      </c>
      <c r="Q60" s="126">
        <f t="shared" si="25"/>
        <v>-0.20082025447171359</v>
      </c>
      <c r="R60" s="126">
        <f t="shared" si="25"/>
        <v>-0.40936625193400378</v>
      </c>
      <c r="S60" s="126">
        <f t="shared" si="25"/>
        <v>-0.65360223438324172</v>
      </c>
      <c r="T60" s="126">
        <f t="shared" si="25"/>
        <v>-0.85180249731120128</v>
      </c>
      <c r="U60" s="126">
        <f t="shared" si="25"/>
        <v>-0.9430926725119172</v>
      </c>
      <c r="V60" s="126">
        <f t="shared" si="25"/>
        <v>-0.99042737822720051</v>
      </c>
      <c r="X60" s="102"/>
      <c r="Y60" s="102"/>
      <c r="Z60" s="102"/>
    </row>
    <row r="61" spans="2:26" ht="12" customHeight="1">
      <c r="B61" s="106"/>
      <c r="C61" s="128"/>
      <c r="D61" s="128"/>
      <c r="E61" s="128"/>
      <c r="F61" s="119"/>
      <c r="G61" s="119"/>
      <c r="H61" s="119"/>
      <c r="I61" s="119"/>
      <c r="J61" s="119"/>
      <c r="K61" s="128"/>
      <c r="M61" s="106"/>
      <c r="N61" s="128"/>
      <c r="O61" s="128"/>
      <c r="P61" s="128"/>
      <c r="Q61" s="119"/>
      <c r="R61" s="119"/>
      <c r="S61" s="119"/>
      <c r="T61" s="119"/>
      <c r="U61" s="119"/>
      <c r="V61" s="128"/>
      <c r="X61" s="102"/>
      <c r="Y61" s="102"/>
      <c r="Z61" s="102"/>
    </row>
    <row r="62" spans="2:26" ht="12" customHeight="1" thickBot="1">
      <c r="B62" s="95" t="s">
        <v>196</v>
      </c>
      <c r="C62" s="97"/>
      <c r="D62" s="97"/>
      <c r="E62" s="97"/>
      <c r="F62" s="129"/>
      <c r="G62" s="111"/>
      <c r="H62" s="111"/>
      <c r="I62" s="129"/>
      <c r="J62" s="129"/>
      <c r="K62" s="129"/>
      <c r="M62" s="95"/>
      <c r="N62" s="97"/>
      <c r="O62" s="97"/>
      <c r="P62" s="97"/>
      <c r="Q62" s="129"/>
      <c r="R62" s="111"/>
      <c r="S62" s="111"/>
      <c r="T62" s="129"/>
      <c r="U62" s="129"/>
      <c r="V62" s="129"/>
      <c r="X62" s="102"/>
      <c r="Y62" s="102"/>
      <c r="Z62" s="102"/>
    </row>
    <row r="63" spans="2:26" ht="12" customHeight="1" thickBot="1">
      <c r="B63" s="90" t="s">
        <v>158</v>
      </c>
      <c r="C63" s="91">
        <v>2018</v>
      </c>
      <c r="D63" s="91">
        <v>2019</v>
      </c>
      <c r="E63" s="91">
        <v>2020</v>
      </c>
      <c r="F63" s="91">
        <v>2025</v>
      </c>
      <c r="G63" s="91">
        <v>2030</v>
      </c>
      <c r="H63" s="91">
        <v>2035</v>
      </c>
      <c r="I63" s="91">
        <v>2040</v>
      </c>
      <c r="J63" s="91">
        <v>2045</v>
      </c>
      <c r="K63" s="91">
        <v>2050</v>
      </c>
      <c r="M63" s="90" t="s">
        <v>175</v>
      </c>
      <c r="N63" s="91">
        <v>2018</v>
      </c>
      <c r="O63" s="91">
        <v>2019</v>
      </c>
      <c r="P63" s="91">
        <v>2020</v>
      </c>
      <c r="Q63" s="91">
        <v>2025</v>
      </c>
      <c r="R63" s="91">
        <v>2030</v>
      </c>
      <c r="S63" s="91">
        <v>2035</v>
      </c>
      <c r="T63" s="91">
        <v>2040</v>
      </c>
      <c r="U63" s="91">
        <v>2045</v>
      </c>
      <c r="V63" s="91">
        <v>2050</v>
      </c>
      <c r="X63" s="102"/>
      <c r="Y63" s="102"/>
      <c r="Z63" s="102"/>
    </row>
    <row r="64" spans="2:26" ht="12" customHeight="1">
      <c r="B64" s="100" t="s">
        <v>197</v>
      </c>
      <c r="C64" s="119">
        <f t="shared" ref="C64:K64" si="26">C110</f>
        <v>42.289240856472148</v>
      </c>
      <c r="D64" s="119">
        <f t="shared" si="26"/>
        <v>41.773771337402707</v>
      </c>
      <c r="E64" s="119">
        <f t="shared" si="26"/>
        <v>35.410232808093191</v>
      </c>
      <c r="F64" s="119">
        <f t="shared" si="26"/>
        <v>35.254388300595181</v>
      </c>
      <c r="G64" s="119">
        <f t="shared" si="26"/>
        <v>28.303293887504083</v>
      </c>
      <c r="H64" s="119">
        <f t="shared" si="26"/>
        <v>22.048497856036853</v>
      </c>
      <c r="I64" s="119">
        <f t="shared" si="26"/>
        <v>16.457575072007462</v>
      </c>
      <c r="J64" s="119">
        <f t="shared" si="26"/>
        <v>12.38752722356087</v>
      </c>
      <c r="K64" s="119">
        <f t="shared" si="26"/>
        <v>10.25087601513917</v>
      </c>
      <c r="M64" s="100" t="s">
        <v>197</v>
      </c>
      <c r="N64" s="119">
        <f>N110</f>
        <v>123.8282254399671</v>
      </c>
      <c r="O64" s="119">
        <f t="shared" ref="O64:V64" si="27">O110</f>
        <v>121.70744699901297</v>
      </c>
      <c r="P64" s="119">
        <f t="shared" si="27"/>
        <v>102.38904182893637</v>
      </c>
      <c r="Q64" s="119">
        <f t="shared" si="27"/>
        <v>98.031354203521815</v>
      </c>
      <c r="R64" s="119">
        <f t="shared" si="27"/>
        <v>71.433989219930453</v>
      </c>
      <c r="S64" s="119">
        <f t="shared" si="27"/>
        <v>40.93402295986494</v>
      </c>
      <c r="T64" s="119">
        <f t="shared" si="27"/>
        <v>16.016934421448134</v>
      </c>
      <c r="U64" s="119">
        <f t="shared" si="27"/>
        <v>4.7061441317594674</v>
      </c>
      <c r="V64" s="119">
        <f t="shared" si="27"/>
        <v>0</v>
      </c>
      <c r="X64" s="102"/>
      <c r="Y64" s="102"/>
      <c r="Z64" s="102"/>
    </row>
    <row r="65" spans="2:26" ht="12" customHeight="1">
      <c r="B65" s="100" t="s">
        <v>198</v>
      </c>
      <c r="C65" s="115">
        <f t="shared" ref="C65:K65" si="28">C122</f>
        <v>0.91937988734059695</v>
      </c>
      <c r="D65" s="115">
        <f t="shared" si="28"/>
        <v>0.91218414974419593</v>
      </c>
      <c r="E65" s="115">
        <f t="shared" si="28"/>
        <v>0.78466391144223036</v>
      </c>
      <c r="F65" s="115">
        <f t="shared" si="28"/>
        <v>0.97426191055641798</v>
      </c>
      <c r="G65" s="115">
        <f t="shared" si="28"/>
        <v>0.97426191055641786</v>
      </c>
      <c r="H65" s="115">
        <f t="shared" si="28"/>
        <v>0.97426191055641798</v>
      </c>
      <c r="I65" s="115">
        <f t="shared" si="28"/>
        <v>0.97426191055641786</v>
      </c>
      <c r="J65" s="115">
        <f t="shared" si="28"/>
        <v>0.97426191055641798</v>
      </c>
      <c r="K65" s="115">
        <f t="shared" si="28"/>
        <v>0.97426191055641798</v>
      </c>
      <c r="M65" s="100" t="s">
        <v>198</v>
      </c>
      <c r="N65" s="115">
        <f t="shared" ref="N65:V65" si="29">N122</f>
        <v>0.37325552418000008</v>
      </c>
      <c r="O65" s="115">
        <f t="shared" si="29"/>
        <v>0.37289431886355001</v>
      </c>
      <c r="P65" s="115">
        <f t="shared" si="29"/>
        <v>0.30716515845113995</v>
      </c>
      <c r="Q65" s="115">
        <f t="shared" si="29"/>
        <v>0.34811403778392935</v>
      </c>
      <c r="R65" s="115">
        <f t="shared" si="29"/>
        <v>0.22566508526693024</v>
      </c>
      <c r="S65" s="115">
        <f t="shared" si="29"/>
        <v>0</v>
      </c>
      <c r="T65" s="115">
        <f t="shared" si="29"/>
        <v>0</v>
      </c>
      <c r="U65" s="115">
        <f t="shared" si="29"/>
        <v>0</v>
      </c>
      <c r="V65" s="115">
        <f t="shared" si="29"/>
        <v>0</v>
      </c>
      <c r="X65" s="102"/>
      <c r="Y65" s="102"/>
      <c r="Z65" s="102"/>
    </row>
    <row r="66" spans="2:26" ht="12" customHeight="1">
      <c r="B66" s="100" t="s">
        <v>199</v>
      </c>
      <c r="C66" s="115">
        <f t="shared" ref="C66:K66" si="30">C139</f>
        <v>0.44580558306857337</v>
      </c>
      <c r="D66" s="115">
        <f t="shared" si="30"/>
        <v>0.45401090955739659</v>
      </c>
      <c r="E66" s="115">
        <f t="shared" si="30"/>
        <v>0.44346120407176676</v>
      </c>
      <c r="F66" s="115">
        <f t="shared" si="30"/>
        <v>0.44246777088793632</v>
      </c>
      <c r="G66" s="115">
        <f t="shared" si="30"/>
        <v>0.43771035204410752</v>
      </c>
      <c r="H66" s="115">
        <f t="shared" si="30"/>
        <v>0.42182765664635102</v>
      </c>
      <c r="I66" s="115">
        <f t="shared" si="30"/>
        <v>0.40495266167418614</v>
      </c>
      <c r="J66" s="115">
        <f t="shared" si="30"/>
        <v>0.3096682937020902</v>
      </c>
      <c r="K66" s="115">
        <f t="shared" si="30"/>
        <v>0.21041472743236056</v>
      </c>
      <c r="M66" s="100" t="s">
        <v>199</v>
      </c>
      <c r="N66" s="115">
        <f t="shared" ref="N66:V66" si="31">N139</f>
        <v>1.265630162793979</v>
      </c>
      <c r="O66" s="115">
        <f t="shared" si="31"/>
        <v>1.282306186019011</v>
      </c>
      <c r="P66" s="115">
        <f t="shared" si="31"/>
        <v>1.2461671070077218</v>
      </c>
      <c r="Q66" s="115">
        <f t="shared" si="31"/>
        <v>1.2153197199710049</v>
      </c>
      <c r="R66" s="115">
        <f t="shared" si="31"/>
        <v>1.1636136301503215</v>
      </c>
      <c r="S66" s="115">
        <f t="shared" si="31"/>
        <v>0.90443250984776657</v>
      </c>
      <c r="T66" s="115">
        <f t="shared" si="31"/>
        <v>0.55236220741778841</v>
      </c>
      <c r="U66" s="115">
        <f t="shared" si="31"/>
        <v>0.20767106031582649</v>
      </c>
      <c r="V66" s="115">
        <f t="shared" si="31"/>
        <v>0</v>
      </c>
      <c r="X66" s="102"/>
      <c r="Y66" s="102"/>
      <c r="Z66" s="102"/>
    </row>
    <row r="67" spans="2:26" s="132" customFormat="1" ht="12" customHeight="1">
      <c r="B67" s="130" t="s">
        <v>200</v>
      </c>
      <c r="C67" s="131">
        <f t="shared" ref="C67:K67" si="32">C127+C133</f>
        <v>1.5743320616279997</v>
      </c>
      <c r="D67" s="131">
        <f t="shared" si="32"/>
        <v>1.6018642172119995</v>
      </c>
      <c r="E67" s="131">
        <f t="shared" si="32"/>
        <v>0.98401355514899957</v>
      </c>
      <c r="F67" s="131">
        <f t="shared" si="32"/>
        <v>1.5121046695013716</v>
      </c>
      <c r="G67" s="131">
        <f t="shared" si="32"/>
        <v>1.4252881979753744</v>
      </c>
      <c r="H67" s="131">
        <f t="shared" si="32"/>
        <v>1.3589710805612982</v>
      </c>
      <c r="I67" s="131">
        <f t="shared" si="32"/>
        <v>1.3618507176542485</v>
      </c>
      <c r="J67" s="131">
        <f t="shared" si="32"/>
        <v>1.4194688218124374</v>
      </c>
      <c r="K67" s="131">
        <f t="shared" si="32"/>
        <v>1.3919113003128545</v>
      </c>
      <c r="L67" s="74"/>
      <c r="M67" s="130" t="s">
        <v>200</v>
      </c>
      <c r="N67" s="131">
        <f t="shared" ref="N67:V67" si="33">N127+N133</f>
        <v>4.7576314902398149</v>
      </c>
      <c r="O67" s="131">
        <f t="shared" si="33"/>
        <v>4.8408336644146619</v>
      </c>
      <c r="P67" s="131">
        <f t="shared" si="33"/>
        <v>2.9736889636602761</v>
      </c>
      <c r="Q67" s="131">
        <f t="shared" si="33"/>
        <v>4.4781887050084812</v>
      </c>
      <c r="R67" s="131">
        <f t="shared" si="33"/>
        <v>4.0918598875675025</v>
      </c>
      <c r="S67" s="131">
        <f t="shared" si="33"/>
        <v>3.271104400896204</v>
      </c>
      <c r="T67" s="131">
        <f t="shared" si="33"/>
        <v>2.7296850152918557</v>
      </c>
      <c r="U67" s="131">
        <f t="shared" si="33"/>
        <v>2.49692688309191</v>
      </c>
      <c r="V67" s="131">
        <f t="shared" si="33"/>
        <v>1.2465922065344401</v>
      </c>
      <c r="X67" s="102"/>
      <c r="Y67" s="102"/>
      <c r="Z67" s="102"/>
    </row>
    <row r="68" spans="2:26" ht="12" customHeight="1">
      <c r="B68" s="100"/>
      <c r="C68" s="119"/>
      <c r="D68" s="119"/>
      <c r="E68" s="119"/>
      <c r="F68" s="119"/>
      <c r="G68" s="119"/>
      <c r="H68" s="119"/>
      <c r="I68" s="119"/>
      <c r="J68" s="119"/>
      <c r="K68" s="119"/>
      <c r="M68" s="100"/>
      <c r="N68" s="119"/>
      <c r="O68" s="119"/>
      <c r="P68" s="119"/>
      <c r="Q68" s="119"/>
      <c r="R68" s="119"/>
      <c r="S68" s="119"/>
      <c r="T68" s="119"/>
      <c r="U68" s="119"/>
      <c r="V68" s="119"/>
      <c r="X68" s="102"/>
      <c r="Y68" s="102"/>
      <c r="Z68" s="102"/>
    </row>
    <row r="69" spans="2:26" ht="12" customHeight="1" thickBot="1">
      <c r="B69" s="104" t="s">
        <v>41</v>
      </c>
      <c r="C69" s="123">
        <f t="shared" ref="C69:K69" si="34">SUM(C64:C67)</f>
        <v>45.22875838850932</v>
      </c>
      <c r="D69" s="124">
        <f t="shared" si="34"/>
        <v>44.741830613916299</v>
      </c>
      <c r="E69" s="124">
        <f t="shared" si="34"/>
        <v>37.622371478756186</v>
      </c>
      <c r="F69" s="124">
        <f t="shared" si="34"/>
        <v>38.183222651540902</v>
      </c>
      <c r="G69" s="124">
        <f t="shared" si="34"/>
        <v>31.140554348079981</v>
      </c>
      <c r="H69" s="124">
        <f t="shared" si="34"/>
        <v>24.803558503800918</v>
      </c>
      <c r="I69" s="124">
        <f t="shared" si="34"/>
        <v>19.198640361892316</v>
      </c>
      <c r="J69" s="124">
        <f t="shared" si="34"/>
        <v>15.090926249631815</v>
      </c>
      <c r="K69" s="124">
        <f t="shared" si="34"/>
        <v>12.827463953440802</v>
      </c>
      <c r="M69" s="104" t="s">
        <v>41</v>
      </c>
      <c r="N69" s="124">
        <f t="shared" ref="N69:V69" si="35">SUM(N64:N67)</f>
        <v>130.22474261718088</v>
      </c>
      <c r="O69" s="124">
        <f t="shared" si="35"/>
        <v>128.20348116831019</v>
      </c>
      <c r="P69" s="124">
        <f t="shared" si="35"/>
        <v>106.91606305805551</v>
      </c>
      <c r="Q69" s="124">
        <f t="shared" si="35"/>
        <v>104.07297666628523</v>
      </c>
      <c r="R69" s="124">
        <f t="shared" si="35"/>
        <v>76.91512782291521</v>
      </c>
      <c r="S69" s="124">
        <f t="shared" si="35"/>
        <v>45.109559870608912</v>
      </c>
      <c r="T69" s="124">
        <f t="shared" si="35"/>
        <v>19.298981644157781</v>
      </c>
      <c r="U69" s="124">
        <f t="shared" si="35"/>
        <v>7.410742075167204</v>
      </c>
      <c r="V69" s="124">
        <f t="shared" si="35"/>
        <v>1.2465922065344401</v>
      </c>
      <c r="X69" s="102"/>
      <c r="Y69" s="102"/>
      <c r="Z69" s="102"/>
    </row>
    <row r="70" spans="2:26" ht="12" customHeight="1">
      <c r="B70" s="125" t="s">
        <v>193</v>
      </c>
      <c r="C70" s="126">
        <f t="shared" ref="C70:K70" si="36">C69/$C69-1</f>
        <v>0</v>
      </c>
      <c r="D70" s="126">
        <f t="shared" si="36"/>
        <v>-1.0765888605881568E-2</v>
      </c>
      <c r="E70" s="126">
        <f t="shared" si="36"/>
        <v>-0.16817589473527506</v>
      </c>
      <c r="F70" s="126">
        <f t="shared" si="36"/>
        <v>-0.15577557262236019</v>
      </c>
      <c r="G70" s="126">
        <f t="shared" si="36"/>
        <v>-0.31148774678741886</v>
      </c>
      <c r="H70" s="126">
        <f t="shared" si="36"/>
        <v>-0.45159762532631376</v>
      </c>
      <c r="I70" s="126">
        <f t="shared" si="36"/>
        <v>-0.57552139289391002</v>
      </c>
      <c r="J70" s="126">
        <f t="shared" si="36"/>
        <v>-0.6663422391567182</v>
      </c>
      <c r="K70" s="126">
        <f t="shared" si="36"/>
        <v>-0.71638699777574022</v>
      </c>
      <c r="M70" s="125" t="s">
        <v>193</v>
      </c>
      <c r="N70" s="126">
        <f t="shared" ref="N70:V70" si="37">N69/$C69-1</f>
        <v>1.8792464630261745</v>
      </c>
      <c r="O70" s="126">
        <f t="shared" si="37"/>
        <v>1.8345567231153792</v>
      </c>
      <c r="P70" s="126">
        <f t="shared" si="37"/>
        <v>1.3638956024319757</v>
      </c>
      <c r="Q70" s="126">
        <f t="shared" si="37"/>
        <v>1.3010354556344774</v>
      </c>
      <c r="R70" s="126">
        <f t="shared" si="37"/>
        <v>0.7005801300629122</v>
      </c>
      <c r="S70" s="126">
        <f t="shared" si="37"/>
        <v>-2.6354585477785797E-3</v>
      </c>
      <c r="T70" s="126">
        <f t="shared" si="37"/>
        <v>-0.5733028645539644</v>
      </c>
      <c r="U70" s="126">
        <f t="shared" si="37"/>
        <v>-0.83614977860966544</v>
      </c>
      <c r="V70" s="126">
        <f t="shared" si="37"/>
        <v>-0.97243806261877963</v>
      </c>
      <c r="X70" s="102"/>
      <c r="Y70" s="102"/>
      <c r="Z70" s="102"/>
    </row>
    <row r="71" spans="2:26" ht="12" customHeight="1">
      <c r="B71" s="106"/>
      <c r="C71" s="133"/>
      <c r="D71" s="133"/>
      <c r="E71" s="133"/>
      <c r="F71" s="133"/>
      <c r="G71" s="133"/>
      <c r="H71" s="133"/>
      <c r="I71" s="133"/>
      <c r="J71" s="133"/>
      <c r="K71" s="133"/>
      <c r="M71" s="106"/>
      <c r="N71" s="128"/>
      <c r="O71" s="128"/>
      <c r="P71" s="128"/>
      <c r="Q71" s="128"/>
      <c r="R71" s="128"/>
      <c r="S71" s="128"/>
      <c r="T71" s="128"/>
      <c r="U71" s="128"/>
      <c r="V71" s="128"/>
      <c r="X71" s="102"/>
      <c r="Y71" s="102"/>
      <c r="Z71" s="102"/>
    </row>
    <row r="72" spans="2:26" ht="12" customHeight="1" thickBot="1">
      <c r="B72" s="95" t="s">
        <v>201</v>
      </c>
      <c r="C72" s="95"/>
      <c r="D72" s="95"/>
      <c r="E72" s="95"/>
      <c r="F72" s="95"/>
      <c r="G72" s="95"/>
      <c r="H72" s="95"/>
      <c r="I72" s="95"/>
      <c r="J72" s="95"/>
      <c r="K72" s="95"/>
      <c r="M72" s="95" t="s">
        <v>201</v>
      </c>
      <c r="N72" s="95"/>
      <c r="O72" s="95"/>
      <c r="P72" s="95"/>
      <c r="Q72" s="95"/>
      <c r="R72" s="95"/>
      <c r="S72" s="95"/>
      <c r="T72" s="95"/>
      <c r="U72" s="95"/>
      <c r="V72" s="95"/>
      <c r="X72" s="102"/>
      <c r="Y72" s="102"/>
      <c r="Z72" s="102"/>
    </row>
    <row r="73" spans="2:26" ht="12" customHeight="1" thickBot="1">
      <c r="B73" s="90" t="s">
        <v>158</v>
      </c>
      <c r="C73" s="91">
        <v>2018</v>
      </c>
      <c r="D73" s="91">
        <v>2019</v>
      </c>
      <c r="E73" s="91">
        <v>2020</v>
      </c>
      <c r="F73" s="91">
        <v>2025</v>
      </c>
      <c r="G73" s="91">
        <v>2030</v>
      </c>
      <c r="H73" s="91">
        <v>2035</v>
      </c>
      <c r="I73" s="91">
        <v>2040</v>
      </c>
      <c r="J73" s="91">
        <v>2045</v>
      </c>
      <c r="K73" s="91">
        <v>2050</v>
      </c>
      <c r="M73" s="90" t="s">
        <v>175</v>
      </c>
      <c r="N73" s="91">
        <v>2018</v>
      </c>
      <c r="O73" s="91">
        <v>2019</v>
      </c>
      <c r="P73" s="91">
        <v>2020</v>
      </c>
      <c r="Q73" s="91">
        <v>2025</v>
      </c>
      <c r="R73" s="91">
        <v>2030</v>
      </c>
      <c r="S73" s="91">
        <v>2035</v>
      </c>
      <c r="T73" s="91">
        <v>2040</v>
      </c>
      <c r="U73" s="91">
        <v>2045</v>
      </c>
      <c r="V73" s="91">
        <v>2050</v>
      </c>
      <c r="X73" s="102"/>
      <c r="Y73" s="102"/>
      <c r="Z73" s="102"/>
    </row>
    <row r="74" spans="2:26" ht="12" customHeight="1">
      <c r="B74" s="98" t="s">
        <v>202</v>
      </c>
      <c r="C74" s="116">
        <f t="shared" ref="C74:K74" si="38">SUM(C75:C80)</f>
        <v>24.785215016553899</v>
      </c>
      <c r="D74" s="116">
        <f t="shared" si="38"/>
        <v>24.572813261339832</v>
      </c>
      <c r="E74" s="116">
        <f t="shared" si="38"/>
        <v>19.872671811520661</v>
      </c>
      <c r="F74" s="116">
        <f t="shared" si="38"/>
        <v>19.767727505842398</v>
      </c>
      <c r="G74" s="116">
        <f t="shared" si="38"/>
        <v>15.169235140900692</v>
      </c>
      <c r="H74" s="116">
        <f t="shared" si="38"/>
        <v>10.834820995369194</v>
      </c>
      <c r="I74" s="116">
        <f t="shared" si="38"/>
        <v>7.3759134226556018</v>
      </c>
      <c r="J74" s="116">
        <f t="shared" si="38"/>
        <v>4.8598636592745752</v>
      </c>
      <c r="K74" s="116">
        <f t="shared" si="38"/>
        <v>3.6502152218149386</v>
      </c>
      <c r="M74" s="98" t="s">
        <v>202</v>
      </c>
      <c r="N74" s="116">
        <f t="shared" ref="N74:V74" si="39">SUM(N75:N80)</f>
        <v>72.23815045125518</v>
      </c>
      <c r="O74" s="116">
        <f t="shared" si="39"/>
        <v>71.223070962476058</v>
      </c>
      <c r="P74" s="116">
        <f t="shared" si="39"/>
        <v>57.142201375413094</v>
      </c>
      <c r="Q74" s="116">
        <f t="shared" si="39"/>
        <v>54.342553097033587</v>
      </c>
      <c r="R74" s="116">
        <f t="shared" si="39"/>
        <v>37.559765496749236</v>
      </c>
      <c r="S74" s="116">
        <f t="shared" si="39"/>
        <v>18.804972094400853</v>
      </c>
      <c r="T74" s="116">
        <f t="shared" si="39"/>
        <v>5.9291900741951977</v>
      </c>
      <c r="U74" s="116">
        <f t="shared" si="39"/>
        <v>0.69176397671872836</v>
      </c>
      <c r="V74" s="116">
        <f t="shared" si="39"/>
        <v>0</v>
      </c>
      <c r="X74" s="102"/>
      <c r="Y74" s="102"/>
      <c r="Z74" s="102"/>
    </row>
    <row r="75" spans="2:26" ht="12" customHeight="1">
      <c r="B75" s="100" t="s">
        <v>203</v>
      </c>
      <c r="C75" s="115">
        <f>'Run 1 VP'!F176</f>
        <v>6.9999490596430531</v>
      </c>
      <c r="D75" s="115">
        <f>'Run 1 VP'!G176</f>
        <v>7.3575468986315729</v>
      </c>
      <c r="E75" s="115">
        <f>'Run 1 VP'!H176</f>
        <v>6.3088905747272044</v>
      </c>
      <c r="F75" s="115">
        <f>'Run 1 VP'!I176</f>
        <v>8.4095374357807895</v>
      </c>
      <c r="G75" s="115">
        <f>'Run 1 VP'!J176</f>
        <v>7.3676769816959373</v>
      </c>
      <c r="H75" s="115">
        <f>'Run 1 VP'!K176</f>
        <v>4.7160189168330744</v>
      </c>
      <c r="I75" s="115">
        <f>'Run 1 VP'!L176</f>
        <v>2.3939449157825021</v>
      </c>
      <c r="J75" s="115">
        <f>'Run 1 VP'!M176</f>
        <v>0.56713219596960229</v>
      </c>
      <c r="K75" s="115">
        <f>'Run 1 VP'!N176</f>
        <v>0</v>
      </c>
      <c r="M75" s="100" t="s">
        <v>203</v>
      </c>
      <c r="N75" s="115">
        <f t="shared" ref="N75:V75" si="40">C75*C$9</f>
        <v>19.693971682107453</v>
      </c>
      <c r="O75" s="115">
        <f t="shared" si="40"/>
        <v>20.566072605196428</v>
      </c>
      <c r="P75" s="115">
        <f t="shared" si="40"/>
        <v>17.577389296964707</v>
      </c>
      <c r="Q75" s="115">
        <f t="shared" si="40"/>
        <v>23.047220344188013</v>
      </c>
      <c r="R75" s="115">
        <f t="shared" si="40"/>
        <v>19.677591682713512</v>
      </c>
      <c r="S75" s="115">
        <f t="shared" si="40"/>
        <v>10.734838059441286</v>
      </c>
      <c r="T75" s="115">
        <f t="shared" si="40"/>
        <v>3.6328114096999471</v>
      </c>
      <c r="U75" s="115">
        <f t="shared" si="40"/>
        <v>0.43031155369193574</v>
      </c>
      <c r="V75" s="115">
        <f t="shared" si="40"/>
        <v>0</v>
      </c>
      <c r="X75" s="102"/>
      <c r="Y75" s="102"/>
      <c r="Z75" s="102"/>
    </row>
    <row r="76" spans="2:26" ht="12" customHeight="1">
      <c r="B76" s="100" t="s">
        <v>204</v>
      </c>
      <c r="C76" s="115">
        <f>'Run 1 VP'!F177</f>
        <v>17.76128846282349</v>
      </c>
      <c r="D76" s="115">
        <f>'Run 1 VP'!G177</f>
        <v>17.184329770504579</v>
      </c>
      <c r="E76" s="115">
        <f>'Run 1 VP'!H177</f>
        <v>13.523657396242951</v>
      </c>
      <c r="F76" s="115">
        <f>'Run 1 VP'!I177</f>
        <v>10.874364207528258</v>
      </c>
      <c r="G76" s="115">
        <f>'Run 1 VP'!J177</f>
        <v>6.3901421576742869</v>
      </c>
      <c r="H76" s="115">
        <f>'Run 1 VP'!K177</f>
        <v>3.3837039978866099</v>
      </c>
      <c r="I76" s="115">
        <f>'Run 1 VP'!L177</f>
        <v>1.4442633110033023</v>
      </c>
      <c r="J76" s="115">
        <f>'Run 1 VP'!M177</f>
        <v>0.32887097236074542</v>
      </c>
      <c r="K76" s="115">
        <f>'Run 1 VP'!N177</f>
        <v>0</v>
      </c>
      <c r="M76" s="100" t="s">
        <v>204</v>
      </c>
      <c r="N76" s="115">
        <f t="shared" ref="N76:V76" si="41">C76*C$10</f>
        <v>52.544178769147727</v>
      </c>
      <c r="O76" s="115">
        <f t="shared" si="41"/>
        <v>50.656998357279633</v>
      </c>
      <c r="P76" s="115">
        <f t="shared" si="41"/>
        <v>39.564812078448384</v>
      </c>
      <c r="Q76" s="115">
        <f t="shared" si="41"/>
        <v>31.295332752845578</v>
      </c>
      <c r="R76" s="115">
        <f t="shared" si="41"/>
        <v>17.882173814035724</v>
      </c>
      <c r="S76" s="115">
        <f t="shared" si="41"/>
        <v>8.0701340349595654</v>
      </c>
      <c r="T76" s="115">
        <f t="shared" si="41"/>
        <v>2.2963786644952506</v>
      </c>
      <c r="U76" s="115">
        <f t="shared" si="41"/>
        <v>0.26145242302679261</v>
      </c>
      <c r="V76" s="115">
        <f t="shared" si="41"/>
        <v>0</v>
      </c>
      <c r="X76" s="102"/>
      <c r="Y76" s="102"/>
      <c r="Z76" s="102"/>
    </row>
    <row r="77" spans="2:26" ht="12" customHeight="1">
      <c r="B77" s="100" t="s">
        <v>187</v>
      </c>
      <c r="C77" s="115">
        <f>0</f>
        <v>0</v>
      </c>
      <c r="D77" s="115">
        <f>0</f>
        <v>0</v>
      </c>
      <c r="E77" s="115">
        <f>0</f>
        <v>0</v>
      </c>
      <c r="F77" s="115">
        <f>0</f>
        <v>0</v>
      </c>
      <c r="G77" s="115">
        <f>0</f>
        <v>0</v>
      </c>
      <c r="H77" s="115">
        <f>0</f>
        <v>0</v>
      </c>
      <c r="I77" s="115">
        <f>0</f>
        <v>0</v>
      </c>
      <c r="J77" s="115">
        <f>0</f>
        <v>0</v>
      </c>
      <c r="K77" s="115">
        <f>0</f>
        <v>0</v>
      </c>
      <c r="M77" s="100" t="s">
        <v>187</v>
      </c>
      <c r="N77" s="115">
        <f t="shared" ref="N77:V77" si="42">C77*C$9</f>
        <v>0</v>
      </c>
      <c r="O77" s="115">
        <f t="shared" si="42"/>
        <v>0</v>
      </c>
      <c r="P77" s="115">
        <f t="shared" si="42"/>
        <v>0</v>
      </c>
      <c r="Q77" s="115">
        <f t="shared" si="42"/>
        <v>0</v>
      </c>
      <c r="R77" s="115">
        <f t="shared" si="42"/>
        <v>0</v>
      </c>
      <c r="S77" s="115">
        <f t="shared" si="42"/>
        <v>0</v>
      </c>
      <c r="T77" s="115">
        <f t="shared" si="42"/>
        <v>0</v>
      </c>
      <c r="U77" s="115">
        <f t="shared" si="42"/>
        <v>0</v>
      </c>
      <c r="V77" s="115">
        <f t="shared" si="42"/>
        <v>0</v>
      </c>
      <c r="X77" s="102"/>
      <c r="Y77" s="102"/>
      <c r="Z77" s="102"/>
    </row>
    <row r="78" spans="2:26" ht="12" customHeight="1">
      <c r="B78" s="100" t="s">
        <v>151</v>
      </c>
      <c r="C78" s="115">
        <f>0</f>
        <v>0</v>
      </c>
      <c r="D78" s="115">
        <f>0</f>
        <v>0</v>
      </c>
      <c r="E78" s="115">
        <f>0</f>
        <v>0</v>
      </c>
      <c r="F78" s="115">
        <f>0</f>
        <v>0</v>
      </c>
      <c r="G78" s="115">
        <f>0</f>
        <v>0</v>
      </c>
      <c r="H78" s="115">
        <f>0</f>
        <v>0</v>
      </c>
      <c r="I78" s="115">
        <f>0</f>
        <v>0</v>
      </c>
      <c r="J78" s="115">
        <f>0</f>
        <v>0</v>
      </c>
      <c r="K78" s="115">
        <f>0</f>
        <v>0</v>
      </c>
      <c r="M78" s="100" t="s">
        <v>151</v>
      </c>
      <c r="N78" s="115">
        <f t="shared" ref="N78:V78" si="43">C78*C$11</f>
        <v>0</v>
      </c>
      <c r="O78" s="115">
        <f t="shared" si="43"/>
        <v>0</v>
      </c>
      <c r="P78" s="115">
        <f t="shared" si="43"/>
        <v>0</v>
      </c>
      <c r="Q78" s="115">
        <f t="shared" si="43"/>
        <v>0</v>
      </c>
      <c r="R78" s="115">
        <f t="shared" si="43"/>
        <v>0</v>
      </c>
      <c r="S78" s="115">
        <f t="shared" si="43"/>
        <v>0</v>
      </c>
      <c r="T78" s="115">
        <f t="shared" si="43"/>
        <v>0</v>
      </c>
      <c r="U78" s="115">
        <f t="shared" si="43"/>
        <v>0</v>
      </c>
      <c r="V78" s="115">
        <f t="shared" si="43"/>
        <v>0</v>
      </c>
      <c r="X78" s="102"/>
      <c r="Y78" s="102"/>
      <c r="Z78" s="102"/>
    </row>
    <row r="79" spans="2:26" ht="12" customHeight="1">
      <c r="B79" s="100" t="s">
        <v>192</v>
      </c>
      <c r="C79" s="115">
        <f>'Run 1 VP'!F179</f>
        <v>0</v>
      </c>
      <c r="D79" s="115">
        <f>'Run 1 VP'!G179</f>
        <v>0</v>
      </c>
      <c r="E79" s="115">
        <f>'Run 1 VP'!H179</f>
        <v>0</v>
      </c>
      <c r="F79" s="115">
        <f>'Run 1 VP'!I179</f>
        <v>0</v>
      </c>
      <c r="G79" s="115">
        <f>'Run 1 VP'!J179</f>
        <v>0</v>
      </c>
      <c r="H79" s="115">
        <f>'Run 1 VP'!K179</f>
        <v>0</v>
      </c>
      <c r="I79" s="115">
        <f>'Run 1 VP'!L179</f>
        <v>0</v>
      </c>
      <c r="J79" s="115">
        <f>'Run 1 VP'!M179</f>
        <v>0</v>
      </c>
      <c r="K79" s="115">
        <f>'Run 1 VP'!N179</f>
        <v>0</v>
      </c>
      <c r="M79" s="100" t="s">
        <v>192</v>
      </c>
      <c r="N79" s="115">
        <f t="shared" ref="N79:V80" si="44">C79*0</f>
        <v>0</v>
      </c>
      <c r="O79" s="115">
        <f t="shared" si="44"/>
        <v>0</v>
      </c>
      <c r="P79" s="115">
        <f t="shared" si="44"/>
        <v>0</v>
      </c>
      <c r="Q79" s="115">
        <f t="shared" si="44"/>
        <v>0</v>
      </c>
      <c r="R79" s="115">
        <f t="shared" si="44"/>
        <v>0</v>
      </c>
      <c r="S79" s="115">
        <f t="shared" si="44"/>
        <v>0</v>
      </c>
      <c r="T79" s="115">
        <f t="shared" si="44"/>
        <v>0</v>
      </c>
      <c r="U79" s="115">
        <f t="shared" si="44"/>
        <v>0</v>
      </c>
      <c r="V79" s="115">
        <f t="shared" si="44"/>
        <v>0</v>
      </c>
      <c r="X79" s="102"/>
      <c r="Y79" s="102"/>
      <c r="Z79" s="102"/>
    </row>
    <row r="80" spans="2:26" ht="12" customHeight="1">
      <c r="B80" s="100" t="s">
        <v>191</v>
      </c>
      <c r="C80" s="115">
        <f>'Run 1 VP'!F178</f>
        <v>2.3977494087355514E-2</v>
      </c>
      <c r="D80" s="115">
        <f>'Run 1 VP'!G178</f>
        <v>3.093659220368003E-2</v>
      </c>
      <c r="E80" s="115">
        <f>'Run 1 VP'!H178</f>
        <v>4.0123840550508064E-2</v>
      </c>
      <c r="F80" s="115">
        <f>'Run 1 VP'!I178</f>
        <v>0.48382586253335019</v>
      </c>
      <c r="G80" s="115">
        <f>'Run 1 VP'!J178</f>
        <v>1.4114160015304691</v>
      </c>
      <c r="H80" s="115">
        <f>'Run 1 VP'!K178</f>
        <v>2.7350980806495091</v>
      </c>
      <c r="I80" s="115">
        <f>'Run 1 VP'!L178</f>
        <v>3.5377051958697971</v>
      </c>
      <c r="J80" s="115">
        <f>'Run 1 VP'!M178</f>
        <v>3.9638604909442274</v>
      </c>
      <c r="K80" s="115">
        <f>'Run 1 VP'!N178</f>
        <v>3.6502152218149386</v>
      </c>
      <c r="M80" s="100" t="s">
        <v>191</v>
      </c>
      <c r="N80" s="115">
        <f t="shared" si="44"/>
        <v>0</v>
      </c>
      <c r="O80" s="115">
        <f t="shared" si="44"/>
        <v>0</v>
      </c>
      <c r="P80" s="115">
        <f t="shared" si="44"/>
        <v>0</v>
      </c>
      <c r="Q80" s="115">
        <f t="shared" si="44"/>
        <v>0</v>
      </c>
      <c r="R80" s="115">
        <f t="shared" si="44"/>
        <v>0</v>
      </c>
      <c r="S80" s="115">
        <f t="shared" si="44"/>
        <v>0</v>
      </c>
      <c r="T80" s="115">
        <f t="shared" si="44"/>
        <v>0</v>
      </c>
      <c r="U80" s="115">
        <f t="shared" si="44"/>
        <v>0</v>
      </c>
      <c r="V80" s="115">
        <f t="shared" si="44"/>
        <v>0</v>
      </c>
      <c r="X80" s="102"/>
      <c r="Y80" s="102"/>
      <c r="Z80" s="102"/>
    </row>
    <row r="81" spans="2:26" ht="12" customHeight="1">
      <c r="B81" s="100"/>
      <c r="C81" s="119"/>
      <c r="D81" s="119"/>
      <c r="E81" s="119"/>
      <c r="F81" s="119"/>
      <c r="G81" s="119"/>
      <c r="H81" s="119"/>
      <c r="I81" s="119"/>
      <c r="J81" s="119"/>
      <c r="K81" s="119"/>
      <c r="M81" s="100"/>
      <c r="N81" s="119"/>
      <c r="O81" s="119"/>
      <c r="P81" s="119"/>
      <c r="Q81" s="119"/>
      <c r="R81" s="119"/>
      <c r="S81" s="119"/>
      <c r="T81" s="119"/>
      <c r="U81" s="119"/>
      <c r="V81" s="119"/>
      <c r="X81" s="102"/>
      <c r="Y81" s="102"/>
      <c r="Z81" s="102"/>
    </row>
    <row r="82" spans="2:26" ht="12" customHeight="1">
      <c r="B82" s="98" t="s">
        <v>12</v>
      </c>
      <c r="C82" s="116">
        <f t="shared" ref="C82:K82" si="45">SUM(C83:C88)</f>
        <v>5.5743132116865608</v>
      </c>
      <c r="D82" s="116">
        <f t="shared" si="45"/>
        <v>5.4942803229924841</v>
      </c>
      <c r="E82" s="116">
        <f t="shared" si="45"/>
        <v>4.814403348132112</v>
      </c>
      <c r="F82" s="116">
        <f t="shared" si="45"/>
        <v>5.3508630678826243</v>
      </c>
      <c r="G82" s="116">
        <f t="shared" si="45"/>
        <v>4.8956012468324541</v>
      </c>
      <c r="H82" s="116">
        <f t="shared" si="45"/>
        <v>4.1128170349944115</v>
      </c>
      <c r="I82" s="116">
        <f t="shared" si="45"/>
        <v>3.0828816125776619</v>
      </c>
      <c r="J82" s="116">
        <f t="shared" si="45"/>
        <v>2.3616093440884125</v>
      </c>
      <c r="K82" s="116">
        <f t="shared" si="45"/>
        <v>2.0441487038938941</v>
      </c>
      <c r="M82" s="98" t="s">
        <v>12</v>
      </c>
      <c r="N82" s="116">
        <f t="shared" ref="N82:V82" si="46">SUM(N83:N88)</f>
        <v>16.428070211542899</v>
      </c>
      <c r="O82" s="116">
        <f t="shared" si="46"/>
        <v>16.126325164425406</v>
      </c>
      <c r="P82" s="116">
        <f t="shared" si="46"/>
        <v>14.013799561183447</v>
      </c>
      <c r="Q82" s="116">
        <f t="shared" si="46"/>
        <v>15.165435936719975</v>
      </c>
      <c r="R82" s="116">
        <f t="shared" si="46"/>
        <v>12.760287533615829</v>
      </c>
      <c r="S82" s="116">
        <f t="shared" si="46"/>
        <v>7.8739331519695348</v>
      </c>
      <c r="T82" s="116">
        <f t="shared" si="46"/>
        <v>2.5358216593884357</v>
      </c>
      <c r="U82" s="116">
        <f t="shared" si="46"/>
        <v>0.38130615394633149</v>
      </c>
      <c r="V82" s="116">
        <f t="shared" si="46"/>
        <v>0</v>
      </c>
      <c r="X82" s="102"/>
      <c r="Y82" s="102"/>
      <c r="Z82" s="102"/>
    </row>
    <row r="83" spans="2:26" ht="12" customHeight="1">
      <c r="B83" s="100" t="s">
        <v>203</v>
      </c>
      <c r="C83" s="115">
        <f>0</f>
        <v>0</v>
      </c>
      <c r="D83" s="115">
        <f>0</f>
        <v>0</v>
      </c>
      <c r="E83" s="115">
        <f>0</f>
        <v>0</v>
      </c>
      <c r="F83" s="115">
        <f>0</f>
        <v>0</v>
      </c>
      <c r="G83" s="115">
        <f>0</f>
        <v>0</v>
      </c>
      <c r="H83" s="115">
        <f>0</f>
        <v>0</v>
      </c>
      <c r="I83" s="115">
        <f>0</f>
        <v>0</v>
      </c>
      <c r="J83" s="115">
        <f>0</f>
        <v>0</v>
      </c>
      <c r="K83" s="115">
        <f>0</f>
        <v>0</v>
      </c>
      <c r="M83" s="100" t="s">
        <v>203</v>
      </c>
      <c r="N83" s="115">
        <f t="shared" ref="N83:V83" si="47">C83*C$9</f>
        <v>0</v>
      </c>
      <c r="O83" s="115">
        <f t="shared" si="47"/>
        <v>0</v>
      </c>
      <c r="P83" s="115">
        <f t="shared" si="47"/>
        <v>0</v>
      </c>
      <c r="Q83" s="115">
        <f t="shared" si="47"/>
        <v>0</v>
      </c>
      <c r="R83" s="115">
        <f t="shared" si="47"/>
        <v>0</v>
      </c>
      <c r="S83" s="115">
        <f t="shared" si="47"/>
        <v>0</v>
      </c>
      <c r="T83" s="115">
        <f t="shared" si="47"/>
        <v>0</v>
      </c>
      <c r="U83" s="115">
        <f t="shared" si="47"/>
        <v>0</v>
      </c>
      <c r="V83" s="115">
        <f t="shared" si="47"/>
        <v>0</v>
      </c>
      <c r="X83" s="102"/>
      <c r="Y83" s="102"/>
      <c r="Z83" s="102"/>
    </row>
    <row r="84" spans="2:26" ht="12" customHeight="1">
      <c r="B84" s="100" t="s">
        <v>204</v>
      </c>
      <c r="C84" s="115">
        <f>'Run 1 VUL'!F131</f>
        <v>5.5212069588503931</v>
      </c>
      <c r="D84" s="115">
        <f>'Run 1 VUL'!G131</f>
        <v>5.4385010293655069</v>
      </c>
      <c r="E84" s="115">
        <f>'Run 1 VUL'!H131</f>
        <v>4.7577980725948343</v>
      </c>
      <c r="F84" s="115">
        <f>'Run 1 VUL'!I131</f>
        <v>5.2384307782480191</v>
      </c>
      <c r="G84" s="115">
        <f>'Run 1 VUL'!J131</f>
        <v>4.5294652421440214</v>
      </c>
      <c r="H84" s="115">
        <f>'Run 1 VUL'!K131</f>
        <v>3.2677673593163665</v>
      </c>
      <c r="I84" s="115">
        <f>'Run 1 VUL'!L131</f>
        <v>1.5532614209990161</v>
      </c>
      <c r="J84" s="115">
        <f>'Run 1 VUL'!M131</f>
        <v>0.4202089986746308</v>
      </c>
      <c r="K84" s="115">
        <f>'Run 1 VUL'!N131</f>
        <v>0</v>
      </c>
      <c r="M84" s="100" t="s">
        <v>204</v>
      </c>
      <c r="N84" s="115">
        <f t="shared" ref="N84:V84" si="48">C84*C$10</f>
        <v>16.333684691542899</v>
      </c>
      <c r="O84" s="115">
        <f t="shared" si="48"/>
        <v>16.031939644425407</v>
      </c>
      <c r="P84" s="115">
        <f t="shared" si="48"/>
        <v>13.919414041183447</v>
      </c>
      <c r="Q84" s="115">
        <f t="shared" si="48"/>
        <v>15.075679936719975</v>
      </c>
      <c r="R84" s="115">
        <f t="shared" si="48"/>
        <v>12.675255533615829</v>
      </c>
      <c r="S84" s="115">
        <f t="shared" si="48"/>
        <v>7.7936251519695352</v>
      </c>
      <c r="T84" s="115">
        <f t="shared" si="48"/>
        <v>2.4696856593884355</v>
      </c>
      <c r="U84" s="115">
        <f t="shared" si="48"/>
        <v>0.33406615394633149</v>
      </c>
      <c r="V84" s="115">
        <f t="shared" si="48"/>
        <v>0</v>
      </c>
      <c r="X84" s="102"/>
      <c r="Y84" s="102"/>
      <c r="Z84" s="102"/>
    </row>
    <row r="85" spans="2:26" ht="12" customHeight="1">
      <c r="B85" s="100" t="s">
        <v>187</v>
      </c>
      <c r="C85" s="115">
        <f>0</f>
        <v>0</v>
      </c>
      <c r="D85" s="115">
        <f>0</f>
        <v>0</v>
      </c>
      <c r="E85" s="115">
        <f>0</f>
        <v>0</v>
      </c>
      <c r="F85" s="115">
        <f>0</f>
        <v>0</v>
      </c>
      <c r="G85" s="115">
        <f>0</f>
        <v>0</v>
      </c>
      <c r="H85" s="115">
        <f>0</f>
        <v>0</v>
      </c>
      <c r="I85" s="115">
        <f>0</f>
        <v>0</v>
      </c>
      <c r="J85" s="115">
        <f>0</f>
        <v>0</v>
      </c>
      <c r="K85" s="115">
        <f>0</f>
        <v>0</v>
      </c>
      <c r="M85" s="100" t="s">
        <v>187</v>
      </c>
      <c r="N85" s="115">
        <f t="shared" ref="N85:V85" si="49">C85*C$9</f>
        <v>0</v>
      </c>
      <c r="O85" s="115">
        <f t="shared" si="49"/>
        <v>0</v>
      </c>
      <c r="P85" s="115">
        <f t="shared" si="49"/>
        <v>0</v>
      </c>
      <c r="Q85" s="115">
        <f t="shared" si="49"/>
        <v>0</v>
      </c>
      <c r="R85" s="115">
        <f t="shared" si="49"/>
        <v>0</v>
      </c>
      <c r="S85" s="115">
        <f t="shared" si="49"/>
        <v>0</v>
      </c>
      <c r="T85" s="115">
        <f t="shared" si="49"/>
        <v>0</v>
      </c>
      <c r="U85" s="115">
        <f t="shared" si="49"/>
        <v>0</v>
      </c>
      <c r="V85" s="115">
        <f t="shared" si="49"/>
        <v>0</v>
      </c>
      <c r="X85" s="102"/>
      <c r="Y85" s="102"/>
      <c r="Z85" s="102"/>
    </row>
    <row r="86" spans="2:26" ht="12" customHeight="1">
      <c r="B86" s="100" t="s">
        <v>151</v>
      </c>
      <c r="C86" s="115">
        <f t="shared" ref="C86:K86" si="50">0.04</f>
        <v>0.04</v>
      </c>
      <c r="D86" s="115">
        <f t="shared" si="50"/>
        <v>0.04</v>
      </c>
      <c r="E86" s="115">
        <f t="shared" si="50"/>
        <v>0.04</v>
      </c>
      <c r="F86" s="115">
        <f t="shared" si="50"/>
        <v>0.04</v>
      </c>
      <c r="G86" s="115">
        <f t="shared" si="50"/>
        <v>0.04</v>
      </c>
      <c r="H86" s="115">
        <f t="shared" si="50"/>
        <v>0.04</v>
      </c>
      <c r="I86" s="115">
        <f t="shared" si="50"/>
        <v>0.04</v>
      </c>
      <c r="J86" s="115">
        <f t="shared" si="50"/>
        <v>0.04</v>
      </c>
      <c r="K86" s="115">
        <f t="shared" si="50"/>
        <v>0.04</v>
      </c>
      <c r="M86" s="100" t="s">
        <v>151</v>
      </c>
      <c r="N86" s="115">
        <f t="shared" ref="N86:V86" si="51">C86*C$11</f>
        <v>9.4385520000000001E-2</v>
      </c>
      <c r="O86" s="115">
        <f t="shared" si="51"/>
        <v>9.4385520000000001E-2</v>
      </c>
      <c r="P86" s="115">
        <f t="shared" si="51"/>
        <v>9.4385520000000001E-2</v>
      </c>
      <c r="Q86" s="115">
        <f t="shared" si="51"/>
        <v>8.9756000000000002E-2</v>
      </c>
      <c r="R86" s="115">
        <f t="shared" si="51"/>
        <v>8.503200000000001E-2</v>
      </c>
      <c r="S86" s="115">
        <f t="shared" si="51"/>
        <v>8.0307999999999991E-2</v>
      </c>
      <c r="T86" s="115">
        <f t="shared" si="51"/>
        <v>6.6136E-2</v>
      </c>
      <c r="U86" s="115">
        <f t="shared" si="51"/>
        <v>4.7240000000000004E-2</v>
      </c>
      <c r="V86" s="115">
        <f t="shared" si="51"/>
        <v>0</v>
      </c>
      <c r="X86" s="102"/>
      <c r="Y86" s="102"/>
      <c r="Z86" s="102"/>
    </row>
    <row r="87" spans="2:26" ht="12" customHeight="1">
      <c r="B87" s="100" t="s">
        <v>192</v>
      </c>
      <c r="C87" s="115">
        <f>'Run 1 VUL'!F134</f>
        <v>0</v>
      </c>
      <c r="D87" s="115">
        <f>'Run 1 VUL'!G134</f>
        <v>0</v>
      </c>
      <c r="E87" s="115">
        <f>'Run 1 VUL'!H134</f>
        <v>0</v>
      </c>
      <c r="F87" s="115">
        <f>'Run 1 VUL'!I134</f>
        <v>0</v>
      </c>
      <c r="G87" s="115">
        <f>'Run 1 VUL'!J134</f>
        <v>0</v>
      </c>
      <c r="H87" s="115">
        <f>'Run 1 VUL'!K134</f>
        <v>0</v>
      </c>
      <c r="I87" s="115">
        <f>'Run 1 VUL'!L134</f>
        <v>0</v>
      </c>
      <c r="J87" s="115">
        <f>'Run 1 VUL'!M134</f>
        <v>0</v>
      </c>
      <c r="K87" s="115">
        <f>'Run 1 VUL'!N134</f>
        <v>0</v>
      </c>
      <c r="M87" s="100" t="s">
        <v>192</v>
      </c>
      <c r="N87" s="115">
        <f t="shared" ref="N87:V88" si="52">C87*0</f>
        <v>0</v>
      </c>
      <c r="O87" s="115">
        <f t="shared" si="52"/>
        <v>0</v>
      </c>
      <c r="P87" s="115">
        <f t="shared" si="52"/>
        <v>0</v>
      </c>
      <c r="Q87" s="115">
        <f t="shared" si="52"/>
        <v>0</v>
      </c>
      <c r="R87" s="115">
        <f t="shared" si="52"/>
        <v>0</v>
      </c>
      <c r="S87" s="115">
        <f t="shared" si="52"/>
        <v>0</v>
      </c>
      <c r="T87" s="115">
        <f t="shared" si="52"/>
        <v>0</v>
      </c>
      <c r="U87" s="115">
        <f t="shared" si="52"/>
        <v>0</v>
      </c>
      <c r="V87" s="115">
        <f t="shared" si="52"/>
        <v>0</v>
      </c>
      <c r="X87" s="102"/>
      <c r="Y87" s="102"/>
      <c r="Z87" s="102"/>
    </row>
    <row r="88" spans="2:26" ht="12" customHeight="1">
      <c r="B88" s="100" t="s">
        <v>191</v>
      </c>
      <c r="C88" s="115">
        <f>'Run 1 VUL'!F133</f>
        <v>1.3106252836168031E-2</v>
      </c>
      <c r="D88" s="115">
        <f>'Run 1 VUL'!G133</f>
        <v>1.5779293626977386E-2</v>
      </c>
      <c r="E88" s="115">
        <f>'Run 1 VUL'!H133</f>
        <v>1.6605275537277562E-2</v>
      </c>
      <c r="F88" s="115">
        <f>'Run 1 VUL'!I133</f>
        <v>7.2432289634605393E-2</v>
      </c>
      <c r="G88" s="115">
        <f>'Run 1 VUL'!J133</f>
        <v>0.32613600468843246</v>
      </c>
      <c r="H88" s="115">
        <f>'Run 1 VUL'!K133</f>
        <v>0.8050496756780452</v>
      </c>
      <c r="I88" s="115">
        <f>'Run 1 VUL'!L133</f>
        <v>1.489620191578646</v>
      </c>
      <c r="J88" s="115">
        <f>'Run 1 VUL'!M133</f>
        <v>1.9014003454137816</v>
      </c>
      <c r="K88" s="115">
        <f>'Run 1 VUL'!N133</f>
        <v>2.0041487038938941</v>
      </c>
      <c r="M88" s="100" t="s">
        <v>191</v>
      </c>
      <c r="N88" s="115">
        <f t="shared" si="52"/>
        <v>0</v>
      </c>
      <c r="O88" s="115">
        <f t="shared" si="52"/>
        <v>0</v>
      </c>
      <c r="P88" s="115">
        <f t="shared" si="52"/>
        <v>0</v>
      </c>
      <c r="Q88" s="115">
        <f t="shared" si="52"/>
        <v>0</v>
      </c>
      <c r="R88" s="115">
        <f t="shared" si="52"/>
        <v>0</v>
      </c>
      <c r="S88" s="115">
        <f t="shared" si="52"/>
        <v>0</v>
      </c>
      <c r="T88" s="115">
        <f t="shared" si="52"/>
        <v>0</v>
      </c>
      <c r="U88" s="115">
        <f t="shared" si="52"/>
        <v>0</v>
      </c>
      <c r="V88" s="115">
        <f t="shared" si="52"/>
        <v>0</v>
      </c>
      <c r="X88" s="102"/>
      <c r="Y88" s="102"/>
      <c r="Z88" s="102"/>
    </row>
    <row r="89" spans="2:26" ht="12" customHeight="1">
      <c r="B89" s="100"/>
      <c r="C89" s="119"/>
      <c r="D89" s="119"/>
      <c r="E89" s="119"/>
      <c r="F89" s="119"/>
      <c r="G89" s="115"/>
      <c r="H89" s="115"/>
      <c r="I89" s="115"/>
      <c r="J89" s="115"/>
      <c r="K89" s="115"/>
      <c r="M89" s="100"/>
      <c r="N89" s="119"/>
      <c r="O89" s="119"/>
      <c r="P89" s="119"/>
      <c r="Q89" s="119"/>
      <c r="R89" s="115"/>
      <c r="S89" s="115"/>
      <c r="T89" s="115"/>
      <c r="U89" s="115"/>
      <c r="V89" s="115"/>
      <c r="X89" s="102"/>
      <c r="Y89" s="102"/>
      <c r="Z89" s="102"/>
    </row>
    <row r="90" spans="2:26" ht="12" customHeight="1">
      <c r="B90" s="98" t="s">
        <v>205</v>
      </c>
      <c r="C90" s="134">
        <f t="shared" ref="C90:K90" si="53">SUM(C91:C96)</f>
        <v>10.548891342337871</v>
      </c>
      <c r="D90" s="116">
        <f t="shared" si="53"/>
        <v>10.346466169248611</v>
      </c>
      <c r="E90" s="116">
        <f t="shared" si="53"/>
        <v>9.6848090630466075</v>
      </c>
      <c r="F90" s="116">
        <f t="shared" si="53"/>
        <v>8.7243005935400717</v>
      </c>
      <c r="G90" s="116">
        <f t="shared" si="53"/>
        <v>6.8831457241528478</v>
      </c>
      <c r="H90" s="116">
        <f t="shared" si="53"/>
        <v>5.8800557691580639</v>
      </c>
      <c r="I90" s="116">
        <f t="shared" si="53"/>
        <v>4.895365588650753</v>
      </c>
      <c r="J90" s="116">
        <f t="shared" si="53"/>
        <v>4.1520197103979992</v>
      </c>
      <c r="K90" s="116">
        <f t="shared" si="53"/>
        <v>3.6283443476081398</v>
      </c>
      <c r="M90" s="98" t="s">
        <v>205</v>
      </c>
      <c r="N90" s="116">
        <f t="shared" ref="N90:V90" si="54">SUM(N91:N96)</f>
        <v>31.167473958080034</v>
      </c>
      <c r="O90" s="116">
        <f t="shared" si="54"/>
        <v>30.444942882663547</v>
      </c>
      <c r="P90" s="116">
        <f t="shared" si="54"/>
        <v>28.272408567168917</v>
      </c>
      <c r="Q90" s="116">
        <f t="shared" si="54"/>
        <v>24.691427865896607</v>
      </c>
      <c r="R90" s="116">
        <f t="shared" si="54"/>
        <v>17.833848378040198</v>
      </c>
      <c r="S90" s="116">
        <f t="shared" si="54"/>
        <v>12.044270637070936</v>
      </c>
      <c r="T90" s="116">
        <f t="shared" si="54"/>
        <v>6.362763701484714</v>
      </c>
      <c r="U90" s="116">
        <f t="shared" si="54"/>
        <v>3.0932839545956439</v>
      </c>
      <c r="V90" s="116">
        <f t="shared" si="54"/>
        <v>0</v>
      </c>
      <c r="X90" s="102"/>
      <c r="Y90" s="102"/>
      <c r="Z90" s="102"/>
    </row>
    <row r="91" spans="2:26" ht="12" customHeight="1">
      <c r="B91" s="100" t="s">
        <v>203</v>
      </c>
      <c r="C91" s="115">
        <f>0</f>
        <v>0</v>
      </c>
      <c r="D91" s="115">
        <f>0</f>
        <v>0</v>
      </c>
      <c r="E91" s="115">
        <f>0</f>
        <v>0</v>
      </c>
      <c r="F91" s="115">
        <f>0</f>
        <v>0</v>
      </c>
      <c r="G91" s="115">
        <f>0</f>
        <v>0</v>
      </c>
      <c r="H91" s="115">
        <f>0</f>
        <v>0</v>
      </c>
      <c r="I91" s="115">
        <f>0</f>
        <v>0</v>
      </c>
      <c r="J91" s="115">
        <f>0</f>
        <v>0</v>
      </c>
      <c r="K91" s="115">
        <f>0</f>
        <v>0</v>
      </c>
      <c r="M91" s="100" t="s">
        <v>203</v>
      </c>
      <c r="N91" s="115">
        <f t="shared" ref="N91:V91" si="55">C91*C$9</f>
        <v>0</v>
      </c>
      <c r="O91" s="115">
        <f t="shared" si="55"/>
        <v>0</v>
      </c>
      <c r="P91" s="115">
        <f t="shared" si="55"/>
        <v>0</v>
      </c>
      <c r="Q91" s="115">
        <f t="shared" si="55"/>
        <v>0</v>
      </c>
      <c r="R91" s="115">
        <f t="shared" si="55"/>
        <v>0</v>
      </c>
      <c r="S91" s="115">
        <f t="shared" si="55"/>
        <v>0</v>
      </c>
      <c r="T91" s="115">
        <f t="shared" si="55"/>
        <v>0</v>
      </c>
      <c r="U91" s="115">
        <f t="shared" si="55"/>
        <v>0</v>
      </c>
      <c r="V91" s="115">
        <f t="shared" si="55"/>
        <v>0</v>
      </c>
      <c r="X91" s="102"/>
      <c r="Y91" s="102"/>
      <c r="Z91" s="102"/>
    </row>
    <row r="92" spans="2:26" ht="12" customHeight="1">
      <c r="B92" s="100" t="s">
        <v>204</v>
      </c>
      <c r="C92" s="135">
        <f>'Run 1 PL'!F145</f>
        <v>10.48609316886909</v>
      </c>
      <c r="D92" s="115">
        <f>'Run 1 PL'!G145</f>
        <v>10.25727334159623</v>
      </c>
      <c r="E92" s="115">
        <f>'Run 1 PL'!H145</f>
        <v>9.5783045431026856</v>
      </c>
      <c r="F92" s="115">
        <f>'Run 1 PL'!I145</f>
        <v>8.2035336675426205</v>
      </c>
      <c r="G92" s="115">
        <f>'Run 1 PL'!J145</f>
        <v>5.5681092631228797</v>
      </c>
      <c r="H92" s="115">
        <f>'Run 1 PL'!K145</f>
        <v>3.6789076157253113</v>
      </c>
      <c r="I92" s="115">
        <f>'Run 1 PL'!L145</f>
        <v>2.0519777061072713</v>
      </c>
      <c r="J92" s="115">
        <f>'Run 1 PL'!M145</f>
        <v>0.99365931378309158</v>
      </c>
      <c r="K92" s="115">
        <f>'Run 1 PL'!N145</f>
        <v>0.47007918848220903</v>
      </c>
      <c r="L92" s="887">
        <f>K92/K90</f>
        <v>0.12955749053754848</v>
      </c>
      <c r="M92" s="100" t="s">
        <v>204</v>
      </c>
      <c r="N92" s="115">
        <f t="shared" ref="N92:V92" si="56">C92*C$10</f>
        <v>31.021575670496549</v>
      </c>
      <c r="O92" s="115">
        <f t="shared" si="56"/>
        <v>30.237005792757866</v>
      </c>
      <c r="P92" s="115">
        <f t="shared" si="56"/>
        <v>28.022287771301219</v>
      </c>
      <c r="Q92" s="115">
        <f t="shared" si="56"/>
        <v>23.608949541820909</v>
      </c>
      <c r="R92" s="115">
        <f t="shared" si="56"/>
        <v>15.581796961923066</v>
      </c>
      <c r="S92" s="115">
        <f t="shared" si="56"/>
        <v>8.7741946635048684</v>
      </c>
      <c r="T92" s="115">
        <f t="shared" si="56"/>
        <v>3.2626445527105616</v>
      </c>
      <c r="U92" s="115">
        <f t="shared" si="56"/>
        <v>0.78995915445755782</v>
      </c>
      <c r="V92" s="115">
        <f t="shared" si="56"/>
        <v>0</v>
      </c>
      <c r="X92" s="102"/>
      <c r="Y92" s="102"/>
      <c r="Z92" s="102"/>
    </row>
    <row r="93" spans="2:26" ht="12" customHeight="1">
      <c r="B93" s="100" t="s">
        <v>187</v>
      </c>
      <c r="C93" s="115">
        <f>0</f>
        <v>0</v>
      </c>
      <c r="D93" s="115">
        <f>0</f>
        <v>0</v>
      </c>
      <c r="E93" s="115">
        <f>0</f>
        <v>0</v>
      </c>
      <c r="F93" s="115">
        <f>0</f>
        <v>0</v>
      </c>
      <c r="G93" s="115">
        <f>0</f>
        <v>0</v>
      </c>
      <c r="H93" s="115">
        <f>0</f>
        <v>0</v>
      </c>
      <c r="I93" s="115">
        <f>0</f>
        <v>0</v>
      </c>
      <c r="J93" s="115">
        <f>0</f>
        <v>0</v>
      </c>
      <c r="K93" s="115">
        <f>0</f>
        <v>0</v>
      </c>
      <c r="L93" s="887"/>
      <c r="M93" s="100" t="s">
        <v>187</v>
      </c>
      <c r="N93" s="115">
        <f t="shared" ref="N93:V93" si="57">C93*C$9</f>
        <v>0</v>
      </c>
      <c r="O93" s="115">
        <f t="shared" si="57"/>
        <v>0</v>
      </c>
      <c r="P93" s="115">
        <f t="shared" si="57"/>
        <v>0</v>
      </c>
      <c r="Q93" s="115">
        <f t="shared" si="57"/>
        <v>0</v>
      </c>
      <c r="R93" s="115">
        <f t="shared" si="57"/>
        <v>0</v>
      </c>
      <c r="S93" s="115">
        <f t="shared" si="57"/>
        <v>0</v>
      </c>
      <c r="T93" s="115">
        <f t="shared" si="57"/>
        <v>0</v>
      </c>
      <c r="U93" s="115">
        <f t="shared" si="57"/>
        <v>0</v>
      </c>
      <c r="V93" s="115">
        <f t="shared" si="57"/>
        <v>0</v>
      </c>
      <c r="X93" s="102"/>
      <c r="Y93" s="102"/>
      <c r="Z93" s="102"/>
    </row>
    <row r="94" spans="2:26" ht="12" customHeight="1">
      <c r="B94" s="100" t="s">
        <v>151</v>
      </c>
      <c r="C94" s="115">
        <f>'Run 1 PL'!F146</f>
        <v>6.1830792512870048E-2</v>
      </c>
      <c r="D94" s="115">
        <f>'Run 1 PL'!G146</f>
        <v>8.8122453488916688E-2</v>
      </c>
      <c r="E94" s="115">
        <f>'Run 1 PL'!H146</f>
        <v>0.10599964734747294</v>
      </c>
      <c r="F94" s="115">
        <f>'Run 1 PL'!I146</f>
        <v>0.48240934269606478</v>
      </c>
      <c r="G94" s="115">
        <f>'Run 1 PL'!J146</f>
        <v>1.0593900724984158</v>
      </c>
      <c r="H94" s="115">
        <f>'Run 1 PL'!K146</f>
        <v>1.628767232936229</v>
      </c>
      <c r="I94" s="115">
        <f>'Run 1 PL'!L146</f>
        <v>1.874996461094806</v>
      </c>
      <c r="J94" s="115">
        <f>'Run 1 PL'!M146</f>
        <v>1.9503173582879645</v>
      </c>
      <c r="K94" s="115">
        <f>'Run 1 PL'!N146</f>
        <v>1.8419444982382653</v>
      </c>
      <c r="L94" s="887">
        <f>K94/K90</f>
        <v>0.50765426921303747</v>
      </c>
      <c r="M94" s="100" t="s">
        <v>151</v>
      </c>
      <c r="N94" s="115">
        <f t="shared" ref="N94:V94" si="58">C94*C$11</f>
        <v>0.14589828758348364</v>
      </c>
      <c r="O94" s="115">
        <f t="shared" si="58"/>
        <v>0.20793708990568038</v>
      </c>
      <c r="P94" s="115">
        <f t="shared" si="58"/>
        <v>0.25012079586769637</v>
      </c>
      <c r="Q94" s="115">
        <f t="shared" si="58"/>
        <v>1.0824783240756997</v>
      </c>
      <c r="R94" s="115">
        <f t="shared" si="58"/>
        <v>2.2520514161171326</v>
      </c>
      <c r="S94" s="115">
        <f t="shared" si="58"/>
        <v>3.2700759735660667</v>
      </c>
      <c r="T94" s="115">
        <f t="shared" si="58"/>
        <v>3.1001191487741524</v>
      </c>
      <c r="U94" s="115">
        <f t="shared" si="58"/>
        <v>2.3033248001380859</v>
      </c>
      <c r="V94" s="115">
        <f t="shared" si="58"/>
        <v>0</v>
      </c>
      <c r="X94" s="102"/>
      <c r="Y94" s="102"/>
      <c r="Z94" s="102"/>
    </row>
    <row r="95" spans="2:26" ht="12" customHeight="1">
      <c r="B95" s="100" t="s">
        <v>192</v>
      </c>
      <c r="C95" s="115">
        <f>'Run 1 PL'!F148</f>
        <v>0</v>
      </c>
      <c r="D95" s="115">
        <f>'Run 1 PL'!G148</f>
        <v>0</v>
      </c>
      <c r="E95" s="115">
        <f>'Run 1 PL'!H148</f>
        <v>3.0193227994121767E-6</v>
      </c>
      <c r="F95" s="115">
        <f>'Run 1 PL'!I148</f>
        <v>0</v>
      </c>
      <c r="G95" s="115">
        <f>'Run 1 PL'!J148</f>
        <v>5.2109571905374526E-2</v>
      </c>
      <c r="H95" s="115">
        <f>'Run 1 PL'!K148</f>
        <v>0.13977435673790656</v>
      </c>
      <c r="I95" s="115">
        <f>'Run 1 PL'!L148</f>
        <v>0.33132858899236095</v>
      </c>
      <c r="J95" s="115">
        <f>'Run 1 PL'!M148</f>
        <v>0.45022910227310337</v>
      </c>
      <c r="K95" s="115">
        <f>'Run 1 PL'!N148</f>
        <v>0.48881712950944012</v>
      </c>
      <c r="L95" s="887">
        <f>K95/K90</f>
        <v>0.1347218132236197</v>
      </c>
      <c r="M95" s="100" t="s">
        <v>192</v>
      </c>
      <c r="N95" s="115">
        <f t="shared" ref="N95:V96" si="59">C95*0</f>
        <v>0</v>
      </c>
      <c r="O95" s="115">
        <f t="shared" si="59"/>
        <v>0</v>
      </c>
      <c r="P95" s="115">
        <f t="shared" si="59"/>
        <v>0</v>
      </c>
      <c r="Q95" s="115">
        <f t="shared" si="59"/>
        <v>0</v>
      </c>
      <c r="R95" s="115">
        <f t="shared" si="59"/>
        <v>0</v>
      </c>
      <c r="S95" s="115">
        <f t="shared" si="59"/>
        <v>0</v>
      </c>
      <c r="T95" s="115">
        <f t="shared" si="59"/>
        <v>0</v>
      </c>
      <c r="U95" s="115">
        <f t="shared" si="59"/>
        <v>0</v>
      </c>
      <c r="V95" s="115">
        <f t="shared" si="59"/>
        <v>0</v>
      </c>
      <c r="X95" s="102"/>
      <c r="Y95" s="102"/>
      <c r="Z95" s="102"/>
    </row>
    <row r="96" spans="2:26" ht="12" customHeight="1">
      <c r="B96" s="100" t="s">
        <v>191</v>
      </c>
      <c r="C96" s="115">
        <f>'Run 1 PL'!F147</f>
        <v>9.6738095591063493E-4</v>
      </c>
      <c r="D96" s="115">
        <f>'Run 1 PL'!G147</f>
        <v>1.0703741634651605E-3</v>
      </c>
      <c r="E96" s="115">
        <f>'Run 1 PL'!H147</f>
        <v>5.0185327365068341E-4</v>
      </c>
      <c r="F96" s="115">
        <f>'Run 1 PL'!I147</f>
        <v>3.8357583301386583E-2</v>
      </c>
      <c r="G96" s="115">
        <f>'Run 1 PL'!J147</f>
        <v>0.20353681662617837</v>
      </c>
      <c r="H96" s="115">
        <f>'Run 1 PL'!K147</f>
        <v>0.43260656375861667</v>
      </c>
      <c r="I96" s="115">
        <f>'Run 1 PL'!L147</f>
        <v>0.63706283245631445</v>
      </c>
      <c r="J96" s="115">
        <f>'Run 1 PL'!M147</f>
        <v>0.75781393605383995</v>
      </c>
      <c r="K96" s="115">
        <f>'Run 1 PL'!N147</f>
        <v>0.82750353137822552</v>
      </c>
      <c r="L96" s="887">
        <f>K96/K90</f>
        <v>0.22806642702579444</v>
      </c>
      <c r="M96" s="100" t="s">
        <v>191</v>
      </c>
      <c r="N96" s="115">
        <f t="shared" si="59"/>
        <v>0</v>
      </c>
      <c r="O96" s="115">
        <f t="shared" si="59"/>
        <v>0</v>
      </c>
      <c r="P96" s="115">
        <f t="shared" si="59"/>
        <v>0</v>
      </c>
      <c r="Q96" s="115">
        <f t="shared" si="59"/>
        <v>0</v>
      </c>
      <c r="R96" s="115">
        <f t="shared" si="59"/>
        <v>0</v>
      </c>
      <c r="S96" s="115">
        <f t="shared" si="59"/>
        <v>0</v>
      </c>
      <c r="T96" s="115">
        <f t="shared" si="59"/>
        <v>0</v>
      </c>
      <c r="U96" s="115">
        <f t="shared" si="59"/>
        <v>0</v>
      </c>
      <c r="V96" s="115">
        <f t="shared" si="59"/>
        <v>0</v>
      </c>
      <c r="X96" s="102"/>
      <c r="Y96" s="102"/>
      <c r="Z96" s="102"/>
    </row>
    <row r="97" spans="2:26" ht="12" customHeight="1">
      <c r="B97" s="100"/>
      <c r="C97" s="119"/>
      <c r="D97" s="119"/>
      <c r="E97" s="119"/>
      <c r="F97" s="119"/>
      <c r="G97" s="115"/>
      <c r="H97" s="115"/>
      <c r="I97" s="115"/>
      <c r="J97" s="115"/>
      <c r="K97" s="115"/>
      <c r="L97" s="887">
        <f>L96+L95+L94+L92</f>
        <v>1</v>
      </c>
      <c r="M97" s="100"/>
      <c r="N97" s="119"/>
      <c r="O97" s="119"/>
      <c r="P97" s="119"/>
      <c r="Q97" s="119"/>
      <c r="R97" s="115"/>
      <c r="S97" s="115"/>
      <c r="T97" s="115"/>
      <c r="U97" s="115"/>
      <c r="V97" s="115"/>
      <c r="X97" s="102"/>
      <c r="Y97" s="102"/>
      <c r="Z97" s="102"/>
    </row>
    <row r="98" spans="2:26" ht="12" customHeight="1">
      <c r="B98" s="98" t="s">
        <v>206</v>
      </c>
      <c r="C98" s="116">
        <f t="shared" ref="C98:K98" si="60">SUM(C99:C104)</f>
        <v>0.94171884921397453</v>
      </c>
      <c r="D98" s="116">
        <f t="shared" si="60"/>
        <v>0.92119554547163196</v>
      </c>
      <c r="E98" s="116">
        <f t="shared" si="60"/>
        <v>0.66738003298794246</v>
      </c>
      <c r="F98" s="116">
        <f t="shared" si="60"/>
        <v>0.89710835069628569</v>
      </c>
      <c r="G98" s="116">
        <f t="shared" si="60"/>
        <v>0.82085373914777082</v>
      </c>
      <c r="H98" s="116">
        <f t="shared" si="60"/>
        <v>0.75291093948426291</v>
      </c>
      <c r="I98" s="116">
        <f t="shared" si="60"/>
        <v>0.66868699992157765</v>
      </c>
      <c r="J98" s="116">
        <f t="shared" si="60"/>
        <v>0.60207375100251981</v>
      </c>
      <c r="K98" s="116">
        <f t="shared" si="60"/>
        <v>0.56042939111922063</v>
      </c>
      <c r="M98" s="98" t="s">
        <v>206</v>
      </c>
      <c r="N98" s="116">
        <f t="shared" ref="N98:V98" si="61">SUM(N99:N104)</f>
        <v>2.7591402641242833</v>
      </c>
      <c r="O98" s="116">
        <f t="shared" si="61"/>
        <v>2.6859549934902782</v>
      </c>
      <c r="P98" s="116">
        <f t="shared" si="61"/>
        <v>1.9270657122563333</v>
      </c>
      <c r="Q98" s="116">
        <f t="shared" si="61"/>
        <v>2.4762942356463231</v>
      </c>
      <c r="R98" s="116">
        <f t="shared" si="61"/>
        <v>2.0429692920867595</v>
      </c>
      <c r="S98" s="116">
        <f t="shared" si="61"/>
        <v>1.4455898763675186</v>
      </c>
      <c r="T98" s="116">
        <f t="shared" si="61"/>
        <v>0.79553075021845487</v>
      </c>
      <c r="U98" s="116">
        <f t="shared" si="61"/>
        <v>0.38857697747519138</v>
      </c>
      <c r="V98" s="116">
        <f t="shared" si="61"/>
        <v>0</v>
      </c>
      <c r="X98" s="102"/>
      <c r="Y98" s="102"/>
      <c r="Z98" s="102"/>
    </row>
    <row r="99" spans="2:26" ht="12" customHeight="1">
      <c r="B99" s="100" t="s">
        <v>203</v>
      </c>
      <c r="C99" s="115">
        <f>0</f>
        <v>0</v>
      </c>
      <c r="D99" s="115">
        <f>0</f>
        <v>0</v>
      </c>
      <c r="E99" s="115">
        <f>0</f>
        <v>0</v>
      </c>
      <c r="F99" s="115">
        <f>0</f>
        <v>0</v>
      </c>
      <c r="G99" s="115">
        <f>0</f>
        <v>0</v>
      </c>
      <c r="H99" s="115">
        <f>0</f>
        <v>0</v>
      </c>
      <c r="I99" s="115">
        <f>0</f>
        <v>0</v>
      </c>
      <c r="J99" s="115">
        <f>0</f>
        <v>0</v>
      </c>
      <c r="K99" s="115">
        <f>0</f>
        <v>0</v>
      </c>
      <c r="M99" s="100" t="s">
        <v>203</v>
      </c>
      <c r="N99" s="115">
        <f t="shared" ref="N99:V99" si="62">C99*C$9</f>
        <v>0</v>
      </c>
      <c r="O99" s="115">
        <f t="shared" si="62"/>
        <v>0</v>
      </c>
      <c r="P99" s="115">
        <f t="shared" si="62"/>
        <v>0</v>
      </c>
      <c r="Q99" s="115">
        <f t="shared" si="62"/>
        <v>0</v>
      </c>
      <c r="R99" s="115">
        <f t="shared" si="62"/>
        <v>0</v>
      </c>
      <c r="S99" s="115">
        <f t="shared" si="62"/>
        <v>0</v>
      </c>
      <c r="T99" s="115">
        <f t="shared" si="62"/>
        <v>0</v>
      </c>
      <c r="U99" s="115">
        <f t="shared" si="62"/>
        <v>0</v>
      </c>
      <c r="V99" s="115">
        <f t="shared" si="62"/>
        <v>0</v>
      </c>
      <c r="X99" s="102"/>
      <c r="Y99" s="102"/>
      <c r="Z99" s="102"/>
    </row>
    <row r="100" spans="2:26" ht="12" customHeight="1">
      <c r="B100" s="100" t="s">
        <v>204</v>
      </c>
      <c r="C100" s="135">
        <f>'Run 1 B&amp;C'!F105</f>
        <v>0.90519055272102411</v>
      </c>
      <c r="D100" s="135">
        <f>'Run 1 B&amp;C'!G105</f>
        <v>0.88231264405922938</v>
      </c>
      <c r="E100" s="135">
        <f>'Run 1 B&amp;C'!H105</f>
        <v>0.63379912932991633</v>
      </c>
      <c r="F100" s="135">
        <f>'Run 1 B&amp;C'!I105</f>
        <v>0.7917412930880865</v>
      </c>
      <c r="G100" s="135">
        <f>'Run 1 B&amp;C'!J105</f>
        <v>0.60684589468475136</v>
      </c>
      <c r="H100" s="135">
        <f>'Run 1 B&amp;C'!K105</f>
        <v>0.4071200865616546</v>
      </c>
      <c r="I100" s="135">
        <f>'Run 1 B&amp;C'!L105</f>
        <v>0.21838663070960265</v>
      </c>
      <c r="J100" s="135">
        <f>'Run 1 B&amp;C'!M105</f>
        <v>8.6692101477113093E-2</v>
      </c>
      <c r="K100" s="135">
        <f>'Run 1 B&amp;C'!N105</f>
        <v>2.2233085580651693E-2</v>
      </c>
      <c r="M100" s="100" t="s">
        <v>204</v>
      </c>
      <c r="N100" s="115">
        <f t="shared" ref="N100:V100" si="63">C100*C$10</f>
        <v>2.6778740924044531</v>
      </c>
      <c r="O100" s="115">
        <f t="shared" si="63"/>
        <v>2.6009341509164403</v>
      </c>
      <c r="P100" s="115">
        <f t="shared" si="63"/>
        <v>1.8542427327676034</v>
      </c>
      <c r="Q100" s="115">
        <f t="shared" si="63"/>
        <v>2.2785522673782044</v>
      </c>
      <c r="R100" s="115">
        <f t="shared" si="63"/>
        <v>1.6981975516858081</v>
      </c>
      <c r="S100" s="115">
        <f t="shared" si="63"/>
        <v>0.97098140644954634</v>
      </c>
      <c r="T100" s="115">
        <f t="shared" si="63"/>
        <v>0.34723474282826822</v>
      </c>
      <c r="U100" s="115">
        <f t="shared" si="63"/>
        <v>6.8920220674304908E-2</v>
      </c>
      <c r="V100" s="115">
        <f t="shared" si="63"/>
        <v>0</v>
      </c>
      <c r="X100" s="102"/>
      <c r="Y100" s="102"/>
      <c r="Z100" s="102"/>
    </row>
    <row r="101" spans="2:26" ht="12" customHeight="1">
      <c r="B101" s="100" t="s">
        <v>187</v>
      </c>
      <c r="C101" s="115">
        <f>0</f>
        <v>0</v>
      </c>
      <c r="D101" s="115">
        <f>0</f>
        <v>0</v>
      </c>
      <c r="E101" s="115">
        <f>0</f>
        <v>0</v>
      </c>
      <c r="F101" s="115">
        <f>0</f>
        <v>0</v>
      </c>
      <c r="G101" s="115">
        <f>0</f>
        <v>0</v>
      </c>
      <c r="H101" s="115">
        <f>0</f>
        <v>0</v>
      </c>
      <c r="I101" s="115">
        <f>0</f>
        <v>0</v>
      </c>
      <c r="J101" s="115">
        <f>0</f>
        <v>0</v>
      </c>
      <c r="K101" s="115">
        <f>0</f>
        <v>0</v>
      </c>
      <c r="M101" s="100" t="s">
        <v>187</v>
      </c>
      <c r="N101" s="115">
        <f t="shared" ref="N101:V101" si="64">C101*C$9</f>
        <v>0</v>
      </c>
      <c r="O101" s="115">
        <f t="shared" si="64"/>
        <v>0</v>
      </c>
      <c r="P101" s="115">
        <f t="shared" si="64"/>
        <v>0</v>
      </c>
      <c r="Q101" s="115">
        <f t="shared" si="64"/>
        <v>0</v>
      </c>
      <c r="R101" s="115">
        <f t="shared" si="64"/>
        <v>0</v>
      </c>
      <c r="S101" s="115">
        <f t="shared" si="64"/>
        <v>0</v>
      </c>
      <c r="T101" s="115">
        <f t="shared" si="64"/>
        <v>0</v>
      </c>
      <c r="U101" s="115">
        <f t="shared" si="64"/>
        <v>0</v>
      </c>
      <c r="V101" s="115">
        <f t="shared" si="64"/>
        <v>0</v>
      </c>
      <c r="X101" s="102"/>
      <c r="Y101" s="102"/>
      <c r="Z101" s="102"/>
    </row>
    <row r="102" spans="2:26" ht="12" customHeight="1">
      <c r="B102" s="100" t="s">
        <v>151</v>
      </c>
      <c r="C102" s="135">
        <f>'Run 1 B&amp;C'!F106</f>
        <v>3.4440101286650815E-2</v>
      </c>
      <c r="D102" s="135">
        <f>'Run 1 B&amp;C'!G106</f>
        <v>3.6031307587790107E-2</v>
      </c>
      <c r="E102" s="135">
        <f>'Run 1 B&amp;C'!H106</f>
        <v>3.0861928604612159E-2</v>
      </c>
      <c r="F102" s="135">
        <f>'Run 1 B&amp;C'!I106</f>
        <v>8.8124233819741785E-2</v>
      </c>
      <c r="G102" s="135">
        <f>'Run 1 B&amp;C'!J106</f>
        <v>0.16218446721279106</v>
      </c>
      <c r="H102" s="135">
        <f>'Run 1 B&amp;C'!K106</f>
        <v>0.23639411760620227</v>
      </c>
      <c r="I102" s="135">
        <f>'Run 1 B&amp;C'!L106</f>
        <v>0.27113584576641264</v>
      </c>
      <c r="J102" s="135">
        <f>'Run 1 B&amp;C'!M106</f>
        <v>0.27066617849355329</v>
      </c>
      <c r="K102" s="135">
        <f>'Run 1 B&amp;C'!N106</f>
        <v>0.2389242216865971</v>
      </c>
      <c r="M102" s="100" t="s">
        <v>151</v>
      </c>
      <c r="N102" s="115">
        <f t="shared" ref="N102:V102" si="65">C102*C$11</f>
        <v>8.1266171719830152E-2</v>
      </c>
      <c r="O102" s="115">
        <f t="shared" si="65"/>
        <v>8.5020842573837865E-2</v>
      </c>
      <c r="P102" s="115">
        <f t="shared" si="65"/>
        <v>7.2822979488729817E-2</v>
      </c>
      <c r="Q102" s="115">
        <f t="shared" si="65"/>
        <v>0.1977419682681186</v>
      </c>
      <c r="R102" s="115">
        <f t="shared" si="65"/>
        <v>0.34477174040095132</v>
      </c>
      <c r="S102" s="115">
        <f t="shared" si="65"/>
        <v>0.47460846991797223</v>
      </c>
      <c r="T102" s="115">
        <f t="shared" si="65"/>
        <v>0.44829600739018666</v>
      </c>
      <c r="U102" s="115">
        <f t="shared" si="65"/>
        <v>0.31965675680088645</v>
      </c>
      <c r="V102" s="115">
        <f t="shared" si="65"/>
        <v>0</v>
      </c>
      <c r="X102" s="102"/>
      <c r="Y102" s="102"/>
      <c r="Z102" s="102"/>
    </row>
    <row r="103" spans="2:26" ht="12" customHeight="1">
      <c r="B103" s="100" t="s">
        <v>192</v>
      </c>
      <c r="C103" s="115">
        <f>'Run 1 B&amp;C'!F108</f>
        <v>0</v>
      </c>
      <c r="D103" s="115">
        <f>'Run 1 B&amp;C'!G108</f>
        <v>0</v>
      </c>
      <c r="E103" s="115">
        <f>'Run 1 B&amp;C'!H108</f>
        <v>0</v>
      </c>
      <c r="F103" s="115">
        <f>'Run 1 B&amp;C'!I108</f>
        <v>0</v>
      </c>
      <c r="G103" s="115">
        <f>'Run 1 B&amp;C'!J108</f>
        <v>2.1640740247186492E-3</v>
      </c>
      <c r="H103" s="115">
        <f>'Run 1 B&amp;C'!K108</f>
        <v>8.1637635958576506E-3</v>
      </c>
      <c r="I103" s="115">
        <f>'Run 1 B&amp;C'!L108</f>
        <v>1.7389556418263362E-2</v>
      </c>
      <c r="J103" s="115">
        <f>'Run 1 B&amp;C'!M108</f>
        <v>2.8086473318427518E-2</v>
      </c>
      <c r="K103" s="115">
        <f>'Run 1 B&amp;C'!N108</f>
        <v>3.9095815802010464E-2</v>
      </c>
      <c r="M103" s="100" t="s">
        <v>192</v>
      </c>
      <c r="N103" s="115">
        <f t="shared" ref="N103:V104" si="66">C103*0</f>
        <v>0</v>
      </c>
      <c r="O103" s="115">
        <f t="shared" si="66"/>
        <v>0</v>
      </c>
      <c r="P103" s="115">
        <f t="shared" si="66"/>
        <v>0</v>
      </c>
      <c r="Q103" s="115">
        <f t="shared" si="66"/>
        <v>0</v>
      </c>
      <c r="R103" s="115">
        <f t="shared" si="66"/>
        <v>0</v>
      </c>
      <c r="S103" s="115">
        <f t="shared" si="66"/>
        <v>0</v>
      </c>
      <c r="T103" s="115">
        <f t="shared" si="66"/>
        <v>0</v>
      </c>
      <c r="U103" s="115">
        <f t="shared" si="66"/>
        <v>0</v>
      </c>
      <c r="V103" s="115">
        <f t="shared" si="66"/>
        <v>0</v>
      </c>
      <c r="X103" s="102"/>
      <c r="Y103" s="102"/>
      <c r="Z103" s="102"/>
    </row>
    <row r="104" spans="2:26" ht="12" customHeight="1">
      <c r="B104" s="100" t="s">
        <v>191</v>
      </c>
      <c r="C104" s="115">
        <f>'Run 1 B&amp;C'!F107</f>
        <v>2.0881952062997136E-3</v>
      </c>
      <c r="D104" s="115">
        <f>'Run 1 B&amp;C'!G107</f>
        <v>2.8515938246124264E-3</v>
      </c>
      <c r="E104" s="115">
        <f>'Run 1 B&amp;C'!H107</f>
        <v>2.718975053414049E-3</v>
      </c>
      <c r="F104" s="115">
        <f>'Run 1 B&amp;C'!I107</f>
        <v>1.7242823788457439E-2</v>
      </c>
      <c r="G104" s="115">
        <f>'Run 1 B&amp;C'!J107</f>
        <v>4.9659303225509682E-2</v>
      </c>
      <c r="H104" s="115">
        <f>'Run 1 B&amp;C'!K107</f>
        <v>0.10123297172054838</v>
      </c>
      <c r="I104" s="115">
        <f>'Run 1 B&amp;C'!L107</f>
        <v>0.16177496702729896</v>
      </c>
      <c r="J104" s="115">
        <f>'Run 1 B&amp;C'!M107</f>
        <v>0.21662899771342592</v>
      </c>
      <c r="K104" s="115">
        <f>'Run 1 B&amp;C'!N107</f>
        <v>0.26017626804996141</v>
      </c>
      <c r="M104" s="100" t="s">
        <v>191</v>
      </c>
      <c r="N104" s="115">
        <f t="shared" si="66"/>
        <v>0</v>
      </c>
      <c r="O104" s="115">
        <f t="shared" si="66"/>
        <v>0</v>
      </c>
      <c r="P104" s="115">
        <f t="shared" si="66"/>
        <v>0</v>
      </c>
      <c r="Q104" s="115">
        <f t="shared" si="66"/>
        <v>0</v>
      </c>
      <c r="R104" s="115">
        <f t="shared" si="66"/>
        <v>0</v>
      </c>
      <c r="S104" s="115">
        <f t="shared" si="66"/>
        <v>0</v>
      </c>
      <c r="T104" s="115">
        <f t="shared" si="66"/>
        <v>0</v>
      </c>
      <c r="U104" s="115">
        <f t="shared" si="66"/>
        <v>0</v>
      </c>
      <c r="V104" s="115">
        <f t="shared" si="66"/>
        <v>0</v>
      </c>
      <c r="X104" s="102"/>
      <c r="Y104" s="102"/>
      <c r="Z104" s="102"/>
    </row>
    <row r="105" spans="2:26" ht="12" customHeight="1">
      <c r="B105" s="100"/>
      <c r="C105" s="119"/>
      <c r="D105" s="119"/>
      <c r="E105" s="119"/>
      <c r="F105" s="119"/>
      <c r="G105" s="115"/>
      <c r="H105" s="115"/>
      <c r="I105" s="115"/>
      <c r="J105" s="115"/>
      <c r="K105" s="115"/>
      <c r="M105" s="100"/>
      <c r="N105" s="119"/>
      <c r="O105" s="119"/>
      <c r="P105" s="119"/>
      <c r="Q105" s="119"/>
      <c r="R105" s="115"/>
      <c r="S105" s="115"/>
      <c r="T105" s="115"/>
      <c r="U105" s="115"/>
      <c r="V105" s="115"/>
      <c r="X105" s="102"/>
      <c r="Y105" s="102"/>
      <c r="Z105" s="102"/>
    </row>
    <row r="106" spans="2:26" ht="12" customHeight="1">
      <c r="B106" s="98" t="s">
        <v>207</v>
      </c>
      <c r="C106" s="134">
        <f t="shared" ref="C106:K106" si="67">C107+C108</f>
        <v>0.43910243667983567</v>
      </c>
      <c r="D106" s="134">
        <f t="shared" si="67"/>
        <v>0.43901603835014552</v>
      </c>
      <c r="E106" s="134">
        <f t="shared" si="67"/>
        <v>0.37096855240587295</v>
      </c>
      <c r="F106" s="134">
        <f t="shared" si="67"/>
        <v>0.51438878263379817</v>
      </c>
      <c r="G106" s="134">
        <f t="shared" si="67"/>
        <v>0.53445803647031864</v>
      </c>
      <c r="H106" s="134">
        <f t="shared" si="67"/>
        <v>0.46789311703092307</v>
      </c>
      <c r="I106" s="134">
        <f t="shared" si="67"/>
        <v>0.43472744820186382</v>
      </c>
      <c r="J106" s="134">
        <f t="shared" si="67"/>
        <v>0.41196075879736271</v>
      </c>
      <c r="K106" s="134">
        <f t="shared" si="67"/>
        <v>0.36773835070297561</v>
      </c>
      <c r="M106" s="98" t="s">
        <v>207</v>
      </c>
      <c r="N106" s="134">
        <f t="shared" ref="N106:V106" si="68">N107+N108</f>
        <v>1.2353905549647004</v>
      </c>
      <c r="O106" s="134">
        <f t="shared" si="68"/>
        <v>1.2271529959576692</v>
      </c>
      <c r="P106" s="134">
        <f t="shared" si="68"/>
        <v>1.0335666129145751</v>
      </c>
      <c r="Q106" s="134">
        <f t="shared" si="68"/>
        <v>1.3556430682253129</v>
      </c>
      <c r="R106" s="134">
        <f t="shared" si="68"/>
        <v>1.2371185194384398</v>
      </c>
      <c r="S106" s="134">
        <f t="shared" si="68"/>
        <v>0.76525720005609699</v>
      </c>
      <c r="T106" s="134">
        <f t="shared" si="68"/>
        <v>0.39362823616133247</v>
      </c>
      <c r="U106" s="134">
        <f t="shared" si="68"/>
        <v>0.15121306902357246</v>
      </c>
      <c r="V106" s="134">
        <f t="shared" si="68"/>
        <v>0</v>
      </c>
      <c r="X106" s="102"/>
      <c r="Y106" s="102"/>
      <c r="Z106" s="102"/>
    </row>
    <row r="107" spans="2:26" ht="12" customHeight="1">
      <c r="B107" s="100" t="s">
        <v>203</v>
      </c>
      <c r="C107" s="133">
        <f>'Run 1 2RM'!F61</f>
        <v>0.43910243667983567</v>
      </c>
      <c r="D107" s="133">
        <f>'Run 1 2RM'!G61</f>
        <v>0.43901603835014552</v>
      </c>
      <c r="E107" s="133">
        <f>'Run 1 2RM'!H61</f>
        <v>0.37096855240587295</v>
      </c>
      <c r="F107" s="133">
        <f>'Run 1 2RM'!I61</f>
        <v>0.49465102348762868</v>
      </c>
      <c r="G107" s="133">
        <f>'Run 1 2RM'!J61</f>
        <v>0.46320148249155296</v>
      </c>
      <c r="H107" s="133">
        <f>'Run 1 2RM'!K61</f>
        <v>0.33619207031569331</v>
      </c>
      <c r="I107" s="133">
        <f>'Run 1 2RM'!L61</f>
        <v>0.25939257737155352</v>
      </c>
      <c r="J107" s="133">
        <f>'Run 1 2RM'!M61</f>
        <v>0.1992923479717594</v>
      </c>
      <c r="K107" s="133">
        <f>'Run 1 2RM'!N61</f>
        <v>0.10879832861034781</v>
      </c>
      <c r="M107" s="100" t="s">
        <v>203</v>
      </c>
      <c r="N107" s="115">
        <f t="shared" ref="N107:V107" si="69">C107*C$9</f>
        <v>1.2353905549647004</v>
      </c>
      <c r="O107" s="115">
        <f t="shared" si="69"/>
        <v>1.2271529959576692</v>
      </c>
      <c r="P107" s="115">
        <f t="shared" si="69"/>
        <v>1.0335666129145751</v>
      </c>
      <c r="Q107" s="115">
        <f t="shared" si="69"/>
        <v>1.3556430682253129</v>
      </c>
      <c r="R107" s="115">
        <f t="shared" si="69"/>
        <v>1.2371185194384398</v>
      </c>
      <c r="S107" s="115">
        <f t="shared" si="69"/>
        <v>0.76525720005609699</v>
      </c>
      <c r="T107" s="115">
        <f t="shared" si="69"/>
        <v>0.39362823616133247</v>
      </c>
      <c r="U107" s="115">
        <f t="shared" si="69"/>
        <v>0.15121306902357246</v>
      </c>
      <c r="V107" s="115">
        <f t="shared" si="69"/>
        <v>0</v>
      </c>
      <c r="X107" s="102"/>
      <c r="Y107" s="102"/>
      <c r="Z107" s="102"/>
    </row>
    <row r="108" spans="2:26" ht="12" customHeight="1">
      <c r="B108" s="100" t="s">
        <v>191</v>
      </c>
      <c r="C108" s="133">
        <f>'Run 1 2RM'!F62</f>
        <v>0</v>
      </c>
      <c r="D108" s="133">
        <f>'Run 1 2RM'!G62</f>
        <v>0</v>
      </c>
      <c r="E108" s="133">
        <f>'Run 1 2RM'!H62</f>
        <v>0</v>
      </c>
      <c r="F108" s="133">
        <f>'Run 1 2RM'!I62</f>
        <v>1.9737759146169445E-2</v>
      </c>
      <c r="G108" s="133">
        <f>'Run 1 2RM'!J62</f>
        <v>7.1256553978765722E-2</v>
      </c>
      <c r="H108" s="133">
        <f>'Run 1 2RM'!K62</f>
        <v>0.13170104671522978</v>
      </c>
      <c r="I108" s="133">
        <f>'Run 1 2RM'!L62</f>
        <v>0.1753348708303103</v>
      </c>
      <c r="J108" s="133">
        <f>'Run 1 2RM'!M62</f>
        <v>0.21266841082560328</v>
      </c>
      <c r="K108" s="133">
        <f>'Run 1 2RM'!N62</f>
        <v>0.25894002209262779</v>
      </c>
      <c r="M108" s="100" t="s">
        <v>191</v>
      </c>
      <c r="N108" s="115">
        <f t="shared" ref="N108:V108" si="70">C108*0</f>
        <v>0</v>
      </c>
      <c r="O108" s="115">
        <f t="shared" si="70"/>
        <v>0</v>
      </c>
      <c r="P108" s="115">
        <f t="shared" si="70"/>
        <v>0</v>
      </c>
      <c r="Q108" s="115">
        <f t="shared" si="70"/>
        <v>0</v>
      </c>
      <c r="R108" s="115">
        <f t="shared" si="70"/>
        <v>0</v>
      </c>
      <c r="S108" s="115">
        <f t="shared" si="70"/>
        <v>0</v>
      </c>
      <c r="T108" s="115">
        <f t="shared" si="70"/>
        <v>0</v>
      </c>
      <c r="U108" s="115">
        <f t="shared" si="70"/>
        <v>0</v>
      </c>
      <c r="V108" s="115">
        <f t="shared" si="70"/>
        <v>0</v>
      </c>
      <c r="X108" s="102"/>
      <c r="Y108" s="102"/>
      <c r="Z108" s="102"/>
    </row>
    <row r="109" spans="2:26" ht="12" customHeight="1">
      <c r="B109" s="100"/>
      <c r="C109" s="119"/>
      <c r="D109" s="119"/>
      <c r="E109" s="119"/>
      <c r="F109" s="119"/>
      <c r="G109" s="115"/>
      <c r="H109" s="115"/>
      <c r="I109" s="115"/>
      <c r="J109" s="115"/>
      <c r="K109" s="115"/>
      <c r="M109" s="100"/>
      <c r="N109" s="119"/>
      <c r="O109" s="119"/>
      <c r="P109" s="119"/>
      <c r="Q109" s="119"/>
      <c r="R109" s="115"/>
      <c r="S109" s="115"/>
      <c r="T109" s="115"/>
      <c r="U109" s="115"/>
      <c r="V109" s="115"/>
      <c r="X109" s="102"/>
      <c r="Y109" s="102"/>
      <c r="Z109" s="102"/>
    </row>
    <row r="110" spans="2:26" ht="12" customHeight="1">
      <c r="B110" s="98" t="s">
        <v>208</v>
      </c>
      <c r="C110" s="116">
        <f t="shared" ref="C110:K111" si="71">C74+C82+C90+C98+C106</f>
        <v>42.289240856472148</v>
      </c>
      <c r="D110" s="116">
        <f t="shared" si="71"/>
        <v>41.773771337402707</v>
      </c>
      <c r="E110" s="116">
        <f t="shared" si="71"/>
        <v>35.410232808093191</v>
      </c>
      <c r="F110" s="116">
        <f t="shared" si="71"/>
        <v>35.254388300595181</v>
      </c>
      <c r="G110" s="116">
        <f t="shared" si="71"/>
        <v>28.303293887504083</v>
      </c>
      <c r="H110" s="116">
        <f t="shared" si="71"/>
        <v>22.048497856036853</v>
      </c>
      <c r="I110" s="116">
        <f t="shared" si="71"/>
        <v>16.457575072007462</v>
      </c>
      <c r="J110" s="116">
        <f t="shared" si="71"/>
        <v>12.38752722356087</v>
      </c>
      <c r="K110" s="116">
        <f t="shared" si="71"/>
        <v>10.25087601513917</v>
      </c>
      <c r="M110" s="98" t="s">
        <v>208</v>
      </c>
      <c r="N110" s="116">
        <f t="shared" ref="N110:V111" si="72">N74+N82+N90+N98+N106</f>
        <v>123.8282254399671</v>
      </c>
      <c r="O110" s="116">
        <f t="shared" si="72"/>
        <v>121.70744699901297</v>
      </c>
      <c r="P110" s="116">
        <f t="shared" si="72"/>
        <v>102.38904182893637</v>
      </c>
      <c r="Q110" s="116">
        <f t="shared" si="72"/>
        <v>98.031354203521815</v>
      </c>
      <c r="R110" s="116">
        <f t="shared" si="72"/>
        <v>71.433989219930453</v>
      </c>
      <c r="S110" s="116">
        <f t="shared" si="72"/>
        <v>40.93402295986494</v>
      </c>
      <c r="T110" s="116">
        <f t="shared" si="72"/>
        <v>16.016934421448134</v>
      </c>
      <c r="U110" s="116">
        <f t="shared" si="72"/>
        <v>4.7061441317594674</v>
      </c>
      <c r="V110" s="116">
        <f t="shared" si="72"/>
        <v>0</v>
      </c>
      <c r="X110" s="102"/>
      <c r="Y110" s="102"/>
      <c r="Z110" s="102"/>
    </row>
    <row r="111" spans="2:26" ht="12" customHeight="1">
      <c r="B111" s="100" t="s">
        <v>203</v>
      </c>
      <c r="C111" s="115">
        <f t="shared" si="71"/>
        <v>7.4390514963228886</v>
      </c>
      <c r="D111" s="115">
        <f t="shared" si="71"/>
        <v>7.7965629369817187</v>
      </c>
      <c r="E111" s="115">
        <f t="shared" si="71"/>
        <v>6.6798591271330769</v>
      </c>
      <c r="F111" s="115">
        <f t="shared" si="71"/>
        <v>8.9041884592684184</v>
      </c>
      <c r="G111" s="115">
        <f t="shared" si="71"/>
        <v>7.8308784641874905</v>
      </c>
      <c r="H111" s="115">
        <f t="shared" si="71"/>
        <v>5.0522109871487677</v>
      </c>
      <c r="I111" s="115">
        <f t="shared" si="71"/>
        <v>2.6533374931540559</v>
      </c>
      <c r="J111" s="115">
        <f t="shared" si="71"/>
        <v>0.76642454394136172</v>
      </c>
      <c r="K111" s="115">
        <f t="shared" si="71"/>
        <v>0.10879832861034781</v>
      </c>
      <c r="M111" s="100" t="s">
        <v>203</v>
      </c>
      <c r="N111" s="115">
        <f t="shared" si="72"/>
        <v>20.929362237072151</v>
      </c>
      <c r="O111" s="115">
        <f t="shared" si="72"/>
        <v>21.793225601154099</v>
      </c>
      <c r="P111" s="115">
        <f t="shared" si="72"/>
        <v>18.610955909879284</v>
      </c>
      <c r="Q111" s="115">
        <f t="shared" si="72"/>
        <v>24.402863412413325</v>
      </c>
      <c r="R111" s="115">
        <f t="shared" si="72"/>
        <v>20.914710202151952</v>
      </c>
      <c r="S111" s="115">
        <f t="shared" si="72"/>
        <v>11.500095259497382</v>
      </c>
      <c r="T111" s="115">
        <f t="shared" si="72"/>
        <v>4.0264396458612799</v>
      </c>
      <c r="U111" s="115">
        <f t="shared" si="72"/>
        <v>0.5815246227155082</v>
      </c>
      <c r="V111" s="115">
        <f t="shared" si="72"/>
        <v>0</v>
      </c>
      <c r="X111" s="102"/>
      <c r="Y111" s="102"/>
      <c r="Z111" s="102"/>
    </row>
    <row r="112" spans="2:26" ht="12" customHeight="1">
      <c r="B112" s="100" t="s">
        <v>204</v>
      </c>
      <c r="C112" s="135">
        <f t="shared" ref="C112:K115" si="73">C76+C84+C92+C100</f>
        <v>34.673779143263999</v>
      </c>
      <c r="D112" s="115">
        <f t="shared" si="73"/>
        <v>33.762416785525545</v>
      </c>
      <c r="E112" s="115">
        <f t="shared" si="73"/>
        <v>28.493559141270385</v>
      </c>
      <c r="F112" s="115">
        <f t="shared" si="73"/>
        <v>25.108069946406985</v>
      </c>
      <c r="G112" s="115">
        <f t="shared" si="73"/>
        <v>17.094562557625942</v>
      </c>
      <c r="H112" s="115">
        <f t="shared" si="73"/>
        <v>10.737499059489942</v>
      </c>
      <c r="I112" s="115">
        <f t="shared" si="73"/>
        <v>5.2678890688191924</v>
      </c>
      <c r="J112" s="115">
        <f t="shared" si="73"/>
        <v>1.8294313862955809</v>
      </c>
      <c r="K112" s="115">
        <f t="shared" si="73"/>
        <v>0.49231227406286071</v>
      </c>
      <c r="M112" s="100" t="s">
        <v>204</v>
      </c>
      <c r="N112" s="115">
        <f t="shared" ref="N112:V115" si="74">N76+N84+N92+N100</f>
        <v>102.57731322359163</v>
      </c>
      <c r="O112" s="115">
        <f t="shared" si="74"/>
        <v>99.526877945379354</v>
      </c>
      <c r="P112" s="115">
        <f t="shared" si="74"/>
        <v>83.360756623700652</v>
      </c>
      <c r="Q112" s="115">
        <f t="shared" si="74"/>
        <v>72.258514498764669</v>
      </c>
      <c r="R112" s="115">
        <f t="shared" si="74"/>
        <v>47.837423861260426</v>
      </c>
      <c r="S112" s="115">
        <f t="shared" si="74"/>
        <v>25.608935256883516</v>
      </c>
      <c r="T112" s="115">
        <f t="shared" si="74"/>
        <v>8.3759436194225163</v>
      </c>
      <c r="U112" s="115">
        <f t="shared" si="74"/>
        <v>1.454397952104987</v>
      </c>
      <c r="V112" s="115">
        <f t="shared" si="74"/>
        <v>0</v>
      </c>
      <c r="X112" s="102"/>
      <c r="Y112" s="102"/>
      <c r="Z112" s="102"/>
    </row>
    <row r="113" spans="2:26" ht="12" customHeight="1">
      <c r="B113" s="100" t="s">
        <v>187</v>
      </c>
      <c r="C113" s="115">
        <f t="shared" si="73"/>
        <v>0</v>
      </c>
      <c r="D113" s="115">
        <f t="shared" si="73"/>
        <v>0</v>
      </c>
      <c r="E113" s="115">
        <f t="shared" si="73"/>
        <v>0</v>
      </c>
      <c r="F113" s="115">
        <f t="shared" si="73"/>
        <v>0</v>
      </c>
      <c r="G113" s="115">
        <f t="shared" si="73"/>
        <v>0</v>
      </c>
      <c r="H113" s="115">
        <f t="shared" si="73"/>
        <v>0</v>
      </c>
      <c r="I113" s="115">
        <f t="shared" si="73"/>
        <v>0</v>
      </c>
      <c r="J113" s="115">
        <f t="shared" si="73"/>
        <v>0</v>
      </c>
      <c r="K113" s="115">
        <f t="shared" si="73"/>
        <v>0</v>
      </c>
      <c r="M113" s="100" t="s">
        <v>187</v>
      </c>
      <c r="N113" s="115">
        <f t="shared" si="74"/>
        <v>0</v>
      </c>
      <c r="O113" s="115">
        <f t="shared" si="74"/>
        <v>0</v>
      </c>
      <c r="P113" s="115">
        <f t="shared" si="74"/>
        <v>0</v>
      </c>
      <c r="Q113" s="115">
        <f t="shared" si="74"/>
        <v>0</v>
      </c>
      <c r="R113" s="115">
        <f t="shared" si="74"/>
        <v>0</v>
      </c>
      <c r="S113" s="115">
        <f t="shared" si="74"/>
        <v>0</v>
      </c>
      <c r="T113" s="115">
        <f t="shared" si="74"/>
        <v>0</v>
      </c>
      <c r="U113" s="115">
        <f t="shared" si="74"/>
        <v>0</v>
      </c>
      <c r="V113" s="115">
        <f t="shared" si="74"/>
        <v>0</v>
      </c>
      <c r="X113" s="102"/>
      <c r="Y113" s="102"/>
      <c r="Z113" s="102"/>
    </row>
    <row r="114" spans="2:26" ht="12" customHeight="1">
      <c r="B114" s="100" t="s">
        <v>151</v>
      </c>
      <c r="C114" s="135">
        <f t="shared" si="73"/>
        <v>0.13627089379952087</v>
      </c>
      <c r="D114" s="135">
        <f t="shared" si="73"/>
        <v>0.16415376107670679</v>
      </c>
      <c r="E114" s="135">
        <f t="shared" si="73"/>
        <v>0.1768615759520851</v>
      </c>
      <c r="F114" s="135">
        <f t="shared" si="73"/>
        <v>0.61053357651580653</v>
      </c>
      <c r="G114" s="135">
        <f t="shared" si="73"/>
        <v>1.2615745397112068</v>
      </c>
      <c r="H114" s="135">
        <f t="shared" si="73"/>
        <v>1.9051613505424314</v>
      </c>
      <c r="I114" s="135">
        <f t="shared" si="73"/>
        <v>2.1861323068612188</v>
      </c>
      <c r="J114" s="135">
        <f t="shared" si="73"/>
        <v>2.2609835367815179</v>
      </c>
      <c r="K114" s="135">
        <f t="shared" si="73"/>
        <v>2.1208687199248626</v>
      </c>
      <c r="M114" s="100" t="s">
        <v>151</v>
      </c>
      <c r="N114" s="135">
        <f t="shared" si="74"/>
        <v>0.3215499793033138</v>
      </c>
      <c r="O114" s="135">
        <f t="shared" si="74"/>
        <v>0.38734345247951824</v>
      </c>
      <c r="P114" s="135">
        <f t="shared" si="74"/>
        <v>0.41732929535642616</v>
      </c>
      <c r="Q114" s="135">
        <f t="shared" si="74"/>
        <v>1.3699762923438181</v>
      </c>
      <c r="R114" s="135">
        <f t="shared" si="74"/>
        <v>2.6818551565180839</v>
      </c>
      <c r="S114" s="135">
        <f t="shared" si="74"/>
        <v>3.8249924434840388</v>
      </c>
      <c r="T114" s="135">
        <f t="shared" si="74"/>
        <v>3.6145511561643393</v>
      </c>
      <c r="U114" s="135">
        <f t="shared" si="74"/>
        <v>2.6702215569389725</v>
      </c>
      <c r="V114" s="135">
        <f t="shared" si="74"/>
        <v>0</v>
      </c>
      <c r="X114" s="102"/>
      <c r="Y114" s="102"/>
      <c r="Z114" s="102"/>
    </row>
    <row r="115" spans="2:26" ht="12" customHeight="1">
      <c r="B115" s="100" t="s">
        <v>192</v>
      </c>
      <c r="C115" s="115">
        <f t="shared" si="73"/>
        <v>0</v>
      </c>
      <c r="D115" s="115">
        <f t="shared" si="73"/>
        <v>0</v>
      </c>
      <c r="E115" s="115">
        <f t="shared" si="73"/>
        <v>3.0193227994121767E-6</v>
      </c>
      <c r="F115" s="115">
        <f t="shared" si="73"/>
        <v>0</v>
      </c>
      <c r="G115" s="115">
        <f t="shared" si="73"/>
        <v>5.4273645930093178E-2</v>
      </c>
      <c r="H115" s="115">
        <f t="shared" si="73"/>
        <v>0.14793812033376422</v>
      </c>
      <c r="I115" s="115">
        <f t="shared" si="73"/>
        <v>0.34871814541062429</v>
      </c>
      <c r="J115" s="115">
        <f t="shared" si="73"/>
        <v>0.47831557559153087</v>
      </c>
      <c r="K115" s="115">
        <f t="shared" si="73"/>
        <v>0.52791294531145061</v>
      </c>
      <c r="M115" s="100" t="s">
        <v>192</v>
      </c>
      <c r="N115" s="115">
        <f t="shared" si="74"/>
        <v>0</v>
      </c>
      <c r="O115" s="115">
        <f t="shared" si="74"/>
        <v>0</v>
      </c>
      <c r="P115" s="115">
        <f t="shared" si="74"/>
        <v>0</v>
      </c>
      <c r="Q115" s="115">
        <f t="shared" si="74"/>
        <v>0</v>
      </c>
      <c r="R115" s="115">
        <f t="shared" si="74"/>
        <v>0</v>
      </c>
      <c r="S115" s="115">
        <f t="shared" si="74"/>
        <v>0</v>
      </c>
      <c r="T115" s="115">
        <f t="shared" si="74"/>
        <v>0</v>
      </c>
      <c r="U115" s="115">
        <f t="shared" si="74"/>
        <v>0</v>
      </c>
      <c r="V115" s="115">
        <f t="shared" si="74"/>
        <v>0</v>
      </c>
      <c r="X115" s="102"/>
      <c r="Y115" s="102"/>
      <c r="Z115" s="102"/>
    </row>
    <row r="116" spans="2:26" ht="12" customHeight="1">
      <c r="B116" s="100" t="s">
        <v>191</v>
      </c>
      <c r="C116" s="115">
        <f t="shared" ref="C116:K116" si="75">C80+C88+C96+C104+C108</f>
        <v>4.013932308573389E-2</v>
      </c>
      <c r="D116" s="115">
        <f t="shared" si="75"/>
        <v>5.0637853818735E-2</v>
      </c>
      <c r="E116" s="115">
        <f t="shared" si="75"/>
        <v>5.9949944414850354E-2</v>
      </c>
      <c r="F116" s="115">
        <f t="shared" si="75"/>
        <v>0.63159631840396913</v>
      </c>
      <c r="G116" s="115">
        <f t="shared" si="75"/>
        <v>2.0620046800493554</v>
      </c>
      <c r="H116" s="115">
        <f t="shared" si="75"/>
        <v>4.2056883385219486</v>
      </c>
      <c r="I116" s="115">
        <f t="shared" si="75"/>
        <v>6.0014980577623671</v>
      </c>
      <c r="J116" s="115">
        <f t="shared" si="75"/>
        <v>7.0523721809508784</v>
      </c>
      <c r="K116" s="115">
        <f t="shared" si="75"/>
        <v>7.0009837472296468</v>
      </c>
      <c r="M116" s="100" t="s">
        <v>191</v>
      </c>
      <c r="N116" s="115">
        <f t="shared" ref="N116:V116" si="76">N80+N88+N96+N104+N108</f>
        <v>0</v>
      </c>
      <c r="O116" s="115">
        <f t="shared" si="76"/>
        <v>0</v>
      </c>
      <c r="P116" s="115">
        <f t="shared" si="76"/>
        <v>0</v>
      </c>
      <c r="Q116" s="115">
        <f t="shared" si="76"/>
        <v>0</v>
      </c>
      <c r="R116" s="115">
        <f t="shared" si="76"/>
        <v>0</v>
      </c>
      <c r="S116" s="115">
        <f t="shared" si="76"/>
        <v>0</v>
      </c>
      <c r="T116" s="115">
        <f t="shared" si="76"/>
        <v>0</v>
      </c>
      <c r="U116" s="115">
        <f t="shared" si="76"/>
        <v>0</v>
      </c>
      <c r="V116" s="115">
        <f t="shared" si="76"/>
        <v>0</v>
      </c>
      <c r="X116" s="102"/>
      <c r="Y116" s="102"/>
      <c r="Z116" s="102"/>
    </row>
    <row r="117" spans="2:26" ht="12" customHeight="1">
      <c r="X117" s="102"/>
      <c r="Y117" s="102"/>
      <c r="Z117" s="102"/>
    </row>
    <row r="118" spans="2:26" ht="12" customHeight="1">
      <c r="B118" s="125" t="s">
        <v>193</v>
      </c>
      <c r="C118" s="126">
        <f t="shared" ref="C118:K118" si="77">C110/$C110-1</f>
        <v>0</v>
      </c>
      <c r="D118" s="126">
        <f t="shared" si="77"/>
        <v>-1.218914098786783E-2</v>
      </c>
      <c r="E118" s="126">
        <f t="shared" si="77"/>
        <v>-0.16266567829216916</v>
      </c>
      <c r="F118" s="126">
        <f t="shared" si="77"/>
        <v>-0.16635088295278111</v>
      </c>
      <c r="G118" s="126">
        <f t="shared" si="77"/>
        <v>-0.33072116419483066</v>
      </c>
      <c r="H118" s="126">
        <f t="shared" si="77"/>
        <v>-0.47862630282561702</v>
      </c>
      <c r="I118" s="126">
        <f t="shared" si="77"/>
        <v>-0.61083304550526796</v>
      </c>
      <c r="J118" s="126">
        <f t="shared" si="77"/>
        <v>-0.70707615051299688</v>
      </c>
      <c r="K118" s="126">
        <f t="shared" si="77"/>
        <v>-0.75760085053476844</v>
      </c>
      <c r="M118" s="125" t="s">
        <v>193</v>
      </c>
      <c r="N118" s="126">
        <f t="shared" ref="N118:V118" si="78">N110/$N110-1</f>
        <v>0</v>
      </c>
      <c r="O118" s="126">
        <f t="shared" si="78"/>
        <v>-1.7126777303146379E-2</v>
      </c>
      <c r="P118" s="126">
        <f t="shared" si="78"/>
        <v>-0.17313648431007045</v>
      </c>
      <c r="Q118" s="126">
        <f t="shared" si="78"/>
        <v>-0.20832787633665806</v>
      </c>
      <c r="R118" s="126">
        <f t="shared" si="78"/>
        <v>-0.42312030261176425</v>
      </c>
      <c r="S118" s="126">
        <f t="shared" si="78"/>
        <v>-0.66942897861594508</v>
      </c>
      <c r="T118" s="126">
        <f t="shared" si="78"/>
        <v>-0.87065199097750723</v>
      </c>
      <c r="U118" s="126">
        <f t="shared" si="78"/>
        <v>-0.9619945766400323</v>
      </c>
      <c r="V118" s="126">
        <f t="shared" si="78"/>
        <v>-1</v>
      </c>
      <c r="X118" s="102"/>
      <c r="Y118" s="102"/>
      <c r="Z118" s="102"/>
    </row>
    <row r="119" spans="2:26" ht="12" customHeight="1">
      <c r="X119" s="102"/>
      <c r="Y119" s="102"/>
      <c r="Z119" s="102"/>
    </row>
    <row r="120" spans="2:26" ht="12" customHeight="1" thickBot="1">
      <c r="B120" s="95" t="s">
        <v>209</v>
      </c>
      <c r="C120" s="97"/>
      <c r="D120" s="97"/>
      <c r="E120" s="97"/>
      <c r="F120" s="97"/>
      <c r="G120" s="97"/>
      <c r="H120" s="97"/>
      <c r="I120" s="97"/>
      <c r="J120" s="97"/>
      <c r="K120" s="97"/>
      <c r="M120" s="95" t="s">
        <v>209</v>
      </c>
      <c r="N120" s="97"/>
      <c r="O120" s="97"/>
      <c r="P120" s="97"/>
      <c r="Q120" s="129"/>
      <c r="R120" s="111" t="s">
        <v>210</v>
      </c>
      <c r="S120" s="111"/>
      <c r="T120" s="129"/>
      <c r="U120" s="129"/>
      <c r="V120" s="129"/>
      <c r="X120" s="102"/>
      <c r="Y120" s="102"/>
      <c r="Z120" s="102"/>
    </row>
    <row r="121" spans="2:26" ht="12" customHeight="1" thickBot="1">
      <c r="B121" s="90" t="s">
        <v>158</v>
      </c>
      <c r="C121" s="91">
        <v>2018</v>
      </c>
      <c r="D121" s="91">
        <v>2019</v>
      </c>
      <c r="E121" s="91">
        <v>2020</v>
      </c>
      <c r="F121" s="91">
        <v>2025</v>
      </c>
      <c r="G121" s="91">
        <v>2030</v>
      </c>
      <c r="H121" s="91">
        <v>2035</v>
      </c>
      <c r="I121" s="91">
        <v>2040</v>
      </c>
      <c r="J121" s="91">
        <v>2045</v>
      </c>
      <c r="K121" s="91">
        <v>2050</v>
      </c>
      <c r="M121" s="90" t="s">
        <v>175</v>
      </c>
      <c r="N121" s="91">
        <v>2018</v>
      </c>
      <c r="O121" s="91">
        <v>2019</v>
      </c>
      <c r="P121" s="91">
        <v>2020</v>
      </c>
      <c r="Q121" s="91">
        <v>2025</v>
      </c>
      <c r="R121" s="91">
        <v>2030</v>
      </c>
      <c r="S121" s="91">
        <v>2035</v>
      </c>
      <c r="T121" s="91">
        <v>2040</v>
      </c>
      <c r="U121" s="91">
        <v>2045</v>
      </c>
      <c r="V121" s="91">
        <v>2050</v>
      </c>
      <c r="X121" s="102"/>
      <c r="Y121" s="102"/>
      <c r="Z121" s="102"/>
    </row>
    <row r="122" spans="2:26" ht="12" customHeight="1">
      <c r="B122" s="98" t="s">
        <v>211</v>
      </c>
      <c r="C122" s="116">
        <f>C123+C124+C125</f>
        <v>0.91937988734059695</v>
      </c>
      <c r="D122" s="116">
        <f t="shared" ref="D122:K122" si="79">D123+D124+D125</f>
        <v>0.91218414974419593</v>
      </c>
      <c r="E122" s="116">
        <f t="shared" si="79"/>
        <v>0.78466391144223036</v>
      </c>
      <c r="F122" s="116">
        <f t="shared" si="79"/>
        <v>0.97426191055641798</v>
      </c>
      <c r="G122" s="116">
        <f t="shared" si="79"/>
        <v>0.97426191055641786</v>
      </c>
      <c r="H122" s="116">
        <f t="shared" si="79"/>
        <v>0.97426191055641798</v>
      </c>
      <c r="I122" s="116">
        <f t="shared" si="79"/>
        <v>0.97426191055641786</v>
      </c>
      <c r="J122" s="116">
        <f t="shared" si="79"/>
        <v>0.97426191055641798</v>
      </c>
      <c r="K122" s="116">
        <f t="shared" si="79"/>
        <v>0.97426191055641798</v>
      </c>
      <c r="M122" s="98" t="s">
        <v>211</v>
      </c>
      <c r="N122" s="116">
        <f t="shared" ref="N122:V122" si="80">N123+N125+N124</f>
        <v>0.37325552418000008</v>
      </c>
      <c r="O122" s="116">
        <f t="shared" si="80"/>
        <v>0.37289431886355001</v>
      </c>
      <c r="P122" s="116">
        <f t="shared" si="80"/>
        <v>0.30716515845113995</v>
      </c>
      <c r="Q122" s="116">
        <f t="shared" si="80"/>
        <v>0.34811403778392935</v>
      </c>
      <c r="R122" s="116">
        <f t="shared" si="80"/>
        <v>0.22566508526693024</v>
      </c>
      <c r="S122" s="116">
        <f t="shared" si="80"/>
        <v>0</v>
      </c>
      <c r="T122" s="116">
        <f t="shared" si="80"/>
        <v>0</v>
      </c>
      <c r="U122" s="116">
        <f t="shared" si="80"/>
        <v>0</v>
      </c>
      <c r="V122" s="116">
        <f t="shared" si="80"/>
        <v>0</v>
      </c>
      <c r="X122" s="102"/>
      <c r="Y122" s="102"/>
      <c r="Z122" s="102"/>
    </row>
    <row r="123" spans="2:26" ht="12" customHeight="1">
      <c r="B123" s="100" t="s">
        <v>204</v>
      </c>
      <c r="C123" s="135">
        <f>'Run 1 Autres_modes'!F22</f>
        <v>0.12617</v>
      </c>
      <c r="D123" s="115">
        <f>'Run 1 Autres_modes'!G22</f>
        <v>0.12649661749999999</v>
      </c>
      <c r="E123" s="115">
        <f>'Run 1 Autres_modes'!H22</f>
        <v>0.10499219252499999</v>
      </c>
      <c r="F123" s="115">
        <f>'Run 1 Autres_modes'!I22</f>
        <v>0.12096113061049005</v>
      </c>
      <c r="G123" s="115">
        <f>'Run 1 Autres_modes'!J22</f>
        <v>8.0640753740326698E-2</v>
      </c>
      <c r="H123" s="115">
        <f>'Run 1 Autres_modes'!K22</f>
        <v>0</v>
      </c>
      <c r="I123" s="115">
        <f>'Run 1 Autres_modes'!L22</f>
        <v>0</v>
      </c>
      <c r="J123" s="115">
        <f>'Run 1 Autres_modes'!M22</f>
        <v>0</v>
      </c>
      <c r="K123" s="115">
        <f>'Run 1 Autres_modes'!N22</f>
        <v>0</v>
      </c>
      <c r="M123" s="100" t="s">
        <v>204</v>
      </c>
      <c r="N123" s="115">
        <f t="shared" ref="N123:V123" si="81">C123*C10</f>
        <v>0.37325552418000008</v>
      </c>
      <c r="O123" s="115">
        <f t="shared" si="81"/>
        <v>0.37289431886355001</v>
      </c>
      <c r="P123" s="115">
        <f t="shared" si="81"/>
        <v>0.30716515845113995</v>
      </c>
      <c r="Q123" s="115">
        <f t="shared" si="81"/>
        <v>0.34811403778392935</v>
      </c>
      <c r="R123" s="115">
        <f t="shared" si="81"/>
        <v>0.22566508526693024</v>
      </c>
      <c r="S123" s="115">
        <f t="shared" si="81"/>
        <v>0</v>
      </c>
      <c r="T123" s="115">
        <f t="shared" si="81"/>
        <v>0</v>
      </c>
      <c r="U123" s="115">
        <f t="shared" si="81"/>
        <v>0</v>
      </c>
      <c r="V123" s="115">
        <f t="shared" si="81"/>
        <v>0</v>
      </c>
      <c r="X123" s="102"/>
      <c r="Y123" s="102"/>
      <c r="Z123" s="102"/>
    </row>
    <row r="124" spans="2:26" ht="12" customHeight="1">
      <c r="B124" s="100" t="s">
        <v>191</v>
      </c>
      <c r="C124" s="115">
        <f>'Run 1 Autres_modes'!F23</f>
        <v>0.79320988734059694</v>
      </c>
      <c r="D124" s="115">
        <f>'Run 1 Autres_modes'!G23</f>
        <v>0.78568753224419596</v>
      </c>
      <c r="E124" s="115">
        <f>'Run 1 Autres_modes'!H23</f>
        <v>0.67967171891723033</v>
      </c>
      <c r="F124" s="115">
        <f>'Run 1 Autres_modes'!I23</f>
        <v>0.8533007799459279</v>
      </c>
      <c r="G124" s="115">
        <f>'Run 1 Autres_modes'!J23</f>
        <v>0.87749300606802594</v>
      </c>
      <c r="H124" s="115">
        <f>'Run 1 Autres_modes'!K23</f>
        <v>0.9420056090602873</v>
      </c>
      <c r="I124" s="115">
        <f>'Run 1 Autres_modes'!L23</f>
        <v>0.9258774583122219</v>
      </c>
      <c r="J124" s="115">
        <f>'Run 1 Autres_modes'!M23</f>
        <v>0.90974930756415662</v>
      </c>
      <c r="K124" s="115">
        <f>'Run 1 Autres_modes'!N23</f>
        <v>0.89039552666647825</v>
      </c>
      <c r="M124" s="100" t="s">
        <v>191</v>
      </c>
      <c r="N124" s="115">
        <f t="shared" ref="N124:V125" si="82">C124*0</f>
        <v>0</v>
      </c>
      <c r="O124" s="115">
        <f t="shared" si="82"/>
        <v>0</v>
      </c>
      <c r="P124" s="115">
        <f t="shared" si="82"/>
        <v>0</v>
      </c>
      <c r="Q124" s="115">
        <f t="shared" si="82"/>
        <v>0</v>
      </c>
      <c r="R124" s="115">
        <f t="shared" si="82"/>
        <v>0</v>
      </c>
      <c r="S124" s="115">
        <f t="shared" si="82"/>
        <v>0</v>
      </c>
      <c r="T124" s="115">
        <f t="shared" si="82"/>
        <v>0</v>
      </c>
      <c r="U124" s="115">
        <f t="shared" si="82"/>
        <v>0</v>
      </c>
      <c r="V124" s="115">
        <f t="shared" si="82"/>
        <v>0</v>
      </c>
      <c r="X124" s="102"/>
      <c r="Y124" s="102"/>
      <c r="Z124" s="102"/>
    </row>
    <row r="125" spans="2:26" ht="12" customHeight="1">
      <c r="B125" s="100" t="s">
        <v>192</v>
      </c>
      <c r="C125" s="115">
        <f>'Run 1 Autres_modes'!F24</f>
        <v>0</v>
      </c>
      <c r="D125" s="115">
        <f>'Run 1 Autres_modes'!G24</f>
        <v>0</v>
      </c>
      <c r="E125" s="115">
        <f>'Run 1 Autres_modes'!H24</f>
        <v>0</v>
      </c>
      <c r="F125" s="115">
        <f>'Run 1 Autres_modes'!I24</f>
        <v>0</v>
      </c>
      <c r="G125" s="115">
        <f>'Run 1 Autres_modes'!J24</f>
        <v>1.612815074806534E-2</v>
      </c>
      <c r="H125" s="115">
        <f>'Run 1 Autres_modes'!K24</f>
        <v>3.2256301496130679E-2</v>
      </c>
      <c r="I125" s="115">
        <f>'Run 1 Autres_modes'!L24</f>
        <v>4.8384452244196019E-2</v>
      </c>
      <c r="J125" s="115">
        <f>'Run 1 Autres_modes'!M24</f>
        <v>6.4512602992261359E-2</v>
      </c>
      <c r="K125" s="115">
        <f>'Run 1 Autres_modes'!N24</f>
        <v>8.3866383889939763E-2</v>
      </c>
      <c r="M125" s="100" t="s">
        <v>192</v>
      </c>
      <c r="N125" s="115">
        <f t="shared" si="82"/>
        <v>0</v>
      </c>
      <c r="O125" s="115">
        <f t="shared" si="82"/>
        <v>0</v>
      </c>
      <c r="P125" s="115">
        <f t="shared" si="82"/>
        <v>0</v>
      </c>
      <c r="Q125" s="115">
        <f t="shared" si="82"/>
        <v>0</v>
      </c>
      <c r="R125" s="115">
        <f t="shared" si="82"/>
        <v>0</v>
      </c>
      <c r="S125" s="115">
        <f t="shared" si="82"/>
        <v>0</v>
      </c>
      <c r="T125" s="115">
        <f t="shared" si="82"/>
        <v>0</v>
      </c>
      <c r="U125" s="115">
        <f t="shared" si="82"/>
        <v>0</v>
      </c>
      <c r="V125" s="115">
        <f t="shared" si="82"/>
        <v>0</v>
      </c>
      <c r="X125" s="102"/>
      <c r="Y125" s="102"/>
      <c r="Z125" s="102"/>
    </row>
    <row r="126" spans="2:26" ht="12" customHeight="1">
      <c r="B126" s="100"/>
      <c r="C126" s="115"/>
      <c r="D126" s="115"/>
      <c r="E126" s="115"/>
      <c r="F126" s="115"/>
      <c r="G126" s="115"/>
      <c r="H126" s="115"/>
      <c r="I126" s="115"/>
      <c r="J126" s="115"/>
      <c r="K126" s="115"/>
      <c r="M126" s="100"/>
      <c r="N126" s="115"/>
      <c r="O126" s="115"/>
      <c r="P126" s="115"/>
      <c r="Q126" s="115"/>
      <c r="R126" s="115"/>
      <c r="S126" s="115"/>
      <c r="T126" s="115"/>
      <c r="U126" s="115"/>
      <c r="V126" s="115"/>
      <c r="X126" s="102"/>
      <c r="Y126" s="102"/>
      <c r="Z126" s="102"/>
    </row>
    <row r="127" spans="2:26" ht="12" customHeight="1">
      <c r="B127" s="98" t="s">
        <v>212</v>
      </c>
      <c r="C127" s="135">
        <f>'Run 1 Aérien'!C37</f>
        <v>0.71978730573099958</v>
      </c>
      <c r="D127" s="135">
        <f>'Run 1 Aérien'!D37</f>
        <v>0.72800059470299938</v>
      </c>
      <c r="E127" s="135">
        <f>'Run 1 Aérien'!E37</f>
        <v>0.38717388028799937</v>
      </c>
      <c r="F127" s="135">
        <f>'Run 1 Aérien'!F37</f>
        <v>0.61587042051754559</v>
      </c>
      <c r="G127" s="135">
        <f>'Run 1 Aérien'!G37</f>
        <v>0.53315002786238963</v>
      </c>
      <c r="H127" s="135">
        <f>'Run 1 Aérien'!H37</f>
        <v>0.47465531001956079</v>
      </c>
      <c r="I127" s="135">
        <f>'Run 1 Aérien'!I37</f>
        <v>0.45574940740514946</v>
      </c>
      <c r="J127" s="135">
        <f>'Run 1 Aérien'!J37</f>
        <v>0.46132177425189963</v>
      </c>
      <c r="K127" s="135">
        <f>'Run 1 Aérien'!K37</f>
        <v>0.43562043076283929</v>
      </c>
      <c r="M127" s="98" t="s">
        <v>213</v>
      </c>
      <c r="N127" s="135">
        <f>N128+N129+N130+N131</f>
        <v>2.1751972379190807</v>
      </c>
      <c r="O127" s="135">
        <f t="shared" ref="O127:V127" si="83">O128+O129+O130+O131</f>
        <v>2.2000177971924639</v>
      </c>
      <c r="P127" s="135">
        <f t="shared" si="83"/>
        <v>1.1700394662303339</v>
      </c>
      <c r="Q127" s="135">
        <f t="shared" si="83"/>
        <v>1.8239372025879419</v>
      </c>
      <c r="R127" s="135">
        <f t="shared" si="83"/>
        <v>1.5306204149901339</v>
      </c>
      <c r="S127" s="135">
        <f t="shared" si="83"/>
        <v>1.1331825940344991</v>
      </c>
      <c r="T127" s="135">
        <f t="shared" si="83"/>
        <v>0.86768306678236751</v>
      </c>
      <c r="U127" s="135">
        <f t="shared" si="83"/>
        <v>0.70170424890058447</v>
      </c>
      <c r="V127" s="135">
        <f t="shared" si="83"/>
        <v>0.17732513365578592</v>
      </c>
      <c r="X127" s="102"/>
      <c r="Y127" s="102"/>
      <c r="Z127" s="102"/>
    </row>
    <row r="128" spans="2:26" ht="12" customHeight="1">
      <c r="B128" s="100" t="s">
        <v>44</v>
      </c>
      <c r="C128" s="135">
        <f>'Run 1 Aérien'!C46/1000</f>
        <v>0</v>
      </c>
      <c r="D128" s="135">
        <f>'Run 1 Aérien'!D46/1000</f>
        <v>0</v>
      </c>
      <c r="E128" s="135">
        <f>'Run 1 Aérien'!E46/1000</f>
        <v>0</v>
      </c>
      <c r="F128" s="135">
        <f>'Run 1 Aérien'!F46/1000</f>
        <v>1.2317408410350911E-2</v>
      </c>
      <c r="G128" s="135">
        <f>'Run 1 Aérien'!G46/1000</f>
        <v>2.2925451198082744E-2</v>
      </c>
      <c r="H128" s="135">
        <f>'Run 1 Aérien'!H46/1000</f>
        <v>7.1198296502934105E-2</v>
      </c>
      <c r="I128" s="135">
        <f>'Run 1 Aérien'!I46/1000</f>
        <v>0.10937985777723586</v>
      </c>
      <c r="J128" s="135">
        <f>'Run 1 Aérien'!J46/1000</f>
        <v>0.12455687904801292</v>
      </c>
      <c r="K128" s="135">
        <f>'Run 1 Aérien'!K46/1000</f>
        <v>0.15246715076699374</v>
      </c>
      <c r="M128" s="100" t="s">
        <v>44</v>
      </c>
      <c r="N128" s="135">
        <f>0</f>
        <v>0</v>
      </c>
      <c r="O128" s="135">
        <f>0</f>
        <v>0</v>
      </c>
      <c r="P128" s="135">
        <f>0</f>
        <v>0</v>
      </c>
      <c r="Q128" s="135">
        <f>0</f>
        <v>0</v>
      </c>
      <c r="R128" s="135">
        <f>0</f>
        <v>0</v>
      </c>
      <c r="S128" s="135">
        <f>0</f>
        <v>0</v>
      </c>
      <c r="T128" s="135">
        <f>0</f>
        <v>0</v>
      </c>
      <c r="U128" s="135">
        <f>0</f>
        <v>0</v>
      </c>
      <c r="V128" s="135">
        <f>0</f>
        <v>0</v>
      </c>
      <c r="X128" s="102"/>
      <c r="Y128" s="102"/>
      <c r="Z128" s="102"/>
    </row>
    <row r="129" spans="2:27" ht="12" customHeight="1">
      <c r="B129" s="100" t="s">
        <v>214</v>
      </c>
      <c r="C129" s="135">
        <f>'Run 1 Aérien'!C47/1000</f>
        <v>0</v>
      </c>
      <c r="D129" s="135">
        <f>'Run 1 Aérien'!D47/1000</f>
        <v>0</v>
      </c>
      <c r="E129" s="135">
        <f>'Run 1 Aérien'!E47/1000</f>
        <v>0</v>
      </c>
      <c r="F129" s="135">
        <f>'Run 1 Aérien'!F47/1000</f>
        <v>0</v>
      </c>
      <c r="G129" s="135">
        <f>'Run 1 Aérien'!G47/1000</f>
        <v>3.7320501950367287E-3</v>
      </c>
      <c r="H129" s="135">
        <f>'Run 1 Aérien'!H47/1000</f>
        <v>2.3732765500978047E-2</v>
      </c>
      <c r="I129" s="135">
        <f>'Run 1 Aérien'!I47/1000</f>
        <v>3.6459952592411977E-2</v>
      </c>
      <c r="J129" s="135">
        <f>'Run 1 Aérien'!J47/1000</f>
        <v>5.0745395167708963E-2</v>
      </c>
      <c r="K129" s="135">
        <f>'Run 1 Aérien'!K47/1000</f>
        <v>0.12197372061359503</v>
      </c>
      <c r="M129" s="100" t="s">
        <v>214</v>
      </c>
      <c r="N129" s="135">
        <f>0</f>
        <v>0</v>
      </c>
      <c r="O129" s="135">
        <f>0</f>
        <v>0</v>
      </c>
      <c r="P129" s="135">
        <f>0</f>
        <v>0</v>
      </c>
      <c r="Q129" s="135">
        <f>0</f>
        <v>0</v>
      </c>
      <c r="R129" s="135">
        <f>0</f>
        <v>0</v>
      </c>
      <c r="S129" s="135">
        <f>0</f>
        <v>0</v>
      </c>
      <c r="T129" s="135">
        <f>0</f>
        <v>0</v>
      </c>
      <c r="U129" s="135">
        <f>0</f>
        <v>0</v>
      </c>
      <c r="V129" s="135">
        <f>0</f>
        <v>0</v>
      </c>
      <c r="X129" s="102"/>
      <c r="Y129" s="102"/>
      <c r="Z129" s="102"/>
    </row>
    <row r="130" spans="2:27" ht="12" customHeight="1">
      <c r="B130" s="100" t="s">
        <v>192</v>
      </c>
      <c r="C130" s="135">
        <f>'Run 1 Aérien'!C48/1000</f>
        <v>0</v>
      </c>
      <c r="D130" s="135">
        <f>'Run 1 Aérien'!D48/1000</f>
        <v>0</v>
      </c>
      <c r="E130" s="135">
        <f>'Run 1 Aérien'!E48/1000</f>
        <v>0</v>
      </c>
      <c r="F130" s="135">
        <f>'Run 1 Aérien'!F48/1000</f>
        <v>0</v>
      </c>
      <c r="G130" s="135">
        <f>'Run 1 Aérien'!G48/1000</f>
        <v>0</v>
      </c>
      <c r="H130" s="135">
        <f>'Run 1 Aérien'!H48/1000</f>
        <v>4.7465531001956076E-3</v>
      </c>
      <c r="I130" s="135">
        <f>'Run 1 Aérien'!I48/1000</f>
        <v>2.2787470370257471E-2</v>
      </c>
      <c r="J130" s="135">
        <f>'Run 1 Aérien'!J48/1000</f>
        <v>5.3820873662721633E-2</v>
      </c>
      <c r="K130" s="135">
        <f>'Run 1 Aérien'!K48/1000</f>
        <v>0.10250148735849611</v>
      </c>
      <c r="M130" s="100" t="s">
        <v>192</v>
      </c>
      <c r="N130" s="135">
        <f>0</f>
        <v>0</v>
      </c>
      <c r="O130" s="135">
        <f>0</f>
        <v>0</v>
      </c>
      <c r="P130" s="135">
        <f>0</f>
        <v>0</v>
      </c>
      <c r="Q130" s="135">
        <f>0</f>
        <v>0</v>
      </c>
      <c r="R130" s="135">
        <f>0</f>
        <v>0</v>
      </c>
      <c r="S130" s="135">
        <f>0</f>
        <v>0</v>
      </c>
      <c r="T130" s="135">
        <f>0</f>
        <v>0</v>
      </c>
      <c r="U130" s="135">
        <f>0</f>
        <v>0</v>
      </c>
      <c r="V130" s="135">
        <f>0</f>
        <v>0</v>
      </c>
      <c r="X130" s="102"/>
      <c r="Y130" s="102"/>
      <c r="Z130" s="102"/>
    </row>
    <row r="131" spans="2:27" ht="12" customHeight="1">
      <c r="B131" s="100" t="s">
        <v>215</v>
      </c>
      <c r="C131" s="135">
        <f>'Run 1 Aérien'!C49/1000</f>
        <v>0.71978730573099958</v>
      </c>
      <c r="D131" s="135">
        <f>'Run 1 Aérien'!D49/1000</f>
        <v>0.72800059470299938</v>
      </c>
      <c r="E131" s="135">
        <f>'Run 1 Aérien'!E49/1000</f>
        <v>0.38717388028799937</v>
      </c>
      <c r="F131" s="135">
        <f>'Run 1 Aérien'!F49/1000</f>
        <v>0.60355301210719459</v>
      </c>
      <c r="G131" s="135">
        <f>'Run 1 Aérien'!G49/1000</f>
        <v>0.50649252646927001</v>
      </c>
      <c r="H131" s="135">
        <f>'Run 1 Aérien'!H49/1000</f>
        <v>0.37497769491545302</v>
      </c>
      <c r="I131" s="135">
        <f>'Run 1 Aérien'!I49/1000</f>
        <v>0.28712212666524406</v>
      </c>
      <c r="J131" s="135">
        <f>'Run 1 Aérien'!J49/1000</f>
        <v>0.23219862637345617</v>
      </c>
      <c r="K131" s="135">
        <f>'Run 1 Aérien'!K49/1000</f>
        <v>5.8678072023754448E-2</v>
      </c>
      <c r="M131" s="100" t="s">
        <v>215</v>
      </c>
      <c r="N131" s="119">
        <f>C131*'Run 1 FE_et_bio'!$B$9</f>
        <v>2.1751972379190807</v>
      </c>
      <c r="O131" s="119">
        <f>D131*'Run 1 FE_et_bio'!$B$9</f>
        <v>2.2000177971924639</v>
      </c>
      <c r="P131" s="119">
        <f>E131*'Run 1 FE_et_bio'!$B$9</f>
        <v>1.1700394662303339</v>
      </c>
      <c r="Q131" s="119">
        <f>F131*'Run 1 FE_et_bio'!$B$9</f>
        <v>1.8239372025879419</v>
      </c>
      <c r="R131" s="119">
        <f>G131*'Run 1 FE_et_bio'!$B$9</f>
        <v>1.5306204149901339</v>
      </c>
      <c r="S131" s="119">
        <f>H131*'Run 1 FE_et_bio'!$B$9</f>
        <v>1.1331825940344991</v>
      </c>
      <c r="T131" s="119">
        <f>I131*'Run 1 FE_et_bio'!$B$9</f>
        <v>0.86768306678236751</v>
      </c>
      <c r="U131" s="119">
        <f>J131*'Run 1 FE_et_bio'!$B$9</f>
        <v>0.70170424890058447</v>
      </c>
      <c r="V131" s="119">
        <f>K131*'Run 1 FE_et_bio'!$B$9</f>
        <v>0.17732513365578592</v>
      </c>
      <c r="X131" s="102"/>
      <c r="Y131" s="102"/>
      <c r="Z131" s="102"/>
      <c r="AA131" s="74" t="s">
        <v>729</v>
      </c>
    </row>
    <row r="132" spans="2:27" ht="12" customHeight="1">
      <c r="B132" s="100"/>
      <c r="C132" s="135"/>
      <c r="D132" s="135"/>
      <c r="E132" s="135"/>
      <c r="F132" s="135"/>
      <c r="G132" s="135"/>
      <c r="H132" s="135"/>
      <c r="I132" s="135"/>
      <c r="J132" s="135"/>
      <c r="K132" s="135"/>
      <c r="M132" s="100"/>
      <c r="N132" s="135"/>
      <c r="O132" s="135"/>
      <c r="P132" s="135"/>
      <c r="Q132" s="135"/>
      <c r="R132" s="135"/>
      <c r="S132" s="135"/>
      <c r="T132" s="135"/>
      <c r="U132" s="135"/>
      <c r="V132" s="135"/>
      <c r="X132" s="102"/>
      <c r="Y132" s="102"/>
      <c r="Z132" s="102"/>
    </row>
    <row r="133" spans="2:27" ht="12" customHeight="1">
      <c r="B133" s="98" t="s">
        <v>216</v>
      </c>
      <c r="C133" s="135">
        <f>'Run 1 Aérien'!C38</f>
        <v>0.85454475589700007</v>
      </c>
      <c r="D133" s="135">
        <f>'Run 1 Aérien'!D38</f>
        <v>0.87386362250900007</v>
      </c>
      <c r="E133" s="135">
        <f>'Run 1 Aérien'!E38</f>
        <v>0.5968396748610002</v>
      </c>
      <c r="F133" s="135">
        <f>'Run 1 Aérien'!F38</f>
        <v>0.89623424898382609</v>
      </c>
      <c r="G133" s="135">
        <f>'Run 1 Aérien'!G38</f>
        <v>0.89213817011298491</v>
      </c>
      <c r="H133" s="135">
        <f>'Run 1 Aérien'!H38</f>
        <v>0.88431577054173738</v>
      </c>
      <c r="I133" s="135">
        <f>'Run 1 Aérien'!I38</f>
        <v>0.9061013102490989</v>
      </c>
      <c r="J133" s="135">
        <f>'Run 1 Aérien'!J38</f>
        <v>0.95814704756053781</v>
      </c>
      <c r="K133" s="135">
        <f>'Run 1 Aérien'!K38</f>
        <v>0.95629086955001508</v>
      </c>
      <c r="M133" s="98" t="s">
        <v>217</v>
      </c>
      <c r="N133" s="135">
        <f>N134+N135+N136+N137</f>
        <v>2.5824342523207342</v>
      </c>
      <c r="O133" s="135">
        <f t="shared" ref="O133:V133" si="84">O134+O135+O136+O137</f>
        <v>2.640815867222198</v>
      </c>
      <c r="P133" s="135">
        <f t="shared" si="84"/>
        <v>1.8036494974299424</v>
      </c>
      <c r="Q133" s="135">
        <f t="shared" si="84"/>
        <v>2.6542515024205398</v>
      </c>
      <c r="R133" s="135">
        <f t="shared" si="84"/>
        <v>2.5612394725773684</v>
      </c>
      <c r="S133" s="135">
        <f t="shared" si="84"/>
        <v>2.137921806861705</v>
      </c>
      <c r="T133" s="135">
        <f t="shared" si="84"/>
        <v>1.8620019485094883</v>
      </c>
      <c r="U133" s="135">
        <f t="shared" si="84"/>
        <v>1.7952226341913256</v>
      </c>
      <c r="V133" s="135">
        <f t="shared" si="84"/>
        <v>1.0692670728786542</v>
      </c>
      <c r="X133" s="102"/>
      <c r="Y133" s="102"/>
      <c r="Z133" s="102"/>
    </row>
    <row r="134" spans="2:27" ht="12" customHeight="1">
      <c r="B134" s="100" t="s">
        <v>44</v>
      </c>
      <c r="C134" s="135">
        <f>'Run 1 Aérien'!C53/1000</f>
        <v>0</v>
      </c>
      <c r="D134" s="135">
        <f>'Run 1 Aérien'!D53/1000</f>
        <v>0</v>
      </c>
      <c r="E134" s="135">
        <f>'Run 1 Aérien'!E53/1000</f>
        <v>0</v>
      </c>
      <c r="F134" s="135">
        <f>'Run 1 Aérien'!F53/1000</f>
        <v>1.792468497967652E-2</v>
      </c>
      <c r="G134" s="135">
        <f>'Run 1 Aérien'!G53/1000</f>
        <v>3.8361941314858351E-2</v>
      </c>
      <c r="H134" s="135">
        <f>'Run 1 Aérien'!H53/1000</f>
        <v>0.13264736558126064</v>
      </c>
      <c r="I134" s="135">
        <f>'Run 1 Aérien'!I53/1000</f>
        <v>0.21746431445978376</v>
      </c>
      <c r="J134" s="135">
        <f>'Run 1 Aérien'!J53/1000</f>
        <v>0.25869970284134525</v>
      </c>
      <c r="K134" s="135">
        <f>'Run 1 Aérien'!K53/1000</f>
        <v>0.33470180434250529</v>
      </c>
      <c r="M134" s="100" t="s">
        <v>44</v>
      </c>
      <c r="N134" s="115">
        <f>0</f>
        <v>0</v>
      </c>
      <c r="O134" s="115">
        <f>0</f>
        <v>0</v>
      </c>
      <c r="P134" s="115">
        <f>0</f>
        <v>0</v>
      </c>
      <c r="Q134" s="115">
        <f>0</f>
        <v>0</v>
      </c>
      <c r="R134" s="115">
        <f>0</f>
        <v>0</v>
      </c>
      <c r="S134" s="115">
        <f>0</f>
        <v>0</v>
      </c>
      <c r="T134" s="115">
        <f>0</f>
        <v>0</v>
      </c>
      <c r="U134" s="115">
        <f>0</f>
        <v>0</v>
      </c>
      <c r="V134" s="115">
        <f>0</f>
        <v>0</v>
      </c>
      <c r="X134" s="136"/>
      <c r="Y134" s="136"/>
      <c r="Z134" s="136"/>
    </row>
    <row r="135" spans="2:27" ht="12" customHeight="1">
      <c r="B135" s="100" t="s">
        <v>214</v>
      </c>
      <c r="C135" s="135">
        <f>'Run 1 Aérien'!C54/1000</f>
        <v>0</v>
      </c>
      <c r="D135" s="135">
        <f>'Run 1 Aérien'!D54/1000</f>
        <v>0</v>
      </c>
      <c r="E135" s="135">
        <f>'Run 1 Aérien'!E54/1000</f>
        <v>0</v>
      </c>
      <c r="F135" s="135">
        <f>'Run 1 Aérien'!F54/1000</f>
        <v>0</v>
      </c>
      <c r="G135" s="135">
        <f>'Run 1 Aérien'!G54/1000</f>
        <v>6.2449671907908975E-3</v>
      </c>
      <c r="H135" s="135">
        <f>'Run 1 Aérien'!H54/1000</f>
        <v>4.4215788527086894E-2</v>
      </c>
      <c r="I135" s="135">
        <f>'Run 1 Aérien'!I54/1000</f>
        <v>7.2488104819927915E-2</v>
      </c>
      <c r="J135" s="135">
        <f>'Run 1 Aérien'!J54/1000</f>
        <v>0.10539617523165917</v>
      </c>
      <c r="K135" s="135">
        <f>'Run 1 Aérien'!K54/1000</f>
        <v>0.26776144347400427</v>
      </c>
      <c r="M135" s="100" t="s">
        <v>214</v>
      </c>
      <c r="N135" s="115">
        <f>0</f>
        <v>0</v>
      </c>
      <c r="O135" s="115">
        <f>0</f>
        <v>0</v>
      </c>
      <c r="P135" s="115">
        <f>0</f>
        <v>0</v>
      </c>
      <c r="Q135" s="115">
        <f>0</f>
        <v>0</v>
      </c>
      <c r="R135" s="115">
        <f>0</f>
        <v>0</v>
      </c>
      <c r="S135" s="115">
        <f>0</f>
        <v>0</v>
      </c>
      <c r="T135" s="115">
        <f>0</f>
        <v>0</v>
      </c>
      <c r="U135" s="115">
        <f>0</f>
        <v>0</v>
      </c>
      <c r="V135" s="115">
        <f>0</f>
        <v>0</v>
      </c>
      <c r="X135" s="136"/>
      <c r="Y135" s="136"/>
      <c r="Z135" s="136"/>
    </row>
    <row r="136" spans="2:27" ht="12" customHeight="1">
      <c r="B136" s="100" t="s">
        <v>192</v>
      </c>
      <c r="C136" s="135">
        <f>'Run 1 Aérien'!C55/1000</f>
        <v>0</v>
      </c>
      <c r="D136" s="135">
        <f>'Run 1 Aérien'!D55/1000</f>
        <v>0</v>
      </c>
      <c r="E136" s="135">
        <f>'Run 1 Aérien'!E55/1000</f>
        <v>0</v>
      </c>
      <c r="F136" s="135">
        <f>'Run 1 Aérien'!F55/1000</f>
        <v>0</v>
      </c>
      <c r="G136" s="135">
        <f>'Run 1 Aérien'!G55/1000</f>
        <v>0</v>
      </c>
      <c r="H136" s="135">
        <f>'Run 1 Aérien'!H55/1000</f>
        <v>0</v>
      </c>
      <c r="I136" s="135">
        <f>'Run 1 Aérien'!I55/1000</f>
        <v>0</v>
      </c>
      <c r="J136" s="135">
        <f>'Run 1 Aérien'!J55/1000</f>
        <v>0</v>
      </c>
      <c r="K136" s="135">
        <f>'Run 1 Aérien'!K55/1000</f>
        <v>0</v>
      </c>
      <c r="M136" s="100" t="s">
        <v>192</v>
      </c>
      <c r="N136" s="115">
        <f>0</f>
        <v>0</v>
      </c>
      <c r="O136" s="115">
        <f>0</f>
        <v>0</v>
      </c>
      <c r="P136" s="115">
        <f>0</f>
        <v>0</v>
      </c>
      <c r="Q136" s="115">
        <f>0</f>
        <v>0</v>
      </c>
      <c r="R136" s="115">
        <f>0</f>
        <v>0</v>
      </c>
      <c r="S136" s="115">
        <f>0</f>
        <v>0</v>
      </c>
      <c r="T136" s="115">
        <f>0</f>
        <v>0</v>
      </c>
      <c r="U136" s="115">
        <f>0</f>
        <v>0</v>
      </c>
      <c r="V136" s="115">
        <f>0</f>
        <v>0</v>
      </c>
      <c r="X136" s="136"/>
      <c r="Y136" s="136"/>
      <c r="Z136" s="136"/>
    </row>
    <row r="137" spans="2:27" ht="12" customHeight="1">
      <c r="B137" s="100" t="s">
        <v>215</v>
      </c>
      <c r="C137" s="135">
        <f>'Run 1 Aérien'!C56/1000</f>
        <v>0.85454475589700007</v>
      </c>
      <c r="D137" s="135">
        <f>'Run 1 Aérien'!D56/1000</f>
        <v>0.87386362250900007</v>
      </c>
      <c r="E137" s="135">
        <f>'Run 1 Aérien'!E56/1000</f>
        <v>0.5968396748610002</v>
      </c>
      <c r="F137" s="135">
        <f>'Run 1 Aérien'!F56/1000</f>
        <v>0.87830956400414961</v>
      </c>
      <c r="G137" s="135">
        <f>'Run 1 Aérien'!G56/1000</f>
        <v>0.84753126160733572</v>
      </c>
      <c r="H137" s="135">
        <f>'Run 1 Aérien'!H56/1000</f>
        <v>0.70745261643339019</v>
      </c>
      <c r="I137" s="135">
        <f>'Run 1 Aérien'!I56/1000</f>
        <v>0.6161488909693873</v>
      </c>
      <c r="J137" s="135">
        <f>'Run 1 Aérien'!J56/1000</f>
        <v>0.59405116948753334</v>
      </c>
      <c r="K137" s="135">
        <f>'Run 1 Aérien'!K56/1000</f>
        <v>0.35382762173350568</v>
      </c>
      <c r="M137" s="100" t="s">
        <v>215</v>
      </c>
      <c r="N137" s="119">
        <f>C137*'Run 1 FE_et_bio'!$B$9</f>
        <v>2.5824342523207342</v>
      </c>
      <c r="O137" s="119">
        <f>D137*'Run 1 FE_et_bio'!$B$9</f>
        <v>2.640815867222198</v>
      </c>
      <c r="P137" s="119">
        <f>E137*'Run 1 FE_et_bio'!$B$9</f>
        <v>1.8036494974299424</v>
      </c>
      <c r="Q137" s="119">
        <f>F137*'Run 1 FE_et_bio'!$B$9</f>
        <v>2.6542515024205398</v>
      </c>
      <c r="R137" s="119">
        <f>G137*'Run 1 FE_et_bio'!$B$9</f>
        <v>2.5612394725773684</v>
      </c>
      <c r="S137" s="119">
        <f>H137*'Run 1 FE_et_bio'!$B$9</f>
        <v>2.137921806861705</v>
      </c>
      <c r="T137" s="119">
        <f>I137*'Run 1 FE_et_bio'!$B$9</f>
        <v>1.8620019485094883</v>
      </c>
      <c r="U137" s="119">
        <f>J137*'Run 1 FE_et_bio'!$B$9</f>
        <v>1.7952226341913256</v>
      </c>
      <c r="V137" s="119">
        <f>K137*'Run 1 FE_et_bio'!$B$9</f>
        <v>1.0692670728786542</v>
      </c>
      <c r="X137" s="136"/>
      <c r="Y137" s="136"/>
      <c r="Z137" s="136"/>
    </row>
    <row r="138" spans="2:27" ht="12" customHeight="1">
      <c r="B138" s="100"/>
      <c r="C138" s="115"/>
      <c r="D138" s="115"/>
      <c r="E138" s="115"/>
      <c r="F138" s="115"/>
      <c r="G138" s="115"/>
      <c r="H138" s="115"/>
      <c r="I138" s="115"/>
      <c r="J138" s="115"/>
      <c r="K138" s="115"/>
      <c r="M138" s="100"/>
      <c r="N138" s="115"/>
      <c r="O138" s="115"/>
      <c r="P138" s="115"/>
      <c r="Q138" s="115"/>
      <c r="R138" s="115"/>
      <c r="S138" s="115"/>
      <c r="T138" s="115"/>
      <c r="U138" s="115"/>
      <c r="V138" s="115"/>
      <c r="X138" s="136"/>
      <c r="Y138" s="136"/>
      <c r="Z138" s="136"/>
    </row>
    <row r="139" spans="2:27" ht="12" customHeight="1">
      <c r="B139" s="98" t="s">
        <v>218</v>
      </c>
      <c r="C139" s="115">
        <f>C140+C141+C142+C143</f>
        <v>0.44580558306857337</v>
      </c>
      <c r="D139" s="115">
        <f t="shared" ref="D139:K139" si="85">D140+D141+D142+D143</f>
        <v>0.45401090955739659</v>
      </c>
      <c r="E139" s="115">
        <f t="shared" si="85"/>
        <v>0.44346120407176676</v>
      </c>
      <c r="F139" s="115">
        <f t="shared" si="85"/>
        <v>0.44246777088793632</v>
      </c>
      <c r="G139" s="115">
        <f t="shared" si="85"/>
        <v>0.43771035204410752</v>
      </c>
      <c r="H139" s="115">
        <f t="shared" si="85"/>
        <v>0.42182765664635102</v>
      </c>
      <c r="I139" s="115">
        <f t="shared" si="85"/>
        <v>0.40495266167418614</v>
      </c>
      <c r="J139" s="115">
        <f t="shared" si="85"/>
        <v>0.3096682937020902</v>
      </c>
      <c r="K139" s="115">
        <f t="shared" si="85"/>
        <v>0.21041472743236056</v>
      </c>
      <c r="M139" s="98" t="s">
        <v>218</v>
      </c>
      <c r="N139" s="115">
        <f>N140+N141+N142+N143</f>
        <v>1.265630162793979</v>
      </c>
      <c r="O139" s="115">
        <f t="shared" ref="O139:V139" si="86">O140+O141+O142+O143</f>
        <v>1.282306186019011</v>
      </c>
      <c r="P139" s="115">
        <f t="shared" si="86"/>
        <v>1.2461671070077218</v>
      </c>
      <c r="Q139" s="115">
        <f t="shared" si="86"/>
        <v>1.2153197199710049</v>
      </c>
      <c r="R139" s="115">
        <f t="shared" si="86"/>
        <v>1.1636136301503215</v>
      </c>
      <c r="S139" s="115">
        <f t="shared" si="86"/>
        <v>0.90443250984776657</v>
      </c>
      <c r="T139" s="115">
        <f t="shared" si="86"/>
        <v>0.55236220741778841</v>
      </c>
      <c r="U139" s="115">
        <f t="shared" si="86"/>
        <v>0.20767106031582649</v>
      </c>
      <c r="V139" s="115">
        <f t="shared" si="86"/>
        <v>0</v>
      </c>
      <c r="X139" s="137">
        <v>2043</v>
      </c>
      <c r="Y139" s="137">
        <v>2045</v>
      </c>
      <c r="Z139" s="137">
        <v>2050</v>
      </c>
    </row>
    <row r="140" spans="2:27" ht="12" customHeight="1">
      <c r="B140" s="138" t="s">
        <v>219</v>
      </c>
      <c r="C140" s="139">
        <f>'Run 1 Autres_modes'!F56</f>
        <v>7.853669639302209E-2</v>
      </c>
      <c r="D140" s="140">
        <f>'Run 1 Autres_modes'!G56</f>
        <v>8.6742022881845293E-2</v>
      </c>
      <c r="E140" s="140">
        <f>'Run 1 Autres_modes'!H56</f>
        <v>7.6192317396215459E-2</v>
      </c>
      <c r="F140" s="140">
        <f>'Run 1 Autres_modes'!I56</f>
        <v>9.2626705260700978E-2</v>
      </c>
      <c r="G140" s="140">
        <f>'Run 1 Autres_modes'!J56</f>
        <v>0.10502498695538913</v>
      </c>
      <c r="H140" s="140">
        <f>'Run 1 Autres_modes'!K56</f>
        <v>9.9780683704640508E-2</v>
      </c>
      <c r="I140" s="140">
        <f>'Run 1 Autres_modes'!L56</f>
        <v>9.3355543960345913E-2</v>
      </c>
      <c r="J140" s="140">
        <f>'Run 1 Autres_modes'!M56</f>
        <v>6.8766360506504781E-2</v>
      </c>
      <c r="K140" s="140">
        <f>'Run 1 Autres_modes'!N56</f>
        <v>4.4455020933498041E-2</v>
      </c>
      <c r="M140" s="138" t="s">
        <v>219</v>
      </c>
      <c r="N140" s="140">
        <f t="shared" ref="N140:V141" si="87">C140*C10</f>
        <v>0.23233934992108249</v>
      </c>
      <c r="O140" s="140">
        <f t="shared" si="87"/>
        <v>0.25570333957247648</v>
      </c>
      <c r="P140" s="140">
        <f t="shared" si="87"/>
        <v>0.22290824377436796</v>
      </c>
      <c r="Q140" s="140">
        <f t="shared" si="87"/>
        <v>0.26657039506977137</v>
      </c>
      <c r="R140" s="140">
        <f t="shared" si="87"/>
        <v>0.29390192349596095</v>
      </c>
      <c r="S140" s="140">
        <f t="shared" si="87"/>
        <v>0.23797693063556763</v>
      </c>
      <c r="T140" s="140">
        <f t="shared" si="87"/>
        <v>0.14843531489695</v>
      </c>
      <c r="U140" s="140">
        <f t="shared" si="87"/>
        <v>5.4669256602671301E-2</v>
      </c>
      <c r="V140" s="140">
        <f t="shared" si="87"/>
        <v>0</v>
      </c>
      <c r="W140" s="141"/>
      <c r="X140" s="142">
        <v>49.88806576523772</v>
      </c>
      <c r="Y140" s="142">
        <v>48.583304518034055</v>
      </c>
      <c r="Z140" s="142">
        <v>26.278458127438824</v>
      </c>
    </row>
    <row r="141" spans="2:27" ht="12" customHeight="1">
      <c r="B141" s="138" t="s">
        <v>220</v>
      </c>
      <c r="C141" s="139">
        <f>'Run 1 Autres_modes'!F57</f>
        <v>0</v>
      </c>
      <c r="D141" s="140">
        <f>'Run 1 Autres_modes'!G57</f>
        <v>0</v>
      </c>
      <c r="E141" s="140">
        <f>'Run 1 Autres_modes'!H57</f>
        <v>0</v>
      </c>
      <c r="F141" s="140">
        <f>'Run 1 Autres_modes'!I57</f>
        <v>9.3562328546162603E-4</v>
      </c>
      <c r="G141" s="140">
        <f>'Run 1 Autres_modes'!J57</f>
        <v>2.1433670807222273E-3</v>
      </c>
      <c r="H141" s="140">
        <f>'Run 1 Autres_modes'!K57</f>
        <v>9.868419267491919E-3</v>
      </c>
      <c r="I141" s="140">
        <f>'Run 1 Autres_modes'!L57</f>
        <v>1.7782008373399223E-2</v>
      </c>
      <c r="J141" s="140">
        <f>'Run 1 Autres_modes'!M57</f>
        <v>2.0540601190254675E-2</v>
      </c>
      <c r="K141" s="140">
        <f>'Run 1 Autres_modes'!N57</f>
        <v>1.9052151828642016E-2</v>
      </c>
      <c r="M141" s="138" t="s">
        <v>220</v>
      </c>
      <c r="N141" s="140">
        <f t="shared" si="87"/>
        <v>0</v>
      </c>
      <c r="O141" s="140">
        <f t="shared" si="87"/>
        <v>0</v>
      </c>
      <c r="P141" s="140">
        <f t="shared" si="87"/>
        <v>0</v>
      </c>
      <c r="Q141" s="140">
        <f t="shared" si="87"/>
        <v>2.0994450902473427E-3</v>
      </c>
      <c r="R141" s="140">
        <f t="shared" si="87"/>
        <v>4.5563697401993118E-3</v>
      </c>
      <c r="S141" s="140">
        <f t="shared" si="87"/>
        <v>1.9812825363343525E-2</v>
      </c>
      <c r="T141" s="140">
        <f t="shared" si="87"/>
        <v>2.9400772644578275E-2</v>
      </c>
      <c r="U141" s="140">
        <f t="shared" si="87"/>
        <v>2.4258450005690772E-2</v>
      </c>
      <c r="V141" s="140">
        <f t="shared" si="87"/>
        <v>0</v>
      </c>
      <c r="W141" s="141"/>
      <c r="X141" s="142">
        <v>0</v>
      </c>
      <c r="Y141" s="142">
        <v>0</v>
      </c>
      <c r="Z141" s="142">
        <v>0</v>
      </c>
    </row>
    <row r="142" spans="2:27" s="141" customFormat="1" ht="12" customHeight="1">
      <c r="B142" s="138" t="s">
        <v>221</v>
      </c>
      <c r="C142" s="140">
        <f>'Run 1 Autres_modes'!F58</f>
        <v>0.3672688866755513</v>
      </c>
      <c r="D142" s="140">
        <f>'Run 1 Autres_modes'!G58</f>
        <v>0.3672688866755513</v>
      </c>
      <c r="E142" s="140">
        <f>'Run 1 Autres_modes'!H58</f>
        <v>0.3672688866755513</v>
      </c>
      <c r="F142" s="140">
        <f>'Run 1 Autres_modes'!I58</f>
        <v>0.34541638791835599</v>
      </c>
      <c r="G142" s="140">
        <f>'Run 1 Autres_modes'!J58</f>
        <v>0.32393115804783623</v>
      </c>
      <c r="H142" s="140">
        <f>'Run 1 Autres_modes'!K58</f>
        <v>0.2840824838435389</v>
      </c>
      <c r="I142" s="140">
        <f>'Run 1 Autres_modes'!L58</f>
        <v>0.24680469184597045</v>
      </c>
      <c r="J142" s="140">
        <f>'Run 1 Autres_modes'!M58</f>
        <v>0.16967822564410467</v>
      </c>
      <c r="K142" s="140">
        <f>'Run 1 Autres_modes'!N58</f>
        <v>0.10283528826915435</v>
      </c>
      <c r="L142" s="74"/>
      <c r="M142" s="138" t="s">
        <v>221</v>
      </c>
      <c r="N142" s="140">
        <f t="shared" ref="N142:V142" si="88">C142*C9</f>
        <v>1.0332908128728966</v>
      </c>
      <c r="O142" s="140">
        <f t="shared" si="88"/>
        <v>1.0266028464465347</v>
      </c>
      <c r="P142" s="140">
        <f t="shared" si="88"/>
        <v>1.0232588632333539</v>
      </c>
      <c r="Q142" s="140">
        <f t="shared" si="88"/>
        <v>0.94664987981098614</v>
      </c>
      <c r="R142" s="140">
        <f t="shared" si="88"/>
        <v>0.86515533691416113</v>
      </c>
      <c r="S142" s="140">
        <f t="shared" si="88"/>
        <v>0.6466427538488555</v>
      </c>
      <c r="T142" s="140">
        <f t="shared" si="88"/>
        <v>0.37452611987626017</v>
      </c>
      <c r="U142" s="140">
        <f t="shared" si="88"/>
        <v>0.12874335370746443</v>
      </c>
      <c r="V142" s="140">
        <f t="shared" si="88"/>
        <v>0</v>
      </c>
      <c r="X142" s="143">
        <v>0</v>
      </c>
      <c r="Y142" s="143">
        <v>0</v>
      </c>
      <c r="Z142" s="143">
        <v>0</v>
      </c>
    </row>
    <row r="143" spans="2:27" s="141" customFormat="1" ht="12" customHeight="1">
      <c r="B143" s="138" t="s">
        <v>222</v>
      </c>
      <c r="C143" s="140">
        <f>'Run 1 Autres_modes'!F59</f>
        <v>0</v>
      </c>
      <c r="D143" s="140">
        <f>'Run 1 Autres_modes'!G59</f>
        <v>0</v>
      </c>
      <c r="E143" s="140">
        <f>'Run 1 Autres_modes'!H59</f>
        <v>0</v>
      </c>
      <c r="F143" s="140">
        <f>'Run 1 Autres_modes'!I59</f>
        <v>3.4890544234177372E-3</v>
      </c>
      <c r="G143" s="140">
        <f>'Run 1 Autres_modes'!J59</f>
        <v>6.6108399601599232E-3</v>
      </c>
      <c r="H143" s="140">
        <f>'Run 1 Autres_modes'!K59</f>
        <v>2.8096069830679672E-2</v>
      </c>
      <c r="I143" s="140">
        <f>'Run 1 Autres_modes'!L59</f>
        <v>4.7010417494470567E-2</v>
      </c>
      <c r="J143" s="140">
        <f>'Run 1 Autres_modes'!M59</f>
        <v>5.0683106361226075E-2</v>
      </c>
      <c r="K143" s="140">
        <f>'Run 1 Autres_modes'!N59</f>
        <v>4.4072266401066151E-2</v>
      </c>
      <c r="L143" s="74"/>
      <c r="M143" s="138" t="s">
        <v>222</v>
      </c>
      <c r="N143" s="140">
        <f t="shared" ref="N143:V143" si="89">C143*0</f>
        <v>0</v>
      </c>
      <c r="O143" s="140">
        <f t="shared" si="89"/>
        <v>0</v>
      </c>
      <c r="P143" s="140">
        <f t="shared" si="89"/>
        <v>0</v>
      </c>
      <c r="Q143" s="140">
        <f t="shared" si="89"/>
        <v>0</v>
      </c>
      <c r="R143" s="140">
        <f t="shared" si="89"/>
        <v>0</v>
      </c>
      <c r="S143" s="140">
        <f t="shared" si="89"/>
        <v>0</v>
      </c>
      <c r="T143" s="140">
        <f t="shared" si="89"/>
        <v>0</v>
      </c>
      <c r="U143" s="140">
        <f t="shared" si="89"/>
        <v>0</v>
      </c>
      <c r="V143" s="140">
        <f t="shared" si="89"/>
        <v>0</v>
      </c>
      <c r="X143" s="143">
        <v>0</v>
      </c>
      <c r="Y143" s="143">
        <v>0</v>
      </c>
      <c r="Z143" s="143">
        <v>0</v>
      </c>
    </row>
    <row r="144" spans="2:27" ht="12" customHeight="1">
      <c r="B144" s="144"/>
      <c r="C144" s="115"/>
      <c r="D144" s="115"/>
      <c r="E144" s="115"/>
      <c r="F144" s="115"/>
      <c r="G144" s="115"/>
      <c r="H144" s="115"/>
      <c r="I144" s="115"/>
      <c r="J144" s="115"/>
      <c r="K144" s="115"/>
      <c r="M144" s="144"/>
      <c r="N144" s="115"/>
      <c r="O144" s="115"/>
      <c r="P144" s="115"/>
      <c r="Q144" s="115"/>
      <c r="R144" s="115"/>
      <c r="S144" s="115"/>
      <c r="T144" s="115"/>
      <c r="U144" s="115"/>
      <c r="V144" s="115"/>
      <c r="X144" s="142">
        <v>0</v>
      </c>
      <c r="Y144" s="142">
        <v>0</v>
      </c>
      <c r="Z144" s="142">
        <v>0</v>
      </c>
    </row>
    <row r="145" spans="2:27" ht="12" customHeight="1">
      <c r="B145" s="144"/>
      <c r="C145" s="115"/>
      <c r="D145" s="115"/>
      <c r="E145" s="115"/>
      <c r="F145" s="115"/>
      <c r="G145" s="115"/>
      <c r="H145" s="115"/>
      <c r="I145" s="115"/>
      <c r="J145" s="115"/>
      <c r="K145" s="115"/>
      <c r="M145" s="144"/>
      <c r="N145" s="115"/>
      <c r="O145" s="115"/>
      <c r="P145" s="115"/>
      <c r="Q145" s="115"/>
      <c r="R145" s="115"/>
      <c r="S145" s="115"/>
      <c r="T145" s="115"/>
      <c r="U145" s="115"/>
      <c r="V145" s="115"/>
      <c r="X145" s="142">
        <v>30.202761933515308</v>
      </c>
      <c r="Y145" s="142">
        <v>32.886052299424101</v>
      </c>
      <c r="Z145" s="142">
        <v>53.755307493187679</v>
      </c>
    </row>
    <row r="146" spans="2:27" ht="12" customHeight="1">
      <c r="X146" s="142">
        <v>1.3491219705549682</v>
      </c>
      <c r="Y146" s="142">
        <v>1.7625205537017052</v>
      </c>
      <c r="Z146" s="142">
        <v>3.5015597004435071</v>
      </c>
    </row>
    <row r="147" spans="2:27" ht="12" customHeight="1" thickBot="1">
      <c r="B147" s="95" t="s">
        <v>223</v>
      </c>
      <c r="C147" s="97"/>
      <c r="D147" s="97"/>
      <c r="E147" s="97"/>
      <c r="F147" s="129"/>
      <c r="G147" s="129"/>
      <c r="H147" s="129"/>
      <c r="I147" s="129"/>
      <c r="J147" s="129"/>
      <c r="K147" s="129"/>
      <c r="M147" s="95" t="s">
        <v>223</v>
      </c>
      <c r="N147" s="97"/>
      <c r="O147" s="97"/>
      <c r="P147" s="97"/>
      <c r="Q147" s="129"/>
      <c r="R147" s="129"/>
      <c r="S147" s="129"/>
      <c r="T147" s="129"/>
      <c r="U147" s="129"/>
      <c r="V147" s="129"/>
      <c r="X147" s="145">
        <v>81.439949669307993</v>
      </c>
      <c r="Y147" s="145">
        <v>83.231877371159868</v>
      </c>
      <c r="Z147" s="145">
        <v>83.535325321070005</v>
      </c>
      <c r="AA147" s="146" t="e">
        <f>Z147/#REF!-1</f>
        <v>#REF!</v>
      </c>
    </row>
    <row r="148" spans="2:27" ht="12" customHeight="1" thickBot="1">
      <c r="B148" s="90" t="s">
        <v>158</v>
      </c>
      <c r="C148" s="91">
        <v>2018</v>
      </c>
      <c r="D148" s="91">
        <v>2019</v>
      </c>
      <c r="E148" s="91">
        <v>2020</v>
      </c>
      <c r="F148" s="91">
        <v>2025</v>
      </c>
      <c r="G148" s="91">
        <v>2030</v>
      </c>
      <c r="H148" s="91">
        <v>2035</v>
      </c>
      <c r="I148" s="91">
        <v>2040</v>
      </c>
      <c r="J148" s="91">
        <v>2045</v>
      </c>
      <c r="K148" s="91">
        <v>2050</v>
      </c>
      <c r="M148" s="90" t="s">
        <v>175</v>
      </c>
      <c r="N148" s="91">
        <v>2018</v>
      </c>
      <c r="O148" s="91">
        <v>2019</v>
      </c>
      <c r="P148" s="91">
        <v>2020</v>
      </c>
      <c r="Q148" s="91">
        <v>2025</v>
      </c>
      <c r="R148" s="91">
        <v>2030</v>
      </c>
      <c r="S148" s="91">
        <v>2035</v>
      </c>
      <c r="T148" s="91">
        <v>2040</v>
      </c>
      <c r="U148" s="91">
        <v>2045</v>
      </c>
      <c r="V148" s="91">
        <v>2050</v>
      </c>
    </row>
    <row r="149" spans="2:27" s="113" customFormat="1" ht="12" customHeight="1">
      <c r="B149" s="98" t="s">
        <v>224</v>
      </c>
      <c r="C149" s="147">
        <f>'Run 1 Aérien'!C39</f>
        <v>5.9037976366930014</v>
      </c>
      <c r="D149" s="147">
        <f>'Run 1 Aérien'!D39</f>
        <v>6.0765395623849949</v>
      </c>
      <c r="E149" s="147">
        <f>'Run 1 Aérien'!E39</f>
        <v>2.5093328292910013</v>
      </c>
      <c r="F149" s="147">
        <f>'Run 1 Aérien'!F39</f>
        <v>6.2692560140969507</v>
      </c>
      <c r="G149" s="147">
        <f>'Run 1 Aérien'!G39</f>
        <v>6.2306542769309265</v>
      </c>
      <c r="H149" s="147">
        <f>'Run 1 Aérien'!H39</f>
        <v>6.0597237229090171</v>
      </c>
      <c r="I149" s="147">
        <f>'Run 1 Aérien'!I39</f>
        <v>6.122680233842269</v>
      </c>
      <c r="J149" s="147">
        <f>'Run 1 Aérien'!J39</f>
        <v>6.4227513885224141</v>
      </c>
      <c r="K149" s="147">
        <f>'Run 1 Aérien'!K39</f>
        <v>6.3233843573366162</v>
      </c>
      <c r="L149" s="74"/>
      <c r="M149" s="98" t="s">
        <v>225</v>
      </c>
      <c r="N149" s="115">
        <f>N150+N151+N152+N153</f>
        <v>17.841276458086249</v>
      </c>
      <c r="O149" s="115">
        <f t="shared" ref="O149:V149" si="90">O150+O151+O152+O153</f>
        <v>18.363302557527454</v>
      </c>
      <c r="P149" s="115">
        <f t="shared" si="90"/>
        <v>7.5832038101174053</v>
      </c>
      <c r="Q149" s="115">
        <f t="shared" si="90"/>
        <v>18.566777841108959</v>
      </c>
      <c r="R149" s="115">
        <f t="shared" si="90"/>
        <v>17.887585363640994</v>
      </c>
      <c r="S149" s="115">
        <f t="shared" si="90"/>
        <v>14.612772499444224</v>
      </c>
      <c r="T149" s="115">
        <f t="shared" si="90"/>
        <v>12.398013899814195</v>
      </c>
      <c r="U149" s="115">
        <f t="shared" si="90"/>
        <v>11.597234627562013</v>
      </c>
      <c r="V149" s="115">
        <f t="shared" si="90"/>
        <v>6.2011182964176177</v>
      </c>
    </row>
    <row r="150" spans="2:27" ht="12" customHeight="1">
      <c r="B150" s="100" t="s">
        <v>44</v>
      </c>
      <c r="C150" s="135">
        <f>'Run 1 Aérien'!C60/1000</f>
        <v>0</v>
      </c>
      <c r="D150" s="135">
        <f>'Run 1 Aérien'!D60/1000</f>
        <v>0</v>
      </c>
      <c r="E150" s="135">
        <f>'Run 1 Aérien'!E60/1000</f>
        <v>0</v>
      </c>
      <c r="F150" s="135">
        <f>'Run 1 Aérien'!F60/1000</f>
        <v>0.12538512028193902</v>
      </c>
      <c r="G150" s="135">
        <f>'Run 1 Aérien'!G60/1000</f>
        <v>0.26791813390802988</v>
      </c>
      <c r="H150" s="135">
        <f>'Run 1 Aérien'!H60/1000</f>
        <v>0.90895855843635254</v>
      </c>
      <c r="I150" s="135">
        <f>'Run 1 Aérien'!I60/1000</f>
        <v>1.4694432561221447</v>
      </c>
      <c r="J150" s="135">
        <f>'Run 1 Aérien'!J60/1000</f>
        <v>1.7341428749010517</v>
      </c>
      <c r="K150" s="135">
        <f>'Run 1 Aérien'!K60/1000</f>
        <v>2.2131845250678159</v>
      </c>
      <c r="M150" s="100" t="s">
        <v>44</v>
      </c>
      <c r="N150" s="115">
        <f>0</f>
        <v>0</v>
      </c>
      <c r="O150" s="115">
        <f>0</f>
        <v>0</v>
      </c>
      <c r="P150" s="115">
        <f>0</f>
        <v>0</v>
      </c>
      <c r="Q150" s="115">
        <f>0</f>
        <v>0</v>
      </c>
      <c r="R150" s="115">
        <f>0</f>
        <v>0</v>
      </c>
      <c r="S150" s="115">
        <f>0</f>
        <v>0</v>
      </c>
      <c r="T150" s="115">
        <f>0</f>
        <v>0</v>
      </c>
      <c r="U150" s="115">
        <f>0</f>
        <v>0</v>
      </c>
      <c r="V150" s="115">
        <f>0</f>
        <v>0</v>
      </c>
      <c r="X150" s="136"/>
      <c r="Y150" s="136"/>
      <c r="Z150" s="136"/>
    </row>
    <row r="151" spans="2:27" ht="12" customHeight="1">
      <c r="B151" s="100" t="s">
        <v>214</v>
      </c>
      <c r="C151" s="135">
        <f>'Run 1 Aérien'!C61/1000</f>
        <v>0</v>
      </c>
      <c r="D151" s="135">
        <f>'Run 1 Aérien'!D61/1000</f>
        <v>0</v>
      </c>
      <c r="E151" s="135">
        <f>'Run 1 Aérien'!E61/1000</f>
        <v>0</v>
      </c>
      <c r="F151" s="135">
        <f>'Run 1 Aérien'!F61/1000</f>
        <v>0</v>
      </c>
      <c r="G151" s="135">
        <f>'Run 1 Aérien'!G61/1000</f>
        <v>4.361457993851648E-2</v>
      </c>
      <c r="H151" s="135">
        <f>'Run 1 Aérien'!H61/1000</f>
        <v>0.30298618614545092</v>
      </c>
      <c r="I151" s="135">
        <f>'Run 1 Aérien'!I61/1000</f>
        <v>0.48981441870738157</v>
      </c>
      <c r="J151" s="135">
        <f>'Run 1 Aérien'!J61/1000</f>
        <v>0.70650265273746549</v>
      </c>
      <c r="K151" s="135">
        <f>'Run 1 Aérien'!K61/1000</f>
        <v>1.7705476200542531</v>
      </c>
      <c r="M151" s="100" t="s">
        <v>214</v>
      </c>
      <c r="N151" s="115">
        <f>0</f>
        <v>0</v>
      </c>
      <c r="O151" s="115">
        <f>0</f>
        <v>0</v>
      </c>
      <c r="P151" s="115">
        <f>0</f>
        <v>0</v>
      </c>
      <c r="Q151" s="115">
        <f>0</f>
        <v>0</v>
      </c>
      <c r="R151" s="115">
        <f>0</f>
        <v>0</v>
      </c>
      <c r="S151" s="115">
        <f>0</f>
        <v>0</v>
      </c>
      <c r="T151" s="115">
        <f>0</f>
        <v>0</v>
      </c>
      <c r="U151" s="115">
        <f>0</f>
        <v>0</v>
      </c>
      <c r="V151" s="115">
        <f>0</f>
        <v>0</v>
      </c>
      <c r="X151" s="136"/>
      <c r="Y151" s="136"/>
      <c r="Z151" s="136"/>
    </row>
    <row r="152" spans="2:27" ht="12" customHeight="1">
      <c r="B152" s="100" t="s">
        <v>192</v>
      </c>
      <c r="C152" s="135">
        <f>'Run 1 Aérien'!C62/1000</f>
        <v>0</v>
      </c>
      <c r="D152" s="135">
        <f>'Run 1 Aérien'!D62/1000</f>
        <v>0</v>
      </c>
      <c r="E152" s="135">
        <f>'Run 1 Aérien'!E62/1000</f>
        <v>0</v>
      </c>
      <c r="F152" s="135">
        <f>'Run 1 Aérien'!F62/1000</f>
        <v>0</v>
      </c>
      <c r="G152" s="135">
        <f>'Run 1 Aérien'!G62/1000</f>
        <v>0</v>
      </c>
      <c r="H152" s="135">
        <f>'Run 1 Aérien'!H62/1000</f>
        <v>1.23148818863706E-2</v>
      </c>
      <c r="I152" s="135">
        <f>'Run 1 Aérien'!I62/1000</f>
        <v>6.0836887333658843E-2</v>
      </c>
      <c r="J152" s="135">
        <f>'Run 1 Aérien'!J62/1000</f>
        <v>0.14450340305397841</v>
      </c>
      <c r="K152" s="135">
        <f>'Run 1 Aérien'!K62/1000</f>
        <v>0.2876607177017696</v>
      </c>
      <c r="M152" s="100" t="s">
        <v>192</v>
      </c>
      <c r="N152" s="115">
        <f>0</f>
        <v>0</v>
      </c>
      <c r="O152" s="115">
        <f>0</f>
        <v>0</v>
      </c>
      <c r="P152" s="115">
        <f>0</f>
        <v>0</v>
      </c>
      <c r="Q152" s="115">
        <f>0</f>
        <v>0</v>
      </c>
      <c r="R152" s="115">
        <f>0</f>
        <v>0</v>
      </c>
      <c r="S152" s="115">
        <f>0</f>
        <v>0</v>
      </c>
      <c r="T152" s="115">
        <f>0</f>
        <v>0</v>
      </c>
      <c r="U152" s="115">
        <f>0</f>
        <v>0</v>
      </c>
      <c r="V152" s="115">
        <f>0</f>
        <v>0</v>
      </c>
      <c r="X152" s="136"/>
      <c r="Y152" s="136"/>
      <c r="Z152" s="136"/>
    </row>
    <row r="153" spans="2:27" ht="12" customHeight="1">
      <c r="B153" s="100" t="s">
        <v>215</v>
      </c>
      <c r="C153" s="135">
        <f>'Run 1 Aérien'!C63/1000</f>
        <v>5.9037976366930014</v>
      </c>
      <c r="D153" s="135">
        <f>'Run 1 Aérien'!D63/1000</f>
        <v>6.0765395623849949</v>
      </c>
      <c r="E153" s="135">
        <f>'Run 1 Aérien'!E63/1000</f>
        <v>2.5093328292910013</v>
      </c>
      <c r="F153" s="135">
        <f>'Run 1 Aérien'!F63/1000</f>
        <v>6.1438708938150102</v>
      </c>
      <c r="G153" s="135">
        <f>'Run 1 Aérien'!G63/1000</f>
        <v>5.9191215630843796</v>
      </c>
      <c r="H153" s="135">
        <f>'Run 1 Aérien'!H63/1000</f>
        <v>4.835464096440842</v>
      </c>
      <c r="I153" s="135">
        <f>'Run 1 Aérien'!I63/1000</f>
        <v>4.1025856716790852</v>
      </c>
      <c r="J153" s="135">
        <f>'Run 1 Aérien'!J63/1000</f>
        <v>3.8376024578299188</v>
      </c>
      <c r="K153" s="135">
        <f>'Run 1 Aérien'!K63/1000</f>
        <v>2.0519914945127788</v>
      </c>
      <c r="M153" s="100" t="s">
        <v>215</v>
      </c>
      <c r="N153" s="119">
        <f>C153*'Run 1 FE_et_bio'!$B$9</f>
        <v>17.841276458086249</v>
      </c>
      <c r="O153" s="119">
        <f>D153*'Run 1 FE_et_bio'!$B$9</f>
        <v>18.363302557527454</v>
      </c>
      <c r="P153" s="119">
        <f>E153*'Run 1 FE_et_bio'!$B$9</f>
        <v>7.5832038101174053</v>
      </c>
      <c r="Q153" s="119">
        <f>F153*'Run 1 FE_et_bio'!$B$9</f>
        <v>18.566777841108959</v>
      </c>
      <c r="R153" s="119">
        <f>G153*'Run 1 FE_et_bio'!$B$9</f>
        <v>17.887585363640994</v>
      </c>
      <c r="S153" s="119">
        <f>H153*'Run 1 FE_et_bio'!$B$9</f>
        <v>14.612772499444224</v>
      </c>
      <c r="T153" s="119">
        <f>I153*'Run 1 FE_et_bio'!$B$9</f>
        <v>12.398013899814195</v>
      </c>
      <c r="U153" s="119">
        <f>J153*'Run 1 FE_et_bio'!$B$9</f>
        <v>11.597234627562013</v>
      </c>
      <c r="V153" s="119">
        <f>K153*'Run 1 FE_et_bio'!$B$9</f>
        <v>6.2011182964176177</v>
      </c>
      <c r="X153" s="136"/>
      <c r="Y153" s="136"/>
      <c r="Z153" s="136"/>
    </row>
    <row r="154" spans="2:27" ht="12" customHeight="1">
      <c r="B154" s="100"/>
      <c r="C154" s="135"/>
      <c r="D154" s="135"/>
      <c r="E154" s="135"/>
      <c r="F154" s="135"/>
      <c r="G154" s="135"/>
      <c r="H154" s="135"/>
      <c r="I154" s="135"/>
      <c r="J154" s="135"/>
      <c r="K154" s="135"/>
      <c r="M154" s="100"/>
      <c r="N154" s="135"/>
      <c r="O154" s="135"/>
      <c r="P154" s="135"/>
      <c r="Q154" s="135"/>
      <c r="R154" s="135"/>
      <c r="S154" s="135"/>
      <c r="T154" s="135"/>
      <c r="U154" s="135"/>
      <c r="V154" s="135"/>
      <c r="X154" s="136"/>
      <c r="Y154" s="136"/>
      <c r="Z154" s="136"/>
    </row>
    <row r="155" spans="2:27" s="113" customFormat="1" ht="12" customHeight="1">
      <c r="B155" s="98" t="s">
        <v>226</v>
      </c>
      <c r="C155" s="147">
        <f t="shared" ref="C155:K155" si="91">SUM(C156:C158)</f>
        <v>1.8194939800000001</v>
      </c>
      <c r="D155" s="147">
        <f t="shared" si="91"/>
        <v>1.6285244480000001</v>
      </c>
      <c r="E155" s="147">
        <f t="shared" si="91"/>
        <v>1.63</v>
      </c>
      <c r="F155" s="147">
        <f t="shared" si="91"/>
        <v>1.4876570832479998</v>
      </c>
      <c r="G155" s="147">
        <f t="shared" si="91"/>
        <v>1.3419041451520002</v>
      </c>
      <c r="H155" s="147">
        <f t="shared" si="91"/>
        <v>1.2305978350358868</v>
      </c>
      <c r="I155" s="147">
        <f t="shared" si="91"/>
        <v>1.1164470473444705</v>
      </c>
      <c r="J155" s="147">
        <f t="shared" si="91"/>
        <v>0.99939978164058096</v>
      </c>
      <c r="K155" s="147">
        <f t="shared" si="91"/>
        <v>0.8794032019200001</v>
      </c>
      <c r="L155" s="74"/>
      <c r="M155" s="98" t="s">
        <v>8</v>
      </c>
      <c r="N155" s="112">
        <f t="shared" ref="N155:V155" si="92">SUM(N156:N158)</f>
        <v>5.7859908564000007</v>
      </c>
      <c r="O155" s="112">
        <f t="shared" si="92"/>
        <v>5.1787077446400005</v>
      </c>
      <c r="P155" s="112">
        <f t="shared" si="92"/>
        <v>5.1833999999999998</v>
      </c>
      <c r="Q155" s="112">
        <f t="shared" si="92"/>
        <v>4.6941370045248147</v>
      </c>
      <c r="R155" s="112">
        <f t="shared" si="92"/>
        <v>4.2105556627973204</v>
      </c>
      <c r="S155" s="112">
        <f t="shared" si="92"/>
        <v>3.3851411087101781</v>
      </c>
      <c r="T155" s="112">
        <f t="shared" si="92"/>
        <v>2.6391395715076866</v>
      </c>
      <c r="U155" s="112">
        <f t="shared" si="92"/>
        <v>1.9757501482720417</v>
      </c>
      <c r="V155" s="112">
        <f t="shared" si="92"/>
        <v>1.3982510910528003</v>
      </c>
      <c r="X155" s="137">
        <v>2043</v>
      </c>
      <c r="Y155" s="137">
        <v>2045</v>
      </c>
      <c r="Z155" s="137">
        <v>2050</v>
      </c>
    </row>
    <row r="156" spans="2:27" ht="12" customHeight="1">
      <c r="B156" s="100" t="s">
        <v>227</v>
      </c>
      <c r="C156" s="135">
        <f>'Run 1 Autres_modes'!F90</f>
        <v>0</v>
      </c>
      <c r="D156" s="135">
        <f>'Run 1 Autres_modes'!G90</f>
        <v>0</v>
      </c>
      <c r="E156" s="135">
        <f>'Run 1 Autres_modes'!H90</f>
        <v>0</v>
      </c>
      <c r="F156" s="135">
        <f>'Run 1 Autres_modes'!I90</f>
        <v>0</v>
      </c>
      <c r="G156" s="135">
        <f>'Run 1 Autres_modes'!J90</f>
        <v>5.3676165806080004E-3</v>
      </c>
      <c r="H156" s="135">
        <f>'Run 1 Autres_modes'!K90</f>
        <v>0.15751652288459353</v>
      </c>
      <c r="I156" s="135">
        <f>'Run 1 Autres_modes'!L90</f>
        <v>0.2813446559308066</v>
      </c>
      <c r="J156" s="135">
        <f>'Run 1 Autres_modes'!M90</f>
        <v>0.37577431789685845</v>
      </c>
      <c r="K156" s="135">
        <f>'Run 1 Autres_modes'!N90</f>
        <v>0.43970160096000005</v>
      </c>
      <c r="M156" s="100" t="s">
        <v>227</v>
      </c>
      <c r="N156" s="115">
        <f t="shared" ref="N156:V156" si="93">C156*0</f>
        <v>0</v>
      </c>
      <c r="O156" s="115">
        <f t="shared" si="93"/>
        <v>0</v>
      </c>
      <c r="P156" s="115">
        <f t="shared" si="93"/>
        <v>0</v>
      </c>
      <c r="Q156" s="115">
        <f t="shared" si="93"/>
        <v>0</v>
      </c>
      <c r="R156" s="115">
        <f t="shared" si="93"/>
        <v>0</v>
      </c>
      <c r="S156" s="115">
        <f t="shared" si="93"/>
        <v>0</v>
      </c>
      <c r="T156" s="115">
        <f t="shared" si="93"/>
        <v>0</v>
      </c>
      <c r="U156" s="115">
        <f t="shared" si="93"/>
        <v>0</v>
      </c>
      <c r="V156" s="115">
        <f t="shared" si="93"/>
        <v>0</v>
      </c>
      <c r="X156" s="142">
        <v>8.5387827474702789</v>
      </c>
      <c r="Y156" s="142">
        <v>7.5188933675233587</v>
      </c>
      <c r="Z156" s="142">
        <v>5.3013702027186111</v>
      </c>
    </row>
    <row r="157" spans="2:27" ht="12" customHeight="1">
      <c r="B157" s="100" t="s">
        <v>228</v>
      </c>
      <c r="C157" s="135">
        <f>'Run 1 Autres_modes'!F91</f>
        <v>0</v>
      </c>
      <c r="D157" s="135">
        <f>'Run 1 Autres_modes'!G91</f>
        <v>0</v>
      </c>
      <c r="E157" s="135">
        <f>'Run 1 Autres_modes'!H91</f>
        <v>0</v>
      </c>
      <c r="F157" s="135">
        <f>'Run 1 Autres_modes'!I91</f>
        <v>4.4629712497439994E-2</v>
      </c>
      <c r="G157" s="135">
        <f>'Run 1 Autres_modes'!J91</f>
        <v>4.8308549225472001E-2</v>
      </c>
      <c r="H157" s="135">
        <f>'Run 1 Autres_modes'!K91</f>
        <v>3.3226141545968937E-2</v>
      </c>
      <c r="I157" s="135">
        <f>'Run 1 Autres_modes'!L91</f>
        <v>2.0096046852200469E-2</v>
      </c>
      <c r="J157" s="135">
        <f>'Run 1 Autres_modes'!M91</f>
        <v>8.9945980347652284E-3</v>
      </c>
      <c r="K157" s="135">
        <f>'Run 1 Autres_modes'!N91</f>
        <v>0</v>
      </c>
      <c r="M157" s="100" t="s">
        <v>228</v>
      </c>
      <c r="N157" s="115">
        <f t="shared" ref="N157:V157" si="94">C157*$C$11</f>
        <v>0</v>
      </c>
      <c r="O157" s="115">
        <f t="shared" si="94"/>
        <v>0</v>
      </c>
      <c r="P157" s="115">
        <f t="shared" si="94"/>
        <v>0</v>
      </c>
      <c r="Q157" s="115">
        <f t="shared" si="94"/>
        <v>0.1053099655380343</v>
      </c>
      <c r="R157" s="115">
        <f t="shared" si="94"/>
        <v>0.11399068847729429</v>
      </c>
      <c r="S157" s="115">
        <f t="shared" si="94"/>
        <v>7.8401666185247049E-2</v>
      </c>
      <c r="T157" s="115">
        <f t="shared" si="94"/>
        <v>4.741939580223261E-2</v>
      </c>
      <c r="U157" s="115">
        <f t="shared" si="94"/>
        <v>2.1223995317557354E-2</v>
      </c>
      <c r="V157" s="115">
        <f t="shared" si="94"/>
        <v>0</v>
      </c>
      <c r="X157" s="142">
        <v>3.930968529674391</v>
      </c>
      <c r="Y157" s="142">
        <v>4.3702553171404643</v>
      </c>
      <c r="Z157" s="142">
        <v>5.1137296191648005</v>
      </c>
    </row>
    <row r="158" spans="2:27" ht="12" customHeight="1">
      <c r="B158" s="100" t="s">
        <v>229</v>
      </c>
      <c r="C158" s="135">
        <f>'Run 1 Autres_modes'!F92</f>
        <v>1.8194939800000001</v>
      </c>
      <c r="D158" s="135">
        <f>'Run 1 Autres_modes'!G92</f>
        <v>1.6285244480000001</v>
      </c>
      <c r="E158" s="135">
        <f>'Run 1 Autres_modes'!H92</f>
        <v>1.63</v>
      </c>
      <c r="F158" s="135">
        <f>'Run 1 Autres_modes'!I92</f>
        <v>1.4430273707505599</v>
      </c>
      <c r="G158" s="135">
        <f>'Run 1 Autres_modes'!J92</f>
        <v>1.2882279793459201</v>
      </c>
      <c r="H158" s="135">
        <f>'Run 1 Autres_modes'!K92</f>
        <v>1.0398551706053243</v>
      </c>
      <c r="I158" s="135">
        <f>'Run 1 Autres_modes'!L92</f>
        <v>0.81500634456146348</v>
      </c>
      <c r="J158" s="135">
        <f>'Run 1 Autres_modes'!M92</f>
        <v>0.61463086570895731</v>
      </c>
      <c r="K158" s="135">
        <f>'Run 1 Autres_modes'!N92</f>
        <v>0.43970160096000005</v>
      </c>
      <c r="M158" s="100" t="s">
        <v>229</v>
      </c>
      <c r="N158" s="115">
        <f t="shared" ref="N158:V158" si="95">C158*3.18</f>
        <v>5.7859908564000007</v>
      </c>
      <c r="O158" s="115">
        <f t="shared" si="95"/>
        <v>5.1787077446400005</v>
      </c>
      <c r="P158" s="115">
        <f t="shared" si="95"/>
        <v>5.1833999999999998</v>
      </c>
      <c r="Q158" s="115">
        <f t="shared" si="95"/>
        <v>4.5888270389867802</v>
      </c>
      <c r="R158" s="115">
        <f t="shared" si="95"/>
        <v>4.0965649743200263</v>
      </c>
      <c r="S158" s="115">
        <f t="shared" si="95"/>
        <v>3.3067394425249312</v>
      </c>
      <c r="T158" s="115">
        <f t="shared" si="95"/>
        <v>2.5917201757054542</v>
      </c>
      <c r="U158" s="115">
        <f t="shared" si="95"/>
        <v>1.9545261529544844</v>
      </c>
      <c r="V158" s="115">
        <f t="shared" si="95"/>
        <v>1.3982510910528003</v>
      </c>
      <c r="X158" s="143">
        <v>2.2272473327152178</v>
      </c>
      <c r="Y158" s="143">
        <v>2.1851276585702322</v>
      </c>
      <c r="Z158" s="143">
        <v>0</v>
      </c>
    </row>
    <row r="159" spans="2:27" ht="12" customHeight="1">
      <c r="B159" s="100"/>
      <c r="C159" s="115"/>
      <c r="D159" s="115"/>
      <c r="E159" s="115"/>
      <c r="F159" s="115"/>
      <c r="G159" s="115"/>
      <c r="H159" s="115"/>
      <c r="I159" s="115"/>
      <c r="J159" s="115"/>
      <c r="K159" s="115"/>
      <c r="M159" s="100"/>
      <c r="N159" s="115"/>
      <c r="O159" s="115"/>
      <c r="P159" s="115"/>
      <c r="Q159" s="115"/>
      <c r="R159" s="115"/>
      <c r="S159" s="115"/>
      <c r="T159" s="115"/>
      <c r="U159" s="115"/>
      <c r="V159" s="115"/>
      <c r="X159" s="143">
        <v>1.7037211969591732</v>
      </c>
      <c r="Y159" s="143">
        <v>2.1851276585702322</v>
      </c>
      <c r="Z159" s="143">
        <v>5.1137296191648005</v>
      </c>
    </row>
    <row r="160" spans="2:27" ht="12" customHeight="1">
      <c r="B160" s="100" t="s">
        <v>230</v>
      </c>
      <c r="C160" s="135">
        <f>C149+C155</f>
        <v>7.7232916166930012</v>
      </c>
      <c r="D160" s="135">
        <f t="shared" ref="D160:K160" si="96">D149+D155</f>
        <v>7.7050640103849952</v>
      </c>
      <c r="E160" s="135">
        <f t="shared" si="96"/>
        <v>4.1393328292910017</v>
      </c>
      <c r="F160" s="135">
        <f t="shared" si="96"/>
        <v>7.7569130973449507</v>
      </c>
      <c r="G160" s="135">
        <f t="shared" si="96"/>
        <v>7.5725584220829267</v>
      </c>
      <c r="H160" s="135">
        <f t="shared" si="96"/>
        <v>7.2903215579449041</v>
      </c>
      <c r="I160" s="135">
        <f t="shared" si="96"/>
        <v>7.2391272811867395</v>
      </c>
      <c r="J160" s="135">
        <f t="shared" si="96"/>
        <v>7.4221511701629952</v>
      </c>
      <c r="K160" s="135">
        <f t="shared" si="96"/>
        <v>7.202787559256616</v>
      </c>
      <c r="M160" s="100" t="s">
        <v>230</v>
      </c>
      <c r="N160" s="148">
        <f>N149+N155</f>
        <v>23.62726731448625</v>
      </c>
      <c r="O160" s="148">
        <f t="shared" ref="O160:V160" si="97">O149+O155</f>
        <v>23.542010302167455</v>
      </c>
      <c r="P160" s="148">
        <f t="shared" si="97"/>
        <v>12.766603810117406</v>
      </c>
      <c r="Q160" s="148">
        <f t="shared" si="97"/>
        <v>23.260914845633774</v>
      </c>
      <c r="R160" s="148">
        <f t="shared" si="97"/>
        <v>22.098141026438313</v>
      </c>
      <c r="S160" s="148">
        <f t="shared" si="97"/>
        <v>17.997913608154402</v>
      </c>
      <c r="T160" s="148">
        <f t="shared" si="97"/>
        <v>15.037153471321883</v>
      </c>
      <c r="U160" s="148">
        <f t="shared" si="97"/>
        <v>13.572984775834055</v>
      </c>
      <c r="V160" s="148">
        <f t="shared" si="97"/>
        <v>7.5993693874704178</v>
      </c>
      <c r="X160" s="142">
        <v>0</v>
      </c>
      <c r="Y160" s="142">
        <v>0</v>
      </c>
      <c r="Z160" s="142">
        <v>0</v>
      </c>
    </row>
    <row r="161" spans="2:26" ht="12" customHeight="1">
      <c r="X161" s="142">
        <v>0</v>
      </c>
      <c r="Y161" s="142">
        <v>0</v>
      </c>
      <c r="Z161" s="142">
        <v>0</v>
      </c>
    </row>
    <row r="162" spans="2:26" ht="12" customHeight="1">
      <c r="C162" s="164"/>
      <c r="D162" s="164">
        <f t="shared" ref="D162:K162" si="98">11.63*D149</f>
        <v>70.670155110537493</v>
      </c>
      <c r="E162" s="885">
        <f t="shared" si="98"/>
        <v>29.183540804654346</v>
      </c>
      <c r="F162" s="164">
        <f t="shared" si="98"/>
        <v>72.911447443947537</v>
      </c>
      <c r="G162" s="164">
        <f t="shared" si="98"/>
        <v>72.46250924070668</v>
      </c>
      <c r="H162" s="164">
        <f t="shared" si="98"/>
        <v>70.474586897431877</v>
      </c>
      <c r="I162" s="164">
        <f t="shared" si="98"/>
        <v>71.206771119585596</v>
      </c>
      <c r="J162" s="164">
        <f t="shared" si="98"/>
        <v>74.696598648515675</v>
      </c>
      <c r="K162" s="164">
        <f t="shared" si="98"/>
        <v>73.540960075824856</v>
      </c>
      <c r="X162" s="145">
        <v>12.46975127714467</v>
      </c>
      <c r="Y162" s="145">
        <v>11.889148684663823</v>
      </c>
      <c r="Z162" s="145">
        <v>10.415099821883413</v>
      </c>
    </row>
    <row r="163" spans="2:26" ht="12" customHeight="1">
      <c r="D163" s="164">
        <f>11.63*D155</f>
        <v>18.939739330240002</v>
      </c>
      <c r="E163" s="164">
        <f t="shared" ref="E163:K163" si="99">11.63*E155</f>
        <v>18.956900000000001</v>
      </c>
      <c r="F163" s="164">
        <f t="shared" si="99"/>
        <v>17.301451878174237</v>
      </c>
      <c r="G163" s="164">
        <f t="shared" si="99"/>
        <v>15.606345208117764</v>
      </c>
      <c r="H163" s="164">
        <f t="shared" si="99"/>
        <v>14.311852821467365</v>
      </c>
      <c r="I163" s="164">
        <f t="shared" si="99"/>
        <v>12.984279160616193</v>
      </c>
      <c r="J163" s="164">
        <f t="shared" si="99"/>
        <v>11.623019460479957</v>
      </c>
      <c r="K163" s="164">
        <f t="shared" si="99"/>
        <v>10.227459238329601</v>
      </c>
    </row>
    <row r="164" spans="2:26" ht="15" customHeight="1" thickBot="1">
      <c r="B164" s="149" t="s">
        <v>231</v>
      </c>
      <c r="C164" s="150"/>
      <c r="D164" s="150"/>
      <c r="E164" s="150"/>
      <c r="F164" s="150"/>
      <c r="G164" s="150"/>
      <c r="H164" s="150"/>
      <c r="I164" s="150"/>
      <c r="J164" s="150"/>
      <c r="K164" s="150"/>
      <c r="L164" s="150"/>
      <c r="M164" s="149" t="s">
        <v>231</v>
      </c>
      <c r="N164" s="150"/>
      <c r="O164" s="150"/>
      <c r="P164" s="150"/>
      <c r="Q164" s="150"/>
      <c r="R164" s="150"/>
      <c r="S164" s="150"/>
      <c r="T164" s="150"/>
      <c r="U164" s="150"/>
      <c r="V164" s="150"/>
      <c r="X164" s="150"/>
      <c r="Y164" s="150"/>
      <c r="Z164" s="150"/>
    </row>
    <row r="165" spans="2:26" ht="15" customHeight="1" thickBot="1">
      <c r="B165" s="151" t="s">
        <v>232</v>
      </c>
      <c r="C165" s="91">
        <v>2018</v>
      </c>
      <c r="D165" s="91">
        <v>2019</v>
      </c>
      <c r="E165" s="91">
        <v>2020</v>
      </c>
      <c r="F165" s="91">
        <v>2025</v>
      </c>
      <c r="G165" s="91">
        <v>2030</v>
      </c>
      <c r="H165" s="91">
        <v>2035</v>
      </c>
      <c r="I165" s="91">
        <v>2040</v>
      </c>
      <c r="J165" s="91">
        <v>2045</v>
      </c>
      <c r="K165" s="152">
        <v>2050</v>
      </c>
      <c r="M165" s="151" t="s">
        <v>232</v>
      </c>
      <c r="N165" s="91">
        <v>2018</v>
      </c>
      <c r="O165" s="91">
        <v>2019</v>
      </c>
      <c r="P165" s="91">
        <v>2020</v>
      </c>
      <c r="Q165" s="91">
        <v>2025</v>
      </c>
      <c r="R165" s="91">
        <v>2030</v>
      </c>
      <c r="S165" s="91">
        <v>2035</v>
      </c>
      <c r="T165" s="91">
        <v>2040</v>
      </c>
      <c r="U165" s="91">
        <v>2045</v>
      </c>
      <c r="V165" s="152">
        <v>2050</v>
      </c>
    </row>
    <row r="166" spans="2:26" ht="12" customHeight="1">
      <c r="B166" s="100" t="s">
        <v>233</v>
      </c>
      <c r="C166" s="153">
        <f t="shared" ref="C166:K166" si="100">C74</f>
        <v>24.785215016553899</v>
      </c>
      <c r="D166" s="153">
        <f t="shared" si="100"/>
        <v>24.572813261339832</v>
      </c>
      <c r="E166" s="153">
        <f t="shared" si="100"/>
        <v>19.872671811520661</v>
      </c>
      <c r="F166" s="153">
        <f t="shared" si="100"/>
        <v>19.767727505842398</v>
      </c>
      <c r="G166" s="153">
        <f t="shared" si="100"/>
        <v>15.169235140900692</v>
      </c>
      <c r="H166" s="153">
        <f t="shared" si="100"/>
        <v>10.834820995369194</v>
      </c>
      <c r="I166" s="153">
        <f t="shared" si="100"/>
        <v>7.3759134226556018</v>
      </c>
      <c r="J166" s="153">
        <f t="shared" si="100"/>
        <v>4.8598636592745752</v>
      </c>
      <c r="K166" s="153">
        <f t="shared" si="100"/>
        <v>3.6502152218149386</v>
      </c>
      <c r="M166" s="100" t="s">
        <v>233</v>
      </c>
      <c r="N166" s="153">
        <f t="shared" ref="N166:V166" si="101">N74</f>
        <v>72.23815045125518</v>
      </c>
      <c r="O166" s="153">
        <f t="shared" si="101"/>
        <v>71.223070962476058</v>
      </c>
      <c r="P166" s="153">
        <f t="shared" si="101"/>
        <v>57.142201375413094</v>
      </c>
      <c r="Q166" s="153">
        <f t="shared" si="101"/>
        <v>54.342553097033587</v>
      </c>
      <c r="R166" s="153">
        <f t="shared" si="101"/>
        <v>37.559765496749236</v>
      </c>
      <c r="S166" s="153">
        <f t="shared" si="101"/>
        <v>18.804972094400853</v>
      </c>
      <c r="T166" s="153">
        <f t="shared" si="101"/>
        <v>5.9291900741951977</v>
      </c>
      <c r="U166" s="153">
        <f t="shared" si="101"/>
        <v>0.69176397671872836</v>
      </c>
      <c r="V166" s="153">
        <f t="shared" si="101"/>
        <v>0</v>
      </c>
    </row>
    <row r="167" spans="2:26" ht="12" customHeight="1">
      <c r="B167" s="100" t="s">
        <v>12</v>
      </c>
      <c r="C167" s="153">
        <f t="shared" ref="C167:K167" si="102">C82</f>
        <v>5.5743132116865608</v>
      </c>
      <c r="D167" s="153">
        <f t="shared" si="102"/>
        <v>5.4942803229924841</v>
      </c>
      <c r="E167" s="153">
        <f t="shared" si="102"/>
        <v>4.814403348132112</v>
      </c>
      <c r="F167" s="153">
        <f t="shared" si="102"/>
        <v>5.3508630678826243</v>
      </c>
      <c r="G167" s="153">
        <f t="shared" si="102"/>
        <v>4.8956012468324541</v>
      </c>
      <c r="H167" s="153">
        <f t="shared" si="102"/>
        <v>4.1128170349944115</v>
      </c>
      <c r="I167" s="153">
        <f t="shared" si="102"/>
        <v>3.0828816125776619</v>
      </c>
      <c r="J167" s="153">
        <f t="shared" si="102"/>
        <v>2.3616093440884125</v>
      </c>
      <c r="K167" s="153">
        <f t="shared" si="102"/>
        <v>2.0441487038938941</v>
      </c>
      <c r="M167" s="100" t="s">
        <v>12</v>
      </c>
      <c r="N167" s="153">
        <f t="shared" ref="N167:V167" si="103">N82</f>
        <v>16.428070211542899</v>
      </c>
      <c r="O167" s="153">
        <f t="shared" si="103"/>
        <v>16.126325164425406</v>
      </c>
      <c r="P167" s="153">
        <f t="shared" si="103"/>
        <v>14.013799561183447</v>
      </c>
      <c r="Q167" s="153">
        <f t="shared" si="103"/>
        <v>15.165435936719975</v>
      </c>
      <c r="R167" s="153">
        <f t="shared" si="103"/>
        <v>12.760287533615829</v>
      </c>
      <c r="S167" s="153">
        <f t="shared" si="103"/>
        <v>7.8739331519695348</v>
      </c>
      <c r="T167" s="153">
        <f t="shared" si="103"/>
        <v>2.5358216593884357</v>
      </c>
      <c r="U167" s="153">
        <f t="shared" si="103"/>
        <v>0.38130615394633149</v>
      </c>
      <c r="V167" s="153">
        <f t="shared" si="103"/>
        <v>0</v>
      </c>
    </row>
    <row r="168" spans="2:26" ht="12" customHeight="1">
      <c r="B168" s="100" t="s">
        <v>234</v>
      </c>
      <c r="C168" s="153">
        <f t="shared" ref="C168:K168" si="104">C90+C98</f>
        <v>11.490610191551845</v>
      </c>
      <c r="D168" s="153">
        <f t="shared" si="104"/>
        <v>11.267661714720242</v>
      </c>
      <c r="E168" s="153">
        <f t="shared" si="104"/>
        <v>10.35218909603455</v>
      </c>
      <c r="F168" s="153">
        <f t="shared" si="104"/>
        <v>9.6214089442363573</v>
      </c>
      <c r="G168" s="153">
        <f t="shared" si="104"/>
        <v>7.7039994633006188</v>
      </c>
      <c r="H168" s="153">
        <f t="shared" si="104"/>
        <v>6.6329667086423267</v>
      </c>
      <c r="I168" s="153">
        <f t="shared" si="104"/>
        <v>5.5640525885723306</v>
      </c>
      <c r="J168" s="153">
        <f t="shared" si="104"/>
        <v>4.7540934614005188</v>
      </c>
      <c r="K168" s="153">
        <f t="shared" si="104"/>
        <v>4.1887737387273605</v>
      </c>
      <c r="M168" s="100" t="s">
        <v>234</v>
      </c>
      <c r="N168" s="153">
        <f t="shared" ref="N168:V168" si="105">N90+N98</f>
        <v>33.926614222204314</v>
      </c>
      <c r="O168" s="153">
        <f t="shared" si="105"/>
        <v>33.130897876153824</v>
      </c>
      <c r="P168" s="153">
        <f t="shared" si="105"/>
        <v>30.19947427942525</v>
      </c>
      <c r="Q168" s="153">
        <f t="shared" si="105"/>
        <v>27.167722101542928</v>
      </c>
      <c r="R168" s="153">
        <f t="shared" si="105"/>
        <v>19.876817670126957</v>
      </c>
      <c r="S168" s="153">
        <f t="shared" si="105"/>
        <v>13.489860513438455</v>
      </c>
      <c r="T168" s="153">
        <f t="shared" si="105"/>
        <v>7.1582944517031688</v>
      </c>
      <c r="U168" s="153">
        <f t="shared" si="105"/>
        <v>3.4818609320708354</v>
      </c>
      <c r="V168" s="153">
        <f t="shared" si="105"/>
        <v>0</v>
      </c>
    </row>
    <row r="169" spans="2:26" ht="12" customHeight="1">
      <c r="B169" s="100" t="s">
        <v>235</v>
      </c>
      <c r="C169" s="153">
        <f t="shared" ref="C169:K169" si="106">C106</f>
        <v>0.43910243667983567</v>
      </c>
      <c r="D169" s="153">
        <f t="shared" si="106"/>
        <v>0.43901603835014552</v>
      </c>
      <c r="E169" s="153">
        <f t="shared" si="106"/>
        <v>0.37096855240587295</v>
      </c>
      <c r="F169" s="153">
        <f t="shared" si="106"/>
        <v>0.51438878263379817</v>
      </c>
      <c r="G169" s="153">
        <f t="shared" si="106"/>
        <v>0.53445803647031864</v>
      </c>
      <c r="H169" s="153">
        <f t="shared" si="106"/>
        <v>0.46789311703092307</v>
      </c>
      <c r="I169" s="153">
        <f t="shared" si="106"/>
        <v>0.43472744820186382</v>
      </c>
      <c r="J169" s="153">
        <f t="shared" si="106"/>
        <v>0.41196075879736271</v>
      </c>
      <c r="K169" s="153">
        <f t="shared" si="106"/>
        <v>0.36773835070297561</v>
      </c>
      <c r="M169" s="100" t="s">
        <v>235</v>
      </c>
      <c r="N169" s="154">
        <f t="shared" ref="N169:V169" si="107">N106</f>
        <v>1.2353905549647004</v>
      </c>
      <c r="O169" s="154">
        <f t="shared" si="107"/>
        <v>1.2271529959576692</v>
      </c>
      <c r="P169" s="154">
        <f t="shared" si="107"/>
        <v>1.0335666129145751</v>
      </c>
      <c r="Q169" s="154">
        <f t="shared" si="107"/>
        <v>1.3556430682253129</v>
      </c>
      <c r="R169" s="154">
        <f t="shared" si="107"/>
        <v>1.2371185194384398</v>
      </c>
      <c r="S169" s="154">
        <f t="shared" si="107"/>
        <v>0.76525720005609699</v>
      </c>
      <c r="T169" s="154">
        <f t="shared" si="107"/>
        <v>0.39362823616133247</v>
      </c>
      <c r="U169" s="154">
        <f t="shared" si="107"/>
        <v>0.15121306902357246</v>
      </c>
      <c r="V169" s="154">
        <f t="shared" si="107"/>
        <v>0</v>
      </c>
    </row>
    <row r="170" spans="2:26" ht="12" customHeight="1">
      <c r="B170" s="100" t="s">
        <v>236</v>
      </c>
      <c r="C170" s="153">
        <f t="shared" ref="C170:K170" si="108">C122</f>
        <v>0.91937988734059695</v>
      </c>
      <c r="D170" s="153">
        <f t="shared" si="108"/>
        <v>0.91218414974419593</v>
      </c>
      <c r="E170" s="153">
        <f t="shared" si="108"/>
        <v>0.78466391144223036</v>
      </c>
      <c r="F170" s="153">
        <f t="shared" si="108"/>
        <v>0.97426191055641798</v>
      </c>
      <c r="G170" s="153">
        <f t="shared" si="108"/>
        <v>0.97426191055641786</v>
      </c>
      <c r="H170" s="153">
        <f t="shared" si="108"/>
        <v>0.97426191055641798</v>
      </c>
      <c r="I170" s="153">
        <f t="shared" si="108"/>
        <v>0.97426191055641786</v>
      </c>
      <c r="J170" s="153">
        <f t="shared" si="108"/>
        <v>0.97426191055641798</v>
      </c>
      <c r="K170" s="153">
        <f t="shared" si="108"/>
        <v>0.97426191055641798</v>
      </c>
      <c r="M170" s="100" t="s">
        <v>236</v>
      </c>
      <c r="N170" s="153">
        <f t="shared" ref="N170:V170" si="109">N122</f>
        <v>0.37325552418000008</v>
      </c>
      <c r="O170" s="153">
        <f t="shared" si="109"/>
        <v>0.37289431886355001</v>
      </c>
      <c r="P170" s="153">
        <f t="shared" si="109"/>
        <v>0.30716515845113995</v>
      </c>
      <c r="Q170" s="153">
        <f t="shared" si="109"/>
        <v>0.34811403778392935</v>
      </c>
      <c r="R170" s="153">
        <f t="shared" si="109"/>
        <v>0.22566508526693024</v>
      </c>
      <c r="S170" s="153">
        <f t="shared" si="109"/>
        <v>0</v>
      </c>
      <c r="T170" s="153">
        <f t="shared" si="109"/>
        <v>0</v>
      </c>
      <c r="U170" s="153">
        <f t="shared" si="109"/>
        <v>0</v>
      </c>
      <c r="V170" s="153">
        <f t="shared" si="109"/>
        <v>0</v>
      </c>
    </row>
    <row r="171" spans="2:26" s="141" customFormat="1" ht="12" customHeight="1">
      <c r="B171" s="138" t="s">
        <v>237</v>
      </c>
      <c r="C171" s="155">
        <f t="shared" ref="C171:K171" si="110">C140+C141</f>
        <v>7.853669639302209E-2</v>
      </c>
      <c r="D171" s="155">
        <f t="shared" si="110"/>
        <v>8.6742022881845293E-2</v>
      </c>
      <c r="E171" s="155">
        <f t="shared" si="110"/>
        <v>7.6192317396215459E-2</v>
      </c>
      <c r="F171" s="155">
        <f t="shared" si="110"/>
        <v>9.3562328546162601E-2</v>
      </c>
      <c r="G171" s="155">
        <f t="shared" si="110"/>
        <v>0.10716835403611136</v>
      </c>
      <c r="H171" s="155">
        <f t="shared" si="110"/>
        <v>0.10964910297213243</v>
      </c>
      <c r="I171" s="155">
        <f t="shared" si="110"/>
        <v>0.11113755233374514</v>
      </c>
      <c r="J171" s="155">
        <f t="shared" si="110"/>
        <v>8.930696169675946E-2</v>
      </c>
      <c r="K171" s="155">
        <f t="shared" si="110"/>
        <v>6.350717276214006E-2</v>
      </c>
      <c r="M171" s="138" t="s">
        <v>237</v>
      </c>
      <c r="N171" s="155">
        <f t="shared" ref="N171:V171" si="111">N140+N141</f>
        <v>0.23233934992108249</v>
      </c>
      <c r="O171" s="155">
        <f t="shared" si="111"/>
        <v>0.25570333957247648</v>
      </c>
      <c r="P171" s="155">
        <f t="shared" si="111"/>
        <v>0.22290824377436796</v>
      </c>
      <c r="Q171" s="155">
        <f t="shared" si="111"/>
        <v>0.26866984016001871</v>
      </c>
      <c r="R171" s="155">
        <f t="shared" si="111"/>
        <v>0.29845829323616024</v>
      </c>
      <c r="S171" s="155">
        <f t="shared" si="111"/>
        <v>0.25778975599891113</v>
      </c>
      <c r="T171" s="155">
        <f t="shared" si="111"/>
        <v>0.17783608754152827</v>
      </c>
      <c r="U171" s="155">
        <f t="shared" si="111"/>
        <v>7.8927706608362069E-2</v>
      </c>
      <c r="V171" s="155">
        <f t="shared" si="111"/>
        <v>0</v>
      </c>
    </row>
    <row r="172" spans="2:26" s="141" customFormat="1" ht="12" customHeight="1">
      <c r="B172" s="138" t="s">
        <v>238</v>
      </c>
      <c r="C172" s="155">
        <f t="shared" ref="C172:K172" si="112">C142+C143</f>
        <v>0.3672688866755513</v>
      </c>
      <c r="D172" s="155">
        <f t="shared" si="112"/>
        <v>0.3672688866755513</v>
      </c>
      <c r="E172" s="155">
        <f t="shared" si="112"/>
        <v>0.3672688866755513</v>
      </c>
      <c r="F172" s="155">
        <f t="shared" si="112"/>
        <v>0.34890544234177373</v>
      </c>
      <c r="G172" s="155">
        <f t="shared" si="112"/>
        <v>0.33054199800799616</v>
      </c>
      <c r="H172" s="155">
        <f t="shared" si="112"/>
        <v>0.3121785536742186</v>
      </c>
      <c r="I172" s="155">
        <f t="shared" si="112"/>
        <v>0.29381510934044103</v>
      </c>
      <c r="J172" s="155">
        <f t="shared" si="112"/>
        <v>0.22036133200533076</v>
      </c>
      <c r="K172" s="155">
        <f t="shared" si="112"/>
        <v>0.14690755467022049</v>
      </c>
      <c r="M172" s="138" t="s">
        <v>238</v>
      </c>
      <c r="N172" s="155">
        <f t="shared" ref="N172:V172" si="113">N142+N143</f>
        <v>1.0332908128728966</v>
      </c>
      <c r="O172" s="155">
        <f t="shared" si="113"/>
        <v>1.0266028464465347</v>
      </c>
      <c r="P172" s="155">
        <f t="shared" si="113"/>
        <v>1.0232588632333539</v>
      </c>
      <c r="Q172" s="155">
        <f t="shared" si="113"/>
        <v>0.94664987981098614</v>
      </c>
      <c r="R172" s="155">
        <f t="shared" si="113"/>
        <v>0.86515533691416113</v>
      </c>
      <c r="S172" s="155">
        <f t="shared" si="113"/>
        <v>0.6466427538488555</v>
      </c>
      <c r="T172" s="155">
        <f t="shared" si="113"/>
        <v>0.37452611987626017</v>
      </c>
      <c r="U172" s="155">
        <f t="shared" si="113"/>
        <v>0.12874335370746443</v>
      </c>
      <c r="V172" s="155">
        <f t="shared" si="113"/>
        <v>0</v>
      </c>
    </row>
    <row r="173" spans="2:26" ht="12" customHeight="1">
      <c r="B173" s="100" t="s">
        <v>239</v>
      </c>
      <c r="C173" s="153">
        <f>0</f>
        <v>0</v>
      </c>
      <c r="D173" s="153">
        <f>0</f>
        <v>0</v>
      </c>
      <c r="E173" s="153">
        <f>0</f>
        <v>0</v>
      </c>
      <c r="F173" s="153">
        <f>0</f>
        <v>0</v>
      </c>
      <c r="G173" s="153">
        <f>0</f>
        <v>0</v>
      </c>
      <c r="H173" s="153">
        <f>0</f>
        <v>0</v>
      </c>
      <c r="I173" s="153">
        <f>0</f>
        <v>0</v>
      </c>
      <c r="J173" s="153">
        <f>0</f>
        <v>0</v>
      </c>
      <c r="K173" s="153">
        <f>0</f>
        <v>0</v>
      </c>
      <c r="M173" s="100" t="s">
        <v>239</v>
      </c>
      <c r="N173" s="72">
        <f>0</f>
        <v>0</v>
      </c>
      <c r="O173" s="72">
        <f>0</f>
        <v>0</v>
      </c>
      <c r="P173" s="72">
        <f>0</f>
        <v>0</v>
      </c>
      <c r="Q173" s="72">
        <f>0</f>
        <v>0</v>
      </c>
      <c r="R173" s="72">
        <f>0</f>
        <v>0</v>
      </c>
      <c r="S173" s="72">
        <f>0</f>
        <v>0</v>
      </c>
      <c r="T173" s="72">
        <f>0</f>
        <v>0</v>
      </c>
      <c r="U173" s="72">
        <f>0</f>
        <v>0</v>
      </c>
      <c r="V173" s="72">
        <f>0</f>
        <v>0</v>
      </c>
    </row>
    <row r="174" spans="2:26" ht="12" customHeight="1">
      <c r="B174" s="100" t="s">
        <v>240</v>
      </c>
      <c r="C174" s="153">
        <f t="shared" ref="C174:K174" si="114">C127+C133</f>
        <v>1.5743320616279997</v>
      </c>
      <c r="D174" s="153">
        <f t="shared" si="114"/>
        <v>1.6018642172119995</v>
      </c>
      <c r="E174" s="153">
        <f t="shared" si="114"/>
        <v>0.98401355514899957</v>
      </c>
      <c r="F174" s="153">
        <f t="shared" si="114"/>
        <v>1.5121046695013716</v>
      </c>
      <c r="G174" s="153">
        <f t="shared" si="114"/>
        <v>1.4252881979753744</v>
      </c>
      <c r="H174" s="153">
        <f t="shared" si="114"/>
        <v>1.3589710805612982</v>
      </c>
      <c r="I174" s="153">
        <f t="shared" si="114"/>
        <v>1.3618507176542485</v>
      </c>
      <c r="J174" s="153">
        <f t="shared" si="114"/>
        <v>1.4194688218124374</v>
      </c>
      <c r="K174" s="153">
        <f t="shared" si="114"/>
        <v>1.3919113003128545</v>
      </c>
      <c r="M174" s="100" t="s">
        <v>240</v>
      </c>
      <c r="N174" s="154">
        <f t="shared" ref="N174:V174" si="115">N127+N133</f>
        <v>4.7576314902398149</v>
      </c>
      <c r="O174" s="154">
        <f t="shared" si="115"/>
        <v>4.8408336644146619</v>
      </c>
      <c r="P174" s="154">
        <f t="shared" si="115"/>
        <v>2.9736889636602761</v>
      </c>
      <c r="Q174" s="154">
        <f t="shared" si="115"/>
        <v>4.4781887050084812</v>
      </c>
      <c r="R174" s="154">
        <f t="shared" si="115"/>
        <v>4.0918598875675025</v>
      </c>
      <c r="S174" s="154">
        <f t="shared" si="115"/>
        <v>3.271104400896204</v>
      </c>
      <c r="T174" s="154">
        <f t="shared" si="115"/>
        <v>2.7296850152918557</v>
      </c>
      <c r="U174" s="154">
        <f t="shared" si="115"/>
        <v>2.49692688309191</v>
      </c>
      <c r="V174" s="154">
        <f t="shared" si="115"/>
        <v>1.2465922065344401</v>
      </c>
    </row>
    <row r="175" spans="2:26" ht="12" customHeight="1">
      <c r="B175" s="156" t="s">
        <v>241</v>
      </c>
      <c r="C175" s="157">
        <f>SUM(C166:C174)</f>
        <v>45.228758388509313</v>
      </c>
      <c r="D175" s="157">
        <f t="shared" ref="D175:K175" si="116">SUM(D166:D174)</f>
        <v>44.741830613916299</v>
      </c>
      <c r="E175" s="157">
        <f t="shared" si="116"/>
        <v>37.622371478756186</v>
      </c>
      <c r="F175" s="157">
        <f t="shared" si="116"/>
        <v>38.183222651540902</v>
      </c>
      <c r="G175" s="157">
        <f t="shared" si="116"/>
        <v>31.140554348079981</v>
      </c>
      <c r="H175" s="157">
        <f t="shared" si="116"/>
        <v>24.803558503800922</v>
      </c>
      <c r="I175" s="157">
        <f t="shared" si="116"/>
        <v>19.198640361892313</v>
      </c>
      <c r="J175" s="157">
        <f t="shared" si="116"/>
        <v>15.090926249631815</v>
      </c>
      <c r="K175" s="157">
        <f t="shared" si="116"/>
        <v>12.827463953440802</v>
      </c>
      <c r="M175" s="156" t="s">
        <v>241</v>
      </c>
      <c r="N175" s="157">
        <f>SUM(N166:N174)</f>
        <v>130.22474261718085</v>
      </c>
      <c r="O175" s="157">
        <f t="shared" ref="O175:V175" si="117">SUM(O166:O174)</f>
        <v>128.20348116831019</v>
      </c>
      <c r="P175" s="157">
        <f t="shared" si="117"/>
        <v>106.9160630580555</v>
      </c>
      <c r="Q175" s="157">
        <f t="shared" si="117"/>
        <v>104.07297666628523</v>
      </c>
      <c r="R175" s="157">
        <f t="shared" si="117"/>
        <v>76.915127822915224</v>
      </c>
      <c r="S175" s="157">
        <f t="shared" si="117"/>
        <v>45.109559870608919</v>
      </c>
      <c r="T175" s="157">
        <f t="shared" si="117"/>
        <v>19.298981644157781</v>
      </c>
      <c r="U175" s="157">
        <f t="shared" si="117"/>
        <v>7.410742075167204</v>
      </c>
      <c r="V175" s="157">
        <f t="shared" si="117"/>
        <v>1.2465922065344401</v>
      </c>
    </row>
    <row r="176" spans="2:26" ht="12" customHeight="1">
      <c r="B176" s="158"/>
      <c r="C176" s="157"/>
      <c r="D176" s="157"/>
      <c r="E176" s="159">
        <f>E175/$D175-1</f>
        <v>-0.15912310778240057</v>
      </c>
      <c r="F176" s="159">
        <f t="shared" ref="F176:K178" si="118">F175/$D175-1</f>
        <v>-0.14658783228988925</v>
      </c>
      <c r="G176" s="159">
        <f t="shared" si="118"/>
        <v>-0.30399463051039843</v>
      </c>
      <c r="H176" s="159">
        <f t="shared" si="118"/>
        <v>-0.44562933247335357</v>
      </c>
      <c r="I176" s="159">
        <f t="shared" si="118"/>
        <v>-0.57090176913948509</v>
      </c>
      <c r="J176" s="159">
        <f t="shared" si="118"/>
        <v>-0.66271102360889989</v>
      </c>
      <c r="K176" s="159">
        <f t="shared" si="118"/>
        <v>-0.71330042205624444</v>
      </c>
      <c r="M176" s="156"/>
      <c r="N176" s="157"/>
      <c r="O176" s="157"/>
      <c r="P176" s="159">
        <f t="shared" ref="P176:V176" si="119">P175/$O175-1</f>
        <v>-0.16604399440844975</v>
      </c>
      <c r="Q176" s="159">
        <f t="shared" si="119"/>
        <v>-0.18822035316143682</v>
      </c>
      <c r="R176" s="159">
        <f t="shared" si="119"/>
        <v>-0.40005429554648175</v>
      </c>
      <c r="S176" s="159">
        <f t="shared" si="119"/>
        <v>-0.64814091271525265</v>
      </c>
      <c r="T176" s="159">
        <f t="shared" si="119"/>
        <v>-0.8494660092823737</v>
      </c>
      <c r="U176" s="159">
        <f t="shared" si="119"/>
        <v>-0.9421954692054102</v>
      </c>
      <c r="V176" s="159">
        <f t="shared" si="119"/>
        <v>-0.99027645587175694</v>
      </c>
    </row>
    <row r="177" spans="2:22" ht="12" customHeight="1">
      <c r="B177" s="158" t="s">
        <v>242</v>
      </c>
      <c r="C177" s="157">
        <f>C175-C133</f>
        <v>44.37421363261231</v>
      </c>
      <c r="D177" s="157">
        <f>D175-D133</f>
        <v>43.8679669914073</v>
      </c>
      <c r="E177" s="157">
        <f t="shared" ref="E177:K177" si="120">E175-E133</f>
        <v>37.025531803895184</v>
      </c>
      <c r="F177" s="157">
        <f t="shared" si="120"/>
        <v>37.286988402557078</v>
      </c>
      <c r="G177" s="157">
        <f t="shared" si="120"/>
        <v>30.248416177966995</v>
      </c>
      <c r="H177" s="157">
        <f t="shared" si="120"/>
        <v>23.919242733259185</v>
      </c>
      <c r="I177" s="157">
        <f t="shared" si="120"/>
        <v>18.292539051643214</v>
      </c>
      <c r="J177" s="157">
        <f t="shared" si="120"/>
        <v>14.132779202071278</v>
      </c>
      <c r="K177" s="157">
        <f t="shared" si="120"/>
        <v>11.871173083890787</v>
      </c>
      <c r="M177" s="158" t="s">
        <v>242</v>
      </c>
      <c r="N177" s="157">
        <f>N175-N133</f>
        <v>127.64230836486011</v>
      </c>
      <c r="O177" s="157">
        <f t="shared" ref="O177:V177" si="121">O175-O133</f>
        <v>125.56266530108799</v>
      </c>
      <c r="P177" s="157">
        <f t="shared" si="121"/>
        <v>105.11241356062555</v>
      </c>
      <c r="Q177" s="157">
        <f t="shared" si="121"/>
        <v>101.41872516386469</v>
      </c>
      <c r="R177" s="157">
        <f t="shared" si="121"/>
        <v>74.353888350337854</v>
      </c>
      <c r="S177" s="157">
        <f t="shared" si="121"/>
        <v>42.971638063747214</v>
      </c>
      <c r="T177" s="157">
        <f t="shared" si="121"/>
        <v>17.436979695648294</v>
      </c>
      <c r="U177" s="157">
        <f t="shared" si="121"/>
        <v>5.6155194409758789</v>
      </c>
      <c r="V177" s="157">
        <f t="shared" si="121"/>
        <v>0.17732513365578595</v>
      </c>
    </row>
    <row r="178" spans="2:22" ht="12" customHeight="1" thickBot="1">
      <c r="B178" s="158"/>
      <c r="C178" s="157"/>
      <c r="D178" s="157"/>
      <c r="E178" s="159">
        <f>E177/$D177-1</f>
        <v>-0.1559779414635829</v>
      </c>
      <c r="F178" s="159">
        <f t="shared" si="118"/>
        <v>-0.15001786132781769</v>
      </c>
      <c r="G178" s="159">
        <f t="shared" si="118"/>
        <v>-0.3104668793087233</v>
      </c>
      <c r="H178" s="159">
        <f t="shared" si="118"/>
        <v>-0.45474467193922163</v>
      </c>
      <c r="I178" s="159">
        <f t="shared" si="118"/>
        <v>-0.58300919084701852</v>
      </c>
      <c r="J178" s="159">
        <f t="shared" si="118"/>
        <v>-0.67783373218914944</v>
      </c>
      <c r="K178" s="159">
        <f t="shared" si="118"/>
        <v>-0.72938857444166327</v>
      </c>
      <c r="M178" s="156"/>
      <c r="N178" s="157"/>
      <c r="O178" s="157"/>
      <c r="P178" s="159">
        <f t="shared" ref="P178:V178" si="122">P177/$O177-1</f>
        <v>-0.16286888854600667</v>
      </c>
      <c r="Q178" s="159">
        <f t="shared" si="122"/>
        <v>-0.19228597990754892</v>
      </c>
      <c r="R178" s="159">
        <f t="shared" si="122"/>
        <v>-0.40783442138597559</v>
      </c>
      <c r="S178" s="159">
        <f t="shared" si="122"/>
        <v>-0.65776739478486634</v>
      </c>
      <c r="T178" s="159">
        <f t="shared" si="122"/>
        <v>-0.861129264388933</v>
      </c>
      <c r="U178" s="159">
        <f t="shared" si="122"/>
        <v>-0.95527715641022459</v>
      </c>
      <c r="V178" s="159">
        <f t="shared" si="122"/>
        <v>-0.99858775589678206</v>
      </c>
    </row>
    <row r="179" spans="2:22" ht="15.75" customHeight="1" thickBot="1">
      <c r="B179" s="151" t="s">
        <v>232</v>
      </c>
      <c r="C179" s="91">
        <v>2018</v>
      </c>
      <c r="D179" s="91">
        <v>2019</v>
      </c>
      <c r="E179" s="91">
        <v>2020</v>
      </c>
      <c r="F179" s="91">
        <v>2025</v>
      </c>
      <c r="G179" s="91">
        <v>2030</v>
      </c>
      <c r="H179" s="91">
        <v>2035</v>
      </c>
      <c r="I179" s="91">
        <v>2040</v>
      </c>
      <c r="J179" s="91">
        <v>2045</v>
      </c>
      <c r="K179" s="152">
        <v>2050</v>
      </c>
      <c r="M179" s="151" t="s">
        <v>232</v>
      </c>
      <c r="N179" s="91">
        <v>2018</v>
      </c>
      <c r="O179" s="91">
        <v>2019</v>
      </c>
      <c r="P179" s="91">
        <v>2020</v>
      </c>
      <c r="Q179" s="91">
        <v>2025</v>
      </c>
      <c r="R179" s="91">
        <v>2030</v>
      </c>
      <c r="S179" s="91">
        <v>2035</v>
      </c>
      <c r="T179" s="91">
        <v>2040</v>
      </c>
      <c r="U179" s="91">
        <v>2045</v>
      </c>
      <c r="V179" s="152">
        <v>2050</v>
      </c>
    </row>
    <row r="180" spans="2:22" s="141" customFormat="1" ht="12" customHeight="1">
      <c r="B180" s="138" t="s">
        <v>8</v>
      </c>
      <c r="C180" s="155">
        <f t="shared" ref="C180:K180" si="123">C155</f>
        <v>1.8194939800000001</v>
      </c>
      <c r="D180" s="155">
        <f t="shared" si="123"/>
        <v>1.6285244480000001</v>
      </c>
      <c r="E180" s="155">
        <f t="shared" si="123"/>
        <v>1.63</v>
      </c>
      <c r="F180" s="155">
        <f t="shared" si="123"/>
        <v>1.4876570832479998</v>
      </c>
      <c r="G180" s="155">
        <f t="shared" si="123"/>
        <v>1.3419041451520002</v>
      </c>
      <c r="H180" s="155">
        <f t="shared" si="123"/>
        <v>1.2305978350358868</v>
      </c>
      <c r="I180" s="155">
        <f t="shared" si="123"/>
        <v>1.1164470473444705</v>
      </c>
      <c r="J180" s="155">
        <f t="shared" si="123"/>
        <v>0.99939978164058096</v>
      </c>
      <c r="K180" s="155">
        <f t="shared" si="123"/>
        <v>0.8794032019200001</v>
      </c>
      <c r="M180" s="138" t="s">
        <v>8</v>
      </c>
      <c r="N180" s="155">
        <f t="shared" ref="N180:V180" si="124">N155</f>
        <v>5.7859908564000007</v>
      </c>
      <c r="O180" s="155">
        <f t="shared" si="124"/>
        <v>5.1787077446400005</v>
      </c>
      <c r="P180" s="155">
        <f t="shared" si="124"/>
        <v>5.1833999999999998</v>
      </c>
      <c r="Q180" s="155">
        <f t="shared" si="124"/>
        <v>4.6941370045248147</v>
      </c>
      <c r="R180" s="155">
        <f t="shared" si="124"/>
        <v>4.2105556627973204</v>
      </c>
      <c r="S180" s="155">
        <f t="shared" si="124"/>
        <v>3.3851411087101781</v>
      </c>
      <c r="T180" s="155">
        <f t="shared" si="124"/>
        <v>2.6391395715076866</v>
      </c>
      <c r="U180" s="155">
        <f t="shared" si="124"/>
        <v>1.9757501482720417</v>
      </c>
      <c r="V180" s="155">
        <f t="shared" si="124"/>
        <v>1.3982510910528003</v>
      </c>
    </row>
    <row r="181" spans="2:22" ht="12" customHeight="1">
      <c r="B181" s="100" t="s">
        <v>243</v>
      </c>
      <c r="C181" s="153">
        <f t="shared" ref="C181:K181" si="125">C149</f>
        <v>5.9037976366930014</v>
      </c>
      <c r="D181" s="153">
        <f t="shared" si="125"/>
        <v>6.0765395623849949</v>
      </c>
      <c r="E181" s="153">
        <f t="shared" si="125"/>
        <v>2.5093328292910013</v>
      </c>
      <c r="F181" s="153">
        <f t="shared" si="125"/>
        <v>6.2692560140969507</v>
      </c>
      <c r="G181" s="153">
        <f t="shared" si="125"/>
        <v>6.2306542769309265</v>
      </c>
      <c r="H181" s="153">
        <f t="shared" si="125"/>
        <v>6.0597237229090171</v>
      </c>
      <c r="I181" s="153">
        <f t="shared" si="125"/>
        <v>6.122680233842269</v>
      </c>
      <c r="J181" s="153">
        <f t="shared" si="125"/>
        <v>6.4227513885224141</v>
      </c>
      <c r="K181" s="153">
        <f t="shared" si="125"/>
        <v>6.3233843573366162</v>
      </c>
      <c r="M181" s="100" t="s">
        <v>243</v>
      </c>
      <c r="N181" s="153">
        <f t="shared" ref="N181:V181" si="126">N149</f>
        <v>17.841276458086249</v>
      </c>
      <c r="O181" s="153">
        <f t="shared" si="126"/>
        <v>18.363302557527454</v>
      </c>
      <c r="P181" s="153">
        <f t="shared" si="126"/>
        <v>7.5832038101174053</v>
      </c>
      <c r="Q181" s="153">
        <f t="shared" si="126"/>
        <v>18.566777841108959</v>
      </c>
      <c r="R181" s="153">
        <f t="shared" si="126"/>
        <v>17.887585363640994</v>
      </c>
      <c r="S181" s="153">
        <f t="shared" si="126"/>
        <v>14.612772499444224</v>
      </c>
      <c r="T181" s="153">
        <f t="shared" si="126"/>
        <v>12.398013899814195</v>
      </c>
      <c r="U181" s="153">
        <f t="shared" si="126"/>
        <v>11.597234627562013</v>
      </c>
      <c r="V181" s="153">
        <f t="shared" si="126"/>
        <v>6.2011182964176177</v>
      </c>
    </row>
    <row r="182" spans="2:22" ht="12" customHeight="1">
      <c r="B182" s="100" t="s">
        <v>96</v>
      </c>
      <c r="C182" s="153">
        <f>C180+C181</f>
        <v>7.7232916166930012</v>
      </c>
      <c r="D182" s="153">
        <f t="shared" ref="D182:K182" si="127">D180+D181</f>
        <v>7.7050640103849952</v>
      </c>
      <c r="E182" s="153">
        <f t="shared" si="127"/>
        <v>4.1393328292910017</v>
      </c>
      <c r="F182" s="153">
        <f t="shared" si="127"/>
        <v>7.7569130973449507</v>
      </c>
      <c r="G182" s="153">
        <f t="shared" si="127"/>
        <v>7.5725584220829267</v>
      </c>
      <c r="H182" s="153">
        <f t="shared" si="127"/>
        <v>7.2903215579449041</v>
      </c>
      <c r="I182" s="153">
        <f t="shared" si="127"/>
        <v>7.2391272811867395</v>
      </c>
      <c r="J182" s="153">
        <f t="shared" si="127"/>
        <v>7.4221511701629952</v>
      </c>
      <c r="K182" s="153">
        <f t="shared" si="127"/>
        <v>7.202787559256616</v>
      </c>
      <c r="M182" s="100" t="s">
        <v>96</v>
      </c>
      <c r="N182" s="153">
        <f>N180+N181</f>
        <v>23.62726731448625</v>
      </c>
      <c r="O182" s="153">
        <f t="shared" ref="O182:V182" si="128">O180+O181</f>
        <v>23.542010302167455</v>
      </c>
      <c r="P182" s="153">
        <f t="shared" si="128"/>
        <v>12.766603810117406</v>
      </c>
      <c r="Q182" s="153">
        <f t="shared" si="128"/>
        <v>23.260914845633774</v>
      </c>
      <c r="R182" s="153">
        <f t="shared" si="128"/>
        <v>22.098141026438313</v>
      </c>
      <c r="S182" s="153">
        <f t="shared" si="128"/>
        <v>17.997913608154402</v>
      </c>
      <c r="T182" s="153">
        <f t="shared" si="128"/>
        <v>15.037153471321883</v>
      </c>
      <c r="U182" s="153">
        <f t="shared" si="128"/>
        <v>13.572984775834055</v>
      </c>
      <c r="V182" s="153">
        <f t="shared" si="128"/>
        <v>7.5993693874704178</v>
      </c>
    </row>
    <row r="186" spans="2:22" ht="12" customHeight="1">
      <c r="B186" s="74" t="s">
        <v>244</v>
      </c>
      <c r="R186" s="146"/>
    </row>
    <row r="187" spans="2:22" ht="12" customHeight="1" thickBot="1">
      <c r="C187" s="74" t="s">
        <v>245</v>
      </c>
      <c r="D187" s="74" t="s">
        <v>245</v>
      </c>
      <c r="E187" s="74" t="s">
        <v>245</v>
      </c>
      <c r="M187" s="74" t="s">
        <v>246</v>
      </c>
    </row>
    <row r="188" spans="2:22" ht="30.75" customHeight="1" thickBot="1">
      <c r="B188" s="151" t="s">
        <v>232</v>
      </c>
      <c r="C188" s="91">
        <v>2018</v>
      </c>
      <c r="D188" s="91">
        <v>2019</v>
      </c>
      <c r="E188" s="91">
        <v>2020</v>
      </c>
      <c r="M188" s="160" t="s">
        <v>247</v>
      </c>
      <c r="N188" s="161">
        <v>2018</v>
      </c>
      <c r="O188" s="162">
        <v>2019</v>
      </c>
      <c r="P188" s="162" t="s">
        <v>248</v>
      </c>
      <c r="Q188" s="163">
        <v>2025</v>
      </c>
      <c r="R188" s="163">
        <v>2030</v>
      </c>
      <c r="S188" s="163">
        <v>2035</v>
      </c>
      <c r="T188" s="163">
        <v>2040</v>
      </c>
      <c r="U188" s="163">
        <v>2045</v>
      </c>
      <c r="V188" s="163">
        <v>2050</v>
      </c>
    </row>
    <row r="189" spans="2:22" ht="13.5" customHeight="1">
      <c r="B189" s="100" t="s">
        <v>69</v>
      </c>
      <c r="C189" s="164">
        <f>SUM(C190:C193)</f>
        <v>41.826129212626377</v>
      </c>
      <c r="D189" s="164">
        <f t="shared" ref="D189:E189" si="129">SUM(D190:D193)</f>
        <v>41.296669059619887</v>
      </c>
      <c r="E189" s="164">
        <f t="shared" si="129"/>
        <v>34.975549700971683</v>
      </c>
      <c r="M189" s="165" t="s">
        <v>69</v>
      </c>
      <c r="N189" s="166">
        <v>130.84962646040506</v>
      </c>
      <c r="O189" s="166">
        <v>130.57870455249068</v>
      </c>
      <c r="P189" s="166">
        <v>108.33575756354981</v>
      </c>
      <c r="Q189" s="167"/>
      <c r="R189" s="167"/>
      <c r="S189" s="167"/>
      <c r="T189" s="167"/>
      <c r="U189" s="167"/>
      <c r="V189" s="167"/>
    </row>
    <row r="190" spans="2:22" ht="12" customHeight="1">
      <c r="B190" s="100" t="s">
        <v>233</v>
      </c>
      <c r="C190" s="168">
        <v>24.718228901257021</v>
      </c>
      <c r="D190" s="168">
        <v>24.518616821803295</v>
      </c>
      <c r="E190" s="168">
        <v>19.808085372774539</v>
      </c>
      <c r="G190" s="164"/>
      <c r="H190" s="164"/>
      <c r="I190" s="164"/>
      <c r="M190" s="167" t="s">
        <v>233</v>
      </c>
      <c r="N190" s="167">
        <v>71.185580178055531</v>
      </c>
      <c r="O190" s="167">
        <v>70.802883735495115</v>
      </c>
      <c r="P190" s="167">
        <v>59.808395089617527</v>
      </c>
      <c r="Q190" s="167">
        <f t="shared" ref="Q190:V196" si="130">$O190*Q166/$O166</f>
        <v>54.021954077862709</v>
      </c>
      <c r="R190" s="167">
        <f t="shared" si="130"/>
        <v>37.338178116468363</v>
      </c>
      <c r="S190" s="167">
        <f t="shared" si="130"/>
        <v>18.69403038729638</v>
      </c>
      <c r="T190" s="167">
        <f t="shared" si="130"/>
        <v>5.8942102579383056</v>
      </c>
      <c r="U190" s="167">
        <f t="shared" si="130"/>
        <v>0.68768284987071737</v>
      </c>
      <c r="V190" s="167">
        <f t="shared" si="130"/>
        <v>0</v>
      </c>
    </row>
    <row r="191" spans="2:22" ht="12" customHeight="1">
      <c r="B191" s="100" t="s">
        <v>12</v>
      </c>
      <c r="C191" s="168">
        <v>5.5612392880525761</v>
      </c>
      <c r="D191" s="168">
        <v>5.4750445226866571</v>
      </c>
      <c r="E191" s="168">
        <v>4.8137270961390159</v>
      </c>
      <c r="G191" s="164"/>
      <c r="H191" s="164"/>
      <c r="I191" s="164"/>
      <c r="M191" s="167" t="s">
        <v>12</v>
      </c>
      <c r="N191" s="167">
        <v>20.380214646681083</v>
      </c>
      <c r="O191" s="167">
        <v>20.786101134797271</v>
      </c>
      <c r="P191" s="167">
        <v>16.725567675738596</v>
      </c>
      <c r="Q191" s="167">
        <f t="shared" si="130"/>
        <v>19.547558536730168</v>
      </c>
      <c r="R191" s="167">
        <f t="shared" si="130"/>
        <v>16.447431419027946</v>
      </c>
      <c r="S191" s="167">
        <f t="shared" si="130"/>
        <v>10.149142421270497</v>
      </c>
      <c r="T191" s="167">
        <f t="shared" si="130"/>
        <v>3.2685590135646727</v>
      </c>
      <c r="U191" s="167">
        <f t="shared" si="130"/>
        <v>0.49148632428257433</v>
      </c>
      <c r="V191" s="167">
        <f t="shared" si="130"/>
        <v>0</v>
      </c>
    </row>
    <row r="192" spans="2:22" ht="12" customHeight="1">
      <c r="B192" s="100" t="s">
        <v>234</v>
      </c>
      <c r="C192" s="168">
        <v>11.107558586636941</v>
      </c>
      <c r="D192" s="168">
        <v>10.863991676779788</v>
      </c>
      <c r="E192" s="168">
        <v>9.9827686796522634</v>
      </c>
      <c r="G192" s="164"/>
      <c r="H192" s="164"/>
      <c r="I192" s="164"/>
      <c r="M192" s="167" t="s">
        <v>249</v>
      </c>
      <c r="N192" s="167">
        <v>31.019891290426454</v>
      </c>
      <c r="O192" s="167">
        <v>30.656171024089808</v>
      </c>
      <c r="P192" s="167">
        <v>26.06235821286829</v>
      </c>
      <c r="Q192" s="167">
        <f t="shared" si="130"/>
        <v>25.138417262132208</v>
      </c>
      <c r="R192" s="167">
        <f t="shared" si="130"/>
        <v>18.39211011388387</v>
      </c>
      <c r="S192" s="167">
        <f t="shared" si="130"/>
        <v>12.482229504825423</v>
      </c>
      <c r="T192" s="167">
        <f t="shared" si="130"/>
        <v>6.6236025287486431</v>
      </c>
      <c r="U192" s="167">
        <f t="shared" si="130"/>
        <v>3.2217818126953768</v>
      </c>
      <c r="V192" s="167">
        <f t="shared" si="130"/>
        <v>0</v>
      </c>
    </row>
    <row r="193" spans="2:26" ht="12" customHeight="1">
      <c r="B193" s="100" t="s">
        <v>235</v>
      </c>
      <c r="C193" s="169">
        <v>0.43910243667983567</v>
      </c>
      <c r="D193" s="169">
        <v>0.43901603835014552</v>
      </c>
      <c r="E193" s="169">
        <v>0.37096855240587295</v>
      </c>
      <c r="G193" s="164"/>
      <c r="H193" s="164"/>
      <c r="I193" s="164"/>
      <c r="M193" s="167" t="s">
        <v>250</v>
      </c>
      <c r="N193" s="167">
        <v>1.3339190041551063</v>
      </c>
      <c r="O193" s="167">
        <v>1.3365924697030493</v>
      </c>
      <c r="P193" s="167">
        <v>1.1398219470187745</v>
      </c>
      <c r="Q193" s="167">
        <f t="shared" si="130"/>
        <v>1.47654149284055</v>
      </c>
      <c r="R193" s="167">
        <f t="shared" si="130"/>
        <v>1.3474467345623808</v>
      </c>
      <c r="S193" s="167">
        <f t="shared" si="130"/>
        <v>0.83350406538574917</v>
      </c>
      <c r="T193" s="167">
        <f t="shared" si="130"/>
        <v>0.42873263403080925</v>
      </c>
      <c r="U193" s="167">
        <f t="shared" si="130"/>
        <v>0.16469849321426111</v>
      </c>
      <c r="V193" s="167">
        <f t="shared" si="130"/>
        <v>0</v>
      </c>
    </row>
    <row r="194" spans="2:26" ht="12" customHeight="1">
      <c r="B194" s="100" t="s">
        <v>236</v>
      </c>
      <c r="C194" s="153">
        <v>0.86657568240921223</v>
      </c>
      <c r="D194" s="153">
        <v>0.8538480158362749</v>
      </c>
      <c r="E194" s="153">
        <v>0.6823720992453195</v>
      </c>
      <c r="G194" s="164"/>
      <c r="H194" s="164"/>
      <c r="I194" s="164"/>
      <c r="M194" s="167" t="s">
        <v>251</v>
      </c>
      <c r="N194" s="167">
        <v>0.44921495277566686</v>
      </c>
      <c r="O194" s="167">
        <v>0.44794365091577254</v>
      </c>
      <c r="P194" s="167">
        <v>0.38397897680776488</v>
      </c>
      <c r="Q194" s="167">
        <f t="shared" si="130"/>
        <v>0.41817604916910683</v>
      </c>
      <c r="R194" s="167">
        <f t="shared" si="130"/>
        <v>0.27108281640428289</v>
      </c>
      <c r="S194" s="167">
        <f t="shared" si="130"/>
        <v>0</v>
      </c>
      <c r="T194" s="167">
        <f t="shared" si="130"/>
        <v>0</v>
      </c>
      <c r="U194" s="167">
        <f t="shared" si="130"/>
        <v>0</v>
      </c>
      <c r="V194" s="167">
        <f t="shared" si="130"/>
        <v>0</v>
      </c>
    </row>
    <row r="195" spans="2:26" s="141" customFormat="1" ht="12" customHeight="1">
      <c r="B195" s="138" t="s">
        <v>237</v>
      </c>
      <c r="C195" s="170">
        <v>7.853669639302209E-2</v>
      </c>
      <c r="D195" s="170">
        <v>7.4745792519985726E-2</v>
      </c>
      <c r="E195" s="170">
        <v>5.9876098632566009E-2</v>
      </c>
      <c r="G195" s="171"/>
      <c r="H195" s="171"/>
      <c r="I195" s="171"/>
      <c r="M195" s="172" t="s">
        <v>252</v>
      </c>
      <c r="N195" s="172">
        <v>0.11000416538311134</v>
      </c>
      <c r="O195" s="172">
        <v>0.11389099590964924</v>
      </c>
      <c r="P195" s="172">
        <v>0.11590414711705029</v>
      </c>
      <c r="Q195" s="172">
        <f t="shared" si="130"/>
        <v>0.11966631221113877</v>
      </c>
      <c r="R195" s="172">
        <f t="shared" si="130"/>
        <v>0.13293417407450722</v>
      </c>
      <c r="S195" s="172">
        <f t="shared" si="130"/>
        <v>0.11482029172990012</v>
      </c>
      <c r="T195" s="172">
        <f t="shared" si="130"/>
        <v>7.9208700021844852E-2</v>
      </c>
      <c r="U195" s="172">
        <f t="shared" si="130"/>
        <v>3.5154625377675511E-2</v>
      </c>
      <c r="V195" s="172">
        <f t="shared" si="130"/>
        <v>0</v>
      </c>
      <c r="X195" s="74"/>
      <c r="Y195" s="74"/>
      <c r="Z195" s="74"/>
    </row>
    <row r="196" spans="2:26" s="141" customFormat="1" ht="12" customHeight="1">
      <c r="B196" s="138" t="s">
        <v>238</v>
      </c>
      <c r="C196" s="170">
        <v>0.3672688866755513</v>
      </c>
      <c r="D196" s="170">
        <v>0.37118711540000005</v>
      </c>
      <c r="E196" s="170">
        <v>0.37118711540000005</v>
      </c>
      <c r="G196" s="171"/>
      <c r="H196" s="171"/>
      <c r="I196" s="171"/>
      <c r="M196" s="172" t="s">
        <v>253</v>
      </c>
      <c r="N196" s="172">
        <v>1.0309159230898379</v>
      </c>
      <c r="O196" s="172">
        <v>1.0450356813455373</v>
      </c>
      <c r="P196" s="172">
        <v>1.0347049018325318</v>
      </c>
      <c r="Q196" s="172">
        <f t="shared" si="130"/>
        <v>0.96364714511383986</v>
      </c>
      <c r="R196" s="172">
        <f t="shared" si="130"/>
        <v>0.88068935334761367</v>
      </c>
      <c r="S196" s="172">
        <f t="shared" si="130"/>
        <v>0.65825333837196509</v>
      </c>
      <c r="T196" s="172">
        <f t="shared" si="130"/>
        <v>0.38125080231498426</v>
      </c>
      <c r="U196" s="172">
        <f t="shared" si="130"/>
        <v>0.13105496329577582</v>
      </c>
      <c r="V196" s="172">
        <f t="shared" si="130"/>
        <v>0</v>
      </c>
      <c r="X196" s="74"/>
      <c r="Y196" s="74"/>
      <c r="Z196" s="74"/>
    </row>
    <row r="197" spans="2:26" ht="12" customHeight="1">
      <c r="B197" s="100" t="s">
        <v>239</v>
      </c>
      <c r="C197" s="72">
        <v>0</v>
      </c>
      <c r="D197" s="72">
        <v>0</v>
      </c>
      <c r="E197" s="72">
        <v>0</v>
      </c>
      <c r="G197" s="164"/>
      <c r="H197" s="164"/>
      <c r="I197" s="164"/>
      <c r="M197" s="167" t="s">
        <v>254</v>
      </c>
      <c r="N197" s="167">
        <v>1.4164116960566484</v>
      </c>
      <c r="O197" s="167">
        <v>1.410563502433583</v>
      </c>
      <c r="P197" s="167">
        <v>1.2602562631070047</v>
      </c>
      <c r="Q197" s="167">
        <f>O197</f>
        <v>1.410563502433583</v>
      </c>
      <c r="R197" s="167">
        <f>Q197</f>
        <v>1.410563502433583</v>
      </c>
      <c r="S197" s="167">
        <v>1.1000000000000001</v>
      </c>
      <c r="T197" s="167">
        <v>0.8</v>
      </c>
      <c r="U197" s="167">
        <v>0.5</v>
      </c>
      <c r="V197" s="167">
        <v>0</v>
      </c>
    </row>
    <row r="198" spans="2:26" ht="12" customHeight="1">
      <c r="B198" s="100" t="s">
        <v>255</v>
      </c>
      <c r="C198" s="154">
        <v>0.85116058633928526</v>
      </c>
      <c r="D198" s="154">
        <v>0.86536730005916718</v>
      </c>
      <c r="E198" s="154">
        <v>0.4912655637106384</v>
      </c>
      <c r="G198" s="164"/>
      <c r="H198" s="164"/>
      <c r="I198" s="164"/>
      <c r="M198" s="167" t="s">
        <v>256</v>
      </c>
      <c r="N198" s="167">
        <v>3.9234746037816306</v>
      </c>
      <c r="O198" s="167">
        <v>3.9795223578008696</v>
      </c>
      <c r="P198" s="167">
        <v>1.8047703494422711</v>
      </c>
      <c r="Q198" s="167">
        <f t="shared" ref="Q198:V198" si="131">$O198*Q174/$O174</f>
        <v>3.6814014505469359</v>
      </c>
      <c r="R198" s="167">
        <f t="shared" si="131"/>
        <v>3.3638106649409929</v>
      </c>
      <c r="S198" s="167">
        <f t="shared" si="131"/>
        <v>2.689089111604765</v>
      </c>
      <c r="T198" s="167">
        <f t="shared" si="131"/>
        <v>2.2440024386628967</v>
      </c>
      <c r="U198" s="167">
        <f t="shared" si="131"/>
        <v>2.0526580845160671</v>
      </c>
      <c r="V198" s="167">
        <f t="shared" si="131"/>
        <v>1.024790749046316</v>
      </c>
    </row>
    <row r="199" spans="2:26" ht="12" customHeight="1">
      <c r="B199" s="156" t="s">
        <v>257</v>
      </c>
      <c r="C199" s="157">
        <v>43.989671064443449</v>
      </c>
      <c r="D199" s="157">
        <v>43.461817283435316</v>
      </c>
      <c r="E199" s="157">
        <v>36.580250577960207</v>
      </c>
      <c r="G199" s="164"/>
      <c r="H199" s="164"/>
      <c r="I199" s="164"/>
      <c r="M199" s="173" t="s">
        <v>41</v>
      </c>
      <c r="N199" s="173">
        <f t="shared" ref="N199:V199" si="132">SUM(N190:N198)</f>
        <v>130.84962646040506</v>
      </c>
      <c r="O199" s="173">
        <f t="shared" si="132"/>
        <v>130.57870455249068</v>
      </c>
      <c r="P199" s="173">
        <f t="shared" si="132"/>
        <v>108.33575756354981</v>
      </c>
      <c r="Q199" s="173">
        <f>SUM(Q190:Q198)</f>
        <v>106.77792582904024</v>
      </c>
      <c r="R199" s="173">
        <f t="shared" si="132"/>
        <v>79.584246895143565</v>
      </c>
      <c r="S199" s="173">
        <f t="shared" si="132"/>
        <v>46.721069120484678</v>
      </c>
      <c r="T199" s="173">
        <f t="shared" si="132"/>
        <v>19.719566375282156</v>
      </c>
      <c r="U199" s="173">
        <f t="shared" si="132"/>
        <v>7.2845171532524473</v>
      </c>
      <c r="V199" s="173">
        <f t="shared" si="132"/>
        <v>1.024790749046316</v>
      </c>
    </row>
    <row r="200" spans="2:26" ht="12" customHeight="1">
      <c r="B200" s="100" t="s">
        <v>258</v>
      </c>
      <c r="C200" s="153">
        <v>41.826129212626377</v>
      </c>
      <c r="D200" s="153">
        <v>41.296669059619887</v>
      </c>
      <c r="E200" s="153">
        <v>34.975549700971683</v>
      </c>
      <c r="G200" s="164"/>
      <c r="H200" s="164"/>
      <c r="I200" s="164"/>
      <c r="M200" s="167" t="s">
        <v>259</v>
      </c>
      <c r="N200" s="167">
        <f t="shared" ref="N200:V200" si="133">SUM(N190:N193)</f>
        <v>123.91960511931818</v>
      </c>
      <c r="O200" s="167">
        <f t="shared" si="133"/>
        <v>123.58174836408526</v>
      </c>
      <c r="P200" s="167">
        <f t="shared" si="133"/>
        <v>103.73614292524319</v>
      </c>
      <c r="Q200" s="167">
        <f>SUM(Q190:Q193)</f>
        <v>100.18447136956564</v>
      </c>
      <c r="R200" s="167">
        <f t="shared" si="133"/>
        <v>73.525166383942562</v>
      </c>
      <c r="S200" s="167">
        <f t="shared" si="133"/>
        <v>42.158906378778049</v>
      </c>
      <c r="T200" s="167">
        <f t="shared" si="133"/>
        <v>16.215104434282431</v>
      </c>
      <c r="U200" s="167">
        <f t="shared" si="133"/>
        <v>4.5656494800629295</v>
      </c>
      <c r="V200" s="167">
        <f t="shared" si="133"/>
        <v>0</v>
      </c>
    </row>
    <row r="201" spans="2:26" ht="12" customHeight="1">
      <c r="D201" s="174">
        <f>D199/C199-1</f>
        <v>-1.1999493704666353E-2</v>
      </c>
      <c r="P201" s="175">
        <f t="shared" ref="P201:V201" si="134">P199/$O199-1</f>
        <v>-0.17034130538490322</v>
      </c>
      <c r="Q201" s="175">
        <f t="shared" si="134"/>
        <v>-0.18227151820060272</v>
      </c>
      <c r="R201" s="176">
        <f t="shared" si="134"/>
        <v>-0.39052660104196479</v>
      </c>
      <c r="S201" s="175">
        <f t="shared" si="134"/>
        <v>-0.64219993389731089</v>
      </c>
      <c r="T201" s="175">
        <f t="shared" si="134"/>
        <v>-0.84898328986442662</v>
      </c>
      <c r="U201" s="175">
        <f t="shared" si="134"/>
        <v>-0.94421358997075833</v>
      </c>
      <c r="V201" s="175">
        <f t="shared" si="134"/>
        <v>-0.99215193049618311</v>
      </c>
    </row>
    <row r="202" spans="2:26" ht="12" customHeight="1">
      <c r="D202" s="174">
        <f>D200/C200-1</f>
        <v>-1.2658597938024263E-2</v>
      </c>
      <c r="R202" s="102"/>
    </row>
    <row r="203" spans="2:26" ht="12" customHeight="1">
      <c r="M203" s="74" t="s">
        <v>260</v>
      </c>
    </row>
    <row r="204" spans="2:26" ht="28.5" customHeight="1">
      <c r="M204" s="163" t="s">
        <v>261</v>
      </c>
      <c r="N204" s="161">
        <v>2018</v>
      </c>
      <c r="O204" s="162">
        <v>2019</v>
      </c>
      <c r="P204" s="162">
        <v>2020</v>
      </c>
      <c r="Q204" s="163">
        <v>2025</v>
      </c>
      <c r="R204" s="163">
        <v>2030</v>
      </c>
      <c r="S204" s="163">
        <v>2035</v>
      </c>
      <c r="T204" s="163">
        <v>2040</v>
      </c>
      <c r="U204" s="163">
        <v>2045</v>
      </c>
      <c r="V204" s="163">
        <v>2050</v>
      </c>
    </row>
    <row r="205" spans="2:26" ht="16.5" customHeight="1">
      <c r="M205" s="165" t="s">
        <v>69</v>
      </c>
      <c r="N205" s="166">
        <v>130.84962646040506</v>
      </c>
      <c r="O205" s="166">
        <v>130.57870455249068</v>
      </c>
      <c r="P205" s="166">
        <v>108.33575756354981</v>
      </c>
      <c r="Q205" s="163"/>
      <c r="R205" s="163"/>
      <c r="S205" s="163"/>
      <c r="T205" s="163"/>
      <c r="U205" s="163"/>
      <c r="V205" s="163"/>
    </row>
    <row r="206" spans="2:26" ht="12" customHeight="1">
      <c r="M206" s="177" t="s">
        <v>233</v>
      </c>
      <c r="N206" s="178">
        <v>73.467660666607657</v>
      </c>
      <c r="O206" s="178">
        <v>73.188363876122111</v>
      </c>
      <c r="P206" s="178">
        <v>62.193875230244508</v>
      </c>
      <c r="Q206" s="167">
        <f t="shared" ref="Q206:V214" si="135">$O206*Q190/$O190</f>
        <v>55.842053653072526</v>
      </c>
      <c r="R206" s="167">
        <f t="shared" si="135"/>
        <v>38.596170414024691</v>
      </c>
      <c r="S206" s="167">
        <f t="shared" si="135"/>
        <v>19.323866855592897</v>
      </c>
      <c r="T206" s="167">
        <f t="shared" si="135"/>
        <v>6.092797106003971</v>
      </c>
      <c r="U206" s="167">
        <f t="shared" si="135"/>
        <v>0.71085215731792195</v>
      </c>
      <c r="V206" s="167">
        <f t="shared" si="135"/>
        <v>0</v>
      </c>
    </row>
    <row r="207" spans="2:26" ht="12" customHeight="1">
      <c r="M207" s="177" t="s">
        <v>12</v>
      </c>
      <c r="N207" s="178">
        <v>20.828834172170438</v>
      </c>
      <c r="O207" s="178">
        <v>21.287226096108363</v>
      </c>
      <c r="P207" s="178">
        <v>17.226692637049688</v>
      </c>
      <c r="Q207" s="167">
        <f t="shared" si="135"/>
        <v>20.018823900634633</v>
      </c>
      <c r="R207" s="167">
        <f t="shared" si="135"/>
        <v>16.843956884774343</v>
      </c>
      <c r="S207" s="167">
        <f t="shared" si="135"/>
        <v>10.393824604341649</v>
      </c>
      <c r="T207" s="167">
        <f t="shared" si="135"/>
        <v>3.3473595783552277</v>
      </c>
      <c r="U207" s="167">
        <f t="shared" si="135"/>
        <v>0.50333539899090052</v>
      </c>
      <c r="V207" s="167">
        <f t="shared" si="135"/>
        <v>0</v>
      </c>
    </row>
    <row r="208" spans="2:26" ht="12" customHeight="1">
      <c r="M208" s="177" t="s">
        <v>234</v>
      </c>
      <c r="N208" s="178">
        <v>31.761631021098815</v>
      </c>
      <c r="O208" s="178">
        <v>31.473960366489308</v>
      </c>
      <c r="P208" s="178">
        <v>26.88014755526779</v>
      </c>
      <c r="Q208" s="167">
        <f t="shared" si="135"/>
        <v>25.809014046890773</v>
      </c>
      <c r="R208" s="167">
        <f t="shared" si="135"/>
        <v>18.88274123750179</v>
      </c>
      <c r="S208" s="167">
        <f t="shared" si="135"/>
        <v>12.815207626927149</v>
      </c>
      <c r="T208" s="167">
        <f t="shared" si="135"/>
        <v>6.8002949001489901</v>
      </c>
      <c r="U208" s="167">
        <f t="shared" si="135"/>
        <v>3.3077266238685796</v>
      </c>
      <c r="V208" s="167">
        <f t="shared" si="135"/>
        <v>0</v>
      </c>
    </row>
    <row r="209" spans="13:22" ht="12" customHeight="1">
      <c r="M209" s="177" t="s">
        <v>235</v>
      </c>
      <c r="N209" s="178">
        <v>1.3831555101667261</v>
      </c>
      <c r="O209" s="178">
        <v>1.3868742202911524</v>
      </c>
      <c r="P209" s="178">
        <v>1.1901036976068775</v>
      </c>
      <c r="Q209" s="167">
        <f t="shared" si="135"/>
        <v>1.532088035828697</v>
      </c>
      <c r="R209" s="167">
        <f t="shared" si="135"/>
        <v>1.398136815625812</v>
      </c>
      <c r="S209" s="167">
        <f t="shared" si="135"/>
        <v>0.86485995319739262</v>
      </c>
      <c r="T209" s="167">
        <f t="shared" si="135"/>
        <v>0.44486128046715118</v>
      </c>
      <c r="U209" s="167">
        <f t="shared" si="135"/>
        <v>0.17089434478888182</v>
      </c>
      <c r="V209" s="167">
        <f t="shared" si="135"/>
        <v>0</v>
      </c>
    </row>
    <row r="210" spans="13:22" ht="12" customHeight="1">
      <c r="M210" s="177" t="s">
        <v>236</v>
      </c>
      <c r="N210" s="178">
        <v>0.45030243599784858</v>
      </c>
      <c r="O210" s="178">
        <v>0.44903113413795426</v>
      </c>
      <c r="P210" s="178">
        <v>0.38506646002994654</v>
      </c>
      <c r="Q210" s="167">
        <f t="shared" si="135"/>
        <v>0.41919126489202185</v>
      </c>
      <c r="R210" s="167">
        <f t="shared" si="135"/>
        <v>0.2717409304640731</v>
      </c>
      <c r="S210" s="167">
        <f t="shared" si="135"/>
        <v>0</v>
      </c>
      <c r="T210" s="167">
        <f t="shared" si="135"/>
        <v>0</v>
      </c>
      <c r="U210" s="167">
        <f t="shared" si="135"/>
        <v>0</v>
      </c>
      <c r="V210" s="167">
        <f t="shared" si="135"/>
        <v>0</v>
      </c>
    </row>
    <row r="211" spans="13:22" ht="12" customHeight="1">
      <c r="M211" s="177" t="s">
        <v>237</v>
      </c>
      <c r="N211" s="178">
        <v>0.11000416538311134</v>
      </c>
      <c r="O211" s="178">
        <v>0.11389099590964924</v>
      </c>
      <c r="P211" s="178">
        <v>0.11590414711705029</v>
      </c>
      <c r="Q211" s="167">
        <f t="shared" si="135"/>
        <v>0.11966631221113877</v>
      </c>
      <c r="R211" s="167">
        <f t="shared" si="135"/>
        <v>0.13293417407450722</v>
      </c>
      <c r="S211" s="167">
        <f t="shared" si="135"/>
        <v>0.11482029172990012</v>
      </c>
      <c r="T211" s="167">
        <f t="shared" si="135"/>
        <v>7.9208700021844866E-2</v>
      </c>
      <c r="U211" s="167">
        <f t="shared" si="135"/>
        <v>3.5154625377675518E-2</v>
      </c>
      <c r="V211" s="167">
        <f t="shared" si="135"/>
        <v>0</v>
      </c>
    </row>
    <row r="212" spans="13:22" ht="12" customHeight="1">
      <c r="M212" s="177" t="s">
        <v>238</v>
      </c>
      <c r="N212" s="178">
        <v>1.0309159230898379</v>
      </c>
      <c r="O212" s="178">
        <v>1.0450356813455373</v>
      </c>
      <c r="P212" s="178">
        <v>1.0347049018325318</v>
      </c>
      <c r="Q212" s="167">
        <f t="shared" si="135"/>
        <v>0.96364714511383986</v>
      </c>
      <c r="R212" s="167">
        <f t="shared" si="135"/>
        <v>0.88068935334761367</v>
      </c>
      <c r="S212" s="167">
        <f t="shared" si="135"/>
        <v>0.65825333837196509</v>
      </c>
      <c r="T212" s="167">
        <f t="shared" si="135"/>
        <v>0.38125080231498426</v>
      </c>
      <c r="U212" s="167">
        <f t="shared" si="135"/>
        <v>0.13105496329577582</v>
      </c>
      <c r="V212" s="167">
        <f t="shared" si="135"/>
        <v>0</v>
      </c>
    </row>
    <row r="213" spans="13:22" ht="12" customHeight="1">
      <c r="M213" s="177" t="s">
        <v>239</v>
      </c>
      <c r="N213" s="178">
        <v>1.5416633561654689</v>
      </c>
      <c r="O213" s="178">
        <v>1.5515824010815715</v>
      </c>
      <c r="P213" s="178">
        <v>1.401275161754993</v>
      </c>
      <c r="Q213" s="167">
        <f t="shared" si="135"/>
        <v>1.5515824010815715</v>
      </c>
      <c r="R213" s="167">
        <f t="shared" si="135"/>
        <v>1.5515824010815715</v>
      </c>
      <c r="S213" s="167">
        <f t="shared" si="135"/>
        <v>1.2099707941153761</v>
      </c>
      <c r="T213" s="167">
        <f t="shared" si="135"/>
        <v>0.87997875935663716</v>
      </c>
      <c r="U213" s="167">
        <f t="shared" si="135"/>
        <v>0.54998672459789821</v>
      </c>
      <c r="V213" s="167">
        <f t="shared" si="135"/>
        <v>0</v>
      </c>
    </row>
    <row r="214" spans="13:22" ht="12" customHeight="1">
      <c r="M214" s="177" t="s">
        <v>240</v>
      </c>
      <c r="N214" s="178">
        <v>5.2986180403166543</v>
      </c>
      <c r="O214" s="178">
        <v>5.3718252647761107</v>
      </c>
      <c r="P214" s="178">
        <v>3.1970732564175117</v>
      </c>
      <c r="Q214" s="167">
        <f t="shared" si="135"/>
        <v>4.9694017381422162</v>
      </c>
      <c r="R214" s="167">
        <f t="shared" si="135"/>
        <v>4.540696468366856</v>
      </c>
      <c r="S214" s="167">
        <f t="shared" si="135"/>
        <v>3.6299122181425494</v>
      </c>
      <c r="T214" s="167">
        <f t="shared" si="135"/>
        <v>3.0291044779780929</v>
      </c>
      <c r="U214" s="167">
        <f t="shared" si="135"/>
        <v>2.7708150795372664</v>
      </c>
      <c r="V214" s="167">
        <f t="shared" si="135"/>
        <v>1.3833310487738935</v>
      </c>
    </row>
    <row r="215" spans="13:22" ht="12" customHeight="1">
      <c r="M215" s="179" t="s">
        <v>257</v>
      </c>
      <c r="N215" s="180">
        <v>135.87278529099657</v>
      </c>
      <c r="O215" s="180">
        <v>135.86779003626171</v>
      </c>
      <c r="P215" s="180">
        <v>113.62484304732088</v>
      </c>
      <c r="Q215" s="173">
        <f>SUM(Q206:Q214)</f>
        <v>111.22546849786741</v>
      </c>
      <c r="R215" s="173">
        <f t="shared" ref="R215:V215" si="136">SUM(R206:R214)</f>
        <v>83.098648679261288</v>
      </c>
      <c r="S215" s="173">
        <f t="shared" si="136"/>
        <v>49.010715682418883</v>
      </c>
      <c r="T215" s="173">
        <f t="shared" si="136"/>
        <v>21.054855604646896</v>
      </c>
      <c r="U215" s="173">
        <f t="shared" si="136"/>
        <v>8.1798199177748998</v>
      </c>
      <c r="V215" s="173">
        <f t="shared" si="136"/>
        <v>1.3833310487738935</v>
      </c>
    </row>
    <row r="216" spans="13:22" ht="12" customHeight="1">
      <c r="P216" s="175">
        <f t="shared" ref="P216:V216" si="137">P215/$O215-1</f>
        <v>-0.16371022876727748</v>
      </c>
      <c r="Q216" s="175">
        <f t="shared" si="137"/>
        <v>-0.18136985618016987</v>
      </c>
      <c r="R216" s="175">
        <f t="shared" si="137"/>
        <v>-0.38838595477939908</v>
      </c>
      <c r="S216" s="175">
        <f t="shared" si="137"/>
        <v>-0.63927641960365711</v>
      </c>
      <c r="T216" s="175">
        <f t="shared" si="137"/>
        <v>-0.84503423807049804</v>
      </c>
      <c r="U216" s="175">
        <f t="shared" si="137"/>
        <v>-0.93979573881644951</v>
      </c>
      <c r="V216" s="175">
        <f t="shared" si="137"/>
        <v>-0.98981855045699429</v>
      </c>
    </row>
    <row r="217" spans="13:22" ht="12" customHeight="1">
      <c r="M217" s="72" t="s">
        <v>262</v>
      </c>
      <c r="N217" s="153">
        <f>N215-N214</f>
        <v>130.57416725067992</v>
      </c>
      <c r="O217" s="153">
        <f t="shared" ref="O217:V217" si="138">O215-O214</f>
        <v>130.4959647714856</v>
      </c>
      <c r="P217" s="153">
        <f t="shared" si="138"/>
        <v>110.42776979090337</v>
      </c>
      <c r="Q217" s="153">
        <f t="shared" si="138"/>
        <v>106.2560667597252</v>
      </c>
      <c r="R217" s="153">
        <f t="shared" si="138"/>
        <v>78.557952210894427</v>
      </c>
      <c r="S217" s="153">
        <f t="shared" si="138"/>
        <v>45.380803464276333</v>
      </c>
      <c r="T217" s="153">
        <f t="shared" si="138"/>
        <v>18.025751126668801</v>
      </c>
      <c r="U217" s="153">
        <f t="shared" si="138"/>
        <v>5.4090048382376335</v>
      </c>
      <c r="V217" s="153">
        <f t="shared" si="138"/>
        <v>0</v>
      </c>
    </row>
    <row r="218" spans="13:22" ht="12" customHeight="1">
      <c r="N218" s="72"/>
      <c r="O218" s="72"/>
      <c r="P218" s="181">
        <f t="shared" ref="P218:V218" si="139">P217/$O217-1</f>
        <v>-0.15378402708255456</v>
      </c>
      <c r="Q218" s="181">
        <f t="shared" si="139"/>
        <v>-0.18575208861214543</v>
      </c>
      <c r="R218" s="181">
        <f t="shared" si="139"/>
        <v>-0.39800474023500254</v>
      </c>
      <c r="S218" s="181">
        <f t="shared" si="139"/>
        <v>-0.65224362650796386</v>
      </c>
      <c r="T218" s="181">
        <f t="shared" si="139"/>
        <v>-0.8618673676367381</v>
      </c>
      <c r="U218" s="181">
        <f t="shared" si="139"/>
        <v>-0.95855040538832403</v>
      </c>
      <c r="V218" s="181">
        <f t="shared" si="139"/>
        <v>-1</v>
      </c>
    </row>
    <row r="219" spans="13:22" ht="12" customHeight="1">
      <c r="P219" s="175"/>
      <c r="Q219" s="175"/>
      <c r="R219" s="175"/>
      <c r="S219" s="175"/>
      <c r="T219" s="175"/>
      <c r="U219" s="175"/>
      <c r="V219" s="175"/>
    </row>
    <row r="220" spans="13:22" ht="12" customHeight="1">
      <c r="M220" s="72" t="s">
        <v>263</v>
      </c>
      <c r="N220" s="182">
        <f t="shared" ref="N220:V220" si="140">N215/C247</f>
        <v>3.0041237065113862</v>
      </c>
      <c r="O220" s="182">
        <f t="shared" si="140"/>
        <v>3.0367061019180119</v>
      </c>
      <c r="P220" s="182">
        <f t="shared" si="140"/>
        <v>3.0201403734339336</v>
      </c>
      <c r="Q220" s="182">
        <f t="shared" si="140"/>
        <v>2.9152497883708732</v>
      </c>
      <c r="R220" s="182">
        <f t="shared" si="140"/>
        <v>2.6737647576458139</v>
      </c>
      <c r="S220" s="182">
        <f t="shared" si="140"/>
        <v>1.9923287722003586</v>
      </c>
      <c r="T220" s="182">
        <f t="shared" si="140"/>
        <v>1.1156784120097833</v>
      </c>
      <c r="U220" s="182">
        <f t="shared" si="140"/>
        <v>0.55616016014523761</v>
      </c>
      <c r="V220" s="182">
        <f t="shared" si="140"/>
        <v>0.11209870177017262</v>
      </c>
    </row>
    <row r="221" spans="13:22" ht="12" customHeight="1">
      <c r="M221" s="72" t="s">
        <v>264</v>
      </c>
      <c r="N221" s="174">
        <f t="shared" ref="N221:V221" si="141">N220/$N220-1</f>
        <v>0</v>
      </c>
      <c r="O221" s="174">
        <f t="shared" si="141"/>
        <v>1.084589004640657E-2</v>
      </c>
      <c r="P221" s="174">
        <f t="shared" si="141"/>
        <v>5.33156037743443E-3</v>
      </c>
      <c r="Q221" s="174">
        <f t="shared" si="141"/>
        <v>-2.9583974171196847E-2</v>
      </c>
      <c r="R221" s="183">
        <f t="shared" si="141"/>
        <v>-0.10996849036193979</v>
      </c>
      <c r="S221" s="174">
        <f t="shared" si="141"/>
        <v>-0.33680202054195685</v>
      </c>
      <c r="T221" s="174">
        <f t="shared" si="141"/>
        <v>-0.62861768655146599</v>
      </c>
      <c r="U221" s="174">
        <f t="shared" si="141"/>
        <v>-0.81486775696361302</v>
      </c>
      <c r="V221" s="183">
        <f t="shared" si="141"/>
        <v>-0.9626850580329962</v>
      </c>
    </row>
    <row r="225" spans="2:11" ht="12" customHeight="1">
      <c r="B225" s="184" t="s">
        <v>265</v>
      </c>
      <c r="J225" s="74" t="s">
        <v>158</v>
      </c>
    </row>
    <row r="226" spans="2:11" ht="12" customHeight="1">
      <c r="B226" s="185" t="s">
        <v>266</v>
      </c>
      <c r="C226" s="185">
        <v>2018</v>
      </c>
      <c r="D226" s="185">
        <v>2019</v>
      </c>
      <c r="E226" s="185">
        <v>2020</v>
      </c>
      <c r="F226" s="185">
        <v>2025</v>
      </c>
      <c r="G226" s="185">
        <v>2030</v>
      </c>
      <c r="H226" s="185">
        <v>2035</v>
      </c>
      <c r="I226" s="185">
        <v>2040</v>
      </c>
      <c r="J226" s="185">
        <v>2045</v>
      </c>
      <c r="K226" s="185">
        <v>2050</v>
      </c>
    </row>
    <row r="227" spans="2:11" ht="12" customHeight="1">
      <c r="B227" s="163" t="s">
        <v>31</v>
      </c>
      <c r="C227" s="163"/>
      <c r="D227" s="163"/>
      <c r="E227" s="163"/>
      <c r="F227" s="163"/>
      <c r="G227" s="163"/>
      <c r="H227" s="163"/>
      <c r="I227" s="163"/>
      <c r="J227" s="163"/>
      <c r="K227" s="163"/>
    </row>
    <row r="228" spans="2:11" ht="12" customHeight="1">
      <c r="B228" s="163" t="s">
        <v>267</v>
      </c>
      <c r="C228" s="163"/>
      <c r="D228" s="163"/>
      <c r="E228" s="163"/>
      <c r="F228" s="163"/>
      <c r="G228" s="163"/>
      <c r="H228" s="163"/>
      <c r="I228" s="163"/>
      <c r="J228" s="163"/>
      <c r="K228" s="163"/>
    </row>
    <row r="229" spans="2:11" ht="12" customHeight="1">
      <c r="B229" s="186" t="s">
        <v>268</v>
      </c>
      <c r="C229" s="187">
        <f>C41</f>
        <v>7.2364589950395537</v>
      </c>
      <c r="D229" s="187">
        <f t="shared" ref="D229:K229" si="142">D41</f>
        <v>7.5188891095883461</v>
      </c>
      <c r="E229" s="187">
        <f t="shared" si="142"/>
        <v>6.469263516676321</v>
      </c>
      <c r="F229" s="187">
        <f t="shared" si="142"/>
        <v>8.3523931770096578</v>
      </c>
      <c r="G229" s="187">
        <f t="shared" si="142"/>
        <v>7.176232467567087</v>
      </c>
      <c r="H229" s="187">
        <f t="shared" si="142"/>
        <v>4.0022201032442304</v>
      </c>
      <c r="I229" s="187">
        <f t="shared" si="142"/>
        <v>1.4500710925000131</v>
      </c>
      <c r="J229" s="187">
        <f t="shared" si="142"/>
        <v>0.23402569239636661</v>
      </c>
      <c r="K229" s="187">
        <f t="shared" si="142"/>
        <v>0</v>
      </c>
    </row>
    <row r="230" spans="2:11" ht="12" customHeight="1">
      <c r="B230" s="186" t="s">
        <v>269</v>
      </c>
      <c r="C230" s="187">
        <f>C44</f>
        <v>32.447455376632931</v>
      </c>
      <c r="D230" s="187">
        <f t="shared" ref="D230:K230" si="143">D44</f>
        <v>31.495432579816153</v>
      </c>
      <c r="E230" s="187">
        <f t="shared" si="143"/>
        <v>26.380764159096273</v>
      </c>
      <c r="F230" s="187">
        <f t="shared" si="143"/>
        <v>22.916100292961751</v>
      </c>
      <c r="G230" s="187">
        <f t="shared" si="143"/>
        <v>15.206600902523057</v>
      </c>
      <c r="H230" s="187">
        <f t="shared" si="143"/>
        <v>8.1279598073959356</v>
      </c>
      <c r="I230" s="187">
        <f t="shared" si="143"/>
        <v>2.6806223063897692</v>
      </c>
      <c r="J230" s="187">
        <f t="shared" si="143"/>
        <v>0.47454943670052141</v>
      </c>
      <c r="K230" s="187">
        <f t="shared" si="143"/>
        <v>0</v>
      </c>
    </row>
    <row r="231" spans="2:11" ht="12" customHeight="1">
      <c r="B231" s="186" t="s">
        <v>270</v>
      </c>
      <c r="C231" s="187">
        <f>C47</f>
        <v>1.5743320616279997</v>
      </c>
      <c r="D231" s="187">
        <f t="shared" ref="D231:K231" si="144">D47</f>
        <v>1.6018642172119995</v>
      </c>
      <c r="E231" s="187">
        <f t="shared" si="144"/>
        <v>0.98401355514899957</v>
      </c>
      <c r="F231" s="187">
        <f t="shared" si="144"/>
        <v>1.4818625761113442</v>
      </c>
      <c r="G231" s="187">
        <f t="shared" si="144"/>
        <v>1.3540237880766057</v>
      </c>
      <c r="H231" s="187">
        <f t="shared" si="144"/>
        <v>1.0824303113488432</v>
      </c>
      <c r="I231" s="187">
        <f t="shared" si="144"/>
        <v>0.90327101763463136</v>
      </c>
      <c r="J231" s="187">
        <f t="shared" si="144"/>
        <v>0.82624979586098957</v>
      </c>
      <c r="K231" s="187">
        <f t="shared" si="144"/>
        <v>0.41250569375726015</v>
      </c>
    </row>
    <row r="232" spans="2:11" ht="12" customHeight="1">
      <c r="B232" s="163" t="s">
        <v>271</v>
      </c>
      <c r="C232" s="163"/>
      <c r="D232" s="163"/>
      <c r="E232" s="163"/>
      <c r="F232" s="163"/>
      <c r="G232" s="163"/>
      <c r="H232" s="163"/>
      <c r="I232" s="163"/>
      <c r="J232" s="163"/>
      <c r="K232" s="163"/>
    </row>
    <row r="233" spans="2:11" ht="12" customHeight="1">
      <c r="B233" s="163" t="s">
        <v>272</v>
      </c>
      <c r="C233" s="163"/>
      <c r="D233" s="163"/>
      <c r="E233" s="163"/>
      <c r="F233" s="163"/>
      <c r="G233" s="163"/>
      <c r="H233" s="163"/>
      <c r="I233" s="163"/>
      <c r="J233" s="163"/>
      <c r="K233" s="163"/>
    </row>
    <row r="234" spans="2:11" ht="12" customHeight="1">
      <c r="B234" s="186" t="s">
        <v>187</v>
      </c>
      <c r="C234" s="188">
        <f>C50</f>
        <v>0</v>
      </c>
      <c r="D234" s="188">
        <f t="shared" ref="D234:K234" si="145">D50</f>
        <v>0</v>
      </c>
      <c r="E234" s="188">
        <f t="shared" si="145"/>
        <v>0</v>
      </c>
      <c r="F234" s="188">
        <f t="shared" si="145"/>
        <v>0</v>
      </c>
      <c r="G234" s="188">
        <f t="shared" si="145"/>
        <v>0</v>
      </c>
      <c r="H234" s="188">
        <f t="shared" si="145"/>
        <v>0</v>
      </c>
      <c r="I234" s="188">
        <f t="shared" si="145"/>
        <v>0</v>
      </c>
      <c r="J234" s="188">
        <f t="shared" si="145"/>
        <v>0</v>
      </c>
      <c r="K234" s="188">
        <f t="shared" si="145"/>
        <v>0</v>
      </c>
    </row>
    <row r="235" spans="2:11" ht="12" customHeight="1">
      <c r="B235" s="186" t="s">
        <v>273</v>
      </c>
      <c r="C235" s="187">
        <f>C52</f>
        <v>0.13613462290572134</v>
      </c>
      <c r="D235" s="187">
        <f t="shared" ref="D235:K235" si="146">D52</f>
        <v>0.16398960731563009</v>
      </c>
      <c r="E235" s="187">
        <f t="shared" si="146"/>
        <v>0.17668471437613301</v>
      </c>
      <c r="F235" s="187">
        <f t="shared" si="146"/>
        <v>0.58089573981120468</v>
      </c>
      <c r="G235" s="187">
        <f t="shared" si="146"/>
        <v>1.1373461161127363</v>
      </c>
      <c r="H235" s="187">
        <f t="shared" si="146"/>
        <v>1.6277753043384346</v>
      </c>
      <c r="I235" s="187">
        <f t="shared" si="146"/>
        <v>1.5427400206642325</v>
      </c>
      <c r="J235" s="187">
        <f t="shared" si="146"/>
        <v>1.1407620689858862</v>
      </c>
      <c r="K235" s="187">
        <f t="shared" si="146"/>
        <v>0</v>
      </c>
    </row>
    <row r="236" spans="2:11" ht="12" customHeight="1">
      <c r="B236" s="186" t="s">
        <v>40</v>
      </c>
      <c r="C236" s="188">
        <f>C55</f>
        <v>0</v>
      </c>
      <c r="D236" s="188">
        <f t="shared" ref="D236:K236" si="147">D55</f>
        <v>0</v>
      </c>
      <c r="E236" s="188">
        <f t="shared" si="147"/>
        <v>3.0193227994121767E-6</v>
      </c>
      <c r="F236" s="188">
        <f t="shared" si="147"/>
        <v>0</v>
      </c>
      <c r="G236" s="188">
        <f t="shared" si="147"/>
        <v>7.0401796678158518E-2</v>
      </c>
      <c r="H236" s="188">
        <f t="shared" si="147"/>
        <v>0.18494097493009051</v>
      </c>
      <c r="I236" s="188">
        <f t="shared" si="147"/>
        <v>0.41989006802507778</v>
      </c>
      <c r="J236" s="188">
        <f t="shared" si="147"/>
        <v>0.59664905224651388</v>
      </c>
      <c r="K236" s="188">
        <f t="shared" si="147"/>
        <v>0.7142808165598864</v>
      </c>
    </row>
    <row r="237" spans="2:11" ht="12" customHeight="1">
      <c r="B237" s="189" t="s">
        <v>214</v>
      </c>
      <c r="C237" s="190">
        <f t="shared" ref="C237:K237" si="148">C49</f>
        <v>0</v>
      </c>
      <c r="D237" s="190">
        <f t="shared" si="148"/>
        <v>0</v>
      </c>
      <c r="E237" s="190">
        <f t="shared" si="148"/>
        <v>0</v>
      </c>
      <c r="F237" s="190">
        <f t="shared" si="148"/>
        <v>0</v>
      </c>
      <c r="G237" s="190">
        <f t="shared" si="148"/>
        <v>9.9770173858276263E-3</v>
      </c>
      <c r="H237" s="190">
        <f t="shared" si="148"/>
        <v>6.7948554028064934E-2</v>
      </c>
      <c r="I237" s="190">
        <f t="shared" si="148"/>
        <v>0.1089480574123399</v>
      </c>
      <c r="J237" s="190">
        <f t="shared" si="148"/>
        <v>0.15614157039936813</v>
      </c>
      <c r="K237" s="190">
        <f t="shared" si="148"/>
        <v>0.38973516408759928</v>
      </c>
    </row>
    <row r="238" spans="2:11" ht="12" customHeight="1">
      <c r="B238" s="163" t="s">
        <v>35</v>
      </c>
      <c r="C238" s="163"/>
      <c r="D238" s="163"/>
      <c r="E238" s="163"/>
      <c r="F238" s="163"/>
      <c r="G238" s="163"/>
      <c r="H238" s="163"/>
      <c r="I238" s="163"/>
      <c r="J238" s="163"/>
      <c r="K238" s="163"/>
    </row>
    <row r="239" spans="2:11" ht="12" customHeight="1">
      <c r="B239" s="186" t="s">
        <v>191</v>
      </c>
      <c r="C239" s="188">
        <f>C54</f>
        <v>0.83334921042633081</v>
      </c>
      <c r="D239" s="188">
        <f t="shared" ref="D239:K239" si="149">D54</f>
        <v>0.83632538606293094</v>
      </c>
      <c r="E239" s="188">
        <f t="shared" si="149"/>
        <v>0.73962166333208068</v>
      </c>
      <c r="F239" s="188">
        <f t="shared" si="149"/>
        <v>1.4883861527733149</v>
      </c>
      <c r="G239" s="188">
        <f t="shared" si="149"/>
        <v>2.9461085260775413</v>
      </c>
      <c r="H239" s="188">
        <f t="shared" si="149"/>
        <v>5.1757900174129157</v>
      </c>
      <c r="I239" s="188">
        <f t="shared" si="149"/>
        <v>6.9743859335690592</v>
      </c>
      <c r="J239" s="188">
        <f t="shared" si="149"/>
        <v>8.0128045948762612</v>
      </c>
      <c r="K239" s="188">
        <f t="shared" si="149"/>
        <v>7.9354515402971915</v>
      </c>
    </row>
    <row r="240" spans="2:11" ht="12" customHeight="1">
      <c r="B240" s="191" t="s">
        <v>274</v>
      </c>
      <c r="C240" s="192">
        <f>C53</f>
        <v>1.3627089379952828E-4</v>
      </c>
      <c r="D240" s="192">
        <f t="shared" ref="D240:K240" si="150">D53</f>
        <v>1.6415376107670188E-4</v>
      </c>
      <c r="E240" s="192">
        <f t="shared" si="150"/>
        <v>1.7686157595209195E-4</v>
      </c>
      <c r="F240" s="192">
        <f t="shared" si="150"/>
        <v>3.0573459990063445E-2</v>
      </c>
      <c r="G240" s="192">
        <f t="shared" si="150"/>
        <v>0.1263717906791928</v>
      </c>
      <c r="H240" s="192">
        <f t="shared" si="150"/>
        <v>0.28725446547148858</v>
      </c>
      <c r="I240" s="192">
        <f t="shared" si="150"/>
        <v>0.66117429457038557</v>
      </c>
      <c r="J240" s="192">
        <f t="shared" si="150"/>
        <v>1.1407620689858862</v>
      </c>
      <c r="K240" s="192">
        <f t="shared" si="150"/>
        <v>2.1399208717535045</v>
      </c>
    </row>
    <row r="241" spans="2:26" ht="12" customHeight="1">
      <c r="B241" s="163" t="s">
        <v>275</v>
      </c>
      <c r="C241" s="163"/>
      <c r="D241" s="163"/>
      <c r="E241" s="163"/>
      <c r="F241" s="163"/>
      <c r="G241" s="163"/>
      <c r="H241" s="163"/>
      <c r="I241" s="163"/>
      <c r="J241" s="163"/>
      <c r="K241" s="163"/>
    </row>
    <row r="242" spans="2:26" ht="12" customHeight="1">
      <c r="B242" s="163" t="s">
        <v>43</v>
      </c>
      <c r="C242" s="163"/>
      <c r="D242" s="163"/>
      <c r="E242" s="163"/>
      <c r="F242" s="163"/>
      <c r="G242" s="163"/>
      <c r="H242" s="163"/>
      <c r="I242" s="163"/>
      <c r="J242" s="163"/>
      <c r="K242" s="163"/>
    </row>
    <row r="243" spans="2:26" ht="12" customHeight="1">
      <c r="B243" s="191" t="s">
        <v>44</v>
      </c>
      <c r="C243" s="193">
        <f t="shared" ref="C243:K243" si="151">C42+C45</f>
        <v>3.0008918509829794</v>
      </c>
      <c r="D243" s="193">
        <f t="shared" si="151"/>
        <v>3.1251655601601618</v>
      </c>
      <c r="E243" s="193">
        <f t="shared" si="151"/>
        <v>2.8718439892276351</v>
      </c>
      <c r="F243" s="193">
        <f t="shared" si="151"/>
        <v>3.3027691594935416</v>
      </c>
      <c r="G243" s="193">
        <f t="shared" si="151"/>
        <v>3.0522045504668389</v>
      </c>
      <c r="H243" s="193">
        <f t="shared" si="151"/>
        <v>4.0433933035467229</v>
      </c>
      <c r="I243" s="193">
        <f t="shared" si="151"/>
        <v>4.1306933988897825</v>
      </c>
      <c r="J243" s="193">
        <f t="shared" si="151"/>
        <v>2.1257253872906641</v>
      </c>
      <c r="K243" s="193">
        <f t="shared" si="151"/>
        <v>0.748400911875861</v>
      </c>
    </row>
    <row r="244" spans="2:26" ht="12" customHeight="1">
      <c r="B244" s="163" t="s">
        <v>276</v>
      </c>
      <c r="C244" s="163"/>
      <c r="D244" s="163"/>
      <c r="E244" s="163"/>
      <c r="F244" s="163"/>
      <c r="G244" s="163"/>
      <c r="H244" s="163"/>
      <c r="I244" s="163"/>
      <c r="J244" s="163"/>
      <c r="K244" s="163"/>
    </row>
    <row r="245" spans="2:26" ht="12" customHeight="1">
      <c r="B245" s="163" t="s">
        <v>277</v>
      </c>
      <c r="C245" s="163"/>
      <c r="D245" s="163"/>
      <c r="E245" s="163"/>
      <c r="F245" s="163"/>
      <c r="G245" s="163"/>
      <c r="H245" s="163"/>
      <c r="I245" s="163"/>
      <c r="J245" s="163"/>
      <c r="K245" s="163"/>
    </row>
    <row r="246" spans="2:26" ht="12" customHeight="1">
      <c r="B246" s="163" t="s">
        <v>278</v>
      </c>
      <c r="C246" s="163"/>
      <c r="D246" s="163"/>
      <c r="E246" s="163"/>
      <c r="F246" s="163"/>
      <c r="G246" s="163"/>
      <c r="H246" s="163"/>
      <c r="I246" s="163"/>
      <c r="J246" s="163"/>
      <c r="K246" s="163"/>
    </row>
    <row r="247" spans="2:26" ht="12" customHeight="1">
      <c r="B247" s="186" t="s">
        <v>279</v>
      </c>
      <c r="C247" s="194">
        <f>SUM(C227:C246)</f>
        <v>45.22875838850932</v>
      </c>
      <c r="D247" s="194">
        <f t="shared" ref="D247:K247" si="152">SUM(D227:D246)</f>
        <v>44.741830613916292</v>
      </c>
      <c r="E247" s="194">
        <f t="shared" si="152"/>
        <v>37.622371478756186</v>
      </c>
      <c r="F247" s="194">
        <f t="shared" si="152"/>
        <v>38.152980558150887</v>
      </c>
      <c r="G247" s="194">
        <f t="shared" si="152"/>
        <v>31.07926695556705</v>
      </c>
      <c r="H247" s="194">
        <f t="shared" si="152"/>
        <v>24.599712841716727</v>
      </c>
      <c r="I247" s="194">
        <f t="shared" si="152"/>
        <v>18.871796189655292</v>
      </c>
      <c r="J247" s="194">
        <f t="shared" si="152"/>
        <v>14.707669667742458</v>
      </c>
      <c r="K247" s="194">
        <f t="shared" si="152"/>
        <v>12.340294998331302</v>
      </c>
    </row>
    <row r="248" spans="2:26" ht="12" customHeight="1">
      <c r="C248" s="195">
        <f t="shared" ref="C248:K248" si="153">C229+C230+C234+C235</f>
        <v>39.820048994578208</v>
      </c>
      <c r="D248" s="195">
        <f t="shared" si="153"/>
        <v>39.178311296720125</v>
      </c>
      <c r="E248" s="195">
        <f t="shared" si="153"/>
        <v>33.026712390148724</v>
      </c>
      <c r="F248" s="195">
        <f t="shared" si="153"/>
        <v>31.849389209782615</v>
      </c>
      <c r="G248" s="195">
        <f t="shared" si="153"/>
        <v>23.520179486202878</v>
      </c>
      <c r="H248" s="195">
        <f t="shared" si="153"/>
        <v>13.757955214978601</v>
      </c>
      <c r="I248" s="195">
        <f t="shared" si="153"/>
        <v>5.6734334195540148</v>
      </c>
      <c r="J248" s="195">
        <f t="shared" si="153"/>
        <v>1.8493371980827742</v>
      </c>
      <c r="K248" s="195">
        <f t="shared" si="153"/>
        <v>0</v>
      </c>
    </row>
    <row r="249" spans="2:26" ht="12" customHeight="1">
      <c r="C249" s="195"/>
      <c r="D249" s="195"/>
      <c r="E249" s="195"/>
      <c r="F249" s="195"/>
      <c r="G249" s="195"/>
      <c r="H249" s="195"/>
      <c r="I249" s="195"/>
      <c r="J249" s="195"/>
      <c r="K249" s="195"/>
    </row>
    <row r="250" spans="2:26" ht="12" customHeight="1">
      <c r="B250" s="74" t="s">
        <v>280</v>
      </c>
      <c r="C250" s="174">
        <f t="shared" ref="C250:K250" si="154">(C240+C243)/C247</f>
        <v>6.6352211044537771E-2</v>
      </c>
      <c r="D250" s="174">
        <f t="shared" si="154"/>
        <v>6.9852522148460106E-2</v>
      </c>
      <c r="E250" s="174">
        <f t="shared" si="154"/>
        <v>7.6338113146995526E-2</v>
      </c>
      <c r="F250" s="174">
        <f t="shared" si="154"/>
        <v>8.7367816897112108E-2</v>
      </c>
      <c r="G250" s="174">
        <f t="shared" si="154"/>
        <v>0.10227320823526283</v>
      </c>
      <c r="H250" s="174">
        <f t="shared" si="154"/>
        <v>0.17604464722345073</v>
      </c>
      <c r="I250" s="174">
        <f t="shared" si="154"/>
        <v>0.25391688450338734</v>
      </c>
      <c r="J250" s="174">
        <f t="shared" si="154"/>
        <v>0.22209415427929838</v>
      </c>
      <c r="K250" s="174">
        <f t="shared" si="154"/>
        <v>0.2340561375574842</v>
      </c>
    </row>
    <row r="251" spans="2:26" ht="12" customHeight="1">
      <c r="B251" s="74" t="s">
        <v>281</v>
      </c>
      <c r="C251" s="174">
        <f>C239/C247</f>
        <v>1.842520644205986E-2</v>
      </c>
      <c r="D251" s="174">
        <f t="shared" ref="D251:K251" si="155">D239/D247</f>
        <v>1.8692247826864825E-2</v>
      </c>
      <c r="E251" s="174">
        <f t="shared" si="155"/>
        <v>1.9659092031179236E-2</v>
      </c>
      <c r="F251" s="174">
        <f t="shared" si="155"/>
        <v>3.9011005981689696E-2</v>
      </c>
      <c r="G251" s="174">
        <f t="shared" si="155"/>
        <v>9.4793372388399327E-2</v>
      </c>
      <c r="H251" s="174">
        <f t="shared" si="155"/>
        <v>0.21040042421290783</v>
      </c>
      <c r="I251" s="174">
        <f t="shared" si="155"/>
        <v>0.3695666201287251</v>
      </c>
      <c r="J251" s="174">
        <f t="shared" si="155"/>
        <v>0.54480449832581668</v>
      </c>
      <c r="K251" s="174">
        <f t="shared" si="155"/>
        <v>0.64305201304914117</v>
      </c>
    </row>
    <row r="252" spans="2:26" ht="12" customHeight="1">
      <c r="B252" s="74" t="s">
        <v>282</v>
      </c>
      <c r="C252" s="174">
        <f>(C240+C243+C239+C236+C237)/C247</f>
        <v>8.4777417486597631E-2</v>
      </c>
      <c r="D252" s="174">
        <f t="shared" ref="D252:K252" si="156">(D240+D243+D239+D236+D237)/D247</f>
        <v>8.8544769975324941E-2</v>
      </c>
      <c r="E252" s="174">
        <f t="shared" si="156"/>
        <v>9.5997285431563398E-2</v>
      </c>
      <c r="F252" s="174">
        <f t="shared" si="156"/>
        <v>0.12637882287880181</v>
      </c>
      <c r="G252" s="174">
        <f t="shared" si="156"/>
        <v>0.19965283255099692</v>
      </c>
      <c r="H252" s="174">
        <f t="shared" si="156"/>
        <v>0.39672525359073318</v>
      </c>
      <c r="I252" s="174">
        <f t="shared" si="156"/>
        <v>0.65150617508291475</v>
      </c>
      <c r="J252" s="174">
        <f t="shared" si="156"/>
        <v>0.81808219423013118</v>
      </c>
      <c r="K252" s="174">
        <f t="shared" si="156"/>
        <v>0.96657246088419757</v>
      </c>
    </row>
    <row r="253" spans="2:26" ht="12" customHeight="1">
      <c r="C253" s="195"/>
      <c r="D253" s="195"/>
      <c r="E253" s="195"/>
      <c r="F253" s="195"/>
      <c r="G253" s="195"/>
      <c r="H253" s="195"/>
      <c r="I253" s="195"/>
      <c r="J253" s="195"/>
      <c r="K253" s="195"/>
    </row>
    <row r="254" spans="2:26" ht="12" customHeight="1">
      <c r="B254" s="184" t="s">
        <v>283</v>
      </c>
      <c r="J254" s="74" t="s">
        <v>158</v>
      </c>
      <c r="X254" s="136"/>
      <c r="Y254" s="136"/>
      <c r="Z254" s="136"/>
    </row>
    <row r="255" spans="2:26" ht="12" customHeight="1">
      <c r="B255" s="185" t="s">
        <v>266</v>
      </c>
      <c r="C255" s="185">
        <v>2018</v>
      </c>
      <c r="D255" s="185">
        <v>2019</v>
      </c>
      <c r="E255" s="185">
        <v>2020</v>
      </c>
      <c r="F255" s="185">
        <v>2025</v>
      </c>
      <c r="G255" s="185">
        <v>2030</v>
      </c>
      <c r="H255" s="185">
        <v>2035</v>
      </c>
      <c r="I255" s="185">
        <v>2040</v>
      </c>
      <c r="J255" s="185">
        <v>2045</v>
      </c>
      <c r="K255" s="185">
        <v>2050</v>
      </c>
      <c r="X255" s="136"/>
      <c r="Y255" s="136"/>
      <c r="Z255" s="136"/>
    </row>
    <row r="256" spans="2:26" ht="12" customHeight="1">
      <c r="B256" s="163" t="s">
        <v>31</v>
      </c>
      <c r="C256" s="163"/>
      <c r="D256" s="163"/>
      <c r="E256" s="163"/>
      <c r="F256" s="163"/>
      <c r="G256" s="163"/>
      <c r="H256" s="163"/>
      <c r="I256" s="163"/>
      <c r="J256" s="163"/>
      <c r="K256" s="163"/>
      <c r="X256" s="136"/>
      <c r="Y256" s="136"/>
      <c r="Z256" s="136"/>
    </row>
    <row r="257" spans="2:26" ht="12" customHeight="1">
      <c r="B257" s="163" t="s">
        <v>267</v>
      </c>
      <c r="C257" s="163"/>
      <c r="D257" s="163"/>
      <c r="E257" s="163"/>
      <c r="F257" s="163"/>
      <c r="G257" s="163"/>
      <c r="H257" s="163"/>
      <c r="I257" s="163"/>
      <c r="J257" s="163"/>
      <c r="K257" s="163"/>
      <c r="X257" s="136"/>
      <c r="Y257" s="136"/>
      <c r="Z257" s="136"/>
    </row>
    <row r="258" spans="2:26" ht="12" customHeight="1">
      <c r="B258" s="186" t="s">
        <v>268</v>
      </c>
      <c r="C258" s="187">
        <f>C229</f>
        <v>7.2364589950395537</v>
      </c>
      <c r="D258" s="187">
        <f t="shared" ref="D258:K258" si="157">D229</f>
        <v>7.5188891095883461</v>
      </c>
      <c r="E258" s="187">
        <f t="shared" si="157"/>
        <v>6.469263516676321</v>
      </c>
      <c r="F258" s="187">
        <f t="shared" si="157"/>
        <v>8.3523931770096578</v>
      </c>
      <c r="G258" s="187">
        <f t="shared" si="157"/>
        <v>7.176232467567087</v>
      </c>
      <c r="H258" s="187">
        <f t="shared" si="157"/>
        <v>4.0022201032442304</v>
      </c>
      <c r="I258" s="187">
        <f t="shared" si="157"/>
        <v>1.4500710925000131</v>
      </c>
      <c r="J258" s="187">
        <f t="shared" si="157"/>
        <v>0.23402569239636661</v>
      </c>
      <c r="K258" s="187">
        <f t="shared" si="157"/>
        <v>0</v>
      </c>
      <c r="X258" s="136"/>
      <c r="Y258" s="136"/>
      <c r="Z258" s="136"/>
    </row>
    <row r="259" spans="2:26" ht="12" customHeight="1">
      <c r="B259" s="186" t="s">
        <v>269</v>
      </c>
      <c r="C259" s="187">
        <f t="shared" ref="C259:K259" si="158">C230</f>
        <v>32.447455376632931</v>
      </c>
      <c r="D259" s="187">
        <f t="shared" si="158"/>
        <v>31.495432579816153</v>
      </c>
      <c r="E259" s="187">
        <f t="shared" si="158"/>
        <v>26.380764159096273</v>
      </c>
      <c r="F259" s="187">
        <f t="shared" si="158"/>
        <v>22.916100292961751</v>
      </c>
      <c r="G259" s="187">
        <f t="shared" si="158"/>
        <v>15.206600902523057</v>
      </c>
      <c r="H259" s="187">
        <f t="shared" si="158"/>
        <v>8.1279598073959356</v>
      </c>
      <c r="I259" s="187">
        <f t="shared" si="158"/>
        <v>2.6806223063897692</v>
      </c>
      <c r="J259" s="187">
        <f t="shared" si="158"/>
        <v>0.47454943670052141</v>
      </c>
      <c r="K259" s="187">
        <f t="shared" si="158"/>
        <v>0</v>
      </c>
      <c r="X259" s="137">
        <v>2043</v>
      </c>
      <c r="Y259" s="137">
        <v>2045</v>
      </c>
      <c r="Z259" s="137">
        <v>2050</v>
      </c>
    </row>
    <row r="260" spans="2:26" ht="12" customHeight="1">
      <c r="B260" s="186" t="s">
        <v>270</v>
      </c>
      <c r="C260" s="187">
        <f>C231-C137</f>
        <v>0.71978730573099958</v>
      </c>
      <c r="D260" s="187">
        <f t="shared" ref="D260:K260" si="159">D231-D137</f>
        <v>0.72800059470299938</v>
      </c>
      <c r="E260" s="187">
        <f t="shared" si="159"/>
        <v>0.38717388028799937</v>
      </c>
      <c r="F260" s="187">
        <f t="shared" si="159"/>
        <v>0.60355301210719459</v>
      </c>
      <c r="G260" s="187">
        <f t="shared" si="159"/>
        <v>0.50649252646927001</v>
      </c>
      <c r="H260" s="187">
        <f t="shared" si="159"/>
        <v>0.37497769491545296</v>
      </c>
      <c r="I260" s="187">
        <f t="shared" si="159"/>
        <v>0.28712212666524406</v>
      </c>
      <c r="J260" s="187">
        <f t="shared" si="159"/>
        <v>0.23219862637345623</v>
      </c>
      <c r="K260" s="187">
        <f t="shared" si="159"/>
        <v>5.8678072023754468E-2</v>
      </c>
      <c r="X260" s="196">
        <v>28.331291668863052</v>
      </c>
      <c r="Y260" s="196">
        <v>12.169973761771669</v>
      </c>
      <c r="Z260" s="196">
        <v>2.229105411471763</v>
      </c>
    </row>
    <row r="261" spans="2:26" ht="12" customHeight="1">
      <c r="B261" s="163" t="s">
        <v>271</v>
      </c>
      <c r="C261" s="163">
        <f t="shared" ref="C261:K264" si="160">C232</f>
        <v>0</v>
      </c>
      <c r="D261" s="163">
        <f t="shared" si="160"/>
        <v>0</v>
      </c>
      <c r="E261" s="163">
        <f t="shared" si="160"/>
        <v>0</v>
      </c>
      <c r="F261" s="163">
        <f t="shared" si="160"/>
        <v>0</v>
      </c>
      <c r="G261" s="163">
        <f t="shared" si="160"/>
        <v>0</v>
      </c>
      <c r="H261" s="163">
        <f t="shared" si="160"/>
        <v>0</v>
      </c>
      <c r="I261" s="163">
        <f t="shared" si="160"/>
        <v>0</v>
      </c>
      <c r="J261" s="163">
        <f t="shared" si="160"/>
        <v>0</v>
      </c>
      <c r="K261" s="163">
        <f t="shared" si="160"/>
        <v>0</v>
      </c>
      <c r="X261" s="197">
        <v>8.3787620038519073</v>
      </c>
      <c r="Y261" s="197">
        <v>2.7217188025697441</v>
      </c>
      <c r="Z261" s="197">
        <v>0</v>
      </c>
    </row>
    <row r="262" spans="2:26" ht="12" customHeight="1">
      <c r="B262" s="163" t="s">
        <v>272</v>
      </c>
      <c r="C262" s="163">
        <f t="shared" si="160"/>
        <v>0</v>
      </c>
      <c r="D262" s="163">
        <f t="shared" si="160"/>
        <v>0</v>
      </c>
      <c r="E262" s="163">
        <f t="shared" si="160"/>
        <v>0</v>
      </c>
      <c r="F262" s="163">
        <f t="shared" si="160"/>
        <v>0</v>
      </c>
      <c r="G262" s="163">
        <f t="shared" si="160"/>
        <v>0</v>
      </c>
      <c r="H262" s="163">
        <f t="shared" si="160"/>
        <v>0</v>
      </c>
      <c r="I262" s="163">
        <f t="shared" si="160"/>
        <v>0</v>
      </c>
      <c r="J262" s="163">
        <f t="shared" si="160"/>
        <v>0</v>
      </c>
      <c r="K262" s="163">
        <f t="shared" si="160"/>
        <v>0</v>
      </c>
      <c r="X262" s="197">
        <v>15.781660938621448</v>
      </c>
      <c r="Y262" s="197">
        <v>5.5190099488270645</v>
      </c>
      <c r="Z262" s="197">
        <v>0</v>
      </c>
    </row>
    <row r="263" spans="2:26" ht="12" customHeight="1">
      <c r="B263" s="186" t="s">
        <v>187</v>
      </c>
      <c r="C263" s="188">
        <f t="shared" si="160"/>
        <v>0</v>
      </c>
      <c r="D263" s="188">
        <f t="shared" si="160"/>
        <v>0</v>
      </c>
      <c r="E263" s="188">
        <f t="shared" si="160"/>
        <v>0</v>
      </c>
      <c r="F263" s="188">
        <f t="shared" si="160"/>
        <v>0</v>
      </c>
      <c r="G263" s="188">
        <f t="shared" si="160"/>
        <v>0</v>
      </c>
      <c r="H263" s="188">
        <f t="shared" si="160"/>
        <v>0</v>
      </c>
      <c r="I263" s="188">
        <f t="shared" si="160"/>
        <v>0</v>
      </c>
      <c r="J263" s="188">
        <f t="shared" si="160"/>
        <v>0</v>
      </c>
      <c r="K263" s="188">
        <f t="shared" si="160"/>
        <v>0</v>
      </c>
      <c r="X263" s="197">
        <v>0</v>
      </c>
      <c r="Y263" s="197">
        <v>0</v>
      </c>
      <c r="Z263" s="197">
        <v>0</v>
      </c>
    </row>
    <row r="264" spans="2:26" ht="12" customHeight="1">
      <c r="B264" s="186" t="s">
        <v>273</v>
      </c>
      <c r="C264" s="187">
        <f t="shared" si="160"/>
        <v>0.13613462290572134</v>
      </c>
      <c r="D264" s="187">
        <f t="shared" si="160"/>
        <v>0.16398960731563009</v>
      </c>
      <c r="E264" s="187">
        <f t="shared" si="160"/>
        <v>0.17668471437613301</v>
      </c>
      <c r="F264" s="187">
        <f t="shared" si="160"/>
        <v>0.58089573981120468</v>
      </c>
      <c r="G264" s="187">
        <f t="shared" si="160"/>
        <v>1.1373461161127363</v>
      </c>
      <c r="H264" s="187">
        <f t="shared" si="160"/>
        <v>1.6277753043384346</v>
      </c>
      <c r="I264" s="187">
        <f t="shared" si="160"/>
        <v>1.5427400206642325</v>
      </c>
      <c r="J264" s="187">
        <f t="shared" si="160"/>
        <v>1.1407620689858862</v>
      </c>
      <c r="K264" s="187">
        <f t="shared" si="160"/>
        <v>0</v>
      </c>
      <c r="X264" s="197">
        <v>4.1708687263897</v>
      </c>
      <c r="Y264" s="197">
        <v>3.9292450103748591</v>
      </c>
      <c r="Z264" s="197">
        <v>2.229105411471763</v>
      </c>
    </row>
    <row r="265" spans="2:26" ht="12" customHeight="1">
      <c r="B265" s="186" t="s">
        <v>40</v>
      </c>
      <c r="C265" s="188">
        <f>C236-C136</f>
        <v>0</v>
      </c>
      <c r="D265" s="188">
        <f t="shared" ref="D265:K265" si="161">D236-D136</f>
        <v>0</v>
      </c>
      <c r="E265" s="188">
        <f t="shared" si="161"/>
        <v>3.0193227994121767E-6</v>
      </c>
      <c r="F265" s="188">
        <f t="shared" si="161"/>
        <v>0</v>
      </c>
      <c r="G265" s="188">
        <f t="shared" si="161"/>
        <v>7.0401796678158518E-2</v>
      </c>
      <c r="H265" s="188">
        <f t="shared" si="161"/>
        <v>0.18494097493009051</v>
      </c>
      <c r="I265" s="188">
        <f t="shared" si="161"/>
        <v>0.41989006802507778</v>
      </c>
      <c r="J265" s="188">
        <f t="shared" si="161"/>
        <v>0.59664905224651388</v>
      </c>
      <c r="K265" s="188">
        <f t="shared" si="161"/>
        <v>0.7142808165598864</v>
      </c>
      <c r="X265" s="196">
        <v>15.137064293513523</v>
      </c>
      <c r="Y265" s="196">
        <v>13.267062862305856</v>
      </c>
      <c r="Z265" s="196">
        <v>0</v>
      </c>
    </row>
    <row r="266" spans="2:26" ht="12" customHeight="1">
      <c r="B266" s="189" t="s">
        <v>214</v>
      </c>
      <c r="C266" s="190">
        <f>C237-C135</f>
        <v>0</v>
      </c>
      <c r="D266" s="190">
        <f t="shared" ref="D266:K266" si="162">D237-D135</f>
        <v>0</v>
      </c>
      <c r="E266" s="190">
        <f t="shared" si="162"/>
        <v>0</v>
      </c>
      <c r="F266" s="190">
        <f t="shared" si="162"/>
        <v>0</v>
      </c>
      <c r="G266" s="190">
        <f t="shared" si="162"/>
        <v>3.7320501950367287E-3</v>
      </c>
      <c r="H266" s="190">
        <f t="shared" si="162"/>
        <v>2.373276550097804E-2</v>
      </c>
      <c r="I266" s="190">
        <f t="shared" si="162"/>
        <v>3.6459952592411984E-2</v>
      </c>
      <c r="J266" s="190">
        <f t="shared" si="162"/>
        <v>5.0745395167708957E-2</v>
      </c>
      <c r="K266" s="190">
        <f t="shared" si="162"/>
        <v>0.12197372061359502</v>
      </c>
      <c r="X266" s="196">
        <v>11.036020535724948</v>
      </c>
      <c r="Y266" s="196">
        <v>13.267062862305856</v>
      </c>
      <c r="Z266" s="196">
        <v>24.887279738493259</v>
      </c>
    </row>
    <row r="267" spans="2:26" ht="12" customHeight="1">
      <c r="B267" s="163" t="s">
        <v>35</v>
      </c>
      <c r="C267" s="163">
        <f t="shared" ref="C267:K271" si="163">C238</f>
        <v>0</v>
      </c>
      <c r="D267" s="163">
        <f t="shared" si="163"/>
        <v>0</v>
      </c>
      <c r="E267" s="163">
        <f t="shared" si="163"/>
        <v>0</v>
      </c>
      <c r="F267" s="163">
        <f t="shared" si="163"/>
        <v>0</v>
      </c>
      <c r="G267" s="163">
        <f t="shared" si="163"/>
        <v>0</v>
      </c>
      <c r="H267" s="163">
        <f t="shared" si="163"/>
        <v>0</v>
      </c>
      <c r="I267" s="163">
        <f t="shared" si="163"/>
        <v>0</v>
      </c>
      <c r="J267" s="163">
        <f t="shared" si="163"/>
        <v>0</v>
      </c>
      <c r="K267" s="163">
        <f t="shared" si="163"/>
        <v>0</v>
      </c>
      <c r="X267" s="196">
        <v>88.358193826009824</v>
      </c>
      <c r="Y267" s="196">
        <v>93.188917438410925</v>
      </c>
      <c r="Z267" s="196">
        <v>92.289301413656347</v>
      </c>
    </row>
    <row r="268" spans="2:26" ht="12" customHeight="1">
      <c r="B268" s="186" t="s">
        <v>191</v>
      </c>
      <c r="C268" s="188">
        <f t="shared" si="163"/>
        <v>0.83334921042633081</v>
      </c>
      <c r="D268" s="188">
        <f t="shared" si="163"/>
        <v>0.83632538606293094</v>
      </c>
      <c r="E268" s="188">
        <f t="shared" si="163"/>
        <v>0.73962166333208068</v>
      </c>
      <c r="F268" s="188">
        <f t="shared" si="163"/>
        <v>1.4883861527733149</v>
      </c>
      <c r="G268" s="188">
        <f t="shared" si="163"/>
        <v>2.9461085260775413</v>
      </c>
      <c r="H268" s="188">
        <f t="shared" si="163"/>
        <v>5.1757900174129157</v>
      </c>
      <c r="I268" s="188">
        <f t="shared" si="163"/>
        <v>6.9743859335690592</v>
      </c>
      <c r="J268" s="188">
        <f t="shared" si="163"/>
        <v>8.0128045948762612</v>
      </c>
      <c r="K268" s="188">
        <f t="shared" si="163"/>
        <v>7.9354515402971915</v>
      </c>
      <c r="X268" s="196">
        <v>36.347573477567956</v>
      </c>
      <c r="Y268" s="196">
        <v>27.130433196033081</v>
      </c>
      <c r="Z268" s="196">
        <v>12.499406413838452</v>
      </c>
    </row>
    <row r="269" spans="2:26" ht="12" customHeight="1">
      <c r="B269" s="191" t="s">
        <v>274</v>
      </c>
      <c r="C269" s="192">
        <f t="shared" si="163"/>
        <v>1.3627089379952828E-4</v>
      </c>
      <c r="D269" s="192">
        <f t="shared" si="163"/>
        <v>1.6415376107670188E-4</v>
      </c>
      <c r="E269" s="192">
        <f t="shared" si="163"/>
        <v>1.7686157595209195E-4</v>
      </c>
      <c r="F269" s="192">
        <f t="shared" si="163"/>
        <v>3.0573459990063445E-2</v>
      </c>
      <c r="G269" s="192">
        <f t="shared" si="163"/>
        <v>0.1263717906791928</v>
      </c>
      <c r="H269" s="192">
        <f t="shared" si="163"/>
        <v>0.28725446547148858</v>
      </c>
      <c r="I269" s="192">
        <f t="shared" si="163"/>
        <v>0.66117429457038557</v>
      </c>
      <c r="J269" s="192">
        <f t="shared" si="163"/>
        <v>1.1407620689858862</v>
      </c>
      <c r="K269" s="192">
        <f t="shared" si="163"/>
        <v>2.1399208717535045</v>
      </c>
      <c r="X269" s="197">
        <v>11.644824566935601</v>
      </c>
      <c r="Y269" s="197">
        <v>8.1651564077092313</v>
      </c>
      <c r="Z269" s="197">
        <v>2.4612989643086105</v>
      </c>
    </row>
    <row r="270" spans="2:26" ht="12" customHeight="1">
      <c r="B270" s="163" t="s">
        <v>275</v>
      </c>
      <c r="C270" s="163">
        <f t="shared" si="163"/>
        <v>0</v>
      </c>
      <c r="D270" s="163">
        <f t="shared" si="163"/>
        <v>0</v>
      </c>
      <c r="E270" s="163">
        <f t="shared" si="163"/>
        <v>0</v>
      </c>
      <c r="F270" s="163">
        <f t="shared" si="163"/>
        <v>0</v>
      </c>
      <c r="G270" s="163">
        <f t="shared" si="163"/>
        <v>0</v>
      </c>
      <c r="H270" s="163">
        <f t="shared" si="163"/>
        <v>0</v>
      </c>
      <c r="I270" s="163">
        <f t="shared" si="163"/>
        <v>0</v>
      </c>
      <c r="J270" s="163">
        <f t="shared" si="163"/>
        <v>0</v>
      </c>
      <c r="K270" s="163">
        <f t="shared" si="163"/>
        <v>0</v>
      </c>
      <c r="X270" s="197">
        <v>22.404472877213919</v>
      </c>
      <c r="Y270" s="197">
        <v>16.557029846481193</v>
      </c>
      <c r="Z270" s="197">
        <v>6.2426036408076531</v>
      </c>
    </row>
    <row r="271" spans="2:26" ht="12" customHeight="1">
      <c r="B271" s="163" t="s">
        <v>43</v>
      </c>
      <c r="C271" s="163">
        <f t="shared" si="163"/>
        <v>0</v>
      </c>
      <c r="D271" s="163">
        <f t="shared" si="163"/>
        <v>0</v>
      </c>
      <c r="E271" s="163">
        <f t="shared" si="163"/>
        <v>0</v>
      </c>
      <c r="F271" s="163">
        <f t="shared" si="163"/>
        <v>0</v>
      </c>
      <c r="G271" s="163">
        <f t="shared" si="163"/>
        <v>0</v>
      </c>
      <c r="H271" s="163">
        <f t="shared" si="163"/>
        <v>0</v>
      </c>
      <c r="I271" s="163">
        <f t="shared" si="163"/>
        <v>0</v>
      </c>
      <c r="J271" s="163">
        <f t="shared" si="163"/>
        <v>0</v>
      </c>
      <c r="K271" s="163">
        <f t="shared" si="163"/>
        <v>0</v>
      </c>
      <c r="X271" s="197">
        <v>2.2982760334184329</v>
      </c>
      <c r="Y271" s="197">
        <v>2.4082469418426551</v>
      </c>
      <c r="Z271" s="197">
        <v>3.7955038087221902</v>
      </c>
    </row>
    <row r="272" spans="2:26" ht="12" customHeight="1">
      <c r="B272" s="191" t="s">
        <v>44</v>
      </c>
      <c r="C272" s="193">
        <f>C243-C134</f>
        <v>3.0008918509829794</v>
      </c>
      <c r="D272" s="193">
        <f t="shared" ref="D272:K272" si="164">D243-D134</f>
        <v>3.1251655601601618</v>
      </c>
      <c r="E272" s="193">
        <f t="shared" si="164"/>
        <v>2.8718439892276351</v>
      </c>
      <c r="F272" s="193">
        <f t="shared" si="164"/>
        <v>3.2848444745138652</v>
      </c>
      <c r="G272" s="193">
        <f t="shared" si="164"/>
        <v>3.0138426091519808</v>
      </c>
      <c r="H272" s="193">
        <f t="shared" si="164"/>
        <v>3.9107459379654621</v>
      </c>
      <c r="I272" s="193">
        <f t="shared" si="164"/>
        <v>3.9132290844299988</v>
      </c>
      <c r="J272" s="193">
        <f t="shared" si="164"/>
        <v>1.8670256844493189</v>
      </c>
      <c r="K272" s="193">
        <f t="shared" si="164"/>
        <v>0.4136991075333557</v>
      </c>
      <c r="X272" s="196">
        <v>5.6351763144479268</v>
      </c>
      <c r="Y272" s="196">
        <v>6.3130917169295051</v>
      </c>
      <c r="Z272" s="196">
        <v>7.1149935986121697</v>
      </c>
    </row>
    <row r="273" spans="2:26" ht="12" customHeight="1">
      <c r="B273" s="163" t="s">
        <v>276</v>
      </c>
      <c r="C273" s="163">
        <f t="shared" ref="C273:K275" si="165">C244</f>
        <v>0</v>
      </c>
      <c r="D273" s="163">
        <f t="shared" si="165"/>
        <v>0</v>
      </c>
      <c r="E273" s="163">
        <f t="shared" si="165"/>
        <v>0</v>
      </c>
      <c r="F273" s="163">
        <f t="shared" si="165"/>
        <v>0</v>
      </c>
      <c r="G273" s="163">
        <f t="shared" si="165"/>
        <v>0</v>
      </c>
      <c r="H273" s="163">
        <f t="shared" si="165"/>
        <v>0</v>
      </c>
      <c r="I273" s="163">
        <f t="shared" si="165"/>
        <v>0</v>
      </c>
      <c r="J273" s="163">
        <f t="shared" si="165"/>
        <v>0</v>
      </c>
      <c r="K273" s="163">
        <f t="shared" si="165"/>
        <v>0</v>
      </c>
      <c r="X273" s="198">
        <v>184.84532011612723</v>
      </c>
      <c r="Y273" s="198">
        <v>165.33654183775693</v>
      </c>
      <c r="Z273" s="198">
        <v>139.02008657607198</v>
      </c>
    </row>
    <row r="274" spans="2:26" ht="12" customHeight="1">
      <c r="B274" s="163" t="s">
        <v>277</v>
      </c>
      <c r="C274" s="163">
        <f t="shared" si="165"/>
        <v>0</v>
      </c>
      <c r="D274" s="163">
        <f t="shared" si="165"/>
        <v>0</v>
      </c>
      <c r="E274" s="163">
        <f t="shared" si="165"/>
        <v>0</v>
      </c>
      <c r="F274" s="163">
        <f t="shared" si="165"/>
        <v>0</v>
      </c>
      <c r="G274" s="163">
        <f t="shared" si="165"/>
        <v>0</v>
      </c>
      <c r="H274" s="163">
        <f t="shared" si="165"/>
        <v>0</v>
      </c>
      <c r="I274" s="163">
        <f t="shared" si="165"/>
        <v>0</v>
      </c>
      <c r="J274" s="163">
        <f t="shared" si="165"/>
        <v>0</v>
      </c>
      <c r="K274" s="163">
        <f t="shared" si="165"/>
        <v>0</v>
      </c>
    </row>
    <row r="275" spans="2:26" ht="12" customHeight="1">
      <c r="B275" s="163" t="s">
        <v>278</v>
      </c>
      <c r="C275" s="163">
        <f t="shared" si="165"/>
        <v>0</v>
      </c>
      <c r="D275" s="163">
        <f t="shared" si="165"/>
        <v>0</v>
      </c>
      <c r="E275" s="163">
        <f t="shared" si="165"/>
        <v>0</v>
      </c>
      <c r="F275" s="163">
        <f t="shared" si="165"/>
        <v>0</v>
      </c>
      <c r="G275" s="163">
        <f t="shared" si="165"/>
        <v>0</v>
      </c>
      <c r="H275" s="163">
        <f t="shared" si="165"/>
        <v>0</v>
      </c>
      <c r="I275" s="163">
        <f t="shared" si="165"/>
        <v>0</v>
      </c>
      <c r="J275" s="163">
        <f t="shared" si="165"/>
        <v>0</v>
      </c>
      <c r="K275" s="163">
        <f t="shared" si="165"/>
        <v>0</v>
      </c>
    </row>
    <row r="276" spans="2:26" ht="12" customHeight="1">
      <c r="B276" s="186" t="s">
        <v>279</v>
      </c>
      <c r="C276" s="194">
        <f>SUM(C256:C275)</f>
        <v>44.374213632612317</v>
      </c>
      <c r="D276" s="194">
        <f t="shared" ref="D276:K276" si="166">SUM(D256:D275)</f>
        <v>43.867966991407293</v>
      </c>
      <c r="E276" s="194">
        <f t="shared" si="166"/>
        <v>37.025531803895184</v>
      </c>
      <c r="F276" s="194">
        <f t="shared" si="166"/>
        <v>37.256746309167063</v>
      </c>
      <c r="G276" s="194">
        <f t="shared" si="166"/>
        <v>30.187128785454064</v>
      </c>
      <c r="H276" s="194">
        <f t="shared" si="166"/>
        <v>23.715397071174987</v>
      </c>
      <c r="I276" s="194">
        <f t="shared" si="166"/>
        <v>17.96569487940619</v>
      </c>
      <c r="J276" s="194">
        <f t="shared" si="166"/>
        <v>13.749522620181919</v>
      </c>
      <c r="K276" s="194">
        <f t="shared" si="166"/>
        <v>11.384004128781289</v>
      </c>
      <c r="X276" s="136"/>
      <c r="Y276" s="136"/>
      <c r="Z276" s="136"/>
    </row>
    <row r="277" spans="2:26" ht="12" customHeight="1">
      <c r="X277" s="136"/>
      <c r="Y277" s="136"/>
      <c r="Z277" s="136"/>
    </row>
    <row r="278" spans="2:26" ht="12" customHeight="1">
      <c r="C278" s="195"/>
      <c r="D278" s="195"/>
      <c r="E278" s="195"/>
      <c r="F278" s="195"/>
      <c r="G278" s="195"/>
      <c r="H278" s="195"/>
      <c r="I278" s="195"/>
      <c r="J278" s="195"/>
      <c r="K278" s="195"/>
      <c r="X278" s="136"/>
      <c r="Y278" s="136"/>
      <c r="Z278" s="136"/>
    </row>
    <row r="279" spans="2:26" ht="12" customHeight="1">
      <c r="B279" s="74" t="s">
        <v>280</v>
      </c>
      <c r="C279" s="174">
        <f t="shared" ref="C279:K279" si="167">(C269+C272)/C276</f>
        <v>6.7630001214741706E-2</v>
      </c>
      <c r="D279" s="174">
        <f t="shared" si="167"/>
        <v>7.1244006236564766E-2</v>
      </c>
      <c r="E279" s="174">
        <f t="shared" si="167"/>
        <v>7.7568659000366955E-2</v>
      </c>
      <c r="F279" s="174">
        <f t="shared" si="167"/>
        <v>8.8988391712782666E-2</v>
      </c>
      <c r="G279" s="174">
        <f t="shared" si="167"/>
        <v>0.10402494460964813</v>
      </c>
      <c r="H279" s="174">
        <f t="shared" si="167"/>
        <v>0.17701581764951488</v>
      </c>
      <c r="I279" s="174">
        <f t="shared" si="167"/>
        <v>0.25461878372675445</v>
      </c>
      <c r="J279" s="174">
        <f t="shared" si="167"/>
        <v>0.21875579512995555</v>
      </c>
      <c r="K279" s="174">
        <f t="shared" si="167"/>
        <v>0.22431650150501459</v>
      </c>
      <c r="X279" s="136"/>
      <c r="Y279" s="136"/>
      <c r="Z279" s="136"/>
    </row>
    <row r="280" spans="2:26" ht="12" customHeight="1">
      <c r="B280" s="74" t="s">
        <v>281</v>
      </c>
      <c r="C280" s="174">
        <f>C268/C276</f>
        <v>1.8780033316779059E-2</v>
      </c>
      <c r="D280" s="174">
        <f t="shared" ref="D280:K280" si="168">D268/D276</f>
        <v>1.9064603249718582E-2</v>
      </c>
      <c r="E280" s="174">
        <f t="shared" si="168"/>
        <v>1.9975990277451477E-2</v>
      </c>
      <c r="F280" s="174">
        <f t="shared" si="168"/>
        <v>3.9949440040261804E-2</v>
      </c>
      <c r="G280" s="174">
        <f t="shared" si="168"/>
        <v>9.7594857298821669E-2</v>
      </c>
      <c r="H280" s="174">
        <f t="shared" si="168"/>
        <v>0.21824597757647746</v>
      </c>
      <c r="I280" s="174">
        <f t="shared" si="168"/>
        <v>0.3882057432447934</v>
      </c>
      <c r="J280" s="174">
        <f t="shared" si="168"/>
        <v>0.58276965798906</v>
      </c>
      <c r="K280" s="174">
        <f t="shared" si="168"/>
        <v>0.69707033224229153</v>
      </c>
      <c r="X280" s="136"/>
      <c r="Y280" s="136"/>
      <c r="Z280" s="136"/>
    </row>
    <row r="281" spans="2:26" ht="12" customHeight="1">
      <c r="B281" s="74" t="s">
        <v>282</v>
      </c>
      <c r="C281" s="174">
        <f>(C269+C272+C268+C265+C266)/C276</f>
        <v>8.6410034531520755E-2</v>
      </c>
      <c r="D281" s="174">
        <f t="shared" ref="D281:K281" si="169">(D269+D272+D268+D265+D266)/D276</f>
        <v>9.0308609486283345E-2</v>
      </c>
      <c r="E281" s="174">
        <f t="shared" si="169"/>
        <v>9.7544730824865908E-2</v>
      </c>
      <c r="F281" s="174">
        <f t="shared" si="169"/>
        <v>0.12893783175304449</v>
      </c>
      <c r="G281" s="174">
        <f t="shared" si="169"/>
        <v>0.2040756117140356</v>
      </c>
      <c r="H281" s="174">
        <f t="shared" si="169"/>
        <v>0.40406087794026418</v>
      </c>
      <c r="I281" s="174">
        <f t="shared" si="169"/>
        <v>0.66822571649862805</v>
      </c>
      <c r="J281" s="174">
        <f t="shared" si="169"/>
        <v>0.84861032037571293</v>
      </c>
      <c r="K281" s="174">
        <f t="shared" si="169"/>
        <v>0.99484556827633208</v>
      </c>
      <c r="X281" s="137">
        <v>2043</v>
      </c>
      <c r="Y281" s="137">
        <v>2045</v>
      </c>
      <c r="Z281" s="137">
        <v>2050</v>
      </c>
    </row>
    <row r="282" spans="2:26" ht="12" customHeight="1">
      <c r="C282" s="195"/>
      <c r="D282" s="195"/>
      <c r="E282" s="195"/>
      <c r="F282" s="195"/>
      <c r="G282" s="195"/>
      <c r="H282" s="195"/>
      <c r="I282" s="195"/>
      <c r="J282" s="195"/>
      <c r="K282" s="195"/>
      <c r="X282" s="196">
        <v>27.094559009159394</v>
      </c>
      <c r="Y282" s="196">
        <v>11.455674015852765</v>
      </c>
      <c r="Z282" s="196">
        <v>2.0742658110729395</v>
      </c>
    </row>
    <row r="283" spans="2:26" ht="12" customHeight="1">
      <c r="C283" s="195"/>
      <c r="D283" s="195"/>
      <c r="E283" s="195"/>
      <c r="F283" s="195"/>
      <c r="G283" s="195"/>
      <c r="H283" s="195"/>
      <c r="I283" s="195"/>
      <c r="J283" s="195"/>
      <c r="K283" s="195"/>
      <c r="X283" s="196">
        <v>26.173084829238469</v>
      </c>
      <c r="Y283" s="196">
        <v>26.534125724611712</v>
      </c>
      <c r="Z283" s="196">
        <v>24.887279738493259</v>
      </c>
    </row>
    <row r="284" spans="2:26" ht="12" customHeight="1">
      <c r="C284" s="195"/>
      <c r="D284" s="195"/>
      <c r="E284" s="195"/>
      <c r="F284" s="195"/>
      <c r="G284" s="195"/>
      <c r="H284" s="195"/>
      <c r="I284" s="195"/>
      <c r="J284" s="195"/>
      <c r="K284" s="195"/>
      <c r="X284" s="197">
        <v>15.137064293513523</v>
      </c>
      <c r="Y284" s="197">
        <v>13.267062862305856</v>
      </c>
      <c r="Z284" s="197">
        <v>0</v>
      </c>
    </row>
    <row r="285" spans="2:26" ht="12" customHeight="1">
      <c r="C285" s="195"/>
      <c r="D285" s="195"/>
      <c r="E285" s="195"/>
      <c r="F285" s="195"/>
      <c r="G285" s="195"/>
      <c r="H285" s="195"/>
      <c r="I285" s="195"/>
      <c r="J285" s="195"/>
      <c r="K285" s="195"/>
      <c r="X285" s="197">
        <v>11.036020535724948</v>
      </c>
      <c r="Y285" s="197">
        <v>13.267062862305856</v>
      </c>
      <c r="Z285" s="197">
        <v>24.887279738493259</v>
      </c>
    </row>
    <row r="286" spans="2:26" ht="12" customHeight="1">
      <c r="B286" s="184" t="s">
        <v>284</v>
      </c>
      <c r="C286" s="195"/>
      <c r="D286" s="195"/>
      <c r="E286" s="195"/>
      <c r="F286" s="195"/>
      <c r="G286" s="195"/>
      <c r="H286" s="195"/>
      <c r="I286" s="195"/>
      <c r="J286" s="195" t="s">
        <v>158</v>
      </c>
      <c r="K286" s="195"/>
      <c r="X286" s="196">
        <v>87.768359135584717</v>
      </c>
      <c r="Y286" s="196">
        <v>92.566835276154734</v>
      </c>
      <c r="Z286" s="196">
        <v>91.673224633770317</v>
      </c>
    </row>
    <row r="287" spans="2:26" ht="12" customHeight="1">
      <c r="B287" s="185" t="s">
        <v>96</v>
      </c>
      <c r="C287" s="185">
        <v>2019</v>
      </c>
      <c r="D287" s="185">
        <v>2019</v>
      </c>
      <c r="E287" s="185">
        <v>2020</v>
      </c>
      <c r="F287" s="185">
        <v>2025</v>
      </c>
      <c r="G287" s="185">
        <v>2030</v>
      </c>
      <c r="H287" s="185">
        <v>2035</v>
      </c>
      <c r="I287" s="185">
        <v>2040</v>
      </c>
      <c r="J287" s="185">
        <v>2045</v>
      </c>
      <c r="K287" s="185">
        <v>2050</v>
      </c>
      <c r="X287" s="196">
        <v>36.701929612485721</v>
      </c>
      <c r="Y287" s="196">
        <v>27.31156370910233</v>
      </c>
      <c r="Z287" s="196">
        <v>12.281155431916551</v>
      </c>
    </row>
    <row r="288" spans="2:26" ht="12" customHeight="1">
      <c r="B288" s="163" t="s">
        <v>31</v>
      </c>
      <c r="C288" s="163"/>
      <c r="D288" s="163"/>
      <c r="E288" s="163"/>
      <c r="F288" s="163"/>
      <c r="G288" s="163"/>
      <c r="H288" s="163"/>
      <c r="I288" s="163"/>
      <c r="J288" s="163"/>
      <c r="K288" s="163"/>
      <c r="X288" s="196">
        <v>5.597558722541641</v>
      </c>
      <c r="Y288" s="196">
        <v>6.2709487040719436</v>
      </c>
      <c r="Z288" s="196">
        <v>7.0674974936682649</v>
      </c>
    </row>
    <row r="289" spans="2:26" ht="12" customHeight="1">
      <c r="B289" s="163" t="s">
        <v>267</v>
      </c>
      <c r="C289" s="163"/>
      <c r="D289" s="163"/>
      <c r="E289" s="163"/>
      <c r="F289" s="163"/>
      <c r="G289" s="163"/>
      <c r="H289" s="163"/>
      <c r="I289" s="163"/>
      <c r="J289" s="163"/>
      <c r="K289" s="163"/>
      <c r="X289" s="198">
        <v>183.33549130900994</v>
      </c>
      <c r="Y289" s="198">
        <v>164.1391474297935</v>
      </c>
      <c r="Z289" s="198">
        <v>137.98342310892133</v>
      </c>
    </row>
    <row r="290" spans="2:26" ht="12" customHeight="1">
      <c r="B290" s="163" t="s">
        <v>268</v>
      </c>
      <c r="C290" s="163"/>
      <c r="D290" s="163"/>
      <c r="E290" s="163"/>
      <c r="F290" s="163"/>
      <c r="G290" s="163"/>
      <c r="H290" s="163"/>
      <c r="I290" s="163"/>
      <c r="J290" s="163"/>
      <c r="K290" s="163"/>
    </row>
    <row r="291" spans="2:26" ht="12" customHeight="1">
      <c r="B291" s="163" t="s">
        <v>269</v>
      </c>
      <c r="C291" s="163"/>
      <c r="D291" s="163"/>
      <c r="E291" s="163"/>
      <c r="F291" s="163"/>
      <c r="G291" s="163"/>
      <c r="H291" s="163"/>
      <c r="I291" s="163"/>
      <c r="J291" s="163"/>
      <c r="K291" s="163"/>
    </row>
    <row r="292" spans="2:26" ht="12" customHeight="1">
      <c r="B292" s="186" t="s">
        <v>270</v>
      </c>
      <c r="C292" s="199">
        <f>C153</f>
        <v>5.9037976366930014</v>
      </c>
      <c r="D292" s="199">
        <f t="shared" ref="D292:K292" si="170">D153</f>
        <v>6.0765395623849949</v>
      </c>
      <c r="E292" s="199">
        <f t="shared" si="170"/>
        <v>2.5093328292910013</v>
      </c>
      <c r="F292" s="199">
        <f t="shared" si="170"/>
        <v>6.1438708938150102</v>
      </c>
      <c r="G292" s="199">
        <f t="shared" si="170"/>
        <v>5.9191215630843796</v>
      </c>
      <c r="H292" s="199">
        <f t="shared" si="170"/>
        <v>4.835464096440842</v>
      </c>
      <c r="I292" s="199">
        <f t="shared" si="170"/>
        <v>4.1025856716790852</v>
      </c>
      <c r="J292" s="199">
        <f t="shared" si="170"/>
        <v>3.8376024578299188</v>
      </c>
      <c r="K292" s="199">
        <f t="shared" si="170"/>
        <v>2.0519914945127788</v>
      </c>
    </row>
    <row r="293" spans="2:26" ht="12" customHeight="1">
      <c r="B293" s="163" t="s">
        <v>271</v>
      </c>
      <c r="C293" s="200">
        <f>C158</f>
        <v>1.8194939800000001</v>
      </c>
      <c r="D293" s="200">
        <f t="shared" ref="D293:K293" si="171">D158</f>
        <v>1.6285244480000001</v>
      </c>
      <c r="E293" s="200">
        <f t="shared" si="171"/>
        <v>1.63</v>
      </c>
      <c r="F293" s="200">
        <f t="shared" si="171"/>
        <v>1.4430273707505599</v>
      </c>
      <c r="G293" s="200">
        <f t="shared" si="171"/>
        <v>1.2882279793459201</v>
      </c>
      <c r="H293" s="200">
        <f t="shared" si="171"/>
        <v>1.0398551706053243</v>
      </c>
      <c r="I293" s="200">
        <f t="shared" si="171"/>
        <v>0.81500634456146348</v>
      </c>
      <c r="J293" s="200">
        <f t="shared" si="171"/>
        <v>0.61463086570895731</v>
      </c>
      <c r="K293" s="200">
        <f t="shared" si="171"/>
        <v>0.43970160096000005</v>
      </c>
    </row>
    <row r="294" spans="2:26" ht="12" customHeight="1">
      <c r="B294" s="163" t="s">
        <v>272</v>
      </c>
      <c r="C294" s="200">
        <f>0</f>
        <v>0</v>
      </c>
      <c r="D294" s="200">
        <f>0</f>
        <v>0</v>
      </c>
      <c r="E294" s="200">
        <f>0</f>
        <v>0</v>
      </c>
      <c r="F294" s="200">
        <f>0</f>
        <v>0</v>
      </c>
      <c r="G294" s="200">
        <f>0</f>
        <v>0</v>
      </c>
      <c r="H294" s="200">
        <f>0</f>
        <v>0</v>
      </c>
      <c r="I294" s="200">
        <f>0</f>
        <v>0</v>
      </c>
      <c r="J294" s="200">
        <f>0</f>
        <v>0</v>
      </c>
      <c r="K294" s="200">
        <f>0</f>
        <v>0</v>
      </c>
    </row>
    <row r="295" spans="2:26" ht="12" customHeight="1">
      <c r="B295" s="163" t="s">
        <v>187</v>
      </c>
      <c r="C295" s="163"/>
      <c r="D295" s="163"/>
      <c r="E295" s="163"/>
      <c r="F295" s="163"/>
      <c r="G295" s="163"/>
      <c r="H295" s="163"/>
      <c r="I295" s="163"/>
      <c r="J295" s="163"/>
      <c r="K295" s="163"/>
    </row>
    <row r="296" spans="2:26" ht="12" customHeight="1">
      <c r="B296" s="163" t="s">
        <v>273</v>
      </c>
      <c r="C296" s="200">
        <f>C157</f>
        <v>0</v>
      </c>
      <c r="D296" s="200">
        <f t="shared" ref="D296:K296" si="172">D157</f>
        <v>0</v>
      </c>
      <c r="E296" s="200">
        <f t="shared" si="172"/>
        <v>0</v>
      </c>
      <c r="F296" s="200">
        <f t="shared" si="172"/>
        <v>4.4629712497439994E-2</v>
      </c>
      <c r="G296" s="200">
        <f t="shared" si="172"/>
        <v>4.8308549225472001E-2</v>
      </c>
      <c r="H296" s="200">
        <f t="shared" si="172"/>
        <v>3.3226141545968937E-2</v>
      </c>
      <c r="I296" s="200">
        <f t="shared" si="172"/>
        <v>2.0096046852200469E-2</v>
      </c>
      <c r="J296" s="200">
        <f t="shared" si="172"/>
        <v>8.9945980347652284E-3</v>
      </c>
      <c r="K296" s="200">
        <f t="shared" si="172"/>
        <v>0</v>
      </c>
    </row>
    <row r="297" spans="2:26" ht="12" customHeight="1">
      <c r="B297" s="163" t="s">
        <v>40</v>
      </c>
      <c r="C297" s="201">
        <f>C152</f>
        <v>0</v>
      </c>
      <c r="D297" s="201">
        <f t="shared" ref="D297:K297" si="173">D152</f>
        <v>0</v>
      </c>
      <c r="E297" s="201">
        <f t="shared" si="173"/>
        <v>0</v>
      </c>
      <c r="F297" s="201">
        <f t="shared" si="173"/>
        <v>0</v>
      </c>
      <c r="G297" s="201">
        <f t="shared" si="173"/>
        <v>0</v>
      </c>
      <c r="H297" s="201">
        <f t="shared" si="173"/>
        <v>1.23148818863706E-2</v>
      </c>
      <c r="I297" s="201">
        <f t="shared" si="173"/>
        <v>6.0836887333658843E-2</v>
      </c>
      <c r="J297" s="201">
        <f t="shared" si="173"/>
        <v>0.14450340305397841</v>
      </c>
      <c r="K297" s="201">
        <f t="shared" si="173"/>
        <v>0.2876607177017696</v>
      </c>
    </row>
    <row r="298" spans="2:26" ht="12" customHeight="1">
      <c r="B298" s="189" t="s">
        <v>214</v>
      </c>
      <c r="C298" s="190">
        <f>C151</f>
        <v>0</v>
      </c>
      <c r="D298" s="190">
        <f t="shared" ref="D298:K298" si="174">D151</f>
        <v>0</v>
      </c>
      <c r="E298" s="190">
        <f t="shared" si="174"/>
        <v>0</v>
      </c>
      <c r="F298" s="190">
        <f t="shared" si="174"/>
        <v>0</v>
      </c>
      <c r="G298" s="190">
        <f t="shared" si="174"/>
        <v>4.361457993851648E-2</v>
      </c>
      <c r="H298" s="190">
        <f t="shared" si="174"/>
        <v>0.30298618614545092</v>
      </c>
      <c r="I298" s="190">
        <f t="shared" si="174"/>
        <v>0.48981441870738157</v>
      </c>
      <c r="J298" s="190">
        <f t="shared" si="174"/>
        <v>0.70650265273746549</v>
      </c>
      <c r="K298" s="190">
        <f t="shared" si="174"/>
        <v>1.7705476200542531</v>
      </c>
    </row>
    <row r="299" spans="2:26" ht="12" customHeight="1">
      <c r="B299" s="163" t="s">
        <v>35</v>
      </c>
      <c r="C299" s="163"/>
      <c r="D299" s="163"/>
      <c r="E299" s="163"/>
      <c r="F299" s="163"/>
      <c r="G299" s="163"/>
      <c r="H299" s="163"/>
      <c r="I299" s="163"/>
      <c r="J299" s="163"/>
      <c r="K299" s="163"/>
    </row>
    <row r="300" spans="2:26" ht="12" customHeight="1">
      <c r="B300" s="163" t="s">
        <v>191</v>
      </c>
      <c r="C300" s="163"/>
      <c r="D300" s="163"/>
      <c r="E300" s="163"/>
      <c r="F300" s="163"/>
      <c r="G300" s="163"/>
      <c r="H300" s="163"/>
      <c r="I300" s="163"/>
      <c r="J300" s="163"/>
      <c r="K300" s="163"/>
    </row>
    <row r="301" spans="2:26" ht="12" customHeight="1">
      <c r="B301" s="191" t="s">
        <v>274</v>
      </c>
      <c r="C301" s="202">
        <f>C156</f>
        <v>0</v>
      </c>
      <c r="D301" s="202">
        <f t="shared" ref="D301:K301" si="175">D156</f>
        <v>0</v>
      </c>
      <c r="E301" s="202">
        <f t="shared" si="175"/>
        <v>0</v>
      </c>
      <c r="F301" s="202">
        <f t="shared" si="175"/>
        <v>0</v>
      </c>
      <c r="G301" s="202">
        <f t="shared" si="175"/>
        <v>5.3676165806080004E-3</v>
      </c>
      <c r="H301" s="202">
        <f t="shared" si="175"/>
        <v>0.15751652288459353</v>
      </c>
      <c r="I301" s="202">
        <f t="shared" si="175"/>
        <v>0.2813446559308066</v>
      </c>
      <c r="J301" s="202">
        <f t="shared" si="175"/>
        <v>0.37577431789685845</v>
      </c>
      <c r="K301" s="202">
        <f t="shared" si="175"/>
        <v>0.43970160096000005</v>
      </c>
    </row>
    <row r="302" spans="2:26" ht="12" customHeight="1">
      <c r="B302" s="163" t="s">
        <v>275</v>
      </c>
      <c r="C302" s="163"/>
      <c r="D302" s="163"/>
      <c r="E302" s="163"/>
      <c r="F302" s="163"/>
      <c r="G302" s="163"/>
      <c r="H302" s="163"/>
      <c r="I302" s="163"/>
      <c r="J302" s="163"/>
      <c r="K302" s="163"/>
    </row>
    <row r="303" spans="2:26" ht="12" customHeight="1">
      <c r="B303" s="163" t="s">
        <v>43</v>
      </c>
      <c r="C303" s="163"/>
      <c r="D303" s="163"/>
      <c r="E303" s="163"/>
      <c r="F303" s="163"/>
      <c r="G303" s="163"/>
      <c r="H303" s="163"/>
      <c r="I303" s="163"/>
      <c r="J303" s="163"/>
      <c r="K303" s="163"/>
    </row>
    <row r="304" spans="2:26" ht="12" customHeight="1">
      <c r="B304" s="191" t="s">
        <v>44</v>
      </c>
      <c r="C304" s="192">
        <f>C150</f>
        <v>0</v>
      </c>
      <c r="D304" s="192">
        <f t="shared" ref="D304:K304" si="176">D150</f>
        <v>0</v>
      </c>
      <c r="E304" s="192">
        <f t="shared" si="176"/>
        <v>0</v>
      </c>
      <c r="F304" s="192">
        <f t="shared" si="176"/>
        <v>0.12538512028193902</v>
      </c>
      <c r="G304" s="192">
        <f t="shared" si="176"/>
        <v>0.26791813390802988</v>
      </c>
      <c r="H304" s="192">
        <f t="shared" si="176"/>
        <v>0.90895855843635254</v>
      </c>
      <c r="I304" s="192">
        <f t="shared" si="176"/>
        <v>1.4694432561221447</v>
      </c>
      <c r="J304" s="192">
        <f t="shared" si="176"/>
        <v>1.7341428749010517</v>
      </c>
      <c r="K304" s="192">
        <f t="shared" si="176"/>
        <v>2.2131845250678159</v>
      </c>
    </row>
    <row r="305" spans="2:11" ht="12" customHeight="1">
      <c r="B305" s="163" t="s">
        <v>276</v>
      </c>
      <c r="C305" s="163"/>
      <c r="D305" s="163"/>
      <c r="E305" s="163"/>
      <c r="F305" s="163"/>
      <c r="G305" s="163"/>
      <c r="H305" s="163"/>
      <c r="I305" s="163"/>
      <c r="J305" s="163"/>
      <c r="K305" s="163"/>
    </row>
    <row r="306" spans="2:11" ht="12" customHeight="1">
      <c r="B306" s="163" t="s">
        <v>277</v>
      </c>
      <c r="C306" s="163"/>
      <c r="D306" s="163"/>
      <c r="E306" s="163"/>
      <c r="F306" s="163"/>
      <c r="G306" s="163"/>
      <c r="H306" s="163"/>
      <c r="I306" s="163"/>
      <c r="J306" s="163"/>
      <c r="K306" s="163"/>
    </row>
    <row r="307" spans="2:11" ht="12" customHeight="1">
      <c r="B307" s="163" t="s">
        <v>278</v>
      </c>
      <c r="C307" s="163"/>
      <c r="D307" s="163"/>
      <c r="E307" s="163"/>
      <c r="F307" s="163"/>
      <c r="G307" s="163"/>
      <c r="H307" s="163"/>
      <c r="I307" s="163"/>
      <c r="J307" s="163"/>
      <c r="K307" s="163"/>
    </row>
    <row r="308" spans="2:11" ht="12" customHeight="1">
      <c r="B308" s="186" t="s">
        <v>279</v>
      </c>
      <c r="C308" s="194">
        <f>SUM(C288:C307)</f>
        <v>7.7232916166930012</v>
      </c>
      <c r="D308" s="194">
        <f t="shared" ref="D308:K308" si="177">SUM(D288:D307)</f>
        <v>7.7050640103849952</v>
      </c>
      <c r="E308" s="194">
        <f t="shared" si="177"/>
        <v>4.1393328292910017</v>
      </c>
      <c r="F308" s="194">
        <f t="shared" si="177"/>
        <v>7.7569130973449489</v>
      </c>
      <c r="G308" s="194">
        <f t="shared" si="177"/>
        <v>7.5725584220829258</v>
      </c>
      <c r="H308" s="194">
        <f t="shared" si="177"/>
        <v>7.2903215579449023</v>
      </c>
      <c r="I308" s="194">
        <f t="shared" si="177"/>
        <v>7.2391272811867413</v>
      </c>
      <c r="J308" s="194">
        <f t="shared" si="177"/>
        <v>7.4221511701629943</v>
      </c>
      <c r="K308" s="194">
        <f t="shared" si="177"/>
        <v>7.2027875592566177</v>
      </c>
    </row>
    <row r="309" spans="2:11" ht="12" customHeight="1">
      <c r="C309" s="203">
        <f>C308+C247</f>
        <v>52.952050005202324</v>
      </c>
      <c r="D309" s="203">
        <f t="shared" ref="D309:K309" si="178">D308+D247</f>
        <v>52.446894624301287</v>
      </c>
      <c r="E309" s="203">
        <f t="shared" si="178"/>
        <v>41.761704308047186</v>
      </c>
      <c r="F309" s="203">
        <f t="shared" si="178"/>
        <v>45.909893655495836</v>
      </c>
      <c r="G309" s="203">
        <f t="shared" si="178"/>
        <v>38.651825377649978</v>
      </c>
      <c r="H309" s="203">
        <f t="shared" si="178"/>
        <v>31.89003439966163</v>
      </c>
      <c r="I309" s="203">
        <f t="shared" si="178"/>
        <v>26.110923470842032</v>
      </c>
      <c r="J309" s="203">
        <f t="shared" si="178"/>
        <v>22.129820837905452</v>
      </c>
      <c r="K309" s="203">
        <f t="shared" si="178"/>
        <v>19.543082557587919</v>
      </c>
    </row>
    <row r="311" spans="2:11" ht="12" customHeight="1">
      <c r="B311" s="113" t="s">
        <v>285</v>
      </c>
    </row>
    <row r="312" spans="2:11" ht="12" customHeight="1">
      <c r="B312" s="185"/>
      <c r="C312" s="185">
        <v>2019</v>
      </c>
      <c r="D312" s="185">
        <v>2019</v>
      </c>
      <c r="E312" s="185">
        <v>2020</v>
      </c>
      <c r="F312" s="185">
        <v>2025</v>
      </c>
      <c r="G312" s="185">
        <v>2030</v>
      </c>
      <c r="H312" s="185">
        <v>2035</v>
      </c>
      <c r="I312" s="185">
        <v>2040</v>
      </c>
      <c r="J312" s="185">
        <v>2045</v>
      </c>
      <c r="K312" s="185">
        <v>2050</v>
      </c>
    </row>
    <row r="313" spans="2:11" ht="12" customHeight="1">
      <c r="B313" s="163" t="s">
        <v>286</v>
      </c>
      <c r="C313" s="204">
        <f>C247</f>
        <v>45.22875838850932</v>
      </c>
      <c r="D313" s="204">
        <f t="shared" ref="D313:K313" si="179">D247</f>
        <v>44.741830613916292</v>
      </c>
      <c r="E313" s="204">
        <f t="shared" si="179"/>
        <v>37.622371478756186</v>
      </c>
      <c r="F313" s="204">
        <f t="shared" si="179"/>
        <v>38.152980558150887</v>
      </c>
      <c r="G313" s="204">
        <f t="shared" si="179"/>
        <v>31.07926695556705</v>
      </c>
      <c r="H313" s="204">
        <f t="shared" si="179"/>
        <v>24.599712841716727</v>
      </c>
      <c r="I313" s="204">
        <f t="shared" si="179"/>
        <v>18.871796189655292</v>
      </c>
      <c r="J313" s="204">
        <f t="shared" si="179"/>
        <v>14.707669667742458</v>
      </c>
      <c r="K313" s="204">
        <f t="shared" si="179"/>
        <v>12.340294998331302</v>
      </c>
    </row>
    <row r="314" spans="2:11" ht="12" customHeight="1">
      <c r="B314" s="163" t="s">
        <v>287</v>
      </c>
      <c r="C314" s="204">
        <f>C308</f>
        <v>7.7232916166930012</v>
      </c>
      <c r="D314" s="204">
        <f t="shared" ref="D314:K314" si="180">D308</f>
        <v>7.7050640103849952</v>
      </c>
      <c r="E314" s="204">
        <f t="shared" si="180"/>
        <v>4.1393328292910017</v>
      </c>
      <c r="F314" s="204">
        <f t="shared" si="180"/>
        <v>7.7569130973449489</v>
      </c>
      <c r="G314" s="204">
        <f t="shared" si="180"/>
        <v>7.5725584220829258</v>
      </c>
      <c r="H314" s="204">
        <f t="shared" si="180"/>
        <v>7.2903215579449023</v>
      </c>
      <c r="I314" s="204">
        <f t="shared" si="180"/>
        <v>7.2391272811867413</v>
      </c>
      <c r="J314" s="204">
        <f t="shared" si="180"/>
        <v>7.4221511701629943</v>
      </c>
      <c r="K314" s="204">
        <f t="shared" si="180"/>
        <v>7.2027875592566177</v>
      </c>
    </row>
    <row r="315" spans="2:11" ht="12" customHeight="1">
      <c r="B315" s="186" t="s">
        <v>288</v>
      </c>
      <c r="C315" s="205">
        <f>C313+C314</f>
        <v>52.952050005202324</v>
      </c>
      <c r="D315" s="205">
        <f t="shared" ref="D315:K315" si="181">D313+D314</f>
        <v>52.446894624301287</v>
      </c>
      <c r="E315" s="205">
        <f t="shared" si="181"/>
        <v>41.761704308047186</v>
      </c>
      <c r="F315" s="205">
        <f t="shared" si="181"/>
        <v>45.909893655495836</v>
      </c>
      <c r="G315" s="205">
        <f t="shared" si="181"/>
        <v>38.651825377649978</v>
      </c>
      <c r="H315" s="205">
        <f t="shared" si="181"/>
        <v>31.89003439966163</v>
      </c>
      <c r="I315" s="205">
        <f t="shared" si="181"/>
        <v>26.110923470842032</v>
      </c>
      <c r="J315" s="205">
        <f t="shared" si="181"/>
        <v>22.129820837905452</v>
      </c>
      <c r="K315" s="205">
        <f t="shared" si="181"/>
        <v>19.543082557587919</v>
      </c>
    </row>
    <row r="316" spans="2:11" ht="12" customHeight="1">
      <c r="B316" s="74" t="s">
        <v>289</v>
      </c>
      <c r="C316" s="146">
        <f>C314/C315</f>
        <v>0.14585444030843411</v>
      </c>
      <c r="D316" s="146">
        <f t="shared" ref="D316:K316" si="182">D314/D315</f>
        <v>0.14691172977121988</v>
      </c>
      <c r="E316" s="146">
        <f t="shared" si="182"/>
        <v>9.9117909526824116E-2</v>
      </c>
      <c r="F316" s="146">
        <f t="shared" si="182"/>
        <v>0.16895950915400074</v>
      </c>
      <c r="G316" s="146">
        <f t="shared" si="182"/>
        <v>0.19591722636886588</v>
      </c>
      <c r="H316" s="146">
        <f t="shared" si="182"/>
        <v>0.22860814342747326</v>
      </c>
      <c r="I316" s="146">
        <f t="shared" si="182"/>
        <v>0.27724516481658135</v>
      </c>
      <c r="J316" s="146">
        <f t="shared" si="182"/>
        <v>0.33539138091212345</v>
      </c>
      <c r="K316" s="146">
        <f t="shared" si="182"/>
        <v>0.3685594397931875</v>
      </c>
    </row>
    <row r="318" spans="2:11" ht="12" customHeight="1">
      <c r="B318" s="113" t="s">
        <v>290</v>
      </c>
    </row>
    <row r="319" spans="2:11" ht="12" customHeight="1">
      <c r="B319" s="185"/>
      <c r="C319" s="185">
        <v>2019</v>
      </c>
      <c r="D319" s="185">
        <v>2019</v>
      </c>
      <c r="E319" s="185">
        <v>2020</v>
      </c>
      <c r="F319" s="185">
        <v>2025</v>
      </c>
      <c r="G319" s="185">
        <v>2030</v>
      </c>
      <c r="H319" s="185">
        <v>2035</v>
      </c>
      <c r="I319" s="185">
        <v>2040</v>
      </c>
      <c r="J319" s="185">
        <v>2045</v>
      </c>
      <c r="K319" s="185">
        <v>2050</v>
      </c>
    </row>
    <row r="320" spans="2:11" ht="12" customHeight="1">
      <c r="B320" s="163" t="s">
        <v>291</v>
      </c>
      <c r="C320" s="204">
        <f t="shared" ref="C320:K320" si="183">C240</f>
        <v>1.3627089379952828E-4</v>
      </c>
      <c r="D320" s="204">
        <f t="shared" si="183"/>
        <v>1.6415376107670188E-4</v>
      </c>
      <c r="E320" s="204">
        <f t="shared" si="183"/>
        <v>1.7686157595209195E-4</v>
      </c>
      <c r="F320" s="204">
        <f t="shared" si="183"/>
        <v>3.0573459990063445E-2</v>
      </c>
      <c r="G320" s="204">
        <f t="shared" si="183"/>
        <v>0.1263717906791928</v>
      </c>
      <c r="H320" s="204">
        <f t="shared" si="183"/>
        <v>0.28725446547148858</v>
      </c>
      <c r="I320" s="204">
        <f t="shared" si="183"/>
        <v>0.66117429457038557</v>
      </c>
      <c r="J320" s="204">
        <f t="shared" si="183"/>
        <v>1.1407620689858862</v>
      </c>
      <c r="K320" s="204">
        <f t="shared" si="183"/>
        <v>2.1399208717535045</v>
      </c>
    </row>
    <row r="321" spans="2:11" ht="12" customHeight="1">
      <c r="B321" s="163" t="s">
        <v>292</v>
      </c>
      <c r="C321" s="204">
        <f t="shared" ref="C321:K321" si="184">C243</f>
        <v>3.0008918509829794</v>
      </c>
      <c r="D321" s="204">
        <f t="shared" si="184"/>
        <v>3.1251655601601618</v>
      </c>
      <c r="E321" s="204">
        <f t="shared" si="184"/>
        <v>2.8718439892276351</v>
      </c>
      <c r="F321" s="204">
        <f t="shared" si="184"/>
        <v>3.3027691594935416</v>
      </c>
      <c r="G321" s="204">
        <f t="shared" si="184"/>
        <v>3.0522045504668389</v>
      </c>
      <c r="H321" s="204">
        <f t="shared" si="184"/>
        <v>4.0433933035467229</v>
      </c>
      <c r="I321" s="204">
        <f t="shared" si="184"/>
        <v>4.1306933988897825</v>
      </c>
      <c r="J321" s="204">
        <f t="shared" si="184"/>
        <v>2.1257253872906641</v>
      </c>
      <c r="K321" s="204">
        <f t="shared" si="184"/>
        <v>0.748400911875861</v>
      </c>
    </row>
    <row r="322" spans="2:11" ht="12" customHeight="1">
      <c r="B322" s="163" t="s">
        <v>293</v>
      </c>
      <c r="C322" s="204">
        <f>C301</f>
        <v>0</v>
      </c>
      <c r="D322" s="204">
        <f t="shared" ref="D322:K322" si="185">D301</f>
        <v>0</v>
      </c>
      <c r="E322" s="204">
        <f t="shared" si="185"/>
        <v>0</v>
      </c>
      <c r="F322" s="204">
        <f t="shared" si="185"/>
        <v>0</v>
      </c>
      <c r="G322" s="204">
        <f t="shared" si="185"/>
        <v>5.3676165806080004E-3</v>
      </c>
      <c r="H322" s="204">
        <f t="shared" si="185"/>
        <v>0.15751652288459353</v>
      </c>
      <c r="I322" s="204">
        <f t="shared" si="185"/>
        <v>0.2813446559308066</v>
      </c>
      <c r="J322" s="204">
        <f t="shared" si="185"/>
        <v>0.37577431789685845</v>
      </c>
      <c r="K322" s="204">
        <f t="shared" si="185"/>
        <v>0.43970160096000005</v>
      </c>
    </row>
    <row r="323" spans="2:11" ht="12" customHeight="1">
      <c r="B323" s="163" t="s">
        <v>294</v>
      </c>
      <c r="C323" s="204">
        <f>C304</f>
        <v>0</v>
      </c>
      <c r="D323" s="204">
        <f t="shared" ref="D323:K323" si="186">D304</f>
        <v>0</v>
      </c>
      <c r="E323" s="204">
        <f t="shared" si="186"/>
        <v>0</v>
      </c>
      <c r="F323" s="204">
        <f t="shared" si="186"/>
        <v>0.12538512028193902</v>
      </c>
      <c r="G323" s="204">
        <f t="shared" si="186"/>
        <v>0.26791813390802988</v>
      </c>
      <c r="H323" s="204">
        <f t="shared" si="186"/>
        <v>0.90895855843635254</v>
      </c>
      <c r="I323" s="204">
        <f t="shared" si="186"/>
        <v>1.4694432561221447</v>
      </c>
      <c r="J323" s="204">
        <f t="shared" si="186"/>
        <v>1.7341428749010517</v>
      </c>
      <c r="K323" s="204">
        <f t="shared" si="186"/>
        <v>2.2131845250678159</v>
      </c>
    </row>
    <row r="324" spans="2:11" ht="12" customHeight="1">
      <c r="B324" s="186" t="s">
        <v>295</v>
      </c>
      <c r="C324" s="206">
        <f>SUM(C320:C323)</f>
        <v>3.0010281218767787</v>
      </c>
      <c r="D324" s="206">
        <f t="shared" ref="D324:K324" si="187">SUM(D320:D323)</f>
        <v>3.1253297139212384</v>
      </c>
      <c r="E324" s="206">
        <f t="shared" si="187"/>
        <v>2.8720208508035872</v>
      </c>
      <c r="F324" s="206">
        <f t="shared" si="187"/>
        <v>3.458727739765544</v>
      </c>
      <c r="G324" s="206">
        <f t="shared" si="187"/>
        <v>3.4518620916346698</v>
      </c>
      <c r="H324" s="206">
        <f t="shared" si="187"/>
        <v>5.3971228503391577</v>
      </c>
      <c r="I324" s="206">
        <f t="shared" si="187"/>
        <v>6.5426556055131195</v>
      </c>
      <c r="J324" s="206">
        <f t="shared" si="187"/>
        <v>5.3764046490744608</v>
      </c>
      <c r="K324" s="206">
        <f t="shared" si="187"/>
        <v>5.5412079096571816</v>
      </c>
    </row>
    <row r="325" spans="2:11" ht="12" customHeight="1">
      <c r="B325" s="207" t="s">
        <v>296</v>
      </c>
      <c r="C325" s="203">
        <f t="shared" ref="C325:K325" si="188">C240+C243</f>
        <v>3.0010281218767787</v>
      </c>
      <c r="D325" s="203">
        <f t="shared" si="188"/>
        <v>3.1253297139212384</v>
      </c>
      <c r="E325" s="203">
        <f t="shared" si="188"/>
        <v>2.8720208508035872</v>
      </c>
      <c r="F325" s="203">
        <f t="shared" si="188"/>
        <v>3.3333426194836049</v>
      </c>
      <c r="G325" s="203">
        <f t="shared" si="188"/>
        <v>3.1785763411460319</v>
      </c>
      <c r="H325" s="203">
        <f t="shared" si="188"/>
        <v>4.3306477690182117</v>
      </c>
      <c r="I325" s="203">
        <f t="shared" si="188"/>
        <v>4.7918676934601683</v>
      </c>
      <c r="J325" s="203">
        <f t="shared" si="188"/>
        <v>3.2664874562765505</v>
      </c>
      <c r="K325" s="203">
        <f t="shared" si="188"/>
        <v>2.8883217836293653</v>
      </c>
    </row>
    <row r="326" spans="2:11" ht="12" customHeight="1">
      <c r="B326" s="207" t="s">
        <v>297</v>
      </c>
      <c r="C326" s="203">
        <f>C301+C304</f>
        <v>0</v>
      </c>
      <c r="D326" s="203">
        <f t="shared" ref="D326:K326" si="189">D301+D304</f>
        <v>0</v>
      </c>
      <c r="E326" s="203">
        <f t="shared" si="189"/>
        <v>0</v>
      </c>
      <c r="F326" s="203">
        <f t="shared" si="189"/>
        <v>0.12538512028193902</v>
      </c>
      <c r="G326" s="203">
        <f t="shared" si="189"/>
        <v>0.2732857504886379</v>
      </c>
      <c r="H326" s="203">
        <f t="shared" si="189"/>
        <v>1.066475081320946</v>
      </c>
      <c r="I326" s="203">
        <f t="shared" si="189"/>
        <v>1.7507879120529513</v>
      </c>
      <c r="J326" s="203">
        <f t="shared" si="189"/>
        <v>2.1099171927979103</v>
      </c>
      <c r="K326" s="203">
        <f t="shared" si="189"/>
        <v>2.6528861260278158</v>
      </c>
    </row>
    <row r="327" spans="2:11" ht="12" customHeight="1">
      <c r="B327" s="208" t="s">
        <v>298</v>
      </c>
      <c r="C327" s="209">
        <f>C324/C315</f>
        <v>5.6674446439409616E-2</v>
      </c>
      <c r="D327" s="209">
        <f t="shared" ref="D327:K327" si="190">D324/D315</f>
        <v>5.959036729074739E-2</v>
      </c>
      <c r="E327" s="209">
        <f t="shared" si="190"/>
        <v>6.8771638954643166E-2</v>
      </c>
      <c r="F327" s="209">
        <f t="shared" si="190"/>
        <v>7.5337306719104158E-2</v>
      </c>
      <c r="G327" s="209">
        <f t="shared" si="190"/>
        <v>8.9306573697569114E-2</v>
      </c>
      <c r="H327" s="209">
        <f t="shared" si="190"/>
        <v>0.16924167539927221</v>
      </c>
      <c r="I327" s="209">
        <f t="shared" si="190"/>
        <v>0.25057158981065064</v>
      </c>
      <c r="J327" s="209">
        <f t="shared" si="190"/>
        <v>0.24294840380566443</v>
      </c>
      <c r="K327" s="209">
        <f t="shared" si="190"/>
        <v>0.28353806997073333</v>
      </c>
    </row>
    <row r="329" spans="2:11" ht="12" customHeight="1">
      <c r="B329" s="113" t="s">
        <v>299</v>
      </c>
    </row>
    <row r="330" spans="2:11" ht="12" customHeight="1">
      <c r="B330" s="185"/>
      <c r="C330" s="185">
        <v>2019</v>
      </c>
      <c r="D330" s="185">
        <v>2019</v>
      </c>
      <c r="E330" s="185">
        <v>2020</v>
      </c>
      <c r="F330" s="185">
        <v>2025</v>
      </c>
      <c r="G330" s="185">
        <v>2030</v>
      </c>
      <c r="H330" s="185">
        <v>2035</v>
      </c>
      <c r="I330" s="185">
        <v>2040</v>
      </c>
      <c r="J330" s="185">
        <v>2045</v>
      </c>
      <c r="K330" s="185">
        <v>2050</v>
      </c>
    </row>
    <row r="331" spans="2:11" ht="12" customHeight="1">
      <c r="B331" s="163" t="s">
        <v>300</v>
      </c>
      <c r="C331" s="204">
        <f>C236</f>
        <v>0</v>
      </c>
      <c r="D331" s="204">
        <f t="shared" ref="D331:K332" si="191">D236</f>
        <v>0</v>
      </c>
      <c r="E331" s="204">
        <f t="shared" si="191"/>
        <v>3.0193227994121767E-6</v>
      </c>
      <c r="F331" s="204">
        <f t="shared" si="191"/>
        <v>0</v>
      </c>
      <c r="G331" s="204">
        <f t="shared" si="191"/>
        <v>7.0401796678158518E-2</v>
      </c>
      <c r="H331" s="204">
        <f t="shared" si="191"/>
        <v>0.18494097493009051</v>
      </c>
      <c r="I331" s="204">
        <f t="shared" si="191"/>
        <v>0.41989006802507778</v>
      </c>
      <c r="J331" s="204">
        <f t="shared" si="191"/>
        <v>0.59664905224651388</v>
      </c>
      <c r="K331" s="204">
        <f t="shared" si="191"/>
        <v>0.7142808165598864</v>
      </c>
    </row>
    <row r="332" spans="2:11" ht="12" customHeight="1">
      <c r="B332" s="163" t="s">
        <v>301</v>
      </c>
      <c r="C332" s="204">
        <f>C237</f>
        <v>0</v>
      </c>
      <c r="D332" s="204">
        <f t="shared" si="191"/>
        <v>0</v>
      </c>
      <c r="E332" s="204">
        <f t="shared" si="191"/>
        <v>0</v>
      </c>
      <c r="F332" s="204">
        <f t="shared" si="191"/>
        <v>0</v>
      </c>
      <c r="G332" s="204">
        <f t="shared" si="191"/>
        <v>9.9770173858276263E-3</v>
      </c>
      <c r="H332" s="204">
        <f t="shared" si="191"/>
        <v>6.7948554028064934E-2</v>
      </c>
      <c r="I332" s="204">
        <f t="shared" si="191"/>
        <v>0.1089480574123399</v>
      </c>
      <c r="J332" s="204">
        <f t="shared" si="191"/>
        <v>0.15614157039936813</v>
      </c>
      <c r="K332" s="204">
        <f t="shared" si="191"/>
        <v>0.38973516408759928</v>
      </c>
    </row>
    <row r="333" spans="2:11" ht="12" customHeight="1">
      <c r="B333" s="163" t="s">
        <v>302</v>
      </c>
      <c r="C333" s="204">
        <f>C297</f>
        <v>0</v>
      </c>
      <c r="D333" s="204">
        <f t="shared" ref="D333:K334" si="192">D297</f>
        <v>0</v>
      </c>
      <c r="E333" s="204">
        <f t="shared" si="192"/>
        <v>0</v>
      </c>
      <c r="F333" s="204">
        <f t="shared" si="192"/>
        <v>0</v>
      </c>
      <c r="G333" s="204">
        <f t="shared" si="192"/>
        <v>0</v>
      </c>
      <c r="H333" s="204">
        <f t="shared" si="192"/>
        <v>1.23148818863706E-2</v>
      </c>
      <c r="I333" s="204">
        <f t="shared" si="192"/>
        <v>6.0836887333658843E-2</v>
      </c>
      <c r="J333" s="204">
        <f t="shared" si="192"/>
        <v>0.14450340305397841</v>
      </c>
      <c r="K333" s="204">
        <f t="shared" si="192"/>
        <v>0.2876607177017696</v>
      </c>
    </row>
    <row r="334" spans="2:11" ht="12" customHeight="1">
      <c r="B334" s="163" t="s">
        <v>303</v>
      </c>
      <c r="C334" s="204">
        <f>C298</f>
        <v>0</v>
      </c>
      <c r="D334" s="204">
        <f t="shared" si="192"/>
        <v>0</v>
      </c>
      <c r="E334" s="204">
        <f t="shared" si="192"/>
        <v>0</v>
      </c>
      <c r="F334" s="204">
        <f t="shared" si="192"/>
        <v>0</v>
      </c>
      <c r="G334" s="204">
        <f t="shared" si="192"/>
        <v>4.361457993851648E-2</v>
      </c>
      <c r="H334" s="204">
        <f t="shared" si="192"/>
        <v>0.30298618614545092</v>
      </c>
      <c r="I334" s="204">
        <f t="shared" si="192"/>
        <v>0.48981441870738157</v>
      </c>
      <c r="J334" s="204">
        <f t="shared" si="192"/>
        <v>0.70650265273746549</v>
      </c>
      <c r="K334" s="204">
        <f t="shared" si="192"/>
        <v>1.7705476200542531</v>
      </c>
    </row>
    <row r="335" spans="2:11" ht="12" customHeight="1">
      <c r="B335" s="186" t="s">
        <v>304</v>
      </c>
      <c r="C335" s="205">
        <f>C331+C332+C333+C334</f>
        <v>0</v>
      </c>
      <c r="D335" s="205">
        <f t="shared" ref="D335:K335" si="193">D331+D332+D333+D334</f>
        <v>0</v>
      </c>
      <c r="E335" s="205">
        <f t="shared" si="193"/>
        <v>3.0193227994121767E-6</v>
      </c>
      <c r="F335" s="205">
        <f t="shared" si="193"/>
        <v>0</v>
      </c>
      <c r="G335" s="205">
        <f t="shared" si="193"/>
        <v>0.12399339400250262</v>
      </c>
      <c r="H335" s="205">
        <f t="shared" si="193"/>
        <v>0.56819059698997698</v>
      </c>
      <c r="I335" s="205">
        <f t="shared" si="193"/>
        <v>1.0794894314784582</v>
      </c>
      <c r="J335" s="205">
        <f t="shared" si="193"/>
        <v>1.6037966784373259</v>
      </c>
      <c r="K335" s="205">
        <f t="shared" si="193"/>
        <v>3.1622243184035081</v>
      </c>
    </row>
    <row r="336" spans="2:11" ht="12" customHeight="1">
      <c r="B336" s="207" t="s">
        <v>296</v>
      </c>
      <c r="C336" s="203">
        <f>C331+C332</f>
        <v>0</v>
      </c>
      <c r="D336" s="203">
        <f t="shared" ref="D336:K336" si="194">D331+D332</f>
        <v>0</v>
      </c>
      <c r="E336" s="203">
        <f t="shared" si="194"/>
        <v>3.0193227994121767E-6</v>
      </c>
      <c r="F336" s="203">
        <f t="shared" si="194"/>
        <v>0</v>
      </c>
      <c r="G336" s="203">
        <f t="shared" si="194"/>
        <v>8.0378814063986143E-2</v>
      </c>
      <c r="H336" s="203">
        <f t="shared" si="194"/>
        <v>0.25288952895815542</v>
      </c>
      <c r="I336" s="203">
        <f t="shared" si="194"/>
        <v>0.52883812543741771</v>
      </c>
      <c r="J336" s="203">
        <f t="shared" si="194"/>
        <v>0.75279062264588203</v>
      </c>
      <c r="K336" s="203">
        <f t="shared" si="194"/>
        <v>1.1040159806474856</v>
      </c>
    </row>
    <row r="337" spans="2:11" ht="12" customHeight="1">
      <c r="B337" s="207" t="s">
        <v>297</v>
      </c>
      <c r="C337" s="203">
        <f>C333+C334</f>
        <v>0</v>
      </c>
      <c r="D337" s="203">
        <f t="shared" ref="D337:K337" si="195">D333+D334</f>
        <v>0</v>
      </c>
      <c r="E337" s="203">
        <f t="shared" si="195"/>
        <v>0</v>
      </c>
      <c r="F337" s="203">
        <f t="shared" si="195"/>
        <v>0</v>
      </c>
      <c r="G337" s="203">
        <f t="shared" si="195"/>
        <v>4.361457993851648E-2</v>
      </c>
      <c r="H337" s="203">
        <f t="shared" si="195"/>
        <v>0.31530106803182151</v>
      </c>
      <c r="I337" s="203">
        <f t="shared" si="195"/>
        <v>0.5506513060410404</v>
      </c>
      <c r="J337" s="203">
        <f t="shared" si="195"/>
        <v>0.85100605579144384</v>
      </c>
      <c r="K337" s="203">
        <f t="shared" si="195"/>
        <v>2.0582083377560227</v>
      </c>
    </row>
    <row r="338" spans="2:11" ht="12" customHeight="1">
      <c r="B338" s="207" t="s">
        <v>305</v>
      </c>
      <c r="C338" s="146">
        <f>C335/C315</f>
        <v>0</v>
      </c>
      <c r="D338" s="146">
        <f t="shared" ref="D338:K338" si="196">D335/D315</f>
        <v>0</v>
      </c>
      <c r="E338" s="146">
        <f t="shared" si="196"/>
        <v>7.2298840515241479E-8</v>
      </c>
      <c r="F338" s="146">
        <f t="shared" si="196"/>
        <v>0</v>
      </c>
      <c r="G338" s="146">
        <f t="shared" si="196"/>
        <v>3.2079570056787157E-3</v>
      </c>
      <c r="H338" s="146">
        <f t="shared" si="196"/>
        <v>1.7817183571178768E-2</v>
      </c>
      <c r="I338" s="146">
        <f t="shared" si="196"/>
        <v>4.134244553563645E-2</v>
      </c>
      <c r="J338" s="146">
        <f t="shared" si="196"/>
        <v>7.2472194428715594E-2</v>
      </c>
      <c r="K338" s="146">
        <f t="shared" si="196"/>
        <v>0.16180785754168159</v>
      </c>
    </row>
    <row r="340" spans="2:11" ht="12" customHeight="1">
      <c r="B340" s="113" t="s">
        <v>306</v>
      </c>
    </row>
    <row r="341" spans="2:11" ht="12" customHeight="1">
      <c r="B341" s="185"/>
      <c r="C341" s="185">
        <v>2019</v>
      </c>
      <c r="D341" s="185">
        <v>2019</v>
      </c>
      <c r="E341" s="185">
        <v>2020</v>
      </c>
      <c r="F341" s="185">
        <v>2025</v>
      </c>
      <c r="G341" s="185">
        <v>2030</v>
      </c>
      <c r="H341" s="185">
        <v>2035</v>
      </c>
      <c r="I341" s="185">
        <v>2040</v>
      </c>
      <c r="J341" s="185">
        <v>2045</v>
      </c>
      <c r="K341" s="185">
        <v>2050</v>
      </c>
    </row>
    <row r="342" spans="2:11" ht="12" customHeight="1">
      <c r="B342" s="186" t="s">
        <v>191</v>
      </c>
      <c r="C342" s="205">
        <f>C239</f>
        <v>0.83334921042633081</v>
      </c>
      <c r="D342" s="205">
        <f t="shared" ref="D342:K342" si="197">D239</f>
        <v>0.83632538606293094</v>
      </c>
      <c r="E342" s="205">
        <f t="shared" si="197"/>
        <v>0.73962166333208068</v>
      </c>
      <c r="F342" s="205">
        <f t="shared" si="197"/>
        <v>1.4883861527733149</v>
      </c>
      <c r="G342" s="205">
        <f t="shared" si="197"/>
        <v>2.9461085260775413</v>
      </c>
      <c r="H342" s="205">
        <f t="shared" si="197"/>
        <v>5.1757900174129157</v>
      </c>
      <c r="I342" s="205">
        <f t="shared" si="197"/>
        <v>6.9743859335690592</v>
      </c>
      <c r="J342" s="205">
        <f t="shared" si="197"/>
        <v>8.0128045948762612</v>
      </c>
      <c r="K342" s="205">
        <f t="shared" si="197"/>
        <v>7.9354515402971915</v>
      </c>
    </row>
    <row r="343" spans="2:11" ht="12" customHeight="1">
      <c r="B343" s="74" t="s">
        <v>307</v>
      </c>
      <c r="C343" s="146">
        <f>C342/C315</f>
        <v>1.5737808268885864E-2</v>
      </c>
      <c r="D343" s="146">
        <f t="shared" ref="D343:K343" si="198">D342/D315</f>
        <v>1.594613736530779E-2</v>
      </c>
      <c r="E343" s="146">
        <f t="shared" si="198"/>
        <v>1.7710523925853303E-2</v>
      </c>
      <c r="F343" s="146">
        <f t="shared" si="198"/>
        <v>3.2419725559419618E-2</v>
      </c>
      <c r="G343" s="146">
        <f t="shared" si="198"/>
        <v>7.6221717791913085E-2</v>
      </c>
      <c r="H343" s="146">
        <f t="shared" si="198"/>
        <v>0.16230117385724216</v>
      </c>
      <c r="I343" s="146">
        <f t="shared" si="198"/>
        <v>0.26710606162042982</v>
      </c>
      <c r="J343" s="146">
        <f t="shared" si="198"/>
        <v>0.36208176530518438</v>
      </c>
      <c r="K343" s="146">
        <f t="shared" si="198"/>
        <v>0.40604912336186821</v>
      </c>
    </row>
    <row r="345" spans="2:11" ht="12" customHeight="1">
      <c r="B345" s="113" t="s">
        <v>308</v>
      </c>
    </row>
    <row r="346" spans="2:11" ht="12" customHeight="1">
      <c r="B346" s="185"/>
      <c r="C346" s="185">
        <v>2019</v>
      </c>
      <c r="D346" s="185">
        <v>2019</v>
      </c>
      <c r="E346" s="185">
        <v>2020</v>
      </c>
      <c r="F346" s="185">
        <v>2025</v>
      </c>
      <c r="G346" s="185">
        <v>2030</v>
      </c>
      <c r="H346" s="185">
        <v>2035</v>
      </c>
      <c r="I346" s="185">
        <v>2040</v>
      </c>
      <c r="J346" s="185">
        <v>2045</v>
      </c>
      <c r="K346" s="185">
        <v>2050</v>
      </c>
    </row>
    <row r="347" spans="2:11" ht="12" customHeight="1">
      <c r="B347" s="186" t="s">
        <v>309</v>
      </c>
      <c r="C347" s="205">
        <f>C229+C230+C231+C234+C235+C292+C293+C296</f>
        <v>49.117672672899204</v>
      </c>
      <c r="D347" s="205">
        <f t="shared" ref="D347:K347" si="199">D229+D230+D231+D234+D235+D292+D293+D296</f>
        <v>48.485239524317116</v>
      </c>
      <c r="E347" s="205">
        <f t="shared" si="199"/>
        <v>38.150058774588729</v>
      </c>
      <c r="F347" s="205">
        <f t="shared" si="199"/>
        <v>40.96277976295697</v>
      </c>
      <c r="G347" s="205">
        <f t="shared" si="199"/>
        <v>32.129861365935263</v>
      </c>
      <c r="H347" s="205">
        <f t="shared" si="199"/>
        <v>20.748930934919581</v>
      </c>
      <c r="I347" s="205">
        <f t="shared" si="199"/>
        <v>11.514392500281398</v>
      </c>
      <c r="J347" s="205">
        <f t="shared" si="199"/>
        <v>7.1368149155174043</v>
      </c>
      <c r="K347" s="205">
        <f t="shared" si="199"/>
        <v>2.9041987892300387</v>
      </c>
    </row>
    <row r="348" spans="2:11" ht="12" customHeight="1">
      <c r="B348" s="74" t="s">
        <v>307</v>
      </c>
      <c r="C348" s="146">
        <f>C347/C315</f>
        <v>0.92758774529170429</v>
      </c>
      <c r="D348" s="146">
        <f t="shared" ref="D348:K348" si="200">D347/D315</f>
        <v>0.92446349534394479</v>
      </c>
      <c r="E348" s="146">
        <f t="shared" si="200"/>
        <v>0.91351776482066327</v>
      </c>
      <c r="F348" s="146">
        <f t="shared" si="200"/>
        <v>0.89224296772147604</v>
      </c>
      <c r="G348" s="146">
        <f t="shared" si="200"/>
        <v>0.831263751504839</v>
      </c>
      <c r="H348" s="146">
        <f t="shared" si="200"/>
        <v>0.65063996717230688</v>
      </c>
      <c r="I348" s="146">
        <f t="shared" si="200"/>
        <v>0.44097990303328322</v>
      </c>
      <c r="J348" s="146">
        <f t="shared" si="200"/>
        <v>0.32249763646043555</v>
      </c>
      <c r="K348" s="146">
        <f t="shared" si="200"/>
        <v>0.14860494912571692</v>
      </c>
    </row>
    <row r="350" spans="2:11" ht="12" customHeight="1">
      <c r="K350" s="210">
        <f>K327+K338+K343+K348</f>
        <v>1</v>
      </c>
    </row>
  </sheetData>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ACCD4-65D6-4155-ADBE-3B11EEE8848D}">
  <dimension ref="A1:U48"/>
  <sheetViews>
    <sheetView workbookViewId="0"/>
  </sheetViews>
  <sheetFormatPr baseColWidth="10" defaultRowHeight="12.75"/>
  <cols>
    <col min="1" max="1" width="44.5703125" style="72" customWidth="1"/>
    <col min="2" max="2" width="9.42578125" style="73" customWidth="1"/>
    <col min="3" max="3" width="10.7109375" style="73" customWidth="1"/>
    <col min="4" max="5" width="6.7109375" style="73" customWidth="1"/>
    <col min="6" max="10" width="6.7109375" style="72" customWidth="1"/>
    <col min="11" max="11" width="7.140625" style="72" customWidth="1"/>
    <col min="12" max="12" width="11.42578125" style="72" customWidth="1"/>
    <col min="13" max="16384" width="11.42578125" style="72"/>
  </cols>
  <sheetData>
    <row r="1" spans="1:11">
      <c r="A1" s="72" t="s">
        <v>310</v>
      </c>
      <c r="B1" s="73">
        <v>41.868000000000002</v>
      </c>
      <c r="C1" s="73" t="s">
        <v>311</v>
      </c>
      <c r="D1" s="73">
        <f>B1/3.6</f>
        <v>11.63</v>
      </c>
      <c r="E1" s="73" t="s">
        <v>312</v>
      </c>
    </row>
    <row r="3" spans="1:11" s="211" customFormat="1">
      <c r="A3" s="211" t="s">
        <v>313</v>
      </c>
      <c r="B3" s="212"/>
      <c r="C3" s="212"/>
      <c r="D3" s="212"/>
      <c r="E3" s="212"/>
    </row>
    <row r="4" spans="1:11">
      <c r="A4" s="213" t="s">
        <v>314</v>
      </c>
    </row>
    <row r="5" spans="1:11" ht="25.5" customHeight="1">
      <c r="B5" s="214" t="s">
        <v>315</v>
      </c>
      <c r="C5" s="214" t="s">
        <v>316</v>
      </c>
    </row>
    <row r="6" spans="1:11">
      <c r="A6" s="215"/>
      <c r="B6" s="216">
        <v>2015</v>
      </c>
      <c r="C6" s="216">
        <v>2015</v>
      </c>
    </row>
    <row r="7" spans="1:11">
      <c r="A7" s="215" t="s">
        <v>317</v>
      </c>
      <c r="B7" s="217">
        <v>3.0350000000000001</v>
      </c>
      <c r="C7" s="217">
        <f>B7/11.63</f>
        <v>0.26096302665520205</v>
      </c>
    </row>
    <row r="8" spans="1:11">
      <c r="A8" s="215" t="s">
        <v>318</v>
      </c>
      <c r="B8" s="217">
        <v>3.18</v>
      </c>
      <c r="C8" s="217">
        <f>B8/11.63</f>
        <v>0.27343078245915736</v>
      </c>
    </row>
    <row r="9" spans="1:11">
      <c r="A9" s="215" t="s">
        <v>270</v>
      </c>
      <c r="B9" s="217">
        <v>3.0219999999999998</v>
      </c>
      <c r="C9" s="217">
        <f>B9/11.63</f>
        <v>0.25984522785898534</v>
      </c>
    </row>
    <row r="10" spans="1:11">
      <c r="A10" s="215" t="s">
        <v>151</v>
      </c>
      <c r="B10" s="217">
        <v>2.3620000000000001</v>
      </c>
      <c r="C10" s="217">
        <f>B10/11.63</f>
        <v>0.20309544282029235</v>
      </c>
    </row>
    <row r="12" spans="1:11">
      <c r="B12" s="213" t="s">
        <v>319</v>
      </c>
    </row>
    <row r="13" spans="1:11" s="74" customFormat="1" ht="15">
      <c r="A13" s="75" t="s">
        <v>317</v>
      </c>
      <c r="B13" s="218">
        <v>9</v>
      </c>
      <c r="C13" s="76" t="s">
        <v>320</v>
      </c>
      <c r="D13" s="73"/>
      <c r="E13" s="73"/>
      <c r="F13" s="72"/>
      <c r="G13" s="72"/>
      <c r="H13" s="72"/>
      <c r="I13" s="72"/>
      <c r="J13" s="72"/>
      <c r="K13" s="72"/>
    </row>
    <row r="14" spans="1:11" s="74" customFormat="1" ht="15">
      <c r="A14" s="75" t="s">
        <v>321</v>
      </c>
      <c r="B14" s="218">
        <v>9.83</v>
      </c>
      <c r="C14" s="76" t="s">
        <v>320</v>
      </c>
      <c r="D14" s="73"/>
      <c r="E14" s="73"/>
      <c r="F14" s="72"/>
      <c r="G14" s="72"/>
      <c r="H14" s="72"/>
      <c r="I14" s="72"/>
      <c r="J14" s="72"/>
      <c r="K14" s="72"/>
    </row>
    <row r="15" spans="1:11" s="74" customFormat="1" ht="15">
      <c r="A15" s="75" t="s">
        <v>270</v>
      </c>
      <c r="B15" s="218">
        <v>9.83</v>
      </c>
      <c r="C15" s="76" t="s">
        <v>320</v>
      </c>
      <c r="D15" s="73"/>
      <c r="E15" s="73"/>
      <c r="F15" s="72"/>
      <c r="G15" s="72"/>
      <c r="H15" s="72"/>
      <c r="I15" s="72"/>
      <c r="J15" s="72"/>
      <c r="K15" s="72"/>
    </row>
    <row r="16" spans="1:11" s="74" customFormat="1" ht="15">
      <c r="A16" s="75" t="s">
        <v>151</v>
      </c>
      <c r="B16" s="218">
        <v>13.8</v>
      </c>
      <c r="C16" s="76" t="s">
        <v>322</v>
      </c>
      <c r="D16" s="73"/>
      <c r="E16" s="73">
        <v>13.79</v>
      </c>
      <c r="F16" s="72"/>
      <c r="G16" s="72"/>
      <c r="H16" s="72"/>
      <c r="I16" s="72"/>
      <c r="J16" s="72"/>
      <c r="K16" s="72"/>
    </row>
    <row r="18" spans="1:21">
      <c r="A18" s="219" t="s">
        <v>323</v>
      </c>
      <c r="B18" s="213" t="s">
        <v>324</v>
      </c>
    </row>
    <row r="19" spans="1:21" s="74" customFormat="1" ht="15">
      <c r="A19" s="75" t="s">
        <v>317</v>
      </c>
      <c r="B19" s="220">
        <f>C7*B13</f>
        <v>2.3486672398968182</v>
      </c>
      <c r="C19" s="76" t="s">
        <v>325</v>
      </c>
      <c r="D19" s="73"/>
      <c r="E19" s="73"/>
      <c r="F19" s="72"/>
      <c r="G19" s="72"/>
      <c r="H19" s="72"/>
      <c r="I19" s="72"/>
      <c r="J19" s="72"/>
      <c r="K19" s="72"/>
    </row>
    <row r="20" spans="1:21" s="74" customFormat="1" ht="15">
      <c r="A20" s="75" t="s">
        <v>321</v>
      </c>
      <c r="B20" s="220">
        <f>C8*B14</f>
        <v>2.6878245915735168</v>
      </c>
      <c r="C20" s="76" t="s">
        <v>325</v>
      </c>
      <c r="D20" s="73"/>
      <c r="E20" s="73"/>
      <c r="F20" s="72"/>
      <c r="G20" s="72"/>
      <c r="H20" s="72"/>
      <c r="I20" s="72"/>
      <c r="J20" s="72"/>
      <c r="K20" s="72"/>
      <c r="L20" s="72"/>
      <c r="M20" s="72"/>
      <c r="N20" s="72"/>
      <c r="O20" s="72"/>
      <c r="P20" s="72"/>
      <c r="Q20" s="72"/>
      <c r="R20" s="72"/>
      <c r="S20" s="72"/>
      <c r="T20" s="72"/>
      <c r="U20" s="72"/>
    </row>
    <row r="21" spans="1:21" s="74" customFormat="1" ht="15">
      <c r="A21" s="75" t="s">
        <v>270</v>
      </c>
      <c r="B21" s="220">
        <f>C9*B15</f>
        <v>2.5542785898538258</v>
      </c>
      <c r="C21" s="76" t="s">
        <v>325</v>
      </c>
      <c r="D21" s="73"/>
      <c r="E21" s="73"/>
      <c r="F21" s="72"/>
      <c r="G21" s="72"/>
      <c r="H21" s="72"/>
      <c r="I21" s="72"/>
      <c r="J21" s="72"/>
      <c r="K21" s="72"/>
    </row>
    <row r="22" spans="1:21" s="74" customFormat="1" ht="15">
      <c r="A22" s="75" t="s">
        <v>151</v>
      </c>
      <c r="B22" s="220">
        <f>C10*B16</f>
        <v>2.8027171109200344</v>
      </c>
      <c r="C22" s="76" t="s">
        <v>326</v>
      </c>
      <c r="D22" s="73"/>
      <c r="E22" s="73"/>
      <c r="F22" s="72"/>
      <c r="G22" s="72"/>
      <c r="H22" s="72"/>
      <c r="I22" s="72"/>
      <c r="J22" s="72"/>
      <c r="K22" s="72"/>
      <c r="U22" s="72"/>
    </row>
    <row r="23" spans="1:21" ht="15">
      <c r="L23" s="74"/>
      <c r="M23" s="74"/>
      <c r="N23" s="74"/>
      <c r="O23" s="74"/>
      <c r="P23" s="74"/>
      <c r="Q23" s="74"/>
      <c r="R23" s="74"/>
      <c r="S23" s="74"/>
      <c r="T23" s="74"/>
      <c r="U23" s="74"/>
    </row>
    <row r="24" spans="1:21" s="74" customFormat="1" ht="15">
      <c r="A24" s="211" t="s">
        <v>327</v>
      </c>
      <c r="B24" s="73"/>
      <c r="C24" s="73"/>
      <c r="D24" s="73"/>
      <c r="E24" s="72"/>
      <c r="F24" s="72"/>
      <c r="G24" s="72"/>
      <c r="H24" s="72"/>
      <c r="I24" s="72"/>
      <c r="J24" s="72"/>
      <c r="K24" s="72"/>
      <c r="U24" s="72"/>
    </row>
    <row r="25" spans="1:21" ht="15">
      <c r="E25" s="72"/>
      <c r="L25" s="74"/>
      <c r="M25" s="74"/>
      <c r="N25" s="74"/>
      <c r="O25" s="74"/>
      <c r="P25" s="74"/>
      <c r="Q25" s="74"/>
      <c r="R25" s="74"/>
      <c r="S25" s="74"/>
      <c r="T25" s="74"/>
      <c r="U25" s="74"/>
    </row>
    <row r="26" spans="1:21" s="74" customFormat="1" ht="15">
      <c r="A26" s="72" t="s">
        <v>328</v>
      </c>
      <c r="B26" s="73"/>
      <c r="C26" s="73"/>
      <c r="D26" s="73"/>
      <c r="E26" s="72"/>
      <c r="F26" s="72"/>
      <c r="G26" s="72"/>
      <c r="H26" s="72"/>
      <c r="I26" s="72"/>
      <c r="J26" s="72"/>
      <c r="K26" s="72"/>
      <c r="U26" s="72"/>
    </row>
    <row r="27" spans="1:21" s="74" customFormat="1" ht="15">
      <c r="A27" s="80"/>
      <c r="B27" s="81">
        <v>2018</v>
      </c>
      <c r="C27" s="81">
        <v>2019</v>
      </c>
      <c r="D27" s="81">
        <v>2020</v>
      </c>
      <c r="E27" s="81">
        <v>2025</v>
      </c>
      <c r="F27" s="81">
        <v>2030</v>
      </c>
      <c r="G27" s="81">
        <v>2035</v>
      </c>
      <c r="H27" s="81">
        <v>2040</v>
      </c>
      <c r="I27" s="81">
        <v>2045</v>
      </c>
      <c r="J27" s="81">
        <v>2050</v>
      </c>
      <c r="K27" s="72"/>
    </row>
    <row r="28" spans="1:21" s="74" customFormat="1" ht="15">
      <c r="A28" s="80" t="s">
        <v>329</v>
      </c>
      <c r="B28" s="221">
        <v>7.2999999999999995E-2</v>
      </c>
      <c r="C28" s="221">
        <v>7.9000000000000001E-2</v>
      </c>
      <c r="D28" s="221">
        <v>8.2000000000000003E-2</v>
      </c>
      <c r="E28" s="221">
        <v>9.7000000000000003E-2</v>
      </c>
      <c r="F28" s="221">
        <v>0.12</v>
      </c>
      <c r="G28" s="221">
        <v>0.25</v>
      </c>
      <c r="H28" s="221">
        <v>0.5</v>
      </c>
      <c r="I28" s="221">
        <v>0.75</v>
      </c>
      <c r="J28" s="221">
        <v>1</v>
      </c>
      <c r="K28" s="72"/>
      <c r="U28" s="72"/>
    </row>
    <row r="29" spans="1:21" s="74" customFormat="1" ht="15">
      <c r="A29" s="80" t="s">
        <v>330</v>
      </c>
      <c r="B29" s="221">
        <v>6.9699999999999998E-2</v>
      </c>
      <c r="C29" s="221">
        <v>7.2999999999999995E-2</v>
      </c>
      <c r="D29" s="221">
        <v>0.08</v>
      </c>
      <c r="E29" s="221">
        <v>9.5000000000000001E-2</v>
      </c>
      <c r="F29" s="221">
        <v>0.12</v>
      </c>
      <c r="G29" s="221">
        <v>0.25</v>
      </c>
      <c r="H29" s="221">
        <v>0.5</v>
      </c>
      <c r="I29" s="221">
        <v>0.75</v>
      </c>
      <c r="J29" s="221">
        <v>1</v>
      </c>
      <c r="K29" s="72"/>
    </row>
    <row r="30" spans="1:21" s="74" customFormat="1" ht="15">
      <c r="A30" s="80" t="s">
        <v>331</v>
      </c>
      <c r="B30" s="221">
        <f>0.1%</f>
        <v>1E-3</v>
      </c>
      <c r="C30" s="221">
        <f>0.1%</f>
        <v>1E-3</v>
      </c>
      <c r="D30" s="221">
        <f>0.1%</f>
        <v>1E-3</v>
      </c>
      <c r="E30" s="221">
        <v>0.05</v>
      </c>
      <c r="F30" s="221">
        <v>0.1</v>
      </c>
      <c r="G30" s="221">
        <v>0.15</v>
      </c>
      <c r="H30" s="221">
        <v>0.3</v>
      </c>
      <c r="I30" s="221">
        <v>0.5</v>
      </c>
      <c r="J30" s="221">
        <v>1</v>
      </c>
      <c r="K30" s="72"/>
    </row>
    <row r="31" spans="1:21" ht="15">
      <c r="E31" s="72"/>
      <c r="L31" s="74"/>
      <c r="M31" s="74"/>
      <c r="N31" s="74"/>
      <c r="O31" s="74"/>
      <c r="P31" s="74"/>
      <c r="Q31" s="74"/>
      <c r="R31" s="74"/>
      <c r="S31" s="74"/>
      <c r="T31" s="74"/>
    </row>
    <row r="32" spans="1:21" ht="15">
      <c r="A32" s="72" t="s">
        <v>332</v>
      </c>
      <c r="E32" s="72"/>
      <c r="L32" s="74"/>
      <c r="M32" s="74"/>
      <c r="N32" s="74"/>
      <c r="O32" s="74"/>
      <c r="P32" s="74"/>
      <c r="Q32" s="74"/>
      <c r="R32" s="74"/>
      <c r="S32" s="74"/>
      <c r="T32" s="74"/>
    </row>
    <row r="33" spans="1:21" ht="15">
      <c r="E33" s="72"/>
      <c r="L33" s="74"/>
      <c r="M33" s="74"/>
      <c r="N33" s="74"/>
      <c r="O33" s="74"/>
      <c r="P33" s="74"/>
      <c r="Q33" s="74"/>
      <c r="R33" s="74"/>
      <c r="S33" s="74"/>
      <c r="T33" s="74"/>
    </row>
    <row r="34" spans="1:21" ht="15">
      <c r="A34" s="72" t="s">
        <v>333</v>
      </c>
      <c r="E34" s="72"/>
      <c r="L34" s="74"/>
      <c r="M34" s="74"/>
      <c r="N34" s="74"/>
      <c r="O34" s="74"/>
      <c r="P34" s="74"/>
      <c r="Q34" s="74"/>
      <c r="R34" s="74"/>
      <c r="S34" s="74"/>
      <c r="T34" s="74"/>
    </row>
    <row r="35" spans="1:21" ht="15">
      <c r="E35" s="72"/>
      <c r="L35" s="74"/>
      <c r="M35" s="74"/>
      <c r="N35" s="74"/>
      <c r="O35" s="74"/>
      <c r="P35" s="74"/>
      <c r="Q35" s="74"/>
      <c r="R35" s="74"/>
      <c r="S35" s="74"/>
      <c r="T35" s="74"/>
      <c r="U35" s="74"/>
    </row>
    <row r="36" spans="1:21">
      <c r="A36" s="211" t="s">
        <v>334</v>
      </c>
      <c r="E36" s="72"/>
    </row>
    <row r="37" spans="1:21">
      <c r="E37" s="72"/>
    </row>
    <row r="38" spans="1:21">
      <c r="A38" s="75"/>
      <c r="B38" s="222">
        <v>2018</v>
      </c>
      <c r="C38" s="222">
        <v>2019</v>
      </c>
      <c r="D38" s="222">
        <v>2020</v>
      </c>
      <c r="E38" s="222">
        <v>2025</v>
      </c>
      <c r="F38" s="222">
        <v>2030</v>
      </c>
      <c r="G38" s="222">
        <v>2035</v>
      </c>
      <c r="H38" s="222">
        <v>2040</v>
      </c>
      <c r="I38" s="222">
        <v>2045</v>
      </c>
      <c r="J38" s="222">
        <v>2050</v>
      </c>
    </row>
    <row r="39" spans="1:21">
      <c r="A39" s="223" t="s">
        <v>335</v>
      </c>
      <c r="B39" s="220">
        <f t="shared" ref="B39:J40" si="0">$B19*(1-B28)</f>
        <v>2.1772145313843505</v>
      </c>
      <c r="C39" s="220">
        <f t="shared" si="0"/>
        <v>2.1631225279449695</v>
      </c>
      <c r="D39" s="220">
        <f t="shared" si="0"/>
        <v>2.1560765262252795</v>
      </c>
      <c r="E39" s="220">
        <f t="shared" si="0"/>
        <v>2.120846517626827</v>
      </c>
      <c r="F39" s="220">
        <f t="shared" si="0"/>
        <v>2.0668271711092001</v>
      </c>
      <c r="G39" s="220">
        <f t="shared" si="0"/>
        <v>1.7615004299226138</v>
      </c>
      <c r="H39" s="220">
        <f t="shared" si="0"/>
        <v>1.1743336199484091</v>
      </c>
      <c r="I39" s="220">
        <f t="shared" si="0"/>
        <v>0.58716680997420456</v>
      </c>
      <c r="J39" s="220">
        <f t="shared" si="0"/>
        <v>0</v>
      </c>
    </row>
    <row r="40" spans="1:21">
      <c r="A40" s="223" t="s">
        <v>336</v>
      </c>
      <c r="B40" s="220">
        <f t="shared" si="0"/>
        <v>2.5004832175408427</v>
      </c>
      <c r="C40" s="220">
        <f t="shared" si="0"/>
        <v>2.4916133963886504</v>
      </c>
      <c r="D40" s="220">
        <f t="shared" si="0"/>
        <v>2.4727986242476354</v>
      </c>
      <c r="E40" s="220">
        <f t="shared" si="0"/>
        <v>2.4324812553740327</v>
      </c>
      <c r="F40" s="220">
        <f t="shared" si="0"/>
        <v>2.3652856405846947</v>
      </c>
      <c r="G40" s="220">
        <f t="shared" si="0"/>
        <v>2.0158684436801377</v>
      </c>
      <c r="H40" s="220">
        <f t="shared" si="0"/>
        <v>1.3439122957867584</v>
      </c>
      <c r="I40" s="220">
        <f t="shared" si="0"/>
        <v>0.67195614789337921</v>
      </c>
      <c r="J40" s="220">
        <f t="shared" si="0"/>
        <v>0</v>
      </c>
    </row>
    <row r="41" spans="1:21">
      <c r="A41" s="223" t="s">
        <v>337</v>
      </c>
      <c r="B41" s="220">
        <f t="shared" ref="B41:J41" si="1">$B22*(1-B30)</f>
        <v>2.7999143938091144</v>
      </c>
      <c r="C41" s="220">
        <f t="shared" si="1"/>
        <v>2.7999143938091144</v>
      </c>
      <c r="D41" s="220">
        <f t="shared" si="1"/>
        <v>2.7999143938091144</v>
      </c>
      <c r="E41" s="220">
        <f t="shared" si="1"/>
        <v>2.6625812553740325</v>
      </c>
      <c r="F41" s="220">
        <f t="shared" si="1"/>
        <v>2.522445399828031</v>
      </c>
      <c r="G41" s="220">
        <f t="shared" si="1"/>
        <v>2.382309544282029</v>
      </c>
      <c r="H41" s="220">
        <f t="shared" si="1"/>
        <v>1.9619019776440239</v>
      </c>
      <c r="I41" s="220">
        <f t="shared" si="1"/>
        <v>1.4013585554600172</v>
      </c>
      <c r="J41" s="220">
        <f t="shared" si="1"/>
        <v>0</v>
      </c>
    </row>
    <row r="42" spans="1:21">
      <c r="E42" s="72"/>
    </row>
    <row r="43" spans="1:21">
      <c r="A43" s="211" t="s">
        <v>338</v>
      </c>
      <c r="E43" s="72"/>
    </row>
    <row r="44" spans="1:21">
      <c r="E44" s="72"/>
    </row>
    <row r="45" spans="1:21">
      <c r="A45" s="75"/>
      <c r="B45" s="222">
        <v>2018</v>
      </c>
      <c r="C45" s="222">
        <v>2019</v>
      </c>
      <c r="D45" s="222">
        <v>2020</v>
      </c>
      <c r="E45" s="222">
        <v>2025</v>
      </c>
      <c r="F45" s="222">
        <v>2030</v>
      </c>
      <c r="G45" s="222">
        <v>2035</v>
      </c>
      <c r="H45" s="222">
        <v>2040</v>
      </c>
      <c r="I45" s="222">
        <v>2045</v>
      </c>
      <c r="J45" s="222">
        <v>2050</v>
      </c>
    </row>
    <row r="46" spans="1:21">
      <c r="A46" s="223" t="s">
        <v>335</v>
      </c>
      <c r="B46" s="220">
        <f t="shared" ref="B46:J47" si="2">$B7*(1-B28)</f>
        <v>2.8134450000000002</v>
      </c>
      <c r="C46" s="220">
        <f t="shared" si="2"/>
        <v>2.7952350000000004</v>
      </c>
      <c r="D46" s="220">
        <f t="shared" si="2"/>
        <v>2.7861300000000004</v>
      </c>
      <c r="E46" s="220">
        <f t="shared" si="2"/>
        <v>2.7406050000000004</v>
      </c>
      <c r="F46" s="220">
        <f t="shared" si="2"/>
        <v>2.6708000000000003</v>
      </c>
      <c r="G46" s="220">
        <f t="shared" si="2"/>
        <v>2.2762500000000001</v>
      </c>
      <c r="H46" s="220">
        <f t="shared" si="2"/>
        <v>1.5175000000000001</v>
      </c>
      <c r="I46" s="220">
        <f t="shared" si="2"/>
        <v>0.75875000000000004</v>
      </c>
      <c r="J46" s="220">
        <f t="shared" si="2"/>
        <v>0</v>
      </c>
    </row>
    <row r="47" spans="1:21">
      <c r="A47" s="223" t="s">
        <v>336</v>
      </c>
      <c r="B47" s="220">
        <f t="shared" si="2"/>
        <v>2.9583540000000004</v>
      </c>
      <c r="C47" s="220">
        <f t="shared" si="2"/>
        <v>2.9478600000000004</v>
      </c>
      <c r="D47" s="220">
        <f t="shared" si="2"/>
        <v>2.9256000000000002</v>
      </c>
      <c r="E47" s="220">
        <f t="shared" si="2"/>
        <v>2.8779000000000003</v>
      </c>
      <c r="F47" s="220">
        <f t="shared" si="2"/>
        <v>2.7984</v>
      </c>
      <c r="G47" s="220">
        <f t="shared" si="2"/>
        <v>2.3850000000000002</v>
      </c>
      <c r="H47" s="220">
        <f t="shared" si="2"/>
        <v>1.59</v>
      </c>
      <c r="I47" s="220">
        <f t="shared" si="2"/>
        <v>0.79500000000000004</v>
      </c>
      <c r="J47" s="220">
        <f t="shared" si="2"/>
        <v>0</v>
      </c>
    </row>
    <row r="48" spans="1:21">
      <c r="A48" s="223" t="s">
        <v>337</v>
      </c>
      <c r="B48" s="220">
        <f t="shared" ref="B48:J48" si="3">$B10*(1-B30)</f>
        <v>2.3596379999999999</v>
      </c>
      <c r="C48" s="220">
        <f t="shared" si="3"/>
        <v>2.3596379999999999</v>
      </c>
      <c r="D48" s="220">
        <f t="shared" si="3"/>
        <v>2.3596379999999999</v>
      </c>
      <c r="E48" s="220">
        <f t="shared" si="3"/>
        <v>2.2439</v>
      </c>
      <c r="F48" s="220">
        <f t="shared" si="3"/>
        <v>2.1258000000000004</v>
      </c>
      <c r="G48" s="220">
        <f t="shared" si="3"/>
        <v>2.0076999999999998</v>
      </c>
      <c r="H48" s="220">
        <f t="shared" si="3"/>
        <v>1.6534</v>
      </c>
      <c r="I48" s="220">
        <f t="shared" si="3"/>
        <v>1.181</v>
      </c>
      <c r="J48" s="220">
        <f t="shared" si="3"/>
        <v>0</v>
      </c>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87132-4836-432C-A250-96C8028BB9F9}">
  <dimension ref="A1:ALJ138"/>
  <sheetViews>
    <sheetView workbookViewId="0"/>
  </sheetViews>
  <sheetFormatPr baseColWidth="10" defaultRowHeight="13.5" customHeight="1"/>
  <cols>
    <col min="1" max="1" width="5.85546875" style="357" customWidth="1"/>
    <col min="2" max="2" width="22" style="357" customWidth="1"/>
    <col min="3" max="14" width="8.140625" style="357" customWidth="1"/>
    <col min="15" max="15" width="6" style="357" customWidth="1"/>
    <col min="16" max="17" width="10.42578125" style="357" customWidth="1"/>
    <col min="18" max="998" width="12.140625" style="357" customWidth="1"/>
    <col min="999" max="1000" width="12.5703125" style="357" customWidth="1"/>
    <col min="1001" max="1001" width="11.42578125" style="357" customWidth="1"/>
    <col min="1002" max="16384" width="11.42578125" style="357"/>
  </cols>
  <sheetData>
    <row r="1" spans="2:17" ht="13.5" customHeight="1">
      <c r="B1" s="357" t="s">
        <v>310</v>
      </c>
      <c r="C1" s="358">
        <v>41.868000000000002</v>
      </c>
      <c r="D1" s="358"/>
      <c r="E1" s="358"/>
      <c r="F1" s="358" t="s">
        <v>311</v>
      </c>
      <c r="G1" s="358">
        <f>C1/3.6</f>
        <v>11.63</v>
      </c>
      <c r="H1" s="358" t="s">
        <v>312</v>
      </c>
    </row>
    <row r="2" spans="2:17" ht="13.5" customHeight="1">
      <c r="C2" s="358"/>
      <c r="D2" s="358"/>
      <c r="E2" s="358"/>
      <c r="F2" s="358"/>
      <c r="G2" s="358"/>
      <c r="H2" s="358"/>
    </row>
    <row r="3" spans="2:17" ht="13.5" customHeight="1">
      <c r="B3" s="357" t="s">
        <v>413</v>
      </c>
      <c r="C3" s="358"/>
      <c r="D3" s="358"/>
      <c r="E3" s="358"/>
      <c r="F3" s="358"/>
      <c r="G3" s="358"/>
      <c r="H3" s="358"/>
    </row>
    <row r="4" spans="2:17" ht="13.5" customHeight="1">
      <c r="B4" s="359" t="s">
        <v>323</v>
      </c>
      <c r="C4" s="360" t="s">
        <v>324</v>
      </c>
      <c r="D4" s="360"/>
      <c r="E4" s="360" t="s">
        <v>319</v>
      </c>
      <c r="F4" s="360"/>
      <c r="O4" s="224"/>
      <c r="P4" s="224"/>
      <c r="Q4" s="224"/>
    </row>
    <row r="5" spans="2:17" ht="13.5" customHeight="1">
      <c r="B5" s="361" t="s">
        <v>317</v>
      </c>
      <c r="C5" s="362">
        <v>2.3486672398968182</v>
      </c>
      <c r="D5" s="360" t="s">
        <v>325</v>
      </c>
      <c r="E5" s="363">
        <v>9</v>
      </c>
      <c r="F5" s="360" t="s">
        <v>320</v>
      </c>
      <c r="K5" s="357">
        <f>K6/0.7</f>
        <v>30.000000000000004</v>
      </c>
      <c r="L5" s="357">
        <f>M5/M6*L6</f>
        <v>22.035369774919616</v>
      </c>
      <c r="M5" s="357">
        <v>17.8</v>
      </c>
      <c r="O5" s="224"/>
      <c r="P5" s="224"/>
      <c r="Q5" s="224"/>
    </row>
    <row r="6" spans="2:17" ht="13.5" customHeight="1">
      <c r="B6" s="361" t="s">
        <v>321</v>
      </c>
      <c r="C6" s="362">
        <v>2.6878245915735168</v>
      </c>
      <c r="D6" s="360" t="s">
        <v>325</v>
      </c>
      <c r="E6" s="363">
        <v>9.83</v>
      </c>
      <c r="F6" s="360" t="s">
        <v>320</v>
      </c>
      <c r="K6" s="357">
        <v>21</v>
      </c>
      <c r="L6" s="357">
        <v>7.7</v>
      </c>
      <c r="M6" s="357">
        <v>6.22</v>
      </c>
      <c r="O6" s="224"/>
      <c r="P6" s="224"/>
      <c r="Q6" s="224"/>
    </row>
    <row r="7" spans="2:17" ht="13.5" customHeight="1">
      <c r="B7" s="361" t="s">
        <v>270</v>
      </c>
      <c r="C7" s="362">
        <v>2.5542785898538258</v>
      </c>
      <c r="D7" s="360" t="s">
        <v>325</v>
      </c>
      <c r="E7" s="363">
        <v>9.83</v>
      </c>
      <c r="F7" s="360" t="s">
        <v>320</v>
      </c>
      <c r="O7" s="224"/>
      <c r="P7" s="224"/>
      <c r="Q7" s="224"/>
    </row>
    <row r="8" spans="2:17" ht="13.5" customHeight="1">
      <c r="B8" s="361" t="s">
        <v>151</v>
      </c>
      <c r="C8" s="362">
        <v>2.8027171109200344</v>
      </c>
      <c r="D8" s="360" t="s">
        <v>326</v>
      </c>
      <c r="E8" s="363">
        <v>13.8</v>
      </c>
      <c r="F8" s="360" t="s">
        <v>322</v>
      </c>
      <c r="O8" s="224"/>
      <c r="P8" s="224"/>
      <c r="Q8" s="224"/>
    </row>
    <row r="9" spans="2:17" ht="13.5" customHeight="1">
      <c r="B9" s="361" t="s">
        <v>191</v>
      </c>
      <c r="C9" s="362">
        <v>0</v>
      </c>
      <c r="D9" s="362"/>
      <c r="E9" s="363"/>
      <c r="F9" s="360"/>
      <c r="O9" s="224"/>
      <c r="P9" s="224"/>
      <c r="Q9" s="224"/>
    </row>
    <row r="11" spans="2:17" ht="13.5" customHeight="1">
      <c r="B11" s="357" t="s">
        <v>340</v>
      </c>
    </row>
    <row r="12" spans="2:17" ht="13.5" customHeight="1">
      <c r="B12" s="364" t="s">
        <v>323</v>
      </c>
      <c r="C12" s="246">
        <v>2015</v>
      </c>
      <c r="D12" s="246">
        <v>2016</v>
      </c>
      <c r="E12" s="246">
        <v>2017</v>
      </c>
      <c r="F12" s="246">
        <v>2018</v>
      </c>
      <c r="G12" s="246">
        <v>2019</v>
      </c>
      <c r="H12" s="246">
        <v>2020</v>
      </c>
      <c r="I12" s="246">
        <v>2025</v>
      </c>
      <c r="J12" s="246">
        <v>2030</v>
      </c>
      <c r="K12" s="246">
        <v>2035</v>
      </c>
      <c r="L12" s="246">
        <v>2040</v>
      </c>
      <c r="M12" s="246">
        <v>2045</v>
      </c>
      <c r="N12" s="247">
        <v>2050</v>
      </c>
    </row>
    <row r="13" spans="2:17" ht="13.5" customHeight="1">
      <c r="B13" s="365" t="s">
        <v>317</v>
      </c>
      <c r="C13" s="366" t="s">
        <v>341</v>
      </c>
      <c r="D13" s="366" t="s">
        <v>341</v>
      </c>
      <c r="E13" s="366" t="s">
        <v>341</v>
      </c>
      <c r="F13" s="366">
        <f>'Run 1 FE_et_bio'!B39</f>
        <v>2.1772145313843505</v>
      </c>
      <c r="G13" s="366">
        <f>'Run 1 FE_et_bio'!C39</f>
        <v>2.1631225279449695</v>
      </c>
      <c r="H13" s="366">
        <f>'Run 1 FE_et_bio'!D39</f>
        <v>2.1560765262252795</v>
      </c>
      <c r="I13" s="366">
        <f>'Run 1 FE_et_bio'!E39</f>
        <v>2.120846517626827</v>
      </c>
      <c r="J13" s="366">
        <f>'Run 1 FE_et_bio'!F39</f>
        <v>2.0668271711092001</v>
      </c>
      <c r="K13" s="366">
        <f>'Run 1 FE_et_bio'!G39</f>
        <v>1.7615004299226138</v>
      </c>
      <c r="L13" s="366">
        <f>'Run 1 FE_et_bio'!H39</f>
        <v>1.1743336199484091</v>
      </c>
      <c r="M13" s="366">
        <f>'Run 1 FE_et_bio'!I39</f>
        <v>0.58716680997420456</v>
      </c>
      <c r="N13" s="366">
        <f>'Run 1 FE_et_bio'!J39</f>
        <v>0</v>
      </c>
    </row>
    <row r="14" spans="2:17" ht="13.5" customHeight="1">
      <c r="B14" s="365" t="s">
        <v>321</v>
      </c>
      <c r="C14" s="366" t="s">
        <v>341</v>
      </c>
      <c r="D14" s="366" t="s">
        <v>341</v>
      </c>
      <c r="E14" s="366" t="s">
        <v>341</v>
      </c>
      <c r="F14" s="366">
        <f>'Run 1 FE_et_bio'!B40</f>
        <v>2.5004832175408427</v>
      </c>
      <c r="G14" s="366">
        <f>'Run 1 FE_et_bio'!C40</f>
        <v>2.4916133963886504</v>
      </c>
      <c r="H14" s="366">
        <f>'Run 1 FE_et_bio'!D40</f>
        <v>2.4727986242476354</v>
      </c>
      <c r="I14" s="366">
        <f>'Run 1 FE_et_bio'!E40</f>
        <v>2.4324812553740327</v>
      </c>
      <c r="J14" s="366">
        <f>'Run 1 FE_et_bio'!F40</f>
        <v>2.3652856405846947</v>
      </c>
      <c r="K14" s="366">
        <f>'Run 1 FE_et_bio'!G40</f>
        <v>2.0158684436801377</v>
      </c>
      <c r="L14" s="366">
        <f>'Run 1 FE_et_bio'!H40</f>
        <v>1.3439122957867584</v>
      </c>
      <c r="M14" s="366">
        <f>'Run 1 FE_et_bio'!I40</f>
        <v>0.67195614789337921</v>
      </c>
      <c r="N14" s="366">
        <f>'Run 1 FE_et_bio'!J40</f>
        <v>0</v>
      </c>
    </row>
    <row r="15" spans="2:17" ht="13.5" customHeight="1">
      <c r="B15" s="365" t="s">
        <v>151</v>
      </c>
      <c r="C15" s="366" t="s">
        <v>341</v>
      </c>
      <c r="D15" s="366" t="s">
        <v>341</v>
      </c>
      <c r="E15" s="366" t="s">
        <v>341</v>
      </c>
      <c r="F15" s="366">
        <f>'Run 1 FE_et_bio'!B41</f>
        <v>2.7999143938091144</v>
      </c>
      <c r="G15" s="366">
        <f>'Run 1 FE_et_bio'!C41</f>
        <v>2.7999143938091144</v>
      </c>
      <c r="H15" s="366">
        <f>'Run 1 FE_et_bio'!D41</f>
        <v>2.7999143938091144</v>
      </c>
      <c r="I15" s="366">
        <f>'Run 1 FE_et_bio'!E41</f>
        <v>2.6625812553740325</v>
      </c>
      <c r="J15" s="366">
        <f>'Run 1 FE_et_bio'!F41</f>
        <v>2.522445399828031</v>
      </c>
      <c r="K15" s="366">
        <f>'Run 1 FE_et_bio'!G41</f>
        <v>2.382309544282029</v>
      </c>
      <c r="L15" s="366">
        <f>'Run 1 FE_et_bio'!H41</f>
        <v>1.9619019776440239</v>
      </c>
      <c r="M15" s="366">
        <f>'Run 1 FE_et_bio'!I41</f>
        <v>1.4013585554600172</v>
      </c>
      <c r="N15" s="366">
        <f>'Run 1 FE_et_bio'!J41</f>
        <v>0</v>
      </c>
    </row>
    <row r="16" spans="2:17" ht="13.5" customHeight="1">
      <c r="B16" s="365" t="s">
        <v>191</v>
      </c>
      <c r="C16" s="366" t="s">
        <v>341</v>
      </c>
      <c r="D16" s="366" t="s">
        <v>341</v>
      </c>
      <c r="E16" s="366" t="s">
        <v>341</v>
      </c>
      <c r="F16" s="366">
        <v>0</v>
      </c>
      <c r="G16" s="366">
        <v>0</v>
      </c>
      <c r="H16" s="366">
        <v>0</v>
      </c>
      <c r="I16" s="366">
        <v>0</v>
      </c>
      <c r="J16" s="366">
        <v>0</v>
      </c>
      <c r="K16" s="366">
        <v>0</v>
      </c>
      <c r="L16" s="366">
        <v>0</v>
      </c>
      <c r="M16" s="366">
        <v>0</v>
      </c>
      <c r="N16" s="366">
        <v>0</v>
      </c>
    </row>
    <row r="18" spans="1:998" ht="13.5" customHeight="1">
      <c r="B18" s="367" t="s">
        <v>414</v>
      </c>
      <c r="C18" s="368"/>
      <c r="D18" s="368"/>
      <c r="E18" s="368"/>
      <c r="F18" s="368"/>
      <c r="G18" s="368"/>
      <c r="H18" s="368"/>
      <c r="I18" s="368"/>
      <c r="J18" s="368"/>
      <c r="K18" s="369"/>
      <c r="L18" s="369"/>
      <c r="M18" s="369"/>
      <c r="N18" s="369"/>
    </row>
    <row r="19" spans="1:998" ht="13.5" customHeight="1">
      <c r="C19" s="358"/>
      <c r="D19" s="358"/>
      <c r="E19" s="358"/>
      <c r="F19" s="358"/>
      <c r="G19" s="358"/>
      <c r="H19" s="358"/>
      <c r="I19" s="358"/>
      <c r="J19" s="358"/>
    </row>
    <row r="20" spans="1:998" ht="13.5" customHeight="1">
      <c r="A20" s="368"/>
      <c r="B20" s="370" t="s">
        <v>415</v>
      </c>
      <c r="C20" s="368"/>
      <c r="D20" s="368"/>
      <c r="E20" s="368"/>
      <c r="F20" s="368"/>
      <c r="G20" s="368"/>
      <c r="H20" s="371"/>
      <c r="I20" s="368"/>
      <c r="J20" s="368"/>
      <c r="K20" s="368"/>
      <c r="L20" s="369"/>
      <c r="M20" s="369"/>
      <c r="N20" s="369"/>
      <c r="O20" s="369"/>
      <c r="P20" s="369"/>
      <c r="Q20" s="369"/>
      <c r="R20" s="369"/>
      <c r="S20" s="369"/>
      <c r="T20" s="369"/>
      <c r="U20" s="369"/>
      <c r="V20" s="369"/>
      <c r="W20" s="369"/>
      <c r="X20" s="369"/>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c r="BD20" s="369"/>
      <c r="BE20" s="369"/>
      <c r="BF20" s="369"/>
      <c r="BG20" s="369"/>
      <c r="BH20" s="369"/>
      <c r="BI20" s="369"/>
      <c r="BJ20" s="369"/>
      <c r="BK20" s="369"/>
      <c r="BL20" s="369"/>
      <c r="BM20" s="369"/>
      <c r="BN20" s="369"/>
      <c r="BO20" s="369"/>
      <c r="BP20" s="369"/>
      <c r="BQ20" s="369"/>
      <c r="BR20" s="369"/>
      <c r="BS20" s="369"/>
      <c r="BT20" s="369"/>
      <c r="BU20" s="369"/>
      <c r="BV20" s="369"/>
      <c r="BW20" s="369"/>
      <c r="BX20" s="369"/>
      <c r="BY20" s="369"/>
      <c r="BZ20" s="369"/>
      <c r="CA20" s="369"/>
      <c r="CB20" s="369"/>
      <c r="CC20" s="369"/>
      <c r="CD20" s="369"/>
      <c r="CE20" s="369"/>
      <c r="CF20" s="369"/>
      <c r="CG20" s="369"/>
      <c r="CH20" s="369"/>
      <c r="CI20" s="369"/>
      <c r="CJ20" s="369"/>
      <c r="CK20" s="369"/>
      <c r="CL20" s="369"/>
      <c r="CM20" s="369"/>
      <c r="CN20" s="369"/>
      <c r="CO20" s="369"/>
      <c r="CP20" s="369"/>
      <c r="CQ20" s="369"/>
      <c r="CR20" s="369"/>
      <c r="CS20" s="369"/>
      <c r="CT20" s="369"/>
      <c r="CU20" s="369"/>
      <c r="CV20" s="369"/>
      <c r="CW20" s="369"/>
      <c r="CX20" s="369"/>
      <c r="CY20" s="369"/>
      <c r="CZ20" s="369"/>
      <c r="DA20" s="369"/>
      <c r="DB20" s="369"/>
      <c r="DC20" s="369"/>
      <c r="DD20" s="369"/>
      <c r="DE20" s="369"/>
      <c r="DF20" s="369"/>
      <c r="DG20" s="369"/>
      <c r="DH20" s="369"/>
      <c r="DI20" s="369"/>
      <c r="DJ20" s="369"/>
      <c r="DK20" s="369"/>
      <c r="DL20" s="369"/>
      <c r="DM20" s="369"/>
      <c r="DN20" s="369"/>
      <c r="DO20" s="369"/>
      <c r="DP20" s="369"/>
      <c r="DQ20" s="369"/>
      <c r="DR20" s="369"/>
      <c r="DS20" s="369"/>
      <c r="DT20" s="369"/>
      <c r="DU20" s="369"/>
      <c r="DV20" s="369"/>
      <c r="DW20" s="369"/>
      <c r="DX20" s="369"/>
      <c r="DY20" s="369"/>
      <c r="DZ20" s="369"/>
      <c r="EA20" s="369"/>
      <c r="EB20" s="369"/>
      <c r="EC20" s="369"/>
      <c r="ED20" s="369"/>
      <c r="EE20" s="369"/>
      <c r="EF20" s="369"/>
      <c r="EG20" s="369"/>
      <c r="EH20" s="369"/>
      <c r="EI20" s="369"/>
      <c r="EJ20" s="369"/>
      <c r="EK20" s="369"/>
      <c r="EL20" s="369"/>
      <c r="EM20" s="369"/>
      <c r="EN20" s="369"/>
      <c r="EO20" s="369"/>
      <c r="EP20" s="369"/>
      <c r="EQ20" s="369"/>
      <c r="ER20" s="369"/>
      <c r="ES20" s="369"/>
      <c r="ET20" s="369"/>
      <c r="EU20" s="369"/>
      <c r="EV20" s="369"/>
      <c r="EW20" s="369"/>
      <c r="EX20" s="369"/>
      <c r="EY20" s="369"/>
      <c r="EZ20" s="369"/>
      <c r="FA20" s="369"/>
      <c r="FB20" s="369"/>
      <c r="FC20" s="369"/>
      <c r="FD20" s="369"/>
      <c r="FE20" s="369"/>
      <c r="FF20" s="369"/>
      <c r="FG20" s="369"/>
      <c r="FH20" s="369"/>
      <c r="FI20" s="369"/>
      <c r="FJ20" s="369"/>
      <c r="FK20" s="369"/>
      <c r="FL20" s="369"/>
      <c r="FM20" s="369"/>
      <c r="FN20" s="369"/>
      <c r="FO20" s="369"/>
      <c r="FP20" s="369"/>
      <c r="FQ20" s="369"/>
      <c r="FR20" s="369"/>
      <c r="FS20" s="369"/>
      <c r="FT20" s="369"/>
      <c r="FU20" s="369"/>
      <c r="FV20" s="369"/>
      <c r="FW20" s="369"/>
      <c r="FX20" s="369"/>
      <c r="FY20" s="369"/>
      <c r="FZ20" s="369"/>
      <c r="GA20" s="369"/>
      <c r="GB20" s="369"/>
      <c r="GC20" s="369"/>
      <c r="GD20" s="369"/>
      <c r="GE20" s="369"/>
      <c r="GF20" s="369"/>
      <c r="GG20" s="369"/>
      <c r="GH20" s="369"/>
      <c r="GI20" s="369"/>
      <c r="GJ20" s="369"/>
      <c r="GK20" s="369"/>
      <c r="GL20" s="369"/>
      <c r="GM20" s="369"/>
      <c r="GN20" s="369"/>
      <c r="GO20" s="369"/>
      <c r="GP20" s="369"/>
      <c r="GQ20" s="369"/>
      <c r="GR20" s="369"/>
      <c r="GS20" s="369"/>
      <c r="GT20" s="369"/>
      <c r="GU20" s="369"/>
      <c r="GV20" s="369"/>
      <c r="GW20" s="369"/>
      <c r="GX20" s="369"/>
      <c r="GY20" s="369"/>
      <c r="GZ20" s="369"/>
      <c r="HA20" s="369"/>
      <c r="HB20" s="369"/>
      <c r="HC20" s="369"/>
      <c r="HD20" s="369"/>
      <c r="HE20" s="369"/>
      <c r="HF20" s="369"/>
      <c r="HG20" s="369"/>
      <c r="HH20" s="369"/>
      <c r="HI20" s="369"/>
      <c r="HJ20" s="369"/>
      <c r="HK20" s="369"/>
      <c r="HL20" s="369"/>
      <c r="HM20" s="369"/>
      <c r="HN20" s="369"/>
      <c r="HO20" s="369"/>
      <c r="HP20" s="369"/>
      <c r="HQ20" s="369"/>
      <c r="HR20" s="369"/>
      <c r="HS20" s="369"/>
      <c r="HT20" s="369"/>
      <c r="HU20" s="369"/>
      <c r="HV20" s="369"/>
      <c r="HW20" s="369"/>
      <c r="HX20" s="369"/>
      <c r="HY20" s="369"/>
      <c r="HZ20" s="369"/>
      <c r="IA20" s="369"/>
      <c r="IB20" s="369"/>
      <c r="IC20" s="369"/>
      <c r="ID20" s="369"/>
      <c r="IE20" s="369"/>
      <c r="IF20" s="369"/>
      <c r="IG20" s="369"/>
      <c r="IH20" s="369"/>
      <c r="II20" s="369"/>
      <c r="IJ20" s="369"/>
      <c r="IK20" s="369"/>
      <c r="IL20" s="369"/>
      <c r="IM20" s="369"/>
      <c r="IN20" s="369"/>
      <c r="IO20" s="369"/>
      <c r="IP20" s="369"/>
      <c r="IQ20" s="369"/>
      <c r="IR20" s="369"/>
      <c r="IS20" s="369"/>
      <c r="IT20" s="369"/>
      <c r="IU20" s="369"/>
      <c r="IV20" s="369"/>
      <c r="IW20" s="369"/>
      <c r="IX20" s="369"/>
      <c r="IY20" s="369"/>
      <c r="IZ20" s="369"/>
      <c r="JA20" s="369"/>
      <c r="JB20" s="369"/>
      <c r="JC20" s="369"/>
      <c r="JD20" s="369"/>
      <c r="JE20" s="369"/>
      <c r="JF20" s="369"/>
      <c r="JG20" s="369"/>
      <c r="JH20" s="369"/>
      <c r="JI20" s="369"/>
      <c r="JJ20" s="369"/>
      <c r="JK20" s="369"/>
      <c r="JL20" s="369"/>
      <c r="JM20" s="369"/>
      <c r="JN20" s="369"/>
      <c r="JO20" s="369"/>
      <c r="JP20" s="369"/>
      <c r="JQ20" s="369"/>
      <c r="JR20" s="369"/>
      <c r="JS20" s="369"/>
      <c r="JT20" s="369"/>
      <c r="JU20" s="369"/>
      <c r="JV20" s="369"/>
      <c r="JW20" s="369"/>
      <c r="JX20" s="369"/>
      <c r="JY20" s="369"/>
      <c r="JZ20" s="369"/>
      <c r="KA20" s="369"/>
      <c r="KB20" s="369"/>
      <c r="KC20" s="369"/>
      <c r="KD20" s="369"/>
      <c r="KE20" s="369"/>
      <c r="KF20" s="369"/>
      <c r="KG20" s="369"/>
      <c r="KH20" s="369"/>
      <c r="KI20" s="369"/>
      <c r="KJ20" s="369"/>
      <c r="KK20" s="369"/>
      <c r="KL20" s="369"/>
      <c r="KM20" s="369"/>
      <c r="KN20" s="369"/>
      <c r="KO20" s="369"/>
      <c r="KP20" s="369"/>
      <c r="KQ20" s="369"/>
      <c r="KR20" s="369"/>
      <c r="KS20" s="369"/>
      <c r="KT20" s="369"/>
      <c r="KU20" s="369"/>
      <c r="KV20" s="369"/>
      <c r="KW20" s="369"/>
      <c r="KX20" s="369"/>
      <c r="KY20" s="369"/>
      <c r="KZ20" s="369"/>
      <c r="LA20" s="369"/>
      <c r="LB20" s="369"/>
      <c r="LC20" s="369"/>
      <c r="LD20" s="369"/>
      <c r="LE20" s="369"/>
      <c r="LF20" s="369"/>
      <c r="LG20" s="369"/>
      <c r="LH20" s="369"/>
      <c r="LI20" s="369"/>
      <c r="LJ20" s="369"/>
      <c r="LK20" s="369"/>
      <c r="LL20" s="369"/>
      <c r="LM20" s="369"/>
      <c r="LN20" s="369"/>
      <c r="LO20" s="369"/>
      <c r="LP20" s="369"/>
      <c r="LQ20" s="369"/>
      <c r="LR20" s="369"/>
      <c r="LS20" s="369"/>
      <c r="LT20" s="369"/>
      <c r="LU20" s="369"/>
      <c r="LV20" s="369"/>
      <c r="LW20" s="369"/>
      <c r="LX20" s="369"/>
      <c r="LY20" s="369"/>
      <c r="LZ20" s="369"/>
      <c r="MA20" s="369"/>
      <c r="MB20" s="369"/>
      <c r="MC20" s="369"/>
      <c r="MD20" s="369"/>
      <c r="ME20" s="369"/>
      <c r="MF20" s="369"/>
      <c r="MG20" s="369"/>
      <c r="MH20" s="369"/>
      <c r="MI20" s="369"/>
      <c r="MJ20" s="369"/>
      <c r="MK20" s="369"/>
      <c r="ML20" s="369"/>
      <c r="MM20" s="369"/>
      <c r="MN20" s="369"/>
      <c r="MO20" s="369"/>
      <c r="MP20" s="369"/>
      <c r="MQ20" s="369"/>
      <c r="MR20" s="369"/>
      <c r="MS20" s="369"/>
      <c r="MT20" s="369"/>
      <c r="MU20" s="369"/>
      <c r="MV20" s="369"/>
      <c r="MW20" s="369"/>
      <c r="MX20" s="369"/>
      <c r="MY20" s="369"/>
      <c r="MZ20" s="369"/>
      <c r="NA20" s="369"/>
      <c r="NB20" s="369"/>
      <c r="NC20" s="369"/>
      <c r="ND20" s="369"/>
      <c r="NE20" s="369"/>
      <c r="NF20" s="369"/>
      <c r="NG20" s="369"/>
      <c r="NH20" s="369"/>
      <c r="NI20" s="369"/>
      <c r="NJ20" s="369"/>
      <c r="NK20" s="369"/>
      <c r="NL20" s="369"/>
      <c r="NM20" s="369"/>
      <c r="NN20" s="369"/>
      <c r="NO20" s="369"/>
      <c r="NP20" s="369"/>
      <c r="NQ20" s="369"/>
      <c r="NR20" s="369"/>
      <c r="NS20" s="369"/>
      <c r="NT20" s="369"/>
      <c r="NU20" s="369"/>
      <c r="NV20" s="369"/>
      <c r="NW20" s="369"/>
      <c r="NX20" s="369"/>
      <c r="NY20" s="369"/>
      <c r="NZ20" s="369"/>
      <c r="OA20" s="369"/>
      <c r="OB20" s="369"/>
      <c r="OC20" s="369"/>
      <c r="OD20" s="369"/>
      <c r="OE20" s="369"/>
      <c r="OF20" s="369"/>
      <c r="OG20" s="369"/>
      <c r="OH20" s="369"/>
      <c r="OI20" s="369"/>
      <c r="OJ20" s="369"/>
      <c r="OK20" s="369"/>
      <c r="OL20" s="369"/>
      <c r="OM20" s="369"/>
      <c r="ON20" s="369"/>
      <c r="OO20" s="369"/>
      <c r="OP20" s="369"/>
      <c r="OQ20" s="369"/>
      <c r="OR20" s="369"/>
      <c r="OS20" s="369"/>
      <c r="OT20" s="369"/>
      <c r="OU20" s="369"/>
      <c r="OV20" s="369"/>
      <c r="OW20" s="369"/>
      <c r="OX20" s="369"/>
      <c r="OY20" s="369"/>
      <c r="OZ20" s="369"/>
      <c r="PA20" s="369"/>
      <c r="PB20" s="369"/>
      <c r="PC20" s="369"/>
      <c r="PD20" s="369"/>
      <c r="PE20" s="369"/>
      <c r="PF20" s="369"/>
      <c r="PG20" s="369"/>
      <c r="PH20" s="369"/>
      <c r="PI20" s="369"/>
      <c r="PJ20" s="369"/>
      <c r="PK20" s="369"/>
      <c r="PL20" s="369"/>
      <c r="PM20" s="369"/>
      <c r="PN20" s="369"/>
      <c r="PO20" s="369"/>
      <c r="PP20" s="369"/>
      <c r="PQ20" s="369"/>
      <c r="PR20" s="369"/>
      <c r="PS20" s="369"/>
      <c r="PT20" s="369"/>
      <c r="PU20" s="369"/>
      <c r="PV20" s="369"/>
      <c r="PW20" s="369"/>
      <c r="PX20" s="369"/>
      <c r="PY20" s="369"/>
      <c r="PZ20" s="369"/>
      <c r="QA20" s="369"/>
      <c r="QB20" s="369"/>
      <c r="QC20" s="369"/>
      <c r="QD20" s="369"/>
      <c r="QE20" s="369"/>
      <c r="QF20" s="369"/>
      <c r="QG20" s="369"/>
      <c r="QH20" s="369"/>
      <c r="QI20" s="369"/>
      <c r="QJ20" s="369"/>
      <c r="QK20" s="369"/>
      <c r="QL20" s="369"/>
      <c r="QM20" s="369"/>
      <c r="QN20" s="369"/>
      <c r="QO20" s="369"/>
      <c r="QP20" s="369"/>
      <c r="QQ20" s="369"/>
      <c r="QR20" s="369"/>
      <c r="QS20" s="369"/>
      <c r="QT20" s="369"/>
      <c r="QU20" s="369"/>
      <c r="QV20" s="369"/>
      <c r="QW20" s="369"/>
      <c r="QX20" s="369"/>
      <c r="QY20" s="369"/>
      <c r="QZ20" s="369"/>
      <c r="RA20" s="369"/>
      <c r="RB20" s="369"/>
      <c r="RC20" s="369"/>
      <c r="RD20" s="369"/>
      <c r="RE20" s="369"/>
      <c r="RF20" s="369"/>
      <c r="RG20" s="369"/>
      <c r="RH20" s="369"/>
      <c r="RI20" s="369"/>
      <c r="RJ20" s="369"/>
      <c r="RK20" s="369"/>
      <c r="RL20" s="369"/>
      <c r="RM20" s="369"/>
      <c r="RN20" s="369"/>
      <c r="RO20" s="369"/>
      <c r="RP20" s="369"/>
      <c r="RQ20" s="369"/>
      <c r="RR20" s="369"/>
      <c r="RS20" s="369"/>
      <c r="RT20" s="369"/>
      <c r="RU20" s="369"/>
      <c r="RV20" s="369"/>
      <c r="RW20" s="369"/>
      <c r="RX20" s="369"/>
      <c r="RY20" s="369"/>
      <c r="RZ20" s="369"/>
      <c r="SA20" s="369"/>
      <c r="SB20" s="369"/>
      <c r="SC20" s="369"/>
      <c r="SD20" s="369"/>
      <c r="SE20" s="369"/>
      <c r="SF20" s="369"/>
      <c r="SG20" s="369"/>
      <c r="SH20" s="369"/>
      <c r="SI20" s="369"/>
      <c r="SJ20" s="369"/>
      <c r="SK20" s="369"/>
      <c r="SL20" s="369"/>
      <c r="SM20" s="369"/>
      <c r="SN20" s="369"/>
      <c r="SO20" s="369"/>
      <c r="SP20" s="369"/>
      <c r="SQ20" s="369"/>
      <c r="SR20" s="369"/>
      <c r="SS20" s="369"/>
      <c r="ST20" s="369"/>
      <c r="SU20" s="369"/>
      <c r="SV20" s="369"/>
      <c r="SW20" s="369"/>
      <c r="SX20" s="369"/>
      <c r="SY20" s="369"/>
      <c r="SZ20" s="369"/>
      <c r="TA20" s="369"/>
      <c r="TB20" s="369"/>
      <c r="TC20" s="369"/>
      <c r="TD20" s="369"/>
      <c r="TE20" s="369"/>
      <c r="TF20" s="369"/>
      <c r="TG20" s="369"/>
      <c r="TH20" s="369"/>
      <c r="TI20" s="369"/>
      <c r="TJ20" s="369"/>
      <c r="TK20" s="369"/>
      <c r="TL20" s="369"/>
      <c r="TM20" s="369"/>
      <c r="TN20" s="369"/>
      <c r="TO20" s="369"/>
      <c r="TP20" s="369"/>
      <c r="TQ20" s="369"/>
      <c r="TR20" s="369"/>
      <c r="TS20" s="369"/>
      <c r="TT20" s="369"/>
      <c r="TU20" s="369"/>
      <c r="TV20" s="369"/>
      <c r="TW20" s="369"/>
      <c r="TX20" s="369"/>
      <c r="TY20" s="369"/>
      <c r="TZ20" s="369"/>
      <c r="UA20" s="369"/>
      <c r="UB20" s="369"/>
      <c r="UC20" s="369"/>
      <c r="UD20" s="369"/>
      <c r="UE20" s="369"/>
      <c r="UF20" s="369"/>
      <c r="UG20" s="369"/>
      <c r="UH20" s="369"/>
      <c r="UI20" s="369"/>
      <c r="UJ20" s="369"/>
      <c r="UK20" s="369"/>
      <c r="UL20" s="369"/>
      <c r="UM20" s="369"/>
      <c r="UN20" s="369"/>
      <c r="UO20" s="369"/>
      <c r="UP20" s="369"/>
      <c r="UQ20" s="369"/>
      <c r="UR20" s="369"/>
      <c r="US20" s="369"/>
      <c r="UT20" s="369"/>
      <c r="UU20" s="369"/>
      <c r="UV20" s="369"/>
      <c r="UW20" s="369"/>
      <c r="UX20" s="369"/>
      <c r="UY20" s="369"/>
      <c r="UZ20" s="369"/>
      <c r="VA20" s="369"/>
      <c r="VB20" s="369"/>
      <c r="VC20" s="369"/>
      <c r="VD20" s="369"/>
      <c r="VE20" s="369"/>
      <c r="VF20" s="369"/>
      <c r="VG20" s="369"/>
      <c r="VH20" s="369"/>
      <c r="VI20" s="369"/>
      <c r="VJ20" s="369"/>
      <c r="VK20" s="369"/>
      <c r="VL20" s="369"/>
      <c r="VM20" s="369"/>
      <c r="VN20" s="369"/>
      <c r="VO20" s="369"/>
      <c r="VP20" s="369"/>
      <c r="VQ20" s="369"/>
      <c r="VR20" s="369"/>
      <c r="VS20" s="369"/>
      <c r="VT20" s="369"/>
      <c r="VU20" s="369"/>
      <c r="VV20" s="369"/>
      <c r="VW20" s="369"/>
      <c r="VX20" s="369"/>
      <c r="VY20" s="369"/>
      <c r="VZ20" s="369"/>
      <c r="WA20" s="369"/>
      <c r="WB20" s="369"/>
      <c r="WC20" s="369"/>
      <c r="WD20" s="369"/>
      <c r="WE20" s="369"/>
      <c r="WF20" s="369"/>
      <c r="WG20" s="369"/>
      <c r="WH20" s="369"/>
      <c r="WI20" s="369"/>
      <c r="WJ20" s="369"/>
      <c r="WK20" s="369"/>
      <c r="WL20" s="369"/>
      <c r="WM20" s="369"/>
      <c r="WN20" s="369"/>
      <c r="WO20" s="369"/>
      <c r="WP20" s="369"/>
      <c r="WQ20" s="369"/>
      <c r="WR20" s="369"/>
      <c r="WS20" s="369"/>
      <c r="WT20" s="369"/>
      <c r="WU20" s="369"/>
      <c r="WV20" s="369"/>
      <c r="WW20" s="369"/>
      <c r="WX20" s="369"/>
      <c r="WY20" s="369"/>
      <c r="WZ20" s="369"/>
      <c r="XA20" s="369"/>
      <c r="XB20" s="369"/>
      <c r="XC20" s="369"/>
      <c r="XD20" s="369"/>
      <c r="XE20" s="369"/>
      <c r="XF20" s="369"/>
      <c r="XG20" s="369"/>
      <c r="XH20" s="369"/>
      <c r="XI20" s="369"/>
      <c r="XJ20" s="369"/>
      <c r="XK20" s="369"/>
      <c r="XL20" s="369"/>
      <c r="XM20" s="369"/>
      <c r="XN20" s="369"/>
      <c r="XO20" s="369"/>
      <c r="XP20" s="369"/>
      <c r="XQ20" s="369"/>
      <c r="XR20" s="369"/>
      <c r="XS20" s="369"/>
      <c r="XT20" s="369"/>
      <c r="XU20" s="369"/>
      <c r="XV20" s="369"/>
      <c r="XW20" s="369"/>
      <c r="XX20" s="369"/>
      <c r="XY20" s="369"/>
      <c r="XZ20" s="369"/>
      <c r="YA20" s="369"/>
      <c r="YB20" s="369"/>
      <c r="YC20" s="369"/>
      <c r="YD20" s="369"/>
      <c r="YE20" s="369"/>
      <c r="YF20" s="369"/>
      <c r="YG20" s="369"/>
      <c r="YH20" s="369"/>
      <c r="YI20" s="369"/>
      <c r="YJ20" s="369"/>
      <c r="YK20" s="369"/>
      <c r="YL20" s="369"/>
      <c r="YM20" s="369"/>
      <c r="YN20" s="369"/>
      <c r="YO20" s="369"/>
      <c r="YP20" s="369"/>
      <c r="YQ20" s="369"/>
      <c r="YR20" s="369"/>
      <c r="YS20" s="369"/>
      <c r="YT20" s="369"/>
      <c r="YU20" s="369"/>
      <c r="YV20" s="369"/>
      <c r="YW20" s="369"/>
      <c r="YX20" s="369"/>
      <c r="YY20" s="369"/>
      <c r="YZ20" s="369"/>
      <c r="ZA20" s="369"/>
      <c r="ZB20" s="369"/>
      <c r="ZC20" s="369"/>
      <c r="ZD20" s="369"/>
      <c r="ZE20" s="369"/>
      <c r="ZF20" s="369"/>
      <c r="ZG20" s="369"/>
      <c r="ZH20" s="369"/>
      <c r="ZI20" s="369"/>
      <c r="ZJ20" s="369"/>
      <c r="ZK20" s="369"/>
      <c r="ZL20" s="369"/>
      <c r="ZM20" s="369"/>
      <c r="ZN20" s="369"/>
      <c r="ZO20" s="369"/>
      <c r="ZP20" s="369"/>
      <c r="ZQ20" s="369"/>
      <c r="ZR20" s="369"/>
      <c r="ZS20" s="369"/>
      <c r="ZT20" s="369"/>
      <c r="ZU20" s="369"/>
      <c r="ZV20" s="369"/>
      <c r="ZW20" s="369"/>
      <c r="ZX20" s="369"/>
      <c r="ZY20" s="369"/>
      <c r="ZZ20" s="369"/>
      <c r="AAA20" s="369"/>
      <c r="AAB20" s="369"/>
      <c r="AAC20" s="369"/>
      <c r="AAD20" s="369"/>
      <c r="AAE20" s="369"/>
      <c r="AAF20" s="369"/>
      <c r="AAG20" s="369"/>
      <c r="AAH20" s="369"/>
      <c r="AAI20" s="369"/>
      <c r="AAJ20" s="369"/>
      <c r="AAK20" s="369"/>
      <c r="AAL20" s="369"/>
      <c r="AAM20" s="369"/>
      <c r="AAN20" s="369"/>
      <c r="AAO20" s="369"/>
      <c r="AAP20" s="369"/>
      <c r="AAQ20" s="369"/>
      <c r="AAR20" s="369"/>
      <c r="AAS20" s="369"/>
      <c r="AAT20" s="369"/>
      <c r="AAU20" s="369"/>
      <c r="AAV20" s="369"/>
      <c r="AAW20" s="369"/>
      <c r="AAX20" s="369"/>
      <c r="AAY20" s="369"/>
      <c r="AAZ20" s="369"/>
      <c r="ABA20" s="369"/>
      <c r="ABB20" s="369"/>
      <c r="ABC20" s="369"/>
      <c r="ABD20" s="369"/>
      <c r="ABE20" s="369"/>
      <c r="ABF20" s="369"/>
      <c r="ABG20" s="369"/>
      <c r="ABH20" s="369"/>
      <c r="ABI20" s="369"/>
      <c r="ABJ20" s="369"/>
      <c r="ABK20" s="369"/>
      <c r="ABL20" s="369"/>
      <c r="ABM20" s="369"/>
      <c r="ABN20" s="369"/>
      <c r="ABO20" s="369"/>
      <c r="ABP20" s="369"/>
      <c r="ABQ20" s="369"/>
      <c r="ABR20" s="369"/>
      <c r="ABS20" s="369"/>
      <c r="ABT20" s="369"/>
      <c r="ABU20" s="369"/>
      <c r="ABV20" s="369"/>
      <c r="ABW20" s="369"/>
      <c r="ABX20" s="369"/>
      <c r="ABY20" s="369"/>
      <c r="ABZ20" s="369"/>
      <c r="ACA20" s="369"/>
      <c r="ACB20" s="369"/>
      <c r="ACC20" s="369"/>
      <c r="ACD20" s="369"/>
      <c r="ACE20" s="369"/>
      <c r="ACF20" s="369"/>
      <c r="ACG20" s="369"/>
      <c r="ACH20" s="369"/>
      <c r="ACI20" s="369"/>
      <c r="ACJ20" s="369"/>
      <c r="ACK20" s="369"/>
      <c r="ACL20" s="369"/>
      <c r="ACM20" s="369"/>
      <c r="ACN20" s="369"/>
      <c r="ACO20" s="369"/>
      <c r="ACP20" s="369"/>
      <c r="ACQ20" s="369"/>
      <c r="ACR20" s="369"/>
      <c r="ACS20" s="369"/>
      <c r="ACT20" s="369"/>
      <c r="ACU20" s="369"/>
      <c r="ACV20" s="369"/>
      <c r="ACW20" s="369"/>
      <c r="ACX20" s="369"/>
      <c r="ACY20" s="369"/>
      <c r="ACZ20" s="369"/>
      <c r="ADA20" s="369"/>
      <c r="ADB20" s="369"/>
      <c r="ADC20" s="369"/>
      <c r="ADD20" s="369"/>
      <c r="ADE20" s="369"/>
      <c r="ADF20" s="369"/>
      <c r="ADG20" s="369"/>
      <c r="ADH20" s="369"/>
      <c r="ADI20" s="369"/>
      <c r="ADJ20" s="369"/>
      <c r="ADK20" s="369"/>
      <c r="ADL20" s="369"/>
      <c r="ADM20" s="369"/>
      <c r="ADN20" s="369"/>
      <c r="ADO20" s="369"/>
      <c r="ADP20" s="369"/>
      <c r="ADQ20" s="369"/>
      <c r="ADR20" s="369"/>
      <c r="ADS20" s="369"/>
      <c r="ADT20" s="369"/>
      <c r="ADU20" s="369"/>
      <c r="ADV20" s="369"/>
      <c r="ADW20" s="369"/>
      <c r="ADX20" s="369"/>
      <c r="ADY20" s="369"/>
      <c r="ADZ20" s="369"/>
      <c r="AEA20" s="369"/>
      <c r="AEB20" s="369"/>
      <c r="AEC20" s="369"/>
      <c r="AED20" s="369"/>
      <c r="AEE20" s="369"/>
      <c r="AEF20" s="369"/>
      <c r="AEG20" s="369"/>
      <c r="AEH20" s="369"/>
      <c r="AEI20" s="369"/>
      <c r="AEJ20" s="369"/>
      <c r="AEK20" s="369"/>
      <c r="AEL20" s="369"/>
      <c r="AEM20" s="369"/>
      <c r="AEN20" s="369"/>
      <c r="AEO20" s="369"/>
      <c r="AEP20" s="369"/>
      <c r="AEQ20" s="369"/>
      <c r="AER20" s="369"/>
      <c r="AES20" s="369"/>
      <c r="AET20" s="369"/>
      <c r="AEU20" s="369"/>
      <c r="AEV20" s="369"/>
      <c r="AEW20" s="369"/>
      <c r="AEX20" s="369"/>
      <c r="AEY20" s="369"/>
      <c r="AEZ20" s="369"/>
      <c r="AFA20" s="369"/>
      <c r="AFB20" s="369"/>
      <c r="AFC20" s="369"/>
      <c r="AFD20" s="369"/>
      <c r="AFE20" s="369"/>
      <c r="AFF20" s="369"/>
      <c r="AFG20" s="369"/>
      <c r="AFH20" s="369"/>
      <c r="AFI20" s="369"/>
      <c r="AFJ20" s="369"/>
      <c r="AFK20" s="369"/>
      <c r="AFL20" s="369"/>
      <c r="AFM20" s="369"/>
      <c r="AFN20" s="369"/>
      <c r="AFO20" s="369"/>
      <c r="AFP20" s="369"/>
      <c r="AFQ20" s="369"/>
      <c r="AFR20" s="369"/>
      <c r="AFS20" s="369"/>
      <c r="AFT20" s="369"/>
      <c r="AFU20" s="369"/>
      <c r="AFV20" s="369"/>
      <c r="AFW20" s="369"/>
      <c r="AFX20" s="369"/>
      <c r="AFY20" s="369"/>
      <c r="AFZ20" s="369"/>
      <c r="AGA20" s="369"/>
      <c r="AGB20" s="369"/>
      <c r="AGC20" s="369"/>
      <c r="AGD20" s="369"/>
      <c r="AGE20" s="369"/>
      <c r="AGF20" s="369"/>
      <c r="AGG20" s="369"/>
      <c r="AGH20" s="369"/>
      <c r="AGI20" s="369"/>
      <c r="AGJ20" s="369"/>
      <c r="AGK20" s="369"/>
      <c r="AGL20" s="369"/>
      <c r="AGM20" s="369"/>
      <c r="AGN20" s="369"/>
      <c r="AGO20" s="369"/>
      <c r="AGP20" s="369"/>
      <c r="AGQ20" s="369"/>
      <c r="AGR20" s="369"/>
      <c r="AGS20" s="369"/>
      <c r="AGT20" s="369"/>
      <c r="AGU20" s="369"/>
      <c r="AGV20" s="369"/>
      <c r="AGW20" s="369"/>
      <c r="AGX20" s="369"/>
      <c r="AGY20" s="369"/>
      <c r="AGZ20" s="369"/>
      <c r="AHA20" s="369"/>
      <c r="AHB20" s="369"/>
      <c r="AHC20" s="369"/>
      <c r="AHD20" s="369"/>
      <c r="AHE20" s="369"/>
      <c r="AHF20" s="369"/>
      <c r="AHG20" s="369"/>
      <c r="AHH20" s="369"/>
      <c r="AHI20" s="369"/>
      <c r="AHJ20" s="369"/>
      <c r="AHK20" s="369"/>
      <c r="AHL20" s="369"/>
      <c r="AHM20" s="369"/>
      <c r="AHN20" s="369"/>
      <c r="AHO20" s="369"/>
      <c r="AHP20" s="369"/>
      <c r="AHQ20" s="369"/>
      <c r="AHR20" s="369"/>
      <c r="AHS20" s="369"/>
      <c r="AHT20" s="369"/>
      <c r="AHU20" s="369"/>
      <c r="AHV20" s="369"/>
      <c r="AHW20" s="369"/>
      <c r="AHX20" s="369"/>
      <c r="AHY20" s="369"/>
      <c r="AHZ20" s="369"/>
      <c r="AIA20" s="369"/>
      <c r="AIB20" s="369"/>
      <c r="AIC20" s="369"/>
      <c r="AID20" s="369"/>
      <c r="AIE20" s="369"/>
      <c r="AIF20" s="369"/>
      <c r="AIG20" s="369"/>
      <c r="AIH20" s="369"/>
      <c r="AII20" s="369"/>
      <c r="AIJ20" s="369"/>
      <c r="AIK20" s="369"/>
      <c r="AIL20" s="369"/>
      <c r="AIM20" s="369"/>
      <c r="AIN20" s="369"/>
      <c r="AIO20" s="369"/>
      <c r="AIP20" s="369"/>
      <c r="AIQ20" s="369"/>
      <c r="AIR20" s="369"/>
      <c r="AIS20" s="369"/>
      <c r="AIT20" s="369"/>
      <c r="AIU20" s="369"/>
      <c r="AIV20" s="369"/>
      <c r="AIW20" s="369"/>
      <c r="AIX20" s="369"/>
      <c r="AIY20" s="369"/>
      <c r="AIZ20" s="369"/>
      <c r="AJA20" s="369"/>
      <c r="AJB20" s="369"/>
      <c r="AJC20" s="369"/>
      <c r="AJD20" s="369"/>
      <c r="AJE20" s="369"/>
      <c r="AJF20" s="369"/>
      <c r="AJG20" s="369"/>
      <c r="AJH20" s="369"/>
      <c r="AJI20" s="369"/>
      <c r="AJJ20" s="369"/>
      <c r="AJK20" s="369"/>
      <c r="AJL20" s="369"/>
      <c r="AJM20" s="369"/>
      <c r="AJN20" s="369"/>
      <c r="AJO20" s="369"/>
      <c r="AJP20" s="369"/>
      <c r="AJQ20" s="369"/>
      <c r="AJR20" s="369"/>
      <c r="AJS20" s="369"/>
      <c r="AJT20" s="369"/>
      <c r="AJU20" s="369"/>
      <c r="AJV20" s="369"/>
      <c r="AJW20" s="369"/>
      <c r="AJX20" s="369"/>
      <c r="AJY20" s="369"/>
      <c r="AJZ20" s="369"/>
      <c r="AKA20" s="369"/>
      <c r="AKB20" s="369"/>
      <c r="AKC20" s="369"/>
      <c r="AKD20" s="369"/>
      <c r="AKE20" s="369"/>
      <c r="AKF20" s="369"/>
      <c r="AKG20" s="369"/>
      <c r="AKH20" s="369"/>
      <c r="AKI20" s="369"/>
      <c r="AKJ20" s="369"/>
      <c r="AKK20" s="369"/>
      <c r="AKL20" s="369"/>
      <c r="AKM20" s="369"/>
      <c r="AKN20" s="369"/>
      <c r="AKO20" s="369"/>
      <c r="AKP20" s="369"/>
      <c r="AKQ20" s="369"/>
      <c r="AKR20" s="369"/>
      <c r="AKS20" s="369"/>
      <c r="AKT20" s="369"/>
      <c r="AKU20" s="369"/>
      <c r="AKV20" s="369"/>
      <c r="AKW20" s="369"/>
      <c r="AKX20" s="369"/>
      <c r="AKY20" s="369"/>
      <c r="AKZ20" s="369"/>
      <c r="ALA20" s="369"/>
      <c r="ALB20" s="369"/>
      <c r="ALC20" s="369"/>
      <c r="ALD20" s="369"/>
      <c r="ALE20" s="369"/>
      <c r="ALF20" s="369"/>
      <c r="ALG20" s="369"/>
      <c r="ALH20" s="369"/>
      <c r="ALI20" s="369"/>
      <c r="ALJ20" s="369"/>
    </row>
    <row r="21" spans="1:998" ht="13.5" customHeight="1">
      <c r="C21" s="358"/>
      <c r="D21" s="358"/>
      <c r="E21" s="358"/>
      <c r="F21" s="358"/>
      <c r="G21" s="358"/>
      <c r="H21" s="358"/>
      <c r="I21" s="358"/>
      <c r="J21" s="358"/>
    </row>
    <row r="22" spans="1:998" ht="13.5" customHeight="1">
      <c r="B22" s="372" t="s">
        <v>416</v>
      </c>
      <c r="C22" s="373"/>
      <c r="D22" s="373"/>
      <c r="E22" s="373"/>
      <c r="F22" s="373"/>
      <c r="G22" s="373"/>
      <c r="H22" s="373"/>
      <c r="I22" s="373"/>
      <c r="J22" s="373"/>
      <c r="K22" s="374"/>
      <c r="L22" s="374"/>
      <c r="M22" s="374"/>
      <c r="N22" s="374"/>
    </row>
    <row r="23" spans="1:998" ht="13.5" customHeight="1">
      <c r="C23" s="358"/>
      <c r="D23" s="358"/>
      <c r="E23" s="358"/>
      <c r="F23" s="358"/>
      <c r="G23" s="358"/>
      <c r="H23" s="358"/>
      <c r="I23" s="358"/>
      <c r="J23" s="358"/>
    </row>
    <row r="24" spans="1:998" ht="13.5" customHeight="1">
      <c r="B24" s="375" t="s">
        <v>417</v>
      </c>
      <c r="C24" s="358"/>
      <c r="D24" s="358"/>
      <c r="E24" s="358"/>
      <c r="F24" s="376"/>
      <c r="G24" s="376"/>
      <c r="H24" s="358"/>
      <c r="I24" s="358"/>
      <c r="J24" s="358"/>
    </row>
    <row r="26" spans="1:998" ht="13.5" customHeight="1">
      <c r="B26" s="377"/>
      <c r="C26" s="246">
        <v>2015</v>
      </c>
      <c r="D26" s="246">
        <v>2016</v>
      </c>
      <c r="E26" s="246">
        <v>2017</v>
      </c>
      <c r="F26" s="246">
        <v>2018</v>
      </c>
      <c r="G26" s="246">
        <v>2019</v>
      </c>
      <c r="H26" s="246">
        <v>2020</v>
      </c>
      <c r="I26" s="246">
        <v>2025</v>
      </c>
      <c r="J26" s="246">
        <v>2030</v>
      </c>
      <c r="K26" s="246">
        <v>2035</v>
      </c>
      <c r="L26" s="246">
        <v>2040</v>
      </c>
      <c r="M26" s="246">
        <v>2045</v>
      </c>
      <c r="N26" s="247">
        <v>2050</v>
      </c>
    </row>
    <row r="27" spans="1:998" ht="13.5" customHeight="1">
      <c r="B27" s="378" t="s">
        <v>418</v>
      </c>
      <c r="C27" s="379">
        <v>5676.203017464064</v>
      </c>
      <c r="D27" s="379">
        <v>5770.7285637053637</v>
      </c>
      <c r="E27" s="379">
        <v>5905.8251667411769</v>
      </c>
      <c r="F27" s="379">
        <v>6016.3430764482991</v>
      </c>
      <c r="G27" s="379">
        <v>5930.384221321814</v>
      </c>
      <c r="H27" s="379">
        <v>5690.6007940269592</v>
      </c>
      <c r="I27" s="380">
        <f>H27</f>
        <v>5690.6007940269592</v>
      </c>
      <c r="J27" s="380">
        <f t="shared" ref="J27:N28" si="0">I27</f>
        <v>5690.6007940269592</v>
      </c>
      <c r="K27" s="380">
        <f t="shared" si="0"/>
        <v>5690.6007940269592</v>
      </c>
      <c r="L27" s="380">
        <f t="shared" si="0"/>
        <v>5690.6007940269592</v>
      </c>
      <c r="M27" s="380">
        <f t="shared" si="0"/>
        <v>5690.6007940269592</v>
      </c>
      <c r="N27" s="380">
        <f t="shared" si="0"/>
        <v>5690.6007940269592</v>
      </c>
    </row>
    <row r="28" spans="1:998" ht="13.5" customHeight="1">
      <c r="B28" s="378" t="s">
        <v>419</v>
      </c>
      <c r="C28" s="379">
        <v>388.02199999999999</v>
      </c>
      <c r="D28" s="379">
        <v>419.21</v>
      </c>
      <c r="E28" s="379">
        <v>449.08300000000003</v>
      </c>
      <c r="F28" s="379">
        <v>469.77699999999999</v>
      </c>
      <c r="G28" s="379">
        <v>487.43299999999999</v>
      </c>
      <c r="H28" s="379">
        <v>410.55599999999998</v>
      </c>
      <c r="I28" s="380">
        <f>H28</f>
        <v>410.55599999999998</v>
      </c>
      <c r="J28" s="380">
        <f t="shared" si="0"/>
        <v>410.55599999999998</v>
      </c>
      <c r="K28" s="380">
        <f t="shared" si="0"/>
        <v>410.55599999999998</v>
      </c>
      <c r="L28" s="380">
        <f t="shared" si="0"/>
        <v>410.55599999999998</v>
      </c>
      <c r="M28" s="380">
        <f t="shared" si="0"/>
        <v>410.55599999999998</v>
      </c>
      <c r="N28" s="380">
        <f t="shared" si="0"/>
        <v>410.55599999999998</v>
      </c>
    </row>
    <row r="29" spans="1:998" ht="13.5" customHeight="1">
      <c r="C29" s="381">
        <f>C27/C28</f>
        <v>14.628559765848493</v>
      </c>
      <c r="D29" s="381">
        <f t="shared" ref="D29:H29" si="1">D27/D28</f>
        <v>13.765722582250815</v>
      </c>
      <c r="E29" s="381">
        <f t="shared" si="1"/>
        <v>13.150854445038393</v>
      </c>
      <c r="F29" s="381">
        <f t="shared" si="1"/>
        <v>12.806806370785074</v>
      </c>
      <c r="G29" s="381">
        <f t="shared" si="1"/>
        <v>12.166562832885369</v>
      </c>
      <c r="H29" s="381">
        <f t="shared" si="1"/>
        <v>13.860717646379445</v>
      </c>
    </row>
    <row r="31" spans="1:998" ht="13.5" customHeight="1">
      <c r="B31" s="224" t="s">
        <v>349</v>
      </c>
      <c r="C31" s="224"/>
      <c r="D31" s="224"/>
      <c r="E31" s="224"/>
      <c r="F31" s="224"/>
      <c r="G31" s="224"/>
      <c r="H31" s="224"/>
    </row>
    <row r="32" spans="1:998" ht="13.5" customHeight="1">
      <c r="B32" s="382"/>
      <c r="C32" s="383">
        <v>2015</v>
      </c>
      <c r="D32" s="383">
        <v>2016</v>
      </c>
      <c r="E32" s="384">
        <v>2017</v>
      </c>
      <c r="F32" s="384">
        <v>2018</v>
      </c>
      <c r="G32" s="384">
        <v>2019</v>
      </c>
      <c r="H32" s="384">
        <v>2020</v>
      </c>
    </row>
    <row r="33" spans="2:24" ht="13.5" customHeight="1">
      <c r="B33" s="385" t="s">
        <v>420</v>
      </c>
      <c r="C33" s="379">
        <v>14155.205133650517</v>
      </c>
      <c r="D33" s="379">
        <v>14142.022526075238</v>
      </c>
      <c r="E33" s="379">
        <v>14014.60182971281</v>
      </c>
      <c r="F33" s="379">
        <v>13943.724649166421</v>
      </c>
      <c r="G33" s="379">
        <v>14016.29646575092</v>
      </c>
      <c r="H33" s="379">
        <v>12841.657670982409</v>
      </c>
    </row>
    <row r="34" spans="2:24" ht="13.5" customHeight="1">
      <c r="B34" s="385" t="s">
        <v>351</v>
      </c>
      <c r="C34" s="379">
        <v>14591.471106415722</v>
      </c>
      <c r="D34" s="379">
        <v>14556.488428505245</v>
      </c>
      <c r="E34" s="379">
        <v>14408.764428399476</v>
      </c>
      <c r="F34" s="379">
        <v>14321.222930977543</v>
      </c>
      <c r="G34" s="379">
        <v>14367.169301206677</v>
      </c>
      <c r="H34" s="379">
        <v>13161.572745873904</v>
      </c>
    </row>
    <row r="35" spans="2:24" ht="13.5" customHeight="1">
      <c r="B35" s="385" t="s">
        <v>421</v>
      </c>
      <c r="C35" s="379">
        <v>5640.5541617532672</v>
      </c>
      <c r="D35" s="379">
        <v>5736.8530076139932</v>
      </c>
      <c r="E35" s="379">
        <v>5794.2706947930556</v>
      </c>
      <c r="F35" s="379">
        <v>6042.1034442581777</v>
      </c>
      <c r="G35" s="379">
        <v>6623.6434568762934</v>
      </c>
      <c r="H35" s="379">
        <v>6265.196941207967</v>
      </c>
    </row>
    <row r="36" spans="2:24" ht="13.5" customHeight="1">
      <c r="B36" s="386"/>
      <c r="C36" s="387"/>
      <c r="D36" s="387"/>
      <c r="E36" s="387"/>
    </row>
    <row r="38" spans="2:24" ht="13.5" customHeight="1">
      <c r="B38" s="372" t="s">
        <v>422</v>
      </c>
      <c r="C38" s="373"/>
      <c r="D38" s="373"/>
      <c r="E38" s="373"/>
      <c r="F38" s="388" t="s">
        <v>423</v>
      </c>
      <c r="G38" s="388"/>
      <c r="H38" s="373"/>
      <c r="I38" s="373"/>
      <c r="J38" s="373"/>
      <c r="K38" s="373"/>
      <c r="L38" s="373"/>
      <c r="M38" s="373"/>
      <c r="N38" s="373"/>
    </row>
    <row r="39" spans="2:24" ht="13.5" customHeight="1">
      <c r="H39" s="358"/>
      <c r="I39" s="358"/>
      <c r="J39" s="358"/>
    </row>
    <row r="40" spans="2:24" ht="13.5" customHeight="1">
      <c r="B40" s="389" t="s">
        <v>424</v>
      </c>
      <c r="C40" s="390"/>
      <c r="D40" s="390"/>
      <c r="E40" s="390"/>
      <c r="F40" s="390"/>
      <c r="G40" s="390"/>
      <c r="H40" s="390"/>
      <c r="I40" s="390"/>
      <c r="J40" s="390"/>
    </row>
    <row r="41" spans="2:24" ht="13.5" customHeight="1">
      <c r="C41" s="391" t="s">
        <v>245</v>
      </c>
      <c r="D41" s="391"/>
      <c r="E41" s="391"/>
      <c r="F41" s="391" t="s">
        <v>245</v>
      </c>
      <c r="G41" s="391" t="s">
        <v>245</v>
      </c>
      <c r="H41" s="391" t="s">
        <v>245</v>
      </c>
    </row>
    <row r="42" spans="2:24" ht="13.5" customHeight="1">
      <c r="B42" s="377"/>
      <c r="C42" s="246">
        <v>2015</v>
      </c>
      <c r="D42" s="246">
        <v>2016</v>
      </c>
      <c r="E42" s="246">
        <v>2017</v>
      </c>
      <c r="F42" s="246">
        <v>2018</v>
      </c>
      <c r="G42" s="246">
        <v>2019</v>
      </c>
      <c r="H42" s="246">
        <v>2020</v>
      </c>
      <c r="I42" s="246">
        <v>2025</v>
      </c>
      <c r="J42" s="246">
        <v>2030</v>
      </c>
      <c r="K42" s="246">
        <v>2035</v>
      </c>
      <c r="L42" s="246">
        <v>2040</v>
      </c>
      <c r="M42" s="246">
        <v>2045</v>
      </c>
      <c r="N42" s="247">
        <v>2050</v>
      </c>
      <c r="X42" s="357">
        <v>2050</v>
      </c>
    </row>
    <row r="43" spans="2:24" ht="13.5" customHeight="1">
      <c r="B43" s="293" t="s">
        <v>425</v>
      </c>
      <c r="C43" s="392">
        <v>0.98674044255222637</v>
      </c>
      <c r="D43" s="392">
        <v>0.9859044393024976</v>
      </c>
      <c r="E43" s="392">
        <v>0.98574651011060321</v>
      </c>
      <c r="F43" s="392">
        <v>0.98163809637338562</v>
      </c>
      <c r="G43" s="392">
        <v>0.98232577605537574</v>
      </c>
      <c r="H43" s="392">
        <v>0.975942380576584</v>
      </c>
      <c r="I43" s="393">
        <v>0.83</v>
      </c>
      <c r="J43" s="393">
        <v>0.47699999999999998</v>
      </c>
      <c r="K43" s="393">
        <v>0</v>
      </c>
      <c r="L43" s="393">
        <v>2.7755575615628914E-17</v>
      </c>
      <c r="M43" s="393">
        <v>2.7755575615628914E-17</v>
      </c>
      <c r="N43" s="393">
        <v>2.7755575615628914E-17</v>
      </c>
      <c r="X43" s="394">
        <v>2.7755575615628914E-17</v>
      </c>
    </row>
    <row r="44" spans="2:24" ht="13.5" customHeight="1">
      <c r="B44" s="293" t="s">
        <v>151</v>
      </c>
      <c r="C44" s="392">
        <v>5.6182381411363277E-4</v>
      </c>
      <c r="D44" s="392">
        <v>8.2774742968917724E-4</v>
      </c>
      <c r="E44" s="392">
        <v>7.771391925323381E-4</v>
      </c>
      <c r="F44" s="392">
        <v>1.0089893715528857E-3</v>
      </c>
      <c r="G44" s="392">
        <v>1.8115310206736105E-3</v>
      </c>
      <c r="H44" s="392">
        <v>2.5355858884049923E-3</v>
      </c>
      <c r="I44" s="395">
        <v>3.0000000000000001E-3</v>
      </c>
      <c r="J44" s="395">
        <v>3.0000000000000001E-3</v>
      </c>
      <c r="K44" s="395">
        <v>0</v>
      </c>
      <c r="L44" s="395">
        <v>0</v>
      </c>
      <c r="M44" s="395">
        <v>0</v>
      </c>
      <c r="N44" s="395">
        <v>0</v>
      </c>
      <c r="X44" s="394">
        <v>0</v>
      </c>
    </row>
    <row r="45" spans="2:24" ht="13.5" customHeight="1">
      <c r="B45" s="293" t="s">
        <v>360</v>
      </c>
      <c r="C45" s="392">
        <v>1.2697733633659947E-2</v>
      </c>
      <c r="D45" s="392">
        <v>1.3267813267813268E-2</v>
      </c>
      <c r="E45" s="392">
        <v>1.34763506968645E-2</v>
      </c>
      <c r="F45" s="392">
        <v>1.7352914255061445E-2</v>
      </c>
      <c r="G45" s="392">
        <v>1.5862692923950573E-2</v>
      </c>
      <c r="H45" s="392">
        <v>2.1522033535011059E-2</v>
      </c>
      <c r="I45" s="396">
        <v>0.16700000000000001</v>
      </c>
      <c r="J45" s="397">
        <v>0.51</v>
      </c>
      <c r="K45" s="397">
        <v>0.98</v>
      </c>
      <c r="L45" s="398">
        <v>0.97</v>
      </c>
      <c r="M45" s="398">
        <v>0.97</v>
      </c>
      <c r="N45" s="398">
        <v>0.97</v>
      </c>
      <c r="X45" s="394">
        <v>0.97</v>
      </c>
    </row>
    <row r="46" spans="2:24" ht="13.5" customHeight="1">
      <c r="B46" s="293" t="s">
        <v>192</v>
      </c>
      <c r="C46" s="392">
        <v>0</v>
      </c>
      <c r="D46" s="392">
        <v>0</v>
      </c>
      <c r="E46" s="392">
        <v>0</v>
      </c>
      <c r="F46" s="392">
        <v>0</v>
      </c>
      <c r="G46" s="392">
        <v>0</v>
      </c>
      <c r="H46" s="392">
        <v>0</v>
      </c>
      <c r="I46" s="393">
        <v>0</v>
      </c>
      <c r="J46" s="395">
        <v>0.01</v>
      </c>
      <c r="K46" s="395">
        <v>0.02</v>
      </c>
      <c r="L46" s="395">
        <v>0.03</v>
      </c>
      <c r="M46" s="395">
        <v>0.03</v>
      </c>
      <c r="N46" s="395">
        <v>0.03</v>
      </c>
      <c r="X46" s="394">
        <v>0.03</v>
      </c>
    </row>
    <row r="47" spans="2:24" ht="13.5" customHeight="1">
      <c r="B47" s="399"/>
      <c r="C47" s="400">
        <f>SUM(C43:C46)</f>
        <v>1</v>
      </c>
      <c r="D47" s="400">
        <f t="shared" ref="D47:H47" si="2">SUM(D43:D46)</f>
        <v>1</v>
      </c>
      <c r="E47" s="400">
        <f t="shared" si="2"/>
        <v>1</v>
      </c>
      <c r="F47" s="400">
        <f t="shared" si="2"/>
        <v>1</v>
      </c>
      <c r="G47" s="400">
        <f t="shared" si="2"/>
        <v>1</v>
      </c>
      <c r="H47" s="400">
        <f t="shared" si="2"/>
        <v>1</v>
      </c>
      <c r="I47" s="400">
        <f>SUM(I43:I46)</f>
        <v>1</v>
      </c>
      <c r="J47" s="400">
        <f t="shared" ref="J47:N47" si="3">SUM(J43:J46)</f>
        <v>1</v>
      </c>
      <c r="K47" s="400">
        <f t="shared" si="3"/>
        <v>1</v>
      </c>
      <c r="L47" s="400">
        <f t="shared" si="3"/>
        <v>1</v>
      </c>
      <c r="M47" s="400">
        <f t="shared" si="3"/>
        <v>1</v>
      </c>
      <c r="N47" s="400">
        <f t="shared" si="3"/>
        <v>1</v>
      </c>
    </row>
    <row r="48" spans="2:24" ht="13.5" customHeight="1">
      <c r="B48" s="401" t="s">
        <v>426</v>
      </c>
    </row>
    <row r="49" spans="2:21" ht="13.5" customHeight="1">
      <c r="B49" s="401" t="s">
        <v>427</v>
      </c>
    </row>
    <row r="50" spans="2:21" ht="13.5" customHeight="1">
      <c r="B50" s="401"/>
    </row>
    <row r="52" spans="2:21" ht="13.5" customHeight="1">
      <c r="B52" s="372" t="s">
        <v>428</v>
      </c>
      <c r="C52" s="373"/>
      <c r="D52" s="373"/>
      <c r="E52" s="373"/>
      <c r="F52" s="388" t="s">
        <v>423</v>
      </c>
      <c r="G52" s="388"/>
      <c r="H52" s="373"/>
      <c r="I52" s="373"/>
      <c r="J52" s="373"/>
      <c r="K52" s="373"/>
      <c r="L52" s="373"/>
      <c r="M52" s="373"/>
      <c r="N52" s="373"/>
    </row>
    <row r="55" spans="2:21" ht="13.5" customHeight="1">
      <c r="B55" s="377"/>
      <c r="C55" s="246">
        <v>2015</v>
      </c>
      <c r="D55" s="246">
        <v>2016</v>
      </c>
      <c r="E55" s="246">
        <v>2017</v>
      </c>
      <c r="F55" s="246">
        <v>2018</v>
      </c>
      <c r="G55" s="246">
        <v>2019</v>
      </c>
      <c r="H55" s="246">
        <v>2020</v>
      </c>
      <c r="I55" s="246">
        <v>2025</v>
      </c>
      <c r="J55" s="246">
        <v>2030</v>
      </c>
      <c r="K55" s="246">
        <v>2035</v>
      </c>
      <c r="L55" s="246">
        <v>2040</v>
      </c>
      <c r="M55" s="246">
        <v>2045</v>
      </c>
      <c r="N55" s="247">
        <v>2050</v>
      </c>
      <c r="P55" s="402">
        <v>2030</v>
      </c>
      <c r="Q55" s="402">
        <v>2035</v>
      </c>
      <c r="R55" s="402">
        <v>2040</v>
      </c>
    </row>
    <row r="56" spans="2:21" ht="13.5" customHeight="1">
      <c r="B56" s="378" t="s">
        <v>429</v>
      </c>
      <c r="C56" s="403">
        <v>7.6514055509702672</v>
      </c>
      <c r="D56" s="403">
        <v>7.3136814290741343</v>
      </c>
      <c r="E56" s="403">
        <v>7.1247763935328248</v>
      </c>
      <c r="F56" s="403">
        <v>7.2755997773469741</v>
      </c>
      <c r="G56" s="403">
        <v>7.2705890336986627</v>
      </c>
      <c r="H56" s="403">
        <v>6.9647402061459909</v>
      </c>
      <c r="I56" s="346">
        <v>6.6165031958386908</v>
      </c>
      <c r="J56" s="346">
        <v>6.2682661855313917</v>
      </c>
      <c r="K56" s="346">
        <v>6.0941476803777412</v>
      </c>
      <c r="L56" s="346">
        <v>5.9200291752240917</v>
      </c>
      <c r="M56" s="346">
        <v>5.9200291752240917</v>
      </c>
      <c r="N56" s="346">
        <v>5.9200291752240917</v>
      </c>
      <c r="P56" s="404">
        <f>J56/$H56-1</f>
        <v>-9.9999999999999978E-2</v>
      </c>
      <c r="Q56" s="404">
        <f>K56/$H56-1</f>
        <v>-0.12500000000000011</v>
      </c>
      <c r="R56" s="404">
        <f>L56/$H56-1</f>
        <v>-0.15000000000000013</v>
      </c>
      <c r="T56" s="357">
        <f>J56/C56-1</f>
        <v>-0.18076931829387621</v>
      </c>
      <c r="U56" s="357">
        <f>N56/C56-1</f>
        <v>-0.22628213394421648</v>
      </c>
    </row>
    <row r="57" spans="2:21" ht="13.5" customHeight="1">
      <c r="B57" s="378" t="s">
        <v>430</v>
      </c>
      <c r="C57" s="403">
        <v>6.5036947183247298</v>
      </c>
      <c r="D57" s="403">
        <v>6.2166292147130102</v>
      </c>
      <c r="E57" s="403">
        <v>6.0560599345029003</v>
      </c>
      <c r="F57" s="403">
        <v>6.1842598107449298</v>
      </c>
      <c r="G57" s="403">
        <v>6.1800006786438599</v>
      </c>
      <c r="H57" s="403">
        <v>5.9200291752240899</v>
      </c>
      <c r="I57" s="346">
        <v>5.6240277164628898</v>
      </c>
      <c r="J57" s="346">
        <v>5.3280262577016799</v>
      </c>
      <c r="K57" s="346">
        <v>5.1800255283210799</v>
      </c>
      <c r="L57" s="346">
        <v>5.0320247989404798</v>
      </c>
      <c r="M57" s="346">
        <v>5.0320247989404798</v>
      </c>
      <c r="N57" s="346">
        <v>5.0320247989404798</v>
      </c>
      <c r="P57" s="404">
        <f t="shared" ref="P57:R59" si="4">J57/$H57-1</f>
        <v>-0.1000000000000002</v>
      </c>
      <c r="Q57" s="404">
        <f t="shared" si="4"/>
        <v>-0.12499999999999978</v>
      </c>
      <c r="R57" s="404">
        <f t="shared" si="4"/>
        <v>-0.14999999999999947</v>
      </c>
      <c r="T57" s="357">
        <f t="shared" ref="T57:T59" si="5">J57/C57-1</f>
        <v>-0.18076931829387699</v>
      </c>
      <c r="U57" s="357">
        <f t="shared" ref="U57:U59" si="6">N57/C57-1</f>
        <v>-0.22628213394421648</v>
      </c>
    </row>
    <row r="58" spans="2:21" ht="13.5" customHeight="1">
      <c r="B58" s="378" t="s">
        <v>431</v>
      </c>
      <c r="C58" s="403">
        <v>35</v>
      </c>
      <c r="D58" s="403">
        <v>35</v>
      </c>
      <c r="E58" s="403">
        <v>35</v>
      </c>
      <c r="F58" s="403">
        <v>35</v>
      </c>
      <c r="G58" s="403">
        <v>35</v>
      </c>
      <c r="H58" s="403">
        <v>35</v>
      </c>
      <c r="I58" s="346">
        <v>31.5</v>
      </c>
      <c r="J58" s="346">
        <v>28</v>
      </c>
      <c r="K58" s="346">
        <v>26</v>
      </c>
      <c r="L58" s="346">
        <v>24</v>
      </c>
      <c r="M58" s="346">
        <v>23.5</v>
      </c>
      <c r="N58" s="346">
        <v>23</v>
      </c>
      <c r="P58" s="404">
        <f t="shared" si="4"/>
        <v>-0.19999999999999996</v>
      </c>
      <c r="Q58" s="404">
        <f t="shared" si="4"/>
        <v>-0.25714285714285712</v>
      </c>
      <c r="R58" s="404">
        <f t="shared" si="4"/>
        <v>-0.31428571428571428</v>
      </c>
      <c r="T58" s="357">
        <f t="shared" si="5"/>
        <v>-0.19999999999999996</v>
      </c>
      <c r="U58" s="357">
        <f t="shared" si="6"/>
        <v>-0.34285714285714286</v>
      </c>
    </row>
    <row r="59" spans="2:21" ht="13.5" customHeight="1">
      <c r="B59" s="405" t="s">
        <v>192</v>
      </c>
      <c r="C59" s="406">
        <v>1.55</v>
      </c>
      <c r="D59" s="406">
        <v>1.55</v>
      </c>
      <c r="E59" s="406">
        <v>1.55</v>
      </c>
      <c r="F59" s="406">
        <v>1.55</v>
      </c>
      <c r="G59" s="406">
        <v>1.55</v>
      </c>
      <c r="H59" s="406">
        <v>1.55</v>
      </c>
      <c r="I59" s="407">
        <v>1.3900000000000001</v>
      </c>
      <c r="J59" s="407">
        <v>1.23</v>
      </c>
      <c r="K59" s="346">
        <v>1.1499999999999999</v>
      </c>
      <c r="L59" s="346">
        <v>1.07</v>
      </c>
      <c r="M59" s="346">
        <v>1.0350000000000001</v>
      </c>
      <c r="N59" s="346">
        <v>1</v>
      </c>
      <c r="P59" s="404">
        <f t="shared" si="4"/>
        <v>-0.20645161290322589</v>
      </c>
      <c r="Q59" s="404">
        <f t="shared" si="4"/>
        <v>-0.25806451612903236</v>
      </c>
      <c r="R59" s="404">
        <f t="shared" si="4"/>
        <v>-0.30967741935483872</v>
      </c>
      <c r="T59" s="357">
        <f t="shared" si="5"/>
        <v>-0.20645161290322589</v>
      </c>
      <c r="U59" s="357">
        <f t="shared" si="6"/>
        <v>-0.35483870967741937</v>
      </c>
    </row>
    <row r="61" spans="2:21" ht="13.5" customHeight="1">
      <c r="C61" s="408"/>
      <c r="D61" s="408"/>
      <c r="E61" s="408"/>
      <c r="F61" s="408"/>
      <c r="G61" s="408"/>
      <c r="H61" s="408"/>
      <c r="I61" s="408"/>
      <c r="J61" s="408"/>
      <c r="K61" s="408"/>
      <c r="L61" s="408"/>
      <c r="M61" s="408"/>
      <c r="N61" s="408"/>
    </row>
    <row r="62" spans="2:21" ht="13.5" customHeight="1">
      <c r="B62" s="357" t="s">
        <v>432</v>
      </c>
    </row>
    <row r="63" spans="2:21" ht="13.5" customHeight="1">
      <c r="B63" s="409" t="s">
        <v>376</v>
      </c>
      <c r="C63" s="410">
        <v>2015</v>
      </c>
      <c r="D63" s="410">
        <v>2016</v>
      </c>
      <c r="E63" s="410">
        <v>2017</v>
      </c>
      <c r="F63" s="410">
        <v>2018</v>
      </c>
      <c r="G63" s="410">
        <v>2019</v>
      </c>
      <c r="H63" s="410">
        <v>2020</v>
      </c>
      <c r="I63" s="410">
        <v>2025</v>
      </c>
      <c r="J63" s="410">
        <v>2030</v>
      </c>
      <c r="K63" s="410">
        <v>2035</v>
      </c>
      <c r="L63" s="410">
        <v>2040</v>
      </c>
      <c r="M63" s="410">
        <v>2045</v>
      </c>
      <c r="N63" s="410">
        <v>2050</v>
      </c>
    </row>
    <row r="64" spans="2:21" ht="13.5" customHeight="1">
      <c r="B64" s="409" t="s">
        <v>433</v>
      </c>
      <c r="C64" s="411">
        <v>152.69999999999999</v>
      </c>
      <c r="D64" s="411">
        <v>145.96</v>
      </c>
      <c r="E64" s="411">
        <v>142.19</v>
      </c>
      <c r="F64" s="411">
        <v>145.19999999999999</v>
      </c>
      <c r="G64" s="411">
        <v>145.1</v>
      </c>
      <c r="H64" s="411">
        <v>139</v>
      </c>
      <c r="I64" s="411"/>
      <c r="J64" s="411"/>
      <c r="K64" s="411"/>
      <c r="L64" s="411"/>
      <c r="M64" s="411"/>
      <c r="N64" s="411"/>
    </row>
    <row r="65" spans="1:998" ht="13.5" customHeight="1">
      <c r="B65" s="409" t="s">
        <v>434</v>
      </c>
      <c r="C65" s="411">
        <f>C64*1.295</f>
        <v>197.74649999999997</v>
      </c>
      <c r="D65" s="411">
        <f t="shared" ref="D65:N65" si="7">D64*1.295</f>
        <v>189.01820000000001</v>
      </c>
      <c r="E65" s="411">
        <f t="shared" si="7"/>
        <v>184.13604999999998</v>
      </c>
      <c r="F65" s="411">
        <f t="shared" si="7"/>
        <v>188.03399999999996</v>
      </c>
      <c r="G65" s="411">
        <f t="shared" si="7"/>
        <v>187.90449999999998</v>
      </c>
      <c r="H65" s="411">
        <v>180</v>
      </c>
      <c r="I65" s="411">
        <f t="shared" si="7"/>
        <v>0</v>
      </c>
      <c r="J65" s="411">
        <f t="shared" si="7"/>
        <v>0</v>
      </c>
      <c r="K65" s="411">
        <f t="shared" si="7"/>
        <v>0</v>
      </c>
      <c r="L65" s="411">
        <f t="shared" si="7"/>
        <v>0</v>
      </c>
      <c r="M65" s="411">
        <f t="shared" si="7"/>
        <v>0</v>
      </c>
      <c r="N65" s="411">
        <f t="shared" si="7"/>
        <v>0</v>
      </c>
    </row>
    <row r="66" spans="1:998" ht="13.5" customHeight="1">
      <c r="B66" s="357" t="s">
        <v>435</v>
      </c>
      <c r="C66" s="412">
        <v>1.04</v>
      </c>
      <c r="D66" s="413"/>
      <c r="E66" s="413"/>
      <c r="F66" s="413"/>
      <c r="G66" s="413"/>
      <c r="H66" s="413"/>
      <c r="I66" s="413"/>
      <c r="J66" s="413"/>
      <c r="K66" s="413"/>
      <c r="L66" s="413"/>
      <c r="M66" s="413"/>
      <c r="N66" s="413"/>
    </row>
    <row r="67" spans="1:998" ht="13.5" customHeight="1">
      <c r="F67" s="414"/>
      <c r="G67" s="414"/>
      <c r="H67" s="415"/>
    </row>
    <row r="68" spans="1:998" ht="13.5" customHeight="1">
      <c r="B68" s="357" t="s">
        <v>436</v>
      </c>
    </row>
    <row r="69" spans="1:998" ht="13.5" customHeight="1">
      <c r="B69" s="416" t="s">
        <v>376</v>
      </c>
      <c r="C69" s="410">
        <v>2015</v>
      </c>
      <c r="D69" s="410">
        <v>2016</v>
      </c>
      <c r="E69" s="410">
        <v>2017</v>
      </c>
      <c r="F69" s="417">
        <v>2018</v>
      </c>
      <c r="G69" s="417">
        <v>2019</v>
      </c>
      <c r="H69" s="417">
        <v>2020</v>
      </c>
      <c r="I69" s="417">
        <v>2025</v>
      </c>
      <c r="J69" s="417">
        <v>2030</v>
      </c>
      <c r="K69" s="417">
        <v>2035</v>
      </c>
      <c r="L69" s="417">
        <v>2040</v>
      </c>
      <c r="M69" s="417">
        <v>2045</v>
      </c>
      <c r="N69" s="417">
        <v>2050</v>
      </c>
    </row>
    <row r="70" spans="1:998" ht="13.5" customHeight="1">
      <c r="B70" s="416" t="s">
        <v>269</v>
      </c>
      <c r="C70" s="418">
        <f t="shared" ref="C70:N70" si="8">C56*$C6*10</f>
        <v>205.65635999999998</v>
      </c>
      <c r="D70" s="418">
        <f t="shared" si="8"/>
        <v>196.57892799999999</v>
      </c>
      <c r="E70" s="418">
        <f t="shared" si="8"/>
        <v>191.50149199999998</v>
      </c>
      <c r="F70" s="418">
        <f t="shared" si="8"/>
        <v>195.55536000000001</v>
      </c>
      <c r="G70" s="418">
        <f t="shared" si="8"/>
        <v>195.42067999999998</v>
      </c>
      <c r="H70" s="418">
        <f t="shared" si="8"/>
        <v>187.2</v>
      </c>
      <c r="I70" s="418">
        <f t="shared" si="8"/>
        <v>177.83999999999997</v>
      </c>
      <c r="J70" s="418">
        <f t="shared" si="8"/>
        <v>168.48</v>
      </c>
      <c r="K70" s="418">
        <f t="shared" si="8"/>
        <v>163.79999999999998</v>
      </c>
      <c r="L70" s="418">
        <f t="shared" si="8"/>
        <v>159.11999999999998</v>
      </c>
      <c r="M70" s="418">
        <f t="shared" si="8"/>
        <v>159.11999999999998</v>
      </c>
      <c r="N70" s="418">
        <f t="shared" si="8"/>
        <v>159.11999999999998</v>
      </c>
    </row>
    <row r="71" spans="1:998" ht="13.5" customHeight="1">
      <c r="B71" s="416" t="s">
        <v>360</v>
      </c>
      <c r="C71" s="419">
        <v>0</v>
      </c>
      <c r="D71" s="419"/>
      <c r="E71" s="419"/>
      <c r="F71" s="419">
        <v>0</v>
      </c>
      <c r="G71" s="419">
        <v>0</v>
      </c>
      <c r="H71" s="419">
        <v>0</v>
      </c>
      <c r="I71" s="419">
        <v>0</v>
      </c>
      <c r="J71" s="419">
        <v>0</v>
      </c>
      <c r="K71" s="419">
        <v>0</v>
      </c>
      <c r="L71" s="419">
        <v>0</v>
      </c>
      <c r="M71" s="419">
        <v>0</v>
      </c>
      <c r="N71" s="419">
        <v>0</v>
      </c>
    </row>
    <row r="72" spans="1:998" ht="13.5" customHeight="1">
      <c r="B72" s="416" t="s">
        <v>437</v>
      </c>
      <c r="C72" s="418">
        <f>(C70*C43)</f>
        <v>202.92944768007996</v>
      </c>
      <c r="D72" s="418"/>
      <c r="E72" s="418"/>
      <c r="F72" s="418">
        <f t="shared" ref="F72:N72" si="9">(F70*F43)</f>
        <v>191.96459132601211</v>
      </c>
      <c r="G72" s="418">
        <f t="shared" si="9"/>
        <v>191.96677113826922</v>
      </c>
      <c r="H72" s="418">
        <f t="shared" si="9"/>
        <v>182.69641364393652</v>
      </c>
      <c r="I72" s="418">
        <f t="shared" si="9"/>
        <v>147.60719999999998</v>
      </c>
      <c r="J72" s="418">
        <f t="shared" si="9"/>
        <v>80.364959999999996</v>
      </c>
      <c r="K72" s="418">
        <f t="shared" si="9"/>
        <v>0</v>
      </c>
      <c r="L72" s="418">
        <f t="shared" si="9"/>
        <v>4.4164671919588721E-15</v>
      </c>
      <c r="M72" s="418">
        <f t="shared" si="9"/>
        <v>4.4164671919588721E-15</v>
      </c>
      <c r="N72" s="418">
        <f t="shared" si="9"/>
        <v>4.4164671919588721E-15</v>
      </c>
    </row>
    <row r="73" spans="1:998" ht="13.5" customHeight="1">
      <c r="B73" s="357" t="s">
        <v>438</v>
      </c>
      <c r="C73" s="413"/>
      <c r="D73" s="413"/>
      <c r="E73" s="413"/>
      <c r="F73" s="413"/>
      <c r="G73" s="413"/>
      <c r="H73" s="413"/>
      <c r="I73" s="420">
        <f>I72/$H72-1</f>
        <v>-0.19206295812857688</v>
      </c>
      <c r="J73" s="420">
        <f>J72/$H72-1</f>
        <v>-0.56011747358858344</v>
      </c>
      <c r="K73" s="413"/>
      <c r="L73" s="413"/>
      <c r="M73" s="413"/>
      <c r="N73" s="413"/>
    </row>
    <row r="74" spans="1:998" ht="13.5" customHeight="1">
      <c r="C74" s="413"/>
      <c r="D74" s="413"/>
      <c r="E74" s="413"/>
      <c r="F74" s="413"/>
      <c r="G74" s="413"/>
      <c r="H74" s="414"/>
      <c r="I74" s="414"/>
      <c r="J74" s="421"/>
      <c r="K74" s="413"/>
      <c r="L74" s="413"/>
      <c r="M74" s="413"/>
      <c r="N74" s="413"/>
    </row>
    <row r="75" spans="1:998" ht="13.5" customHeight="1">
      <c r="B75" s="357" t="s">
        <v>439</v>
      </c>
      <c r="C75" s="413"/>
      <c r="D75" s="413"/>
      <c r="E75" s="413"/>
      <c r="F75" s="413"/>
      <c r="G75" s="413"/>
      <c r="H75" s="414"/>
      <c r="I75" s="414"/>
      <c r="J75" s="421"/>
      <c r="K75" s="413"/>
      <c r="L75" s="413"/>
      <c r="M75" s="413"/>
      <c r="N75" s="413"/>
    </row>
    <row r="76" spans="1:998" ht="13.5" customHeight="1">
      <c r="B76" s="357" t="s">
        <v>440</v>
      </c>
      <c r="C76" s="412">
        <f>C72/C64</f>
        <v>1.3289420280293385</v>
      </c>
      <c r="D76" s="412"/>
      <c r="E76" s="412"/>
      <c r="F76" s="413"/>
      <c r="G76" s="413"/>
      <c r="H76" s="413"/>
      <c r="I76" s="413"/>
      <c r="J76" s="413"/>
      <c r="K76" s="413"/>
      <c r="L76" s="413"/>
      <c r="M76" s="413"/>
      <c r="N76" s="413"/>
    </row>
    <row r="77" spans="1:998" ht="13.5" customHeight="1">
      <c r="B77" s="409" t="s">
        <v>376</v>
      </c>
      <c r="C77" s="410">
        <v>2015</v>
      </c>
      <c r="D77" s="410">
        <v>2016</v>
      </c>
      <c r="E77" s="410">
        <v>2017</v>
      </c>
      <c r="F77" s="410">
        <v>2018</v>
      </c>
      <c r="G77" s="410">
        <v>2019</v>
      </c>
      <c r="H77" s="410">
        <v>2020</v>
      </c>
      <c r="I77" s="410">
        <v>2025</v>
      </c>
      <c r="J77" s="410">
        <v>2030</v>
      </c>
      <c r="K77" s="410">
        <v>2035</v>
      </c>
      <c r="L77" s="410">
        <v>2040</v>
      </c>
      <c r="M77" s="410">
        <v>2045</v>
      </c>
      <c r="N77" s="410">
        <v>2050</v>
      </c>
    </row>
    <row r="78" spans="1:998" ht="13.5" customHeight="1">
      <c r="B78" s="409" t="s">
        <v>441</v>
      </c>
      <c r="C78" s="411">
        <f t="shared" ref="C78:N78" si="10">C72/$C$76</f>
        <v>152.69999999999999</v>
      </c>
      <c r="D78" s="411"/>
      <c r="E78" s="411"/>
      <c r="F78" s="411">
        <f t="shared" si="10"/>
        <v>144.44918384489094</v>
      </c>
      <c r="G78" s="411">
        <f t="shared" si="10"/>
        <v>144.45082410625008</v>
      </c>
      <c r="H78" s="411">
        <f t="shared" si="10"/>
        <v>137.47508152394983</v>
      </c>
      <c r="I78" s="411">
        <f t="shared" si="10"/>
        <v>111.07121069749276</v>
      </c>
      <c r="J78" s="411">
        <f t="shared" si="10"/>
        <v>60.472886179370505</v>
      </c>
      <c r="K78" s="411">
        <f t="shared" si="10"/>
        <v>0</v>
      </c>
      <c r="L78" s="411">
        <f t="shared" si="10"/>
        <v>3.3232955981593589E-15</v>
      </c>
      <c r="M78" s="411">
        <f t="shared" si="10"/>
        <v>3.3232955981593589E-15</v>
      </c>
      <c r="N78" s="411">
        <f t="shared" si="10"/>
        <v>3.3232955981593589E-15</v>
      </c>
    </row>
    <row r="80" spans="1:998" ht="13.5" customHeight="1">
      <c r="A80" s="368"/>
      <c r="B80" s="369"/>
      <c r="C80" s="369"/>
      <c r="D80" s="369"/>
      <c r="E80" s="369"/>
      <c r="F80" s="369"/>
      <c r="G80" s="369"/>
      <c r="H80" s="369"/>
      <c r="I80" s="369"/>
      <c r="J80" s="369"/>
      <c r="K80" s="369"/>
      <c r="L80" s="369"/>
      <c r="M80" s="369"/>
      <c r="N80" s="369"/>
      <c r="O80" s="369"/>
      <c r="P80" s="369"/>
      <c r="Q80" s="369"/>
      <c r="R80" s="369"/>
      <c r="S80" s="369"/>
      <c r="T80" s="369"/>
      <c r="U80" s="369"/>
      <c r="V80" s="369"/>
      <c r="W80" s="369"/>
      <c r="X80" s="369"/>
      <c r="Y80" s="369"/>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c r="BA80" s="369"/>
      <c r="BB80" s="369"/>
      <c r="BC80" s="369"/>
      <c r="BD80" s="369"/>
      <c r="BE80" s="369"/>
      <c r="BF80" s="369"/>
      <c r="BG80" s="369"/>
      <c r="BH80" s="369"/>
      <c r="BI80" s="369"/>
      <c r="BJ80" s="369"/>
      <c r="BK80" s="369"/>
      <c r="BL80" s="369"/>
      <c r="BM80" s="369"/>
      <c r="BN80" s="369"/>
      <c r="BO80" s="369"/>
      <c r="BP80" s="369"/>
      <c r="BQ80" s="369"/>
      <c r="BR80" s="369"/>
      <c r="BS80" s="369"/>
      <c r="BT80" s="369"/>
      <c r="BU80" s="369"/>
      <c r="BV80" s="369"/>
      <c r="BW80" s="369"/>
      <c r="BX80" s="369"/>
      <c r="BY80" s="369"/>
      <c r="BZ80" s="369"/>
      <c r="CA80" s="369"/>
      <c r="CB80" s="369"/>
      <c r="CC80" s="369"/>
      <c r="CD80" s="369"/>
      <c r="CE80" s="369"/>
      <c r="CF80" s="369"/>
      <c r="CG80" s="369"/>
      <c r="CH80" s="369"/>
      <c r="CI80" s="369"/>
      <c r="CJ80" s="369"/>
      <c r="CK80" s="369"/>
      <c r="CL80" s="369"/>
      <c r="CM80" s="369"/>
      <c r="CN80" s="369"/>
      <c r="CO80" s="369"/>
      <c r="CP80" s="369"/>
      <c r="CQ80" s="369"/>
      <c r="CR80" s="369"/>
      <c r="CS80" s="369"/>
      <c r="CT80" s="369"/>
      <c r="CU80" s="369"/>
      <c r="CV80" s="369"/>
      <c r="CW80" s="369"/>
      <c r="CX80" s="369"/>
      <c r="CY80" s="369"/>
      <c r="CZ80" s="369"/>
      <c r="DA80" s="369"/>
      <c r="DB80" s="369"/>
      <c r="DC80" s="369"/>
      <c r="DD80" s="369"/>
      <c r="DE80" s="369"/>
      <c r="DF80" s="369"/>
      <c r="DG80" s="369"/>
      <c r="DH80" s="369"/>
      <c r="DI80" s="369"/>
      <c r="DJ80" s="369"/>
      <c r="DK80" s="369"/>
      <c r="DL80" s="369"/>
      <c r="DM80" s="369"/>
      <c r="DN80" s="369"/>
      <c r="DO80" s="369"/>
      <c r="DP80" s="369"/>
      <c r="DQ80" s="369"/>
      <c r="DR80" s="369"/>
      <c r="DS80" s="369"/>
      <c r="DT80" s="369"/>
      <c r="DU80" s="369"/>
      <c r="DV80" s="369"/>
      <c r="DW80" s="369"/>
      <c r="DX80" s="369"/>
      <c r="DY80" s="369"/>
      <c r="DZ80" s="369"/>
      <c r="EA80" s="369"/>
      <c r="EB80" s="369"/>
      <c r="EC80" s="369"/>
      <c r="ED80" s="369"/>
      <c r="EE80" s="369"/>
      <c r="EF80" s="369"/>
      <c r="EG80" s="369"/>
      <c r="EH80" s="369"/>
      <c r="EI80" s="369"/>
      <c r="EJ80" s="369"/>
      <c r="EK80" s="369"/>
      <c r="EL80" s="369"/>
      <c r="EM80" s="369"/>
      <c r="EN80" s="369"/>
      <c r="EO80" s="369"/>
      <c r="EP80" s="369"/>
      <c r="EQ80" s="369"/>
      <c r="ER80" s="369"/>
      <c r="ES80" s="369"/>
      <c r="ET80" s="369"/>
      <c r="EU80" s="369"/>
      <c r="EV80" s="369"/>
      <c r="EW80" s="369"/>
      <c r="EX80" s="369"/>
      <c r="EY80" s="369"/>
      <c r="EZ80" s="369"/>
      <c r="FA80" s="369"/>
      <c r="FB80" s="369"/>
      <c r="FC80" s="369"/>
      <c r="FD80" s="369"/>
      <c r="FE80" s="369"/>
      <c r="FF80" s="369"/>
      <c r="FG80" s="369"/>
      <c r="FH80" s="369"/>
      <c r="FI80" s="369"/>
      <c r="FJ80" s="369"/>
      <c r="FK80" s="369"/>
      <c r="FL80" s="369"/>
      <c r="FM80" s="369"/>
      <c r="FN80" s="369"/>
      <c r="FO80" s="369"/>
      <c r="FP80" s="369"/>
      <c r="FQ80" s="369"/>
      <c r="FR80" s="369"/>
      <c r="FS80" s="369"/>
      <c r="FT80" s="369"/>
      <c r="FU80" s="369"/>
      <c r="FV80" s="369"/>
      <c r="FW80" s="369"/>
      <c r="FX80" s="369"/>
      <c r="FY80" s="369"/>
      <c r="FZ80" s="369"/>
      <c r="GA80" s="369"/>
      <c r="GB80" s="369"/>
      <c r="GC80" s="369"/>
      <c r="GD80" s="369"/>
      <c r="GE80" s="369"/>
      <c r="GF80" s="369"/>
      <c r="GG80" s="369"/>
      <c r="GH80" s="369"/>
      <c r="GI80" s="369"/>
      <c r="GJ80" s="369"/>
      <c r="GK80" s="369"/>
      <c r="GL80" s="369"/>
      <c r="GM80" s="369"/>
      <c r="GN80" s="369"/>
      <c r="GO80" s="369"/>
      <c r="GP80" s="369"/>
      <c r="GQ80" s="369"/>
      <c r="GR80" s="369"/>
      <c r="GS80" s="369"/>
      <c r="GT80" s="369"/>
      <c r="GU80" s="369"/>
      <c r="GV80" s="369"/>
      <c r="GW80" s="369"/>
      <c r="GX80" s="369"/>
      <c r="GY80" s="369"/>
      <c r="GZ80" s="369"/>
      <c r="HA80" s="369"/>
      <c r="HB80" s="369"/>
      <c r="HC80" s="369"/>
      <c r="HD80" s="369"/>
      <c r="HE80" s="369"/>
      <c r="HF80" s="369"/>
      <c r="HG80" s="369"/>
      <c r="HH80" s="369"/>
      <c r="HI80" s="369"/>
      <c r="HJ80" s="369"/>
      <c r="HK80" s="369"/>
      <c r="HL80" s="369"/>
      <c r="HM80" s="369"/>
      <c r="HN80" s="369"/>
      <c r="HO80" s="369"/>
      <c r="HP80" s="369"/>
      <c r="HQ80" s="369"/>
      <c r="HR80" s="369"/>
      <c r="HS80" s="369"/>
      <c r="HT80" s="369"/>
      <c r="HU80" s="369"/>
      <c r="HV80" s="369"/>
      <c r="HW80" s="369"/>
      <c r="HX80" s="369"/>
      <c r="HY80" s="369"/>
      <c r="HZ80" s="369"/>
      <c r="IA80" s="369"/>
      <c r="IB80" s="369"/>
      <c r="IC80" s="369"/>
      <c r="ID80" s="369"/>
      <c r="IE80" s="369"/>
      <c r="IF80" s="369"/>
      <c r="IG80" s="369"/>
      <c r="IH80" s="369"/>
      <c r="II80" s="369"/>
      <c r="IJ80" s="369"/>
      <c r="IK80" s="369"/>
      <c r="IL80" s="369"/>
      <c r="IM80" s="369"/>
      <c r="IN80" s="369"/>
      <c r="IO80" s="369"/>
      <c r="IP80" s="369"/>
      <c r="IQ80" s="369"/>
      <c r="IR80" s="369"/>
      <c r="IS80" s="369"/>
      <c r="IT80" s="369"/>
      <c r="IU80" s="369"/>
      <c r="IV80" s="369"/>
      <c r="IW80" s="369"/>
      <c r="IX80" s="369"/>
      <c r="IY80" s="369"/>
      <c r="IZ80" s="369"/>
      <c r="JA80" s="369"/>
      <c r="JB80" s="369"/>
      <c r="JC80" s="369"/>
      <c r="JD80" s="369"/>
      <c r="JE80" s="369"/>
      <c r="JF80" s="369"/>
      <c r="JG80" s="369"/>
      <c r="JH80" s="369"/>
      <c r="JI80" s="369"/>
      <c r="JJ80" s="369"/>
      <c r="JK80" s="369"/>
      <c r="JL80" s="369"/>
      <c r="JM80" s="369"/>
      <c r="JN80" s="369"/>
      <c r="JO80" s="369"/>
      <c r="JP80" s="369"/>
      <c r="JQ80" s="369"/>
      <c r="JR80" s="369"/>
      <c r="JS80" s="369"/>
      <c r="JT80" s="369"/>
      <c r="JU80" s="369"/>
      <c r="JV80" s="369"/>
      <c r="JW80" s="369"/>
      <c r="JX80" s="369"/>
      <c r="JY80" s="369"/>
      <c r="JZ80" s="369"/>
      <c r="KA80" s="369"/>
      <c r="KB80" s="369"/>
      <c r="KC80" s="369"/>
      <c r="KD80" s="369"/>
      <c r="KE80" s="369"/>
      <c r="KF80" s="369"/>
      <c r="KG80" s="369"/>
      <c r="KH80" s="369"/>
      <c r="KI80" s="369"/>
      <c r="KJ80" s="369"/>
      <c r="KK80" s="369"/>
      <c r="KL80" s="369"/>
      <c r="KM80" s="369"/>
      <c r="KN80" s="369"/>
      <c r="KO80" s="369"/>
      <c r="KP80" s="369"/>
      <c r="KQ80" s="369"/>
      <c r="KR80" s="369"/>
      <c r="KS80" s="369"/>
      <c r="KT80" s="369"/>
      <c r="KU80" s="369"/>
      <c r="KV80" s="369"/>
      <c r="KW80" s="369"/>
      <c r="KX80" s="369"/>
      <c r="KY80" s="369"/>
      <c r="KZ80" s="369"/>
      <c r="LA80" s="369"/>
      <c r="LB80" s="369"/>
      <c r="LC80" s="369"/>
      <c r="LD80" s="369"/>
      <c r="LE80" s="369"/>
      <c r="LF80" s="369"/>
      <c r="LG80" s="369"/>
      <c r="LH80" s="369"/>
      <c r="LI80" s="369"/>
      <c r="LJ80" s="369"/>
      <c r="LK80" s="369"/>
      <c r="LL80" s="369"/>
      <c r="LM80" s="369"/>
      <c r="LN80" s="369"/>
      <c r="LO80" s="369"/>
      <c r="LP80" s="369"/>
      <c r="LQ80" s="369"/>
      <c r="LR80" s="369"/>
      <c r="LS80" s="369"/>
      <c r="LT80" s="369"/>
      <c r="LU80" s="369"/>
      <c r="LV80" s="369"/>
      <c r="LW80" s="369"/>
      <c r="LX80" s="369"/>
      <c r="LY80" s="369"/>
      <c r="LZ80" s="369"/>
      <c r="MA80" s="369"/>
      <c r="MB80" s="369"/>
      <c r="MC80" s="369"/>
      <c r="MD80" s="369"/>
      <c r="ME80" s="369"/>
      <c r="MF80" s="369"/>
      <c r="MG80" s="369"/>
      <c r="MH80" s="369"/>
      <c r="MI80" s="369"/>
      <c r="MJ80" s="369"/>
      <c r="MK80" s="369"/>
      <c r="ML80" s="369"/>
      <c r="MM80" s="369"/>
      <c r="MN80" s="369"/>
      <c r="MO80" s="369"/>
      <c r="MP80" s="369"/>
      <c r="MQ80" s="369"/>
      <c r="MR80" s="369"/>
      <c r="MS80" s="369"/>
      <c r="MT80" s="369"/>
      <c r="MU80" s="369"/>
      <c r="MV80" s="369"/>
      <c r="MW80" s="369"/>
      <c r="MX80" s="369"/>
      <c r="MY80" s="369"/>
      <c r="MZ80" s="369"/>
      <c r="NA80" s="369"/>
      <c r="NB80" s="369"/>
      <c r="NC80" s="369"/>
      <c r="ND80" s="369"/>
      <c r="NE80" s="369"/>
      <c r="NF80" s="369"/>
      <c r="NG80" s="369"/>
      <c r="NH80" s="369"/>
      <c r="NI80" s="369"/>
      <c r="NJ80" s="369"/>
      <c r="NK80" s="369"/>
      <c r="NL80" s="369"/>
      <c r="NM80" s="369"/>
      <c r="NN80" s="369"/>
      <c r="NO80" s="369"/>
      <c r="NP80" s="369"/>
      <c r="NQ80" s="369"/>
      <c r="NR80" s="369"/>
      <c r="NS80" s="369"/>
      <c r="NT80" s="369"/>
      <c r="NU80" s="369"/>
      <c r="NV80" s="369"/>
      <c r="NW80" s="369"/>
      <c r="NX80" s="369"/>
      <c r="NY80" s="369"/>
      <c r="NZ80" s="369"/>
      <c r="OA80" s="369"/>
      <c r="OB80" s="369"/>
      <c r="OC80" s="369"/>
      <c r="OD80" s="369"/>
      <c r="OE80" s="369"/>
      <c r="OF80" s="369"/>
      <c r="OG80" s="369"/>
      <c r="OH80" s="369"/>
      <c r="OI80" s="369"/>
      <c r="OJ80" s="369"/>
      <c r="OK80" s="369"/>
      <c r="OL80" s="369"/>
      <c r="OM80" s="369"/>
      <c r="ON80" s="369"/>
      <c r="OO80" s="369"/>
      <c r="OP80" s="369"/>
      <c r="OQ80" s="369"/>
      <c r="OR80" s="369"/>
      <c r="OS80" s="369"/>
      <c r="OT80" s="369"/>
      <c r="OU80" s="369"/>
      <c r="OV80" s="369"/>
      <c r="OW80" s="369"/>
      <c r="OX80" s="369"/>
      <c r="OY80" s="369"/>
      <c r="OZ80" s="369"/>
      <c r="PA80" s="369"/>
      <c r="PB80" s="369"/>
      <c r="PC80" s="369"/>
      <c r="PD80" s="369"/>
      <c r="PE80" s="369"/>
      <c r="PF80" s="369"/>
      <c r="PG80" s="369"/>
      <c r="PH80" s="369"/>
      <c r="PI80" s="369"/>
      <c r="PJ80" s="369"/>
      <c r="PK80" s="369"/>
      <c r="PL80" s="369"/>
      <c r="PM80" s="369"/>
      <c r="PN80" s="369"/>
      <c r="PO80" s="369"/>
      <c r="PP80" s="369"/>
      <c r="PQ80" s="369"/>
      <c r="PR80" s="369"/>
      <c r="PS80" s="369"/>
      <c r="PT80" s="369"/>
      <c r="PU80" s="369"/>
      <c r="PV80" s="369"/>
      <c r="PW80" s="369"/>
      <c r="PX80" s="369"/>
      <c r="PY80" s="369"/>
      <c r="PZ80" s="369"/>
      <c r="QA80" s="369"/>
      <c r="QB80" s="369"/>
      <c r="QC80" s="369"/>
      <c r="QD80" s="369"/>
      <c r="QE80" s="369"/>
      <c r="QF80" s="369"/>
      <c r="QG80" s="369"/>
      <c r="QH80" s="369"/>
      <c r="QI80" s="369"/>
      <c r="QJ80" s="369"/>
      <c r="QK80" s="369"/>
      <c r="QL80" s="369"/>
      <c r="QM80" s="369"/>
      <c r="QN80" s="369"/>
      <c r="QO80" s="369"/>
      <c r="QP80" s="369"/>
      <c r="QQ80" s="369"/>
      <c r="QR80" s="369"/>
      <c r="QS80" s="369"/>
      <c r="QT80" s="369"/>
      <c r="QU80" s="369"/>
      <c r="QV80" s="369"/>
      <c r="QW80" s="369"/>
      <c r="QX80" s="369"/>
      <c r="QY80" s="369"/>
      <c r="QZ80" s="369"/>
      <c r="RA80" s="369"/>
      <c r="RB80" s="369"/>
      <c r="RC80" s="369"/>
      <c r="RD80" s="369"/>
      <c r="RE80" s="369"/>
      <c r="RF80" s="369"/>
      <c r="RG80" s="369"/>
      <c r="RH80" s="369"/>
      <c r="RI80" s="369"/>
      <c r="RJ80" s="369"/>
      <c r="RK80" s="369"/>
      <c r="RL80" s="369"/>
      <c r="RM80" s="369"/>
      <c r="RN80" s="369"/>
      <c r="RO80" s="369"/>
      <c r="RP80" s="369"/>
      <c r="RQ80" s="369"/>
      <c r="RR80" s="369"/>
      <c r="RS80" s="369"/>
      <c r="RT80" s="369"/>
      <c r="RU80" s="369"/>
      <c r="RV80" s="369"/>
      <c r="RW80" s="369"/>
      <c r="RX80" s="369"/>
      <c r="RY80" s="369"/>
      <c r="RZ80" s="369"/>
      <c r="SA80" s="369"/>
      <c r="SB80" s="369"/>
      <c r="SC80" s="369"/>
      <c r="SD80" s="369"/>
      <c r="SE80" s="369"/>
      <c r="SF80" s="369"/>
      <c r="SG80" s="369"/>
      <c r="SH80" s="369"/>
      <c r="SI80" s="369"/>
      <c r="SJ80" s="369"/>
      <c r="SK80" s="369"/>
      <c r="SL80" s="369"/>
      <c r="SM80" s="369"/>
      <c r="SN80" s="369"/>
      <c r="SO80" s="369"/>
      <c r="SP80" s="369"/>
      <c r="SQ80" s="369"/>
      <c r="SR80" s="369"/>
      <c r="SS80" s="369"/>
      <c r="ST80" s="369"/>
      <c r="SU80" s="369"/>
      <c r="SV80" s="369"/>
      <c r="SW80" s="369"/>
      <c r="SX80" s="369"/>
      <c r="SY80" s="369"/>
      <c r="SZ80" s="369"/>
      <c r="TA80" s="369"/>
      <c r="TB80" s="369"/>
      <c r="TC80" s="369"/>
      <c r="TD80" s="369"/>
      <c r="TE80" s="369"/>
      <c r="TF80" s="369"/>
      <c r="TG80" s="369"/>
      <c r="TH80" s="369"/>
      <c r="TI80" s="369"/>
      <c r="TJ80" s="369"/>
      <c r="TK80" s="369"/>
      <c r="TL80" s="369"/>
      <c r="TM80" s="369"/>
      <c r="TN80" s="369"/>
      <c r="TO80" s="369"/>
      <c r="TP80" s="369"/>
      <c r="TQ80" s="369"/>
      <c r="TR80" s="369"/>
      <c r="TS80" s="369"/>
      <c r="TT80" s="369"/>
      <c r="TU80" s="369"/>
      <c r="TV80" s="369"/>
      <c r="TW80" s="369"/>
      <c r="TX80" s="369"/>
      <c r="TY80" s="369"/>
      <c r="TZ80" s="369"/>
      <c r="UA80" s="369"/>
      <c r="UB80" s="369"/>
      <c r="UC80" s="369"/>
      <c r="UD80" s="369"/>
      <c r="UE80" s="369"/>
      <c r="UF80" s="369"/>
      <c r="UG80" s="369"/>
      <c r="UH80" s="369"/>
      <c r="UI80" s="369"/>
      <c r="UJ80" s="369"/>
      <c r="UK80" s="369"/>
      <c r="UL80" s="369"/>
      <c r="UM80" s="369"/>
      <c r="UN80" s="369"/>
      <c r="UO80" s="369"/>
      <c r="UP80" s="369"/>
      <c r="UQ80" s="369"/>
      <c r="UR80" s="369"/>
      <c r="US80" s="369"/>
      <c r="UT80" s="369"/>
      <c r="UU80" s="369"/>
      <c r="UV80" s="369"/>
      <c r="UW80" s="369"/>
      <c r="UX80" s="369"/>
      <c r="UY80" s="369"/>
      <c r="UZ80" s="369"/>
      <c r="VA80" s="369"/>
      <c r="VB80" s="369"/>
      <c r="VC80" s="369"/>
      <c r="VD80" s="369"/>
      <c r="VE80" s="369"/>
      <c r="VF80" s="369"/>
      <c r="VG80" s="369"/>
      <c r="VH80" s="369"/>
      <c r="VI80" s="369"/>
      <c r="VJ80" s="369"/>
      <c r="VK80" s="369"/>
      <c r="VL80" s="369"/>
      <c r="VM80" s="369"/>
      <c r="VN80" s="369"/>
      <c r="VO80" s="369"/>
      <c r="VP80" s="369"/>
      <c r="VQ80" s="369"/>
      <c r="VR80" s="369"/>
      <c r="VS80" s="369"/>
      <c r="VT80" s="369"/>
      <c r="VU80" s="369"/>
      <c r="VV80" s="369"/>
      <c r="VW80" s="369"/>
      <c r="VX80" s="369"/>
      <c r="VY80" s="369"/>
      <c r="VZ80" s="369"/>
      <c r="WA80" s="369"/>
      <c r="WB80" s="369"/>
      <c r="WC80" s="369"/>
      <c r="WD80" s="369"/>
      <c r="WE80" s="369"/>
      <c r="WF80" s="369"/>
      <c r="WG80" s="369"/>
      <c r="WH80" s="369"/>
      <c r="WI80" s="369"/>
      <c r="WJ80" s="369"/>
      <c r="WK80" s="369"/>
      <c r="WL80" s="369"/>
      <c r="WM80" s="369"/>
      <c r="WN80" s="369"/>
      <c r="WO80" s="369"/>
      <c r="WP80" s="369"/>
      <c r="WQ80" s="369"/>
      <c r="WR80" s="369"/>
      <c r="WS80" s="369"/>
      <c r="WT80" s="369"/>
      <c r="WU80" s="369"/>
      <c r="WV80" s="369"/>
      <c r="WW80" s="369"/>
      <c r="WX80" s="369"/>
      <c r="WY80" s="369"/>
      <c r="WZ80" s="369"/>
      <c r="XA80" s="369"/>
      <c r="XB80" s="369"/>
      <c r="XC80" s="369"/>
      <c r="XD80" s="369"/>
      <c r="XE80" s="369"/>
      <c r="XF80" s="369"/>
      <c r="XG80" s="369"/>
      <c r="XH80" s="369"/>
      <c r="XI80" s="369"/>
      <c r="XJ80" s="369"/>
      <c r="XK80" s="369"/>
      <c r="XL80" s="369"/>
      <c r="XM80" s="369"/>
      <c r="XN80" s="369"/>
      <c r="XO80" s="369"/>
      <c r="XP80" s="369"/>
      <c r="XQ80" s="369"/>
      <c r="XR80" s="369"/>
      <c r="XS80" s="369"/>
      <c r="XT80" s="369"/>
      <c r="XU80" s="369"/>
      <c r="XV80" s="369"/>
      <c r="XW80" s="369"/>
      <c r="XX80" s="369"/>
      <c r="XY80" s="369"/>
      <c r="XZ80" s="369"/>
      <c r="YA80" s="369"/>
      <c r="YB80" s="369"/>
      <c r="YC80" s="369"/>
      <c r="YD80" s="369"/>
      <c r="YE80" s="369"/>
      <c r="YF80" s="369"/>
      <c r="YG80" s="369"/>
      <c r="YH80" s="369"/>
      <c r="YI80" s="369"/>
      <c r="YJ80" s="369"/>
      <c r="YK80" s="369"/>
      <c r="YL80" s="369"/>
      <c r="YM80" s="369"/>
      <c r="YN80" s="369"/>
      <c r="YO80" s="369"/>
      <c r="YP80" s="369"/>
      <c r="YQ80" s="369"/>
      <c r="YR80" s="369"/>
      <c r="YS80" s="369"/>
      <c r="YT80" s="369"/>
      <c r="YU80" s="369"/>
      <c r="YV80" s="369"/>
      <c r="YW80" s="369"/>
      <c r="YX80" s="369"/>
      <c r="YY80" s="369"/>
      <c r="YZ80" s="369"/>
      <c r="ZA80" s="369"/>
      <c r="ZB80" s="369"/>
      <c r="ZC80" s="369"/>
      <c r="ZD80" s="369"/>
      <c r="ZE80" s="369"/>
      <c r="ZF80" s="369"/>
      <c r="ZG80" s="369"/>
      <c r="ZH80" s="369"/>
      <c r="ZI80" s="369"/>
      <c r="ZJ80" s="369"/>
      <c r="ZK80" s="369"/>
      <c r="ZL80" s="369"/>
      <c r="ZM80" s="369"/>
      <c r="ZN80" s="369"/>
      <c r="ZO80" s="369"/>
      <c r="ZP80" s="369"/>
      <c r="ZQ80" s="369"/>
      <c r="ZR80" s="369"/>
      <c r="ZS80" s="369"/>
      <c r="ZT80" s="369"/>
      <c r="ZU80" s="369"/>
      <c r="ZV80" s="369"/>
      <c r="ZW80" s="369"/>
      <c r="ZX80" s="369"/>
      <c r="ZY80" s="369"/>
      <c r="ZZ80" s="369"/>
      <c r="AAA80" s="369"/>
      <c r="AAB80" s="369"/>
      <c r="AAC80" s="369"/>
      <c r="AAD80" s="369"/>
      <c r="AAE80" s="369"/>
      <c r="AAF80" s="369"/>
      <c r="AAG80" s="369"/>
      <c r="AAH80" s="369"/>
      <c r="AAI80" s="369"/>
      <c r="AAJ80" s="369"/>
      <c r="AAK80" s="369"/>
      <c r="AAL80" s="369"/>
      <c r="AAM80" s="369"/>
      <c r="AAN80" s="369"/>
      <c r="AAO80" s="369"/>
      <c r="AAP80" s="369"/>
      <c r="AAQ80" s="369"/>
      <c r="AAR80" s="369"/>
      <c r="AAS80" s="369"/>
      <c r="AAT80" s="369"/>
      <c r="AAU80" s="369"/>
      <c r="AAV80" s="369"/>
      <c r="AAW80" s="369"/>
      <c r="AAX80" s="369"/>
      <c r="AAY80" s="369"/>
      <c r="AAZ80" s="369"/>
      <c r="ABA80" s="369"/>
      <c r="ABB80" s="369"/>
      <c r="ABC80" s="369"/>
      <c r="ABD80" s="369"/>
      <c r="ABE80" s="369"/>
      <c r="ABF80" s="369"/>
      <c r="ABG80" s="369"/>
      <c r="ABH80" s="369"/>
      <c r="ABI80" s="369"/>
      <c r="ABJ80" s="369"/>
      <c r="ABK80" s="369"/>
      <c r="ABL80" s="369"/>
      <c r="ABM80" s="369"/>
      <c r="ABN80" s="369"/>
      <c r="ABO80" s="369"/>
      <c r="ABP80" s="369"/>
      <c r="ABQ80" s="369"/>
      <c r="ABR80" s="369"/>
      <c r="ABS80" s="369"/>
      <c r="ABT80" s="369"/>
      <c r="ABU80" s="369"/>
      <c r="ABV80" s="369"/>
      <c r="ABW80" s="369"/>
      <c r="ABX80" s="369"/>
      <c r="ABY80" s="369"/>
      <c r="ABZ80" s="369"/>
      <c r="ACA80" s="369"/>
      <c r="ACB80" s="369"/>
      <c r="ACC80" s="369"/>
      <c r="ACD80" s="369"/>
      <c r="ACE80" s="369"/>
      <c r="ACF80" s="369"/>
      <c r="ACG80" s="369"/>
      <c r="ACH80" s="369"/>
      <c r="ACI80" s="369"/>
      <c r="ACJ80" s="369"/>
      <c r="ACK80" s="369"/>
      <c r="ACL80" s="369"/>
      <c r="ACM80" s="369"/>
      <c r="ACN80" s="369"/>
      <c r="ACO80" s="369"/>
      <c r="ACP80" s="369"/>
      <c r="ACQ80" s="369"/>
      <c r="ACR80" s="369"/>
      <c r="ACS80" s="369"/>
      <c r="ACT80" s="369"/>
      <c r="ACU80" s="369"/>
      <c r="ACV80" s="369"/>
      <c r="ACW80" s="369"/>
      <c r="ACX80" s="369"/>
      <c r="ACY80" s="369"/>
      <c r="ACZ80" s="369"/>
      <c r="ADA80" s="369"/>
      <c r="ADB80" s="369"/>
      <c r="ADC80" s="369"/>
      <c r="ADD80" s="369"/>
      <c r="ADE80" s="369"/>
      <c r="ADF80" s="369"/>
      <c r="ADG80" s="369"/>
      <c r="ADH80" s="369"/>
      <c r="ADI80" s="369"/>
      <c r="ADJ80" s="369"/>
      <c r="ADK80" s="369"/>
      <c r="ADL80" s="369"/>
      <c r="ADM80" s="369"/>
      <c r="ADN80" s="369"/>
      <c r="ADO80" s="369"/>
      <c r="ADP80" s="369"/>
      <c r="ADQ80" s="369"/>
      <c r="ADR80" s="369"/>
      <c r="ADS80" s="369"/>
      <c r="ADT80" s="369"/>
      <c r="ADU80" s="369"/>
      <c r="ADV80" s="369"/>
      <c r="ADW80" s="369"/>
      <c r="ADX80" s="369"/>
      <c r="ADY80" s="369"/>
      <c r="ADZ80" s="369"/>
      <c r="AEA80" s="369"/>
      <c r="AEB80" s="369"/>
      <c r="AEC80" s="369"/>
      <c r="AED80" s="369"/>
      <c r="AEE80" s="369"/>
      <c r="AEF80" s="369"/>
      <c r="AEG80" s="369"/>
      <c r="AEH80" s="369"/>
      <c r="AEI80" s="369"/>
      <c r="AEJ80" s="369"/>
      <c r="AEK80" s="369"/>
      <c r="AEL80" s="369"/>
      <c r="AEM80" s="369"/>
      <c r="AEN80" s="369"/>
      <c r="AEO80" s="369"/>
      <c r="AEP80" s="369"/>
      <c r="AEQ80" s="369"/>
      <c r="AER80" s="369"/>
      <c r="AES80" s="369"/>
      <c r="AET80" s="369"/>
      <c r="AEU80" s="369"/>
      <c r="AEV80" s="369"/>
      <c r="AEW80" s="369"/>
      <c r="AEX80" s="369"/>
      <c r="AEY80" s="369"/>
      <c r="AEZ80" s="369"/>
      <c r="AFA80" s="369"/>
      <c r="AFB80" s="369"/>
      <c r="AFC80" s="369"/>
      <c r="AFD80" s="369"/>
      <c r="AFE80" s="369"/>
      <c r="AFF80" s="369"/>
      <c r="AFG80" s="369"/>
      <c r="AFH80" s="369"/>
      <c r="AFI80" s="369"/>
      <c r="AFJ80" s="369"/>
      <c r="AFK80" s="369"/>
      <c r="AFL80" s="369"/>
      <c r="AFM80" s="369"/>
      <c r="AFN80" s="369"/>
      <c r="AFO80" s="369"/>
      <c r="AFP80" s="369"/>
      <c r="AFQ80" s="369"/>
      <c r="AFR80" s="369"/>
      <c r="AFS80" s="369"/>
      <c r="AFT80" s="369"/>
      <c r="AFU80" s="369"/>
      <c r="AFV80" s="369"/>
      <c r="AFW80" s="369"/>
      <c r="AFX80" s="369"/>
      <c r="AFY80" s="369"/>
      <c r="AFZ80" s="369"/>
      <c r="AGA80" s="369"/>
      <c r="AGB80" s="369"/>
      <c r="AGC80" s="369"/>
      <c r="AGD80" s="369"/>
      <c r="AGE80" s="369"/>
      <c r="AGF80" s="369"/>
      <c r="AGG80" s="369"/>
      <c r="AGH80" s="369"/>
      <c r="AGI80" s="369"/>
      <c r="AGJ80" s="369"/>
      <c r="AGK80" s="369"/>
      <c r="AGL80" s="369"/>
      <c r="AGM80" s="369"/>
      <c r="AGN80" s="369"/>
      <c r="AGO80" s="369"/>
      <c r="AGP80" s="369"/>
      <c r="AGQ80" s="369"/>
      <c r="AGR80" s="369"/>
      <c r="AGS80" s="369"/>
      <c r="AGT80" s="369"/>
      <c r="AGU80" s="369"/>
      <c r="AGV80" s="369"/>
      <c r="AGW80" s="369"/>
      <c r="AGX80" s="369"/>
      <c r="AGY80" s="369"/>
      <c r="AGZ80" s="369"/>
      <c r="AHA80" s="369"/>
      <c r="AHB80" s="369"/>
      <c r="AHC80" s="369"/>
      <c r="AHD80" s="369"/>
      <c r="AHE80" s="369"/>
      <c r="AHF80" s="369"/>
      <c r="AHG80" s="369"/>
      <c r="AHH80" s="369"/>
      <c r="AHI80" s="369"/>
      <c r="AHJ80" s="369"/>
      <c r="AHK80" s="369"/>
      <c r="AHL80" s="369"/>
      <c r="AHM80" s="369"/>
      <c r="AHN80" s="369"/>
      <c r="AHO80" s="369"/>
      <c r="AHP80" s="369"/>
      <c r="AHQ80" s="369"/>
      <c r="AHR80" s="369"/>
      <c r="AHS80" s="369"/>
      <c r="AHT80" s="369"/>
      <c r="AHU80" s="369"/>
      <c r="AHV80" s="369"/>
      <c r="AHW80" s="369"/>
      <c r="AHX80" s="369"/>
      <c r="AHY80" s="369"/>
      <c r="AHZ80" s="369"/>
      <c r="AIA80" s="369"/>
      <c r="AIB80" s="369"/>
      <c r="AIC80" s="369"/>
      <c r="AID80" s="369"/>
      <c r="AIE80" s="369"/>
      <c r="AIF80" s="369"/>
      <c r="AIG80" s="369"/>
      <c r="AIH80" s="369"/>
      <c r="AII80" s="369"/>
      <c r="AIJ80" s="369"/>
      <c r="AIK80" s="369"/>
      <c r="AIL80" s="369"/>
      <c r="AIM80" s="369"/>
      <c r="AIN80" s="369"/>
      <c r="AIO80" s="369"/>
      <c r="AIP80" s="369"/>
      <c r="AIQ80" s="369"/>
      <c r="AIR80" s="369"/>
      <c r="AIS80" s="369"/>
      <c r="AIT80" s="369"/>
      <c r="AIU80" s="369"/>
      <c r="AIV80" s="369"/>
      <c r="AIW80" s="369"/>
      <c r="AIX80" s="369"/>
      <c r="AIY80" s="369"/>
      <c r="AIZ80" s="369"/>
      <c r="AJA80" s="369"/>
      <c r="AJB80" s="369"/>
      <c r="AJC80" s="369"/>
      <c r="AJD80" s="369"/>
      <c r="AJE80" s="369"/>
      <c r="AJF80" s="369"/>
      <c r="AJG80" s="369"/>
      <c r="AJH80" s="369"/>
      <c r="AJI80" s="369"/>
      <c r="AJJ80" s="369"/>
      <c r="AJK80" s="369"/>
      <c r="AJL80" s="369"/>
      <c r="AJM80" s="369"/>
      <c r="AJN80" s="369"/>
      <c r="AJO80" s="369"/>
      <c r="AJP80" s="369"/>
      <c r="AJQ80" s="369"/>
      <c r="AJR80" s="369"/>
      <c r="AJS80" s="369"/>
      <c r="AJT80" s="369"/>
      <c r="AJU80" s="369"/>
      <c r="AJV80" s="369"/>
      <c r="AJW80" s="369"/>
      <c r="AJX80" s="369"/>
      <c r="AJY80" s="369"/>
      <c r="AJZ80" s="369"/>
      <c r="AKA80" s="369"/>
      <c r="AKB80" s="369"/>
      <c r="AKC80" s="369"/>
      <c r="AKD80" s="369"/>
      <c r="AKE80" s="369"/>
      <c r="AKF80" s="369"/>
      <c r="AKG80" s="369"/>
      <c r="AKH80" s="369"/>
      <c r="AKI80" s="369"/>
      <c r="AKJ80" s="369"/>
      <c r="AKK80" s="369"/>
      <c r="AKL80" s="369"/>
      <c r="AKM80" s="369"/>
      <c r="AKN80" s="369"/>
      <c r="AKO80" s="369"/>
      <c r="AKP80" s="369"/>
      <c r="AKQ80" s="369"/>
      <c r="AKR80" s="369"/>
      <c r="AKS80" s="369"/>
      <c r="AKT80" s="369"/>
      <c r="AKU80" s="369"/>
      <c r="AKV80" s="369"/>
      <c r="AKW80" s="369"/>
      <c r="AKX80" s="369"/>
      <c r="AKY80" s="369"/>
      <c r="AKZ80" s="369"/>
      <c r="ALA80" s="369"/>
      <c r="ALB80" s="369"/>
      <c r="ALC80" s="369"/>
      <c r="ALD80" s="369"/>
      <c r="ALE80" s="369"/>
      <c r="ALF80" s="369"/>
      <c r="ALG80" s="369"/>
      <c r="ALH80" s="369"/>
      <c r="ALI80" s="369"/>
      <c r="ALJ80" s="369"/>
    </row>
    <row r="82" spans="2:23" ht="13.5" customHeight="1">
      <c r="B82" s="357" t="s">
        <v>442</v>
      </c>
    </row>
    <row r="84" spans="2:23" ht="13.5" customHeight="1">
      <c r="B84" s="422" t="s">
        <v>443</v>
      </c>
      <c r="C84" s="423"/>
      <c r="D84" s="423"/>
      <c r="E84" s="423"/>
      <c r="F84" s="423"/>
      <c r="G84" s="423"/>
      <c r="H84" s="423"/>
      <c r="I84" s="423"/>
      <c r="J84" s="423"/>
      <c r="K84" s="423"/>
      <c r="L84" s="423"/>
      <c r="M84" s="423"/>
      <c r="N84" s="423"/>
    </row>
    <row r="86" spans="2:23" ht="13.5" customHeight="1">
      <c r="B86" s="424" t="s">
        <v>444</v>
      </c>
    </row>
    <row r="87" spans="2:23" ht="13.5" customHeight="1">
      <c r="B87" s="377"/>
      <c r="C87" s="246">
        <v>2015</v>
      </c>
      <c r="D87" s="246">
        <v>2016</v>
      </c>
      <c r="E87" s="246">
        <v>2017</v>
      </c>
      <c r="F87" s="246">
        <v>2018</v>
      </c>
      <c r="G87" s="246">
        <v>2019</v>
      </c>
      <c r="H87" s="246">
        <v>2020</v>
      </c>
      <c r="I87" s="246">
        <v>2025</v>
      </c>
      <c r="J87" s="246">
        <v>2030</v>
      </c>
      <c r="K87" s="246">
        <v>2035</v>
      </c>
      <c r="L87" s="246">
        <v>2040</v>
      </c>
      <c r="M87" s="246">
        <v>2045</v>
      </c>
      <c r="N87" s="247">
        <v>2050</v>
      </c>
      <c r="P87" s="425"/>
      <c r="Q87" s="425"/>
      <c r="S87" s="426"/>
    </row>
    <row r="88" spans="2:23" ht="13.5" customHeight="1">
      <c r="B88" s="378" t="s">
        <v>445</v>
      </c>
      <c r="C88" s="427">
        <v>0.99703487178347072</v>
      </c>
      <c r="D88" s="427">
        <v>0.99630069468033355</v>
      </c>
      <c r="E88" s="427">
        <v>0.99559766689038076</v>
      </c>
      <c r="F88" s="427">
        <v>0.9948086678028748</v>
      </c>
      <c r="G88" s="427">
        <v>0.99369212437428822</v>
      </c>
      <c r="H88" s="427">
        <v>0.99244945068886226</v>
      </c>
      <c r="I88" s="428">
        <f>1-I89-I90-I91</f>
        <v>0.97</v>
      </c>
      <c r="J88" s="428">
        <f t="shared" ref="J88:N88" si="11">1-J89-J90-J91</f>
        <v>0.86</v>
      </c>
      <c r="K88" s="428">
        <f t="shared" si="11"/>
        <v>0.63088895039897108</v>
      </c>
      <c r="L88" s="428">
        <f t="shared" si="11"/>
        <v>0.29850999999999994</v>
      </c>
      <c r="M88" s="428">
        <f t="shared" si="11"/>
        <v>8.1089999999999982E-2</v>
      </c>
      <c r="N88" s="428">
        <f t="shared" si="11"/>
        <v>0</v>
      </c>
      <c r="P88" s="425"/>
      <c r="Q88" s="425"/>
      <c r="S88" s="74"/>
      <c r="T88" s="74"/>
      <c r="U88" s="74"/>
      <c r="V88" s="74"/>
      <c r="W88" s="74"/>
    </row>
    <row r="89" spans="2:23" ht="13.5" customHeight="1">
      <c r="B89" s="378" t="s">
        <v>430</v>
      </c>
      <c r="C89" s="427">
        <v>0</v>
      </c>
      <c r="D89" s="427">
        <v>0</v>
      </c>
      <c r="E89" s="427">
        <v>0</v>
      </c>
      <c r="F89" s="427">
        <v>0</v>
      </c>
      <c r="G89" s="427">
        <v>0</v>
      </c>
      <c r="H89" s="427">
        <v>0</v>
      </c>
      <c r="I89" s="428">
        <f>0</f>
        <v>0</v>
      </c>
      <c r="J89" s="428">
        <f>0</f>
        <v>0</v>
      </c>
      <c r="K89" s="429">
        <f>0.17*H44+0.33*I44+0.33*J44+0.17*K44</f>
        <v>2.4110496010288488E-3</v>
      </c>
      <c r="L89" s="429">
        <f>0.17*I44+0.33*J44+0.33*K44+0.17*L44</f>
        <v>1.5E-3</v>
      </c>
      <c r="M89" s="429">
        <f>0.17*J44+0.33*K44+0.33*L44+0.17*M44</f>
        <v>5.1000000000000004E-4</v>
      </c>
      <c r="N89" s="429">
        <f>0.17*K44+0.33*L44+0.33*M44+0.17*N44</f>
        <v>0</v>
      </c>
      <c r="P89" s="425"/>
      <c r="Q89" s="425"/>
    </row>
    <row r="90" spans="2:23" ht="13.5" customHeight="1">
      <c r="B90" s="378" t="s">
        <v>431</v>
      </c>
      <c r="C90" s="427">
        <v>2.9651282165292928E-3</v>
      </c>
      <c r="D90" s="427">
        <v>3.6993053196664209E-3</v>
      </c>
      <c r="E90" s="427">
        <v>4.4023331096192152E-3</v>
      </c>
      <c r="F90" s="427">
        <v>5.1913321971251486E-3</v>
      </c>
      <c r="G90" s="427">
        <v>6.3078756257117325E-3</v>
      </c>
      <c r="H90" s="427">
        <v>7.550549311137693E-3</v>
      </c>
      <c r="I90" s="430">
        <v>0.03</v>
      </c>
      <c r="J90" s="430">
        <v>0.14000000000000001</v>
      </c>
      <c r="K90" s="430">
        <v>0.36</v>
      </c>
      <c r="L90" s="429">
        <f t="shared" ref="L90:N91" si="12">0.17*I45+0.33*J45+0.33*K45+0.17*L45</f>
        <v>0.6849900000000001</v>
      </c>
      <c r="M90" s="429">
        <f t="shared" si="12"/>
        <v>0.89510000000000001</v>
      </c>
      <c r="N90" s="429">
        <f t="shared" si="12"/>
        <v>0.97170000000000001</v>
      </c>
      <c r="P90" s="425"/>
      <c r="Q90" s="425"/>
    </row>
    <row r="91" spans="2:23" ht="13.5" customHeight="1">
      <c r="B91" s="405" t="s">
        <v>192</v>
      </c>
      <c r="C91" s="427">
        <v>0</v>
      </c>
      <c r="D91" s="427">
        <v>0</v>
      </c>
      <c r="E91" s="427">
        <v>0</v>
      </c>
      <c r="F91" s="427">
        <v>0</v>
      </c>
      <c r="G91" s="427">
        <v>0</v>
      </c>
      <c r="H91" s="427">
        <v>0</v>
      </c>
      <c r="I91" s="428">
        <f>0</f>
        <v>0</v>
      </c>
      <c r="J91" s="428">
        <f>0</f>
        <v>0</v>
      </c>
      <c r="K91" s="429">
        <f>0.17*H46+0.33*I46+0.33*J46+0.17*K46</f>
        <v>6.7000000000000011E-3</v>
      </c>
      <c r="L91" s="429">
        <f t="shared" si="12"/>
        <v>1.5000000000000001E-2</v>
      </c>
      <c r="M91" s="429">
        <f t="shared" si="12"/>
        <v>2.3300000000000001E-2</v>
      </c>
      <c r="N91" s="429">
        <f t="shared" si="12"/>
        <v>2.8300000000000002E-2</v>
      </c>
      <c r="P91" s="425"/>
      <c r="Q91" s="425"/>
    </row>
    <row r="92" spans="2:23" ht="13.5" customHeight="1">
      <c r="C92" s="431">
        <f>SUM(C88:C91)</f>
        <v>1</v>
      </c>
      <c r="D92" s="431">
        <f t="shared" ref="D92:N92" si="13">SUM(D88:D91)</f>
        <v>1</v>
      </c>
      <c r="E92" s="431">
        <f t="shared" si="13"/>
        <v>1</v>
      </c>
      <c r="F92" s="431">
        <f t="shared" si="13"/>
        <v>1</v>
      </c>
      <c r="G92" s="431">
        <f t="shared" si="13"/>
        <v>1</v>
      </c>
      <c r="H92" s="431">
        <f t="shared" si="13"/>
        <v>1</v>
      </c>
      <c r="I92" s="431">
        <f t="shared" si="13"/>
        <v>1</v>
      </c>
      <c r="J92" s="431">
        <f t="shared" si="13"/>
        <v>1</v>
      </c>
      <c r="K92" s="431">
        <f t="shared" si="13"/>
        <v>1</v>
      </c>
      <c r="L92" s="431">
        <f t="shared" si="13"/>
        <v>1</v>
      </c>
      <c r="M92" s="431">
        <f t="shared" si="13"/>
        <v>1</v>
      </c>
      <c r="N92" s="431">
        <f t="shared" si="13"/>
        <v>1</v>
      </c>
    </row>
    <row r="93" spans="2:23" ht="13.5" customHeight="1">
      <c r="C93" s="431"/>
      <c r="D93" s="431"/>
      <c r="E93" s="431"/>
      <c r="F93" s="431"/>
      <c r="G93" s="431"/>
      <c r="H93" s="431"/>
    </row>
    <row r="94" spans="2:23" ht="13.5" customHeight="1">
      <c r="B94" s="422" t="s">
        <v>446</v>
      </c>
      <c r="C94" s="423"/>
      <c r="D94" s="423"/>
      <c r="E94" s="423"/>
      <c r="F94" s="423"/>
      <c r="G94" s="423"/>
      <c r="H94" s="423"/>
      <c r="I94" s="423"/>
      <c r="J94" s="423"/>
      <c r="K94" s="423"/>
      <c r="L94" s="423"/>
      <c r="M94" s="423"/>
      <c r="N94" s="423"/>
    </row>
    <row r="96" spans="2:23" ht="13.5" customHeight="1">
      <c r="C96" s="432" t="s">
        <v>245</v>
      </c>
      <c r="D96" s="432"/>
      <c r="E96" s="432"/>
      <c r="F96" s="432" t="s">
        <v>245</v>
      </c>
      <c r="G96" s="432"/>
    </row>
    <row r="97" spans="1:998" ht="13.5" customHeight="1">
      <c r="B97" s="377"/>
      <c r="C97" s="246">
        <v>2015</v>
      </c>
      <c r="D97" s="246">
        <v>2016</v>
      </c>
      <c r="E97" s="246">
        <v>2017</v>
      </c>
      <c r="F97" s="246">
        <v>2018</v>
      </c>
      <c r="G97" s="246">
        <v>2019</v>
      </c>
      <c r="H97" s="246">
        <v>2020</v>
      </c>
      <c r="I97" s="246">
        <v>2025</v>
      </c>
      <c r="J97" s="246">
        <v>2030</v>
      </c>
      <c r="K97" s="246">
        <v>2035</v>
      </c>
      <c r="L97" s="246">
        <v>2040</v>
      </c>
      <c r="M97" s="246">
        <v>2045</v>
      </c>
      <c r="N97" s="247">
        <v>2050</v>
      </c>
    </row>
    <row r="98" spans="1:998" ht="13.5" customHeight="1">
      <c r="B98" s="277" t="s">
        <v>429</v>
      </c>
      <c r="C98" s="433">
        <v>8.0907389436649506</v>
      </c>
      <c r="D98" s="433">
        <v>7.9370052153261987</v>
      </c>
      <c r="E98" s="433">
        <v>7.8646576806324857</v>
      </c>
      <c r="F98" s="433">
        <v>7.8272511912089398</v>
      </c>
      <c r="G98" s="433">
        <v>7.7899999999999991</v>
      </c>
      <c r="H98" s="433">
        <v>7.7614809999999999</v>
      </c>
      <c r="I98" s="285">
        <v>7.3251336431409397</v>
      </c>
      <c r="J98" s="285">
        <v>6.8808331377737098</v>
      </c>
      <c r="K98" s="285">
        <v>6.56470873168323</v>
      </c>
      <c r="L98" s="285">
        <v>6.41233272961093</v>
      </c>
      <c r="M98" s="285">
        <v>6.2218345841570804</v>
      </c>
      <c r="N98" s="285">
        <f t="shared" ref="N98" si="14">SUMPRODUCT(K88:N88,K56:N56)/SUM(K88:N88)</f>
        <v>6.0287383708249473</v>
      </c>
    </row>
    <row r="99" spans="1:998" ht="13.5" customHeight="1">
      <c r="B99" s="378" t="s">
        <v>447</v>
      </c>
      <c r="C99" s="434">
        <v>6.8771281021151998</v>
      </c>
      <c r="D99" s="434">
        <f t="shared" ref="D99:H99" si="15">D98*0.85</f>
        <v>6.7464544330272691</v>
      </c>
      <c r="E99" s="434">
        <f t="shared" si="15"/>
        <v>6.6849590285376124</v>
      </c>
      <c r="F99" s="434">
        <f t="shared" si="15"/>
        <v>6.6531635125275983</v>
      </c>
      <c r="G99" s="434">
        <f t="shared" si="15"/>
        <v>6.6214999999999993</v>
      </c>
      <c r="H99" s="434">
        <f t="shared" si="15"/>
        <v>6.5972588499999993</v>
      </c>
      <c r="I99" s="285">
        <v>6.2263635966697999</v>
      </c>
      <c r="J99" s="285">
        <v>5.6832918777672798</v>
      </c>
      <c r="K99" s="285">
        <v>5.5268198886476902</v>
      </c>
      <c r="L99" s="285">
        <v>5.4242267317990702</v>
      </c>
      <c r="M99" s="285">
        <v>5.28855939653352</v>
      </c>
      <c r="N99" s="285">
        <f t="shared" ref="N99:N100" si="16">SUMPRODUCT(K89:N89,K57:N57)/SUM(K89:N89)</f>
        <v>5.1127380077319016</v>
      </c>
    </row>
    <row r="100" spans="1:998" ht="13.5" customHeight="1">
      <c r="B100" s="378" t="s">
        <v>431</v>
      </c>
      <c r="C100" s="434">
        <v>35</v>
      </c>
      <c r="D100" s="434">
        <f>C100</f>
        <v>35</v>
      </c>
      <c r="E100" s="434">
        <f t="shared" ref="E100:H101" si="17">D100</f>
        <v>35</v>
      </c>
      <c r="F100" s="434">
        <f t="shared" si="17"/>
        <v>35</v>
      </c>
      <c r="G100" s="434">
        <f t="shared" si="17"/>
        <v>35</v>
      </c>
      <c r="H100" s="434">
        <f t="shared" si="17"/>
        <v>35</v>
      </c>
      <c r="I100" s="285">
        <v>32.1921923729589</v>
      </c>
      <c r="J100" s="285">
        <v>29.916912749088301</v>
      </c>
      <c r="K100" s="285">
        <v>27.860631034623299</v>
      </c>
      <c r="L100" s="285">
        <v>26.343605561182201</v>
      </c>
      <c r="M100" s="285">
        <v>25.071247357293899</v>
      </c>
      <c r="N100" s="285">
        <f t="shared" si="16"/>
        <v>23.759855621456214</v>
      </c>
    </row>
    <row r="101" spans="1:998" ht="13.5" customHeight="1">
      <c r="B101" s="405" t="s">
        <v>448</v>
      </c>
      <c r="C101" s="434">
        <f>C59</f>
        <v>1.55</v>
      </c>
      <c r="D101" s="434">
        <f>C101</f>
        <v>1.55</v>
      </c>
      <c r="E101" s="434">
        <f t="shared" si="17"/>
        <v>1.55</v>
      </c>
      <c r="F101" s="434">
        <f t="shared" si="17"/>
        <v>1.55</v>
      </c>
      <c r="G101" s="434">
        <f t="shared" si="17"/>
        <v>1.55</v>
      </c>
      <c r="H101" s="434">
        <f t="shared" si="17"/>
        <v>1.55</v>
      </c>
      <c r="I101" s="434">
        <f t="shared" ref="I101:M101" si="18">0.5*G59+0.5*H59</f>
        <v>1.55</v>
      </c>
      <c r="J101" s="434">
        <f t="shared" si="18"/>
        <v>1.4700000000000002</v>
      </c>
      <c r="K101" s="434">
        <f t="shared" si="18"/>
        <v>1.31</v>
      </c>
      <c r="L101" s="434">
        <f t="shared" si="18"/>
        <v>1.19</v>
      </c>
      <c r="M101" s="434">
        <f t="shared" si="18"/>
        <v>1.1099999999999999</v>
      </c>
      <c r="N101" s="434">
        <f>0.5*L59+0.5*M59</f>
        <v>1.0525000000000002</v>
      </c>
    </row>
    <row r="102" spans="1:998" ht="13.5" customHeight="1">
      <c r="B102" s="426"/>
      <c r="C102" s="435"/>
      <c r="D102" s="435"/>
      <c r="E102" s="435"/>
      <c r="F102" s="435"/>
      <c r="G102" s="435"/>
      <c r="H102" s="435"/>
      <c r="I102" s="435"/>
      <c r="J102" s="435"/>
      <c r="K102" s="435"/>
      <c r="L102" s="435"/>
      <c r="M102" s="435"/>
      <c r="N102" s="435"/>
    </row>
    <row r="104" spans="1:998" ht="13.5" customHeight="1">
      <c r="A104" s="368"/>
      <c r="B104" s="370" t="s">
        <v>394</v>
      </c>
      <c r="C104" s="436"/>
      <c r="D104" s="436"/>
      <c r="E104" s="436"/>
      <c r="F104" s="436"/>
      <c r="G104" s="436"/>
      <c r="H104" s="436"/>
      <c r="I104" s="436"/>
      <c r="J104" s="436"/>
      <c r="K104" s="436"/>
      <c r="L104" s="436"/>
      <c r="M104" s="436"/>
      <c r="N104" s="436"/>
      <c r="O104" s="369"/>
      <c r="P104" s="369"/>
      <c r="Q104" s="369"/>
      <c r="R104" s="369"/>
      <c r="S104" s="369"/>
      <c r="T104" s="369"/>
      <c r="U104" s="369"/>
      <c r="V104" s="369"/>
      <c r="W104" s="369"/>
      <c r="X104" s="369"/>
      <c r="Y104" s="369"/>
      <c r="Z104" s="369"/>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c r="AX104" s="369"/>
      <c r="AY104" s="369"/>
      <c r="AZ104" s="369"/>
      <c r="BA104" s="369"/>
      <c r="BB104" s="369"/>
      <c r="BC104" s="369"/>
      <c r="BD104" s="369"/>
      <c r="BE104" s="369"/>
      <c r="BF104" s="369"/>
      <c r="BG104" s="369"/>
      <c r="BH104" s="369"/>
      <c r="BI104" s="369"/>
      <c r="BJ104" s="369"/>
      <c r="BK104" s="369"/>
      <c r="BL104" s="369"/>
      <c r="BM104" s="369"/>
      <c r="BN104" s="369"/>
      <c r="BO104" s="369"/>
      <c r="BP104" s="369"/>
      <c r="BQ104" s="369"/>
      <c r="BR104" s="369"/>
      <c r="BS104" s="369"/>
      <c r="BT104" s="369"/>
      <c r="BU104" s="369"/>
      <c r="BV104" s="369"/>
      <c r="BW104" s="369"/>
      <c r="BX104" s="369"/>
      <c r="BY104" s="369"/>
      <c r="BZ104" s="369"/>
      <c r="CA104" s="369"/>
      <c r="CB104" s="369"/>
      <c r="CC104" s="369"/>
      <c r="CD104" s="369"/>
      <c r="CE104" s="369"/>
      <c r="CF104" s="369"/>
      <c r="CG104" s="369"/>
      <c r="CH104" s="369"/>
      <c r="CI104" s="369"/>
      <c r="CJ104" s="369"/>
      <c r="CK104" s="369"/>
      <c r="CL104" s="369"/>
      <c r="CM104" s="369"/>
      <c r="CN104" s="369"/>
      <c r="CO104" s="369"/>
      <c r="CP104" s="369"/>
      <c r="CQ104" s="369"/>
      <c r="CR104" s="369"/>
      <c r="CS104" s="369"/>
      <c r="CT104" s="369"/>
      <c r="CU104" s="369"/>
      <c r="CV104" s="369"/>
      <c r="CW104" s="369"/>
      <c r="CX104" s="369"/>
      <c r="CY104" s="369"/>
      <c r="CZ104" s="369"/>
      <c r="DA104" s="369"/>
      <c r="DB104" s="369"/>
      <c r="DC104" s="369"/>
      <c r="DD104" s="369"/>
      <c r="DE104" s="369"/>
      <c r="DF104" s="369"/>
      <c r="DG104" s="369"/>
      <c r="DH104" s="369"/>
      <c r="DI104" s="369"/>
      <c r="DJ104" s="369"/>
      <c r="DK104" s="369"/>
      <c r="DL104" s="369"/>
      <c r="DM104" s="369"/>
      <c r="DN104" s="369"/>
      <c r="DO104" s="369"/>
      <c r="DP104" s="369"/>
      <c r="DQ104" s="369"/>
      <c r="DR104" s="369"/>
      <c r="DS104" s="369"/>
      <c r="DT104" s="369"/>
      <c r="DU104" s="369"/>
      <c r="DV104" s="369"/>
      <c r="DW104" s="369"/>
      <c r="DX104" s="369"/>
      <c r="DY104" s="369"/>
      <c r="DZ104" s="369"/>
      <c r="EA104" s="369"/>
      <c r="EB104" s="369"/>
      <c r="EC104" s="369"/>
      <c r="ED104" s="369"/>
      <c r="EE104" s="369"/>
      <c r="EF104" s="369"/>
      <c r="EG104" s="369"/>
      <c r="EH104" s="369"/>
      <c r="EI104" s="369"/>
      <c r="EJ104" s="369"/>
      <c r="EK104" s="369"/>
      <c r="EL104" s="369"/>
      <c r="EM104" s="369"/>
      <c r="EN104" s="369"/>
      <c r="EO104" s="369"/>
      <c r="EP104" s="369"/>
      <c r="EQ104" s="369"/>
      <c r="ER104" s="369"/>
      <c r="ES104" s="369"/>
      <c r="ET104" s="369"/>
      <c r="EU104" s="369"/>
      <c r="EV104" s="369"/>
      <c r="EW104" s="369"/>
      <c r="EX104" s="369"/>
      <c r="EY104" s="369"/>
      <c r="EZ104" s="369"/>
      <c r="FA104" s="369"/>
      <c r="FB104" s="369"/>
      <c r="FC104" s="369"/>
      <c r="FD104" s="369"/>
      <c r="FE104" s="369"/>
      <c r="FF104" s="369"/>
      <c r="FG104" s="369"/>
      <c r="FH104" s="369"/>
      <c r="FI104" s="369"/>
      <c r="FJ104" s="369"/>
      <c r="FK104" s="369"/>
      <c r="FL104" s="369"/>
      <c r="FM104" s="369"/>
      <c r="FN104" s="369"/>
      <c r="FO104" s="369"/>
      <c r="FP104" s="369"/>
      <c r="FQ104" s="369"/>
      <c r="FR104" s="369"/>
      <c r="FS104" s="369"/>
      <c r="FT104" s="369"/>
      <c r="FU104" s="369"/>
      <c r="FV104" s="369"/>
      <c r="FW104" s="369"/>
      <c r="FX104" s="369"/>
      <c r="FY104" s="369"/>
      <c r="FZ104" s="369"/>
      <c r="GA104" s="369"/>
      <c r="GB104" s="369"/>
      <c r="GC104" s="369"/>
      <c r="GD104" s="369"/>
      <c r="GE104" s="369"/>
      <c r="GF104" s="369"/>
      <c r="GG104" s="369"/>
      <c r="GH104" s="369"/>
      <c r="GI104" s="369"/>
      <c r="GJ104" s="369"/>
      <c r="GK104" s="369"/>
      <c r="GL104" s="369"/>
      <c r="GM104" s="369"/>
      <c r="GN104" s="369"/>
      <c r="GO104" s="369"/>
      <c r="GP104" s="369"/>
      <c r="GQ104" s="369"/>
      <c r="GR104" s="369"/>
      <c r="GS104" s="369"/>
      <c r="GT104" s="369"/>
      <c r="GU104" s="369"/>
      <c r="GV104" s="369"/>
      <c r="GW104" s="369"/>
      <c r="GX104" s="369"/>
      <c r="GY104" s="369"/>
      <c r="GZ104" s="369"/>
      <c r="HA104" s="369"/>
      <c r="HB104" s="369"/>
      <c r="HC104" s="369"/>
      <c r="HD104" s="369"/>
      <c r="HE104" s="369"/>
      <c r="HF104" s="369"/>
      <c r="HG104" s="369"/>
      <c r="HH104" s="369"/>
      <c r="HI104" s="369"/>
      <c r="HJ104" s="369"/>
      <c r="HK104" s="369"/>
      <c r="HL104" s="369"/>
      <c r="HM104" s="369"/>
      <c r="HN104" s="369"/>
      <c r="HO104" s="369"/>
      <c r="HP104" s="369"/>
      <c r="HQ104" s="369"/>
      <c r="HR104" s="369"/>
      <c r="HS104" s="369"/>
      <c r="HT104" s="369"/>
      <c r="HU104" s="369"/>
      <c r="HV104" s="369"/>
      <c r="HW104" s="369"/>
      <c r="HX104" s="369"/>
      <c r="HY104" s="369"/>
      <c r="HZ104" s="369"/>
      <c r="IA104" s="369"/>
      <c r="IB104" s="369"/>
      <c r="IC104" s="369"/>
      <c r="ID104" s="369"/>
      <c r="IE104" s="369"/>
      <c r="IF104" s="369"/>
      <c r="IG104" s="369"/>
      <c r="IH104" s="369"/>
      <c r="II104" s="369"/>
      <c r="IJ104" s="369"/>
      <c r="IK104" s="369"/>
      <c r="IL104" s="369"/>
      <c r="IM104" s="369"/>
      <c r="IN104" s="369"/>
      <c r="IO104" s="369"/>
      <c r="IP104" s="369"/>
      <c r="IQ104" s="369"/>
      <c r="IR104" s="369"/>
      <c r="IS104" s="369"/>
      <c r="IT104" s="369"/>
      <c r="IU104" s="369"/>
      <c r="IV104" s="369"/>
      <c r="IW104" s="369"/>
      <c r="IX104" s="369"/>
      <c r="IY104" s="369"/>
      <c r="IZ104" s="369"/>
      <c r="JA104" s="369"/>
      <c r="JB104" s="369"/>
      <c r="JC104" s="369"/>
      <c r="JD104" s="369"/>
      <c r="JE104" s="369"/>
      <c r="JF104" s="369"/>
      <c r="JG104" s="369"/>
      <c r="JH104" s="369"/>
      <c r="JI104" s="369"/>
      <c r="JJ104" s="369"/>
      <c r="JK104" s="369"/>
      <c r="JL104" s="369"/>
      <c r="JM104" s="369"/>
      <c r="JN104" s="369"/>
      <c r="JO104" s="369"/>
      <c r="JP104" s="369"/>
      <c r="JQ104" s="369"/>
      <c r="JR104" s="369"/>
      <c r="JS104" s="369"/>
      <c r="JT104" s="369"/>
      <c r="JU104" s="369"/>
      <c r="JV104" s="369"/>
      <c r="JW104" s="369"/>
      <c r="JX104" s="369"/>
      <c r="JY104" s="369"/>
      <c r="JZ104" s="369"/>
      <c r="KA104" s="369"/>
      <c r="KB104" s="369"/>
      <c r="KC104" s="369"/>
      <c r="KD104" s="369"/>
      <c r="KE104" s="369"/>
      <c r="KF104" s="369"/>
      <c r="KG104" s="369"/>
      <c r="KH104" s="369"/>
      <c r="KI104" s="369"/>
      <c r="KJ104" s="369"/>
      <c r="KK104" s="369"/>
      <c r="KL104" s="369"/>
      <c r="KM104" s="369"/>
      <c r="KN104" s="369"/>
      <c r="KO104" s="369"/>
      <c r="KP104" s="369"/>
      <c r="KQ104" s="369"/>
      <c r="KR104" s="369"/>
      <c r="KS104" s="369"/>
      <c r="KT104" s="369"/>
      <c r="KU104" s="369"/>
      <c r="KV104" s="369"/>
      <c r="KW104" s="369"/>
      <c r="KX104" s="369"/>
      <c r="KY104" s="369"/>
      <c r="KZ104" s="369"/>
      <c r="LA104" s="369"/>
      <c r="LB104" s="369"/>
      <c r="LC104" s="369"/>
      <c r="LD104" s="369"/>
      <c r="LE104" s="369"/>
      <c r="LF104" s="369"/>
      <c r="LG104" s="369"/>
      <c r="LH104" s="369"/>
      <c r="LI104" s="369"/>
      <c r="LJ104" s="369"/>
      <c r="LK104" s="369"/>
      <c r="LL104" s="369"/>
      <c r="LM104" s="369"/>
      <c r="LN104" s="369"/>
      <c r="LO104" s="369"/>
      <c r="LP104" s="369"/>
      <c r="LQ104" s="369"/>
      <c r="LR104" s="369"/>
      <c r="LS104" s="369"/>
      <c r="LT104" s="369"/>
      <c r="LU104" s="369"/>
      <c r="LV104" s="369"/>
      <c r="LW104" s="369"/>
      <c r="LX104" s="369"/>
      <c r="LY104" s="369"/>
      <c r="LZ104" s="369"/>
      <c r="MA104" s="369"/>
      <c r="MB104" s="369"/>
      <c r="MC104" s="369"/>
      <c r="MD104" s="369"/>
      <c r="ME104" s="369"/>
      <c r="MF104" s="369"/>
      <c r="MG104" s="369"/>
      <c r="MH104" s="369"/>
      <c r="MI104" s="369"/>
      <c r="MJ104" s="369"/>
      <c r="MK104" s="369"/>
      <c r="ML104" s="369"/>
      <c r="MM104" s="369"/>
      <c r="MN104" s="369"/>
      <c r="MO104" s="369"/>
      <c r="MP104" s="369"/>
      <c r="MQ104" s="369"/>
      <c r="MR104" s="369"/>
      <c r="MS104" s="369"/>
      <c r="MT104" s="369"/>
      <c r="MU104" s="369"/>
      <c r="MV104" s="369"/>
      <c r="MW104" s="369"/>
      <c r="MX104" s="369"/>
      <c r="MY104" s="369"/>
      <c r="MZ104" s="369"/>
      <c r="NA104" s="369"/>
      <c r="NB104" s="369"/>
      <c r="NC104" s="369"/>
      <c r="ND104" s="369"/>
      <c r="NE104" s="369"/>
      <c r="NF104" s="369"/>
      <c r="NG104" s="369"/>
      <c r="NH104" s="369"/>
      <c r="NI104" s="369"/>
      <c r="NJ104" s="369"/>
      <c r="NK104" s="369"/>
      <c r="NL104" s="369"/>
      <c r="NM104" s="369"/>
      <c r="NN104" s="369"/>
      <c r="NO104" s="369"/>
      <c r="NP104" s="369"/>
      <c r="NQ104" s="369"/>
      <c r="NR104" s="369"/>
      <c r="NS104" s="369"/>
      <c r="NT104" s="369"/>
      <c r="NU104" s="369"/>
      <c r="NV104" s="369"/>
      <c r="NW104" s="369"/>
      <c r="NX104" s="369"/>
      <c r="NY104" s="369"/>
      <c r="NZ104" s="369"/>
      <c r="OA104" s="369"/>
      <c r="OB104" s="369"/>
      <c r="OC104" s="369"/>
      <c r="OD104" s="369"/>
      <c r="OE104" s="369"/>
      <c r="OF104" s="369"/>
      <c r="OG104" s="369"/>
      <c r="OH104" s="369"/>
      <c r="OI104" s="369"/>
      <c r="OJ104" s="369"/>
      <c r="OK104" s="369"/>
      <c r="OL104" s="369"/>
      <c r="OM104" s="369"/>
      <c r="ON104" s="369"/>
      <c r="OO104" s="369"/>
      <c r="OP104" s="369"/>
      <c r="OQ104" s="369"/>
      <c r="OR104" s="369"/>
      <c r="OS104" s="369"/>
      <c r="OT104" s="369"/>
      <c r="OU104" s="369"/>
      <c r="OV104" s="369"/>
      <c r="OW104" s="369"/>
      <c r="OX104" s="369"/>
      <c r="OY104" s="369"/>
      <c r="OZ104" s="369"/>
      <c r="PA104" s="369"/>
      <c r="PB104" s="369"/>
      <c r="PC104" s="369"/>
      <c r="PD104" s="369"/>
      <c r="PE104" s="369"/>
      <c r="PF104" s="369"/>
      <c r="PG104" s="369"/>
      <c r="PH104" s="369"/>
      <c r="PI104" s="369"/>
      <c r="PJ104" s="369"/>
      <c r="PK104" s="369"/>
      <c r="PL104" s="369"/>
      <c r="PM104" s="369"/>
      <c r="PN104" s="369"/>
      <c r="PO104" s="369"/>
      <c r="PP104" s="369"/>
      <c r="PQ104" s="369"/>
      <c r="PR104" s="369"/>
      <c r="PS104" s="369"/>
      <c r="PT104" s="369"/>
      <c r="PU104" s="369"/>
      <c r="PV104" s="369"/>
      <c r="PW104" s="369"/>
      <c r="PX104" s="369"/>
      <c r="PY104" s="369"/>
      <c r="PZ104" s="369"/>
      <c r="QA104" s="369"/>
      <c r="QB104" s="369"/>
      <c r="QC104" s="369"/>
      <c r="QD104" s="369"/>
      <c r="QE104" s="369"/>
      <c r="QF104" s="369"/>
      <c r="QG104" s="369"/>
      <c r="QH104" s="369"/>
      <c r="QI104" s="369"/>
      <c r="QJ104" s="369"/>
      <c r="QK104" s="369"/>
      <c r="QL104" s="369"/>
      <c r="QM104" s="369"/>
      <c r="QN104" s="369"/>
      <c r="QO104" s="369"/>
      <c r="QP104" s="369"/>
      <c r="QQ104" s="369"/>
      <c r="QR104" s="369"/>
      <c r="QS104" s="369"/>
      <c r="QT104" s="369"/>
      <c r="QU104" s="369"/>
      <c r="QV104" s="369"/>
      <c r="QW104" s="369"/>
      <c r="QX104" s="369"/>
      <c r="QY104" s="369"/>
      <c r="QZ104" s="369"/>
      <c r="RA104" s="369"/>
      <c r="RB104" s="369"/>
      <c r="RC104" s="369"/>
      <c r="RD104" s="369"/>
      <c r="RE104" s="369"/>
      <c r="RF104" s="369"/>
      <c r="RG104" s="369"/>
      <c r="RH104" s="369"/>
      <c r="RI104" s="369"/>
      <c r="RJ104" s="369"/>
      <c r="RK104" s="369"/>
      <c r="RL104" s="369"/>
      <c r="RM104" s="369"/>
      <c r="RN104" s="369"/>
      <c r="RO104" s="369"/>
      <c r="RP104" s="369"/>
      <c r="RQ104" s="369"/>
      <c r="RR104" s="369"/>
      <c r="RS104" s="369"/>
      <c r="RT104" s="369"/>
      <c r="RU104" s="369"/>
      <c r="RV104" s="369"/>
      <c r="RW104" s="369"/>
      <c r="RX104" s="369"/>
      <c r="RY104" s="369"/>
      <c r="RZ104" s="369"/>
      <c r="SA104" s="369"/>
      <c r="SB104" s="369"/>
      <c r="SC104" s="369"/>
      <c r="SD104" s="369"/>
      <c r="SE104" s="369"/>
      <c r="SF104" s="369"/>
      <c r="SG104" s="369"/>
      <c r="SH104" s="369"/>
      <c r="SI104" s="369"/>
      <c r="SJ104" s="369"/>
      <c r="SK104" s="369"/>
      <c r="SL104" s="369"/>
      <c r="SM104" s="369"/>
      <c r="SN104" s="369"/>
      <c r="SO104" s="369"/>
      <c r="SP104" s="369"/>
      <c r="SQ104" s="369"/>
      <c r="SR104" s="369"/>
      <c r="SS104" s="369"/>
      <c r="ST104" s="369"/>
      <c r="SU104" s="369"/>
      <c r="SV104" s="369"/>
      <c r="SW104" s="369"/>
      <c r="SX104" s="369"/>
      <c r="SY104" s="369"/>
      <c r="SZ104" s="369"/>
      <c r="TA104" s="369"/>
      <c r="TB104" s="369"/>
      <c r="TC104" s="369"/>
      <c r="TD104" s="369"/>
      <c r="TE104" s="369"/>
      <c r="TF104" s="369"/>
      <c r="TG104" s="369"/>
      <c r="TH104" s="369"/>
      <c r="TI104" s="369"/>
      <c r="TJ104" s="369"/>
      <c r="TK104" s="369"/>
      <c r="TL104" s="369"/>
      <c r="TM104" s="369"/>
      <c r="TN104" s="369"/>
      <c r="TO104" s="369"/>
      <c r="TP104" s="369"/>
      <c r="TQ104" s="369"/>
      <c r="TR104" s="369"/>
      <c r="TS104" s="369"/>
      <c r="TT104" s="369"/>
      <c r="TU104" s="369"/>
      <c r="TV104" s="369"/>
      <c r="TW104" s="369"/>
      <c r="TX104" s="369"/>
      <c r="TY104" s="369"/>
      <c r="TZ104" s="369"/>
      <c r="UA104" s="369"/>
      <c r="UB104" s="369"/>
      <c r="UC104" s="369"/>
      <c r="UD104" s="369"/>
      <c r="UE104" s="369"/>
      <c r="UF104" s="369"/>
      <c r="UG104" s="369"/>
      <c r="UH104" s="369"/>
      <c r="UI104" s="369"/>
      <c r="UJ104" s="369"/>
      <c r="UK104" s="369"/>
      <c r="UL104" s="369"/>
      <c r="UM104" s="369"/>
      <c r="UN104" s="369"/>
      <c r="UO104" s="369"/>
      <c r="UP104" s="369"/>
      <c r="UQ104" s="369"/>
      <c r="UR104" s="369"/>
      <c r="US104" s="369"/>
      <c r="UT104" s="369"/>
      <c r="UU104" s="369"/>
      <c r="UV104" s="369"/>
      <c r="UW104" s="369"/>
      <c r="UX104" s="369"/>
      <c r="UY104" s="369"/>
      <c r="UZ104" s="369"/>
      <c r="VA104" s="369"/>
      <c r="VB104" s="369"/>
      <c r="VC104" s="369"/>
      <c r="VD104" s="369"/>
      <c r="VE104" s="369"/>
      <c r="VF104" s="369"/>
      <c r="VG104" s="369"/>
      <c r="VH104" s="369"/>
      <c r="VI104" s="369"/>
      <c r="VJ104" s="369"/>
      <c r="VK104" s="369"/>
      <c r="VL104" s="369"/>
      <c r="VM104" s="369"/>
      <c r="VN104" s="369"/>
      <c r="VO104" s="369"/>
      <c r="VP104" s="369"/>
      <c r="VQ104" s="369"/>
      <c r="VR104" s="369"/>
      <c r="VS104" s="369"/>
      <c r="VT104" s="369"/>
      <c r="VU104" s="369"/>
      <c r="VV104" s="369"/>
      <c r="VW104" s="369"/>
      <c r="VX104" s="369"/>
      <c r="VY104" s="369"/>
      <c r="VZ104" s="369"/>
      <c r="WA104" s="369"/>
      <c r="WB104" s="369"/>
      <c r="WC104" s="369"/>
      <c r="WD104" s="369"/>
      <c r="WE104" s="369"/>
      <c r="WF104" s="369"/>
      <c r="WG104" s="369"/>
      <c r="WH104" s="369"/>
      <c r="WI104" s="369"/>
      <c r="WJ104" s="369"/>
      <c r="WK104" s="369"/>
      <c r="WL104" s="369"/>
      <c r="WM104" s="369"/>
      <c r="WN104" s="369"/>
      <c r="WO104" s="369"/>
      <c r="WP104" s="369"/>
      <c r="WQ104" s="369"/>
      <c r="WR104" s="369"/>
      <c r="WS104" s="369"/>
      <c r="WT104" s="369"/>
      <c r="WU104" s="369"/>
      <c r="WV104" s="369"/>
      <c r="WW104" s="369"/>
      <c r="WX104" s="369"/>
      <c r="WY104" s="369"/>
      <c r="WZ104" s="369"/>
      <c r="XA104" s="369"/>
      <c r="XB104" s="369"/>
      <c r="XC104" s="369"/>
      <c r="XD104" s="369"/>
      <c r="XE104" s="369"/>
      <c r="XF104" s="369"/>
      <c r="XG104" s="369"/>
      <c r="XH104" s="369"/>
      <c r="XI104" s="369"/>
      <c r="XJ104" s="369"/>
      <c r="XK104" s="369"/>
      <c r="XL104" s="369"/>
      <c r="XM104" s="369"/>
      <c r="XN104" s="369"/>
      <c r="XO104" s="369"/>
      <c r="XP104" s="369"/>
      <c r="XQ104" s="369"/>
      <c r="XR104" s="369"/>
      <c r="XS104" s="369"/>
      <c r="XT104" s="369"/>
      <c r="XU104" s="369"/>
      <c r="XV104" s="369"/>
      <c r="XW104" s="369"/>
      <c r="XX104" s="369"/>
      <c r="XY104" s="369"/>
      <c r="XZ104" s="369"/>
      <c r="YA104" s="369"/>
      <c r="YB104" s="369"/>
      <c r="YC104" s="369"/>
      <c r="YD104" s="369"/>
      <c r="YE104" s="369"/>
      <c r="YF104" s="369"/>
      <c r="YG104" s="369"/>
      <c r="YH104" s="369"/>
      <c r="YI104" s="369"/>
      <c r="YJ104" s="369"/>
      <c r="YK104" s="369"/>
      <c r="YL104" s="369"/>
      <c r="YM104" s="369"/>
      <c r="YN104" s="369"/>
      <c r="YO104" s="369"/>
      <c r="YP104" s="369"/>
      <c r="YQ104" s="369"/>
      <c r="YR104" s="369"/>
      <c r="YS104" s="369"/>
      <c r="YT104" s="369"/>
      <c r="YU104" s="369"/>
      <c r="YV104" s="369"/>
      <c r="YW104" s="369"/>
      <c r="YX104" s="369"/>
      <c r="YY104" s="369"/>
      <c r="YZ104" s="369"/>
      <c r="ZA104" s="369"/>
      <c r="ZB104" s="369"/>
      <c r="ZC104" s="369"/>
      <c r="ZD104" s="369"/>
      <c r="ZE104" s="369"/>
      <c r="ZF104" s="369"/>
      <c r="ZG104" s="369"/>
      <c r="ZH104" s="369"/>
      <c r="ZI104" s="369"/>
      <c r="ZJ104" s="369"/>
      <c r="ZK104" s="369"/>
      <c r="ZL104" s="369"/>
      <c r="ZM104" s="369"/>
      <c r="ZN104" s="369"/>
      <c r="ZO104" s="369"/>
      <c r="ZP104" s="369"/>
      <c r="ZQ104" s="369"/>
      <c r="ZR104" s="369"/>
      <c r="ZS104" s="369"/>
      <c r="ZT104" s="369"/>
      <c r="ZU104" s="369"/>
      <c r="ZV104" s="369"/>
      <c r="ZW104" s="369"/>
      <c r="ZX104" s="369"/>
      <c r="ZY104" s="369"/>
      <c r="ZZ104" s="369"/>
      <c r="AAA104" s="369"/>
      <c r="AAB104" s="369"/>
      <c r="AAC104" s="369"/>
      <c r="AAD104" s="369"/>
      <c r="AAE104" s="369"/>
      <c r="AAF104" s="369"/>
      <c r="AAG104" s="369"/>
      <c r="AAH104" s="369"/>
      <c r="AAI104" s="369"/>
      <c r="AAJ104" s="369"/>
      <c r="AAK104" s="369"/>
      <c r="AAL104" s="369"/>
      <c r="AAM104" s="369"/>
      <c r="AAN104" s="369"/>
      <c r="AAO104" s="369"/>
      <c r="AAP104" s="369"/>
      <c r="AAQ104" s="369"/>
      <c r="AAR104" s="369"/>
      <c r="AAS104" s="369"/>
      <c r="AAT104" s="369"/>
      <c r="AAU104" s="369"/>
      <c r="AAV104" s="369"/>
      <c r="AAW104" s="369"/>
      <c r="AAX104" s="369"/>
      <c r="AAY104" s="369"/>
      <c r="AAZ104" s="369"/>
      <c r="ABA104" s="369"/>
      <c r="ABB104" s="369"/>
      <c r="ABC104" s="369"/>
      <c r="ABD104" s="369"/>
      <c r="ABE104" s="369"/>
      <c r="ABF104" s="369"/>
      <c r="ABG104" s="369"/>
      <c r="ABH104" s="369"/>
      <c r="ABI104" s="369"/>
      <c r="ABJ104" s="369"/>
      <c r="ABK104" s="369"/>
      <c r="ABL104" s="369"/>
      <c r="ABM104" s="369"/>
      <c r="ABN104" s="369"/>
      <c r="ABO104" s="369"/>
      <c r="ABP104" s="369"/>
      <c r="ABQ104" s="369"/>
      <c r="ABR104" s="369"/>
      <c r="ABS104" s="369"/>
      <c r="ABT104" s="369"/>
      <c r="ABU104" s="369"/>
      <c r="ABV104" s="369"/>
      <c r="ABW104" s="369"/>
      <c r="ABX104" s="369"/>
      <c r="ABY104" s="369"/>
      <c r="ABZ104" s="369"/>
      <c r="ACA104" s="369"/>
      <c r="ACB104" s="369"/>
      <c r="ACC104" s="369"/>
      <c r="ACD104" s="369"/>
      <c r="ACE104" s="369"/>
      <c r="ACF104" s="369"/>
      <c r="ACG104" s="369"/>
      <c r="ACH104" s="369"/>
      <c r="ACI104" s="369"/>
      <c r="ACJ104" s="369"/>
      <c r="ACK104" s="369"/>
      <c r="ACL104" s="369"/>
      <c r="ACM104" s="369"/>
      <c r="ACN104" s="369"/>
      <c r="ACO104" s="369"/>
      <c r="ACP104" s="369"/>
      <c r="ACQ104" s="369"/>
      <c r="ACR104" s="369"/>
      <c r="ACS104" s="369"/>
      <c r="ACT104" s="369"/>
      <c r="ACU104" s="369"/>
      <c r="ACV104" s="369"/>
      <c r="ACW104" s="369"/>
      <c r="ACX104" s="369"/>
      <c r="ACY104" s="369"/>
      <c r="ACZ104" s="369"/>
      <c r="ADA104" s="369"/>
      <c r="ADB104" s="369"/>
      <c r="ADC104" s="369"/>
      <c r="ADD104" s="369"/>
      <c r="ADE104" s="369"/>
      <c r="ADF104" s="369"/>
      <c r="ADG104" s="369"/>
      <c r="ADH104" s="369"/>
      <c r="ADI104" s="369"/>
      <c r="ADJ104" s="369"/>
      <c r="ADK104" s="369"/>
      <c r="ADL104" s="369"/>
      <c r="ADM104" s="369"/>
      <c r="ADN104" s="369"/>
      <c r="ADO104" s="369"/>
      <c r="ADP104" s="369"/>
      <c r="ADQ104" s="369"/>
      <c r="ADR104" s="369"/>
      <c r="ADS104" s="369"/>
      <c r="ADT104" s="369"/>
      <c r="ADU104" s="369"/>
      <c r="ADV104" s="369"/>
      <c r="ADW104" s="369"/>
      <c r="ADX104" s="369"/>
      <c r="ADY104" s="369"/>
      <c r="ADZ104" s="369"/>
      <c r="AEA104" s="369"/>
      <c r="AEB104" s="369"/>
      <c r="AEC104" s="369"/>
      <c r="AED104" s="369"/>
      <c r="AEE104" s="369"/>
      <c r="AEF104" s="369"/>
      <c r="AEG104" s="369"/>
      <c r="AEH104" s="369"/>
      <c r="AEI104" s="369"/>
      <c r="AEJ104" s="369"/>
      <c r="AEK104" s="369"/>
      <c r="AEL104" s="369"/>
      <c r="AEM104" s="369"/>
      <c r="AEN104" s="369"/>
      <c r="AEO104" s="369"/>
      <c r="AEP104" s="369"/>
      <c r="AEQ104" s="369"/>
      <c r="AER104" s="369"/>
      <c r="AES104" s="369"/>
      <c r="AET104" s="369"/>
      <c r="AEU104" s="369"/>
      <c r="AEV104" s="369"/>
      <c r="AEW104" s="369"/>
      <c r="AEX104" s="369"/>
      <c r="AEY104" s="369"/>
      <c r="AEZ104" s="369"/>
      <c r="AFA104" s="369"/>
      <c r="AFB104" s="369"/>
      <c r="AFC104" s="369"/>
      <c r="AFD104" s="369"/>
      <c r="AFE104" s="369"/>
      <c r="AFF104" s="369"/>
      <c r="AFG104" s="369"/>
      <c r="AFH104" s="369"/>
      <c r="AFI104" s="369"/>
      <c r="AFJ104" s="369"/>
      <c r="AFK104" s="369"/>
      <c r="AFL104" s="369"/>
      <c r="AFM104" s="369"/>
      <c r="AFN104" s="369"/>
      <c r="AFO104" s="369"/>
      <c r="AFP104" s="369"/>
      <c r="AFQ104" s="369"/>
      <c r="AFR104" s="369"/>
      <c r="AFS104" s="369"/>
      <c r="AFT104" s="369"/>
      <c r="AFU104" s="369"/>
      <c r="AFV104" s="369"/>
      <c r="AFW104" s="369"/>
      <c r="AFX104" s="369"/>
      <c r="AFY104" s="369"/>
      <c r="AFZ104" s="369"/>
      <c r="AGA104" s="369"/>
      <c r="AGB104" s="369"/>
      <c r="AGC104" s="369"/>
      <c r="AGD104" s="369"/>
      <c r="AGE104" s="369"/>
      <c r="AGF104" s="369"/>
      <c r="AGG104" s="369"/>
      <c r="AGH104" s="369"/>
      <c r="AGI104" s="369"/>
      <c r="AGJ104" s="369"/>
      <c r="AGK104" s="369"/>
      <c r="AGL104" s="369"/>
      <c r="AGM104" s="369"/>
      <c r="AGN104" s="369"/>
      <c r="AGO104" s="369"/>
      <c r="AGP104" s="369"/>
      <c r="AGQ104" s="369"/>
      <c r="AGR104" s="369"/>
      <c r="AGS104" s="369"/>
      <c r="AGT104" s="369"/>
      <c r="AGU104" s="369"/>
      <c r="AGV104" s="369"/>
      <c r="AGW104" s="369"/>
      <c r="AGX104" s="369"/>
      <c r="AGY104" s="369"/>
      <c r="AGZ104" s="369"/>
      <c r="AHA104" s="369"/>
      <c r="AHB104" s="369"/>
      <c r="AHC104" s="369"/>
      <c r="AHD104" s="369"/>
      <c r="AHE104" s="369"/>
      <c r="AHF104" s="369"/>
      <c r="AHG104" s="369"/>
      <c r="AHH104" s="369"/>
      <c r="AHI104" s="369"/>
      <c r="AHJ104" s="369"/>
      <c r="AHK104" s="369"/>
      <c r="AHL104" s="369"/>
      <c r="AHM104" s="369"/>
      <c r="AHN104" s="369"/>
      <c r="AHO104" s="369"/>
      <c r="AHP104" s="369"/>
      <c r="AHQ104" s="369"/>
      <c r="AHR104" s="369"/>
      <c r="AHS104" s="369"/>
      <c r="AHT104" s="369"/>
      <c r="AHU104" s="369"/>
      <c r="AHV104" s="369"/>
      <c r="AHW104" s="369"/>
      <c r="AHX104" s="369"/>
      <c r="AHY104" s="369"/>
      <c r="AHZ104" s="369"/>
      <c r="AIA104" s="369"/>
      <c r="AIB104" s="369"/>
      <c r="AIC104" s="369"/>
      <c r="AID104" s="369"/>
      <c r="AIE104" s="369"/>
      <c r="AIF104" s="369"/>
      <c r="AIG104" s="369"/>
      <c r="AIH104" s="369"/>
      <c r="AII104" s="369"/>
      <c r="AIJ104" s="369"/>
      <c r="AIK104" s="369"/>
      <c r="AIL104" s="369"/>
      <c r="AIM104" s="369"/>
      <c r="AIN104" s="369"/>
      <c r="AIO104" s="369"/>
      <c r="AIP104" s="369"/>
      <c r="AIQ104" s="369"/>
      <c r="AIR104" s="369"/>
      <c r="AIS104" s="369"/>
      <c r="AIT104" s="369"/>
      <c r="AIU104" s="369"/>
      <c r="AIV104" s="369"/>
      <c r="AIW104" s="369"/>
      <c r="AIX104" s="369"/>
      <c r="AIY104" s="369"/>
      <c r="AIZ104" s="369"/>
      <c r="AJA104" s="369"/>
      <c r="AJB104" s="369"/>
      <c r="AJC104" s="369"/>
      <c r="AJD104" s="369"/>
      <c r="AJE104" s="369"/>
      <c r="AJF104" s="369"/>
      <c r="AJG104" s="369"/>
      <c r="AJH104" s="369"/>
      <c r="AJI104" s="369"/>
      <c r="AJJ104" s="369"/>
      <c r="AJK104" s="369"/>
      <c r="AJL104" s="369"/>
      <c r="AJM104" s="369"/>
      <c r="AJN104" s="369"/>
      <c r="AJO104" s="369"/>
      <c r="AJP104" s="369"/>
      <c r="AJQ104" s="369"/>
      <c r="AJR104" s="369"/>
      <c r="AJS104" s="369"/>
      <c r="AJT104" s="369"/>
      <c r="AJU104" s="369"/>
      <c r="AJV104" s="369"/>
      <c r="AJW104" s="369"/>
      <c r="AJX104" s="369"/>
      <c r="AJY104" s="369"/>
      <c r="AJZ104" s="369"/>
      <c r="AKA104" s="369"/>
      <c r="AKB104" s="369"/>
      <c r="AKC104" s="369"/>
      <c r="AKD104" s="369"/>
      <c r="AKE104" s="369"/>
      <c r="AKF104" s="369"/>
      <c r="AKG104" s="369"/>
      <c r="AKH104" s="369"/>
      <c r="AKI104" s="369"/>
      <c r="AKJ104" s="369"/>
      <c r="AKK104" s="369"/>
      <c r="AKL104" s="369"/>
      <c r="AKM104" s="369"/>
      <c r="AKN104" s="369"/>
      <c r="AKO104" s="369"/>
      <c r="AKP104" s="369"/>
      <c r="AKQ104" s="369"/>
      <c r="AKR104" s="369"/>
      <c r="AKS104" s="369"/>
      <c r="AKT104" s="369"/>
      <c r="AKU104" s="369"/>
      <c r="AKV104" s="369"/>
      <c r="AKW104" s="369"/>
      <c r="AKX104" s="369"/>
      <c r="AKY104" s="369"/>
      <c r="AKZ104" s="369"/>
      <c r="ALA104" s="369"/>
      <c r="ALB104" s="369"/>
      <c r="ALC104" s="369"/>
      <c r="ALD104" s="369"/>
      <c r="ALE104" s="369"/>
      <c r="ALF104" s="369"/>
      <c r="ALG104" s="369"/>
      <c r="ALH104" s="369"/>
      <c r="ALI104" s="369"/>
      <c r="ALJ104" s="369"/>
    </row>
    <row r="105" spans="1:998" ht="13.5" customHeight="1">
      <c r="B105" s="426"/>
    </row>
    <row r="106" spans="1:998" ht="13.5" customHeight="1">
      <c r="B106" s="426"/>
    </row>
    <row r="107" spans="1:998" ht="13.5" customHeight="1">
      <c r="B107" s="370" t="s">
        <v>394</v>
      </c>
      <c r="C107" s="368"/>
      <c r="D107" s="368"/>
      <c r="E107" s="368"/>
      <c r="F107" s="437"/>
      <c r="G107" s="437"/>
      <c r="H107" s="371"/>
      <c r="I107" s="368"/>
      <c r="J107" s="368"/>
      <c r="K107" s="369"/>
      <c r="L107" s="369"/>
      <c r="M107" s="369"/>
      <c r="N107" s="369"/>
    </row>
    <row r="108" spans="1:998" ht="13.5" customHeight="1">
      <c r="B108" s="426"/>
    </row>
    <row r="109" spans="1:998" ht="13.5" customHeight="1">
      <c r="B109" s="357" t="s">
        <v>449</v>
      </c>
      <c r="C109" s="376" t="s">
        <v>450</v>
      </c>
      <c r="D109" s="376"/>
      <c r="E109" s="376"/>
      <c r="F109" s="376"/>
      <c r="G109" s="376"/>
      <c r="H109" s="358"/>
      <c r="I109" s="358"/>
      <c r="J109" s="358"/>
      <c r="K109" s="358"/>
      <c r="L109" s="358"/>
      <c r="M109" s="358"/>
      <c r="N109" s="358"/>
    </row>
    <row r="110" spans="1:998" ht="13.5" customHeight="1">
      <c r="B110" s="438" t="s">
        <v>396</v>
      </c>
      <c r="C110" s="246">
        <v>2015</v>
      </c>
      <c r="D110" s="246">
        <v>2016</v>
      </c>
      <c r="E110" s="246">
        <v>2017</v>
      </c>
      <c r="F110" s="246">
        <v>2018</v>
      </c>
      <c r="G110" s="246">
        <v>2019</v>
      </c>
      <c r="H110" s="246">
        <v>2020</v>
      </c>
      <c r="I110" s="246">
        <v>2025</v>
      </c>
      <c r="J110" s="246">
        <v>2030</v>
      </c>
      <c r="K110" s="246">
        <v>2035</v>
      </c>
      <c r="L110" s="246">
        <v>2040</v>
      </c>
      <c r="M110" s="246">
        <v>2045</v>
      </c>
      <c r="N110" s="247">
        <v>2050</v>
      </c>
      <c r="P110" s="425"/>
      <c r="Q110" s="425"/>
    </row>
    <row r="111" spans="1:998" ht="13.5" customHeight="1">
      <c r="B111" s="439" t="s">
        <v>451</v>
      </c>
      <c r="C111" s="440">
        <f>C98*$E$6</f>
        <v>79.531963816226465</v>
      </c>
      <c r="D111" s="440">
        <f t="shared" ref="D111:N111" si="19">D98*$E$6</f>
        <v>78.020761266656535</v>
      </c>
      <c r="E111" s="440">
        <f t="shared" si="19"/>
        <v>77.309585000617332</v>
      </c>
      <c r="F111" s="440">
        <f t="shared" si="19"/>
        <v>76.941879209583874</v>
      </c>
      <c r="G111" s="440">
        <f t="shared" si="19"/>
        <v>76.575699999999998</v>
      </c>
      <c r="H111" s="440">
        <f t="shared" si="19"/>
        <v>76.295358230000005</v>
      </c>
      <c r="I111" s="440">
        <f t="shared" si="19"/>
        <v>72.006063712075445</v>
      </c>
      <c r="J111" s="440">
        <f t="shared" si="19"/>
        <v>67.638589744315567</v>
      </c>
      <c r="K111" s="440">
        <f t="shared" si="19"/>
        <v>64.53108683244615</v>
      </c>
      <c r="L111" s="440">
        <f t="shared" si="19"/>
        <v>63.033230732075445</v>
      </c>
      <c r="M111" s="440">
        <f t="shared" si="19"/>
        <v>61.1606339622641</v>
      </c>
      <c r="N111" s="440">
        <f t="shared" si="19"/>
        <v>59.262498185209232</v>
      </c>
      <c r="P111" s="425"/>
      <c r="Q111" s="425"/>
    </row>
    <row r="112" spans="1:998" ht="13.5" customHeight="1">
      <c r="B112" s="439" t="s">
        <v>452</v>
      </c>
      <c r="C112" s="440">
        <f>C99*$E$8</f>
        <v>94.904367809189765</v>
      </c>
      <c r="D112" s="440">
        <f t="shared" ref="D112:N112" si="20">D99*$E$8</f>
        <v>93.101071175776312</v>
      </c>
      <c r="E112" s="440">
        <f t="shared" si="20"/>
        <v>92.252434593819061</v>
      </c>
      <c r="F112" s="440">
        <f t="shared" si="20"/>
        <v>91.813656472880865</v>
      </c>
      <c r="G112" s="440">
        <f t="shared" si="20"/>
        <v>91.3767</v>
      </c>
      <c r="H112" s="440">
        <f t="shared" si="20"/>
        <v>91.042172129999997</v>
      </c>
      <c r="I112" s="440">
        <f t="shared" si="20"/>
        <v>85.923817634043246</v>
      </c>
      <c r="J112" s="440">
        <f t="shared" si="20"/>
        <v>78.429427913188462</v>
      </c>
      <c r="K112" s="440">
        <f t="shared" si="20"/>
        <v>76.270114463338132</v>
      </c>
      <c r="L112" s="440">
        <f t="shared" si="20"/>
        <v>74.854328898827177</v>
      </c>
      <c r="M112" s="440">
        <f t="shared" si="20"/>
        <v>72.982119672162582</v>
      </c>
      <c r="N112" s="440">
        <f t="shared" si="20"/>
        <v>70.555784506700249</v>
      </c>
      <c r="P112" s="425"/>
      <c r="Q112" s="425"/>
    </row>
    <row r="113" spans="2:17" ht="13.5" customHeight="1">
      <c r="B113" s="439" t="s">
        <v>360</v>
      </c>
      <c r="C113" s="440">
        <f t="shared" ref="C113:N113" si="21">C100</f>
        <v>35</v>
      </c>
      <c r="D113" s="440">
        <f t="shared" si="21"/>
        <v>35</v>
      </c>
      <c r="E113" s="440">
        <f t="shared" si="21"/>
        <v>35</v>
      </c>
      <c r="F113" s="440">
        <f t="shared" si="21"/>
        <v>35</v>
      </c>
      <c r="G113" s="440">
        <f t="shared" si="21"/>
        <v>35</v>
      </c>
      <c r="H113" s="440">
        <f t="shared" si="21"/>
        <v>35</v>
      </c>
      <c r="I113" s="440">
        <f t="shared" si="21"/>
        <v>32.1921923729589</v>
      </c>
      <c r="J113" s="440">
        <f t="shared" si="21"/>
        <v>29.916912749088301</v>
      </c>
      <c r="K113" s="440">
        <f t="shared" si="21"/>
        <v>27.860631034623299</v>
      </c>
      <c r="L113" s="440">
        <f t="shared" si="21"/>
        <v>26.343605561182201</v>
      </c>
      <c r="M113" s="440">
        <f t="shared" si="21"/>
        <v>25.071247357293899</v>
      </c>
      <c r="N113" s="440">
        <f t="shared" si="21"/>
        <v>23.759855621456214</v>
      </c>
      <c r="P113" s="425"/>
      <c r="Q113" s="425"/>
    </row>
    <row r="114" spans="2:17" ht="13.5" customHeight="1">
      <c r="B114" s="439" t="s">
        <v>453</v>
      </c>
      <c r="C114" s="440">
        <f>C101*33.3</f>
        <v>51.614999999999995</v>
      </c>
      <c r="D114" s="440">
        <f t="shared" ref="D114:N114" si="22">D101*33.3</f>
        <v>51.614999999999995</v>
      </c>
      <c r="E114" s="440">
        <f t="shared" si="22"/>
        <v>51.614999999999995</v>
      </c>
      <c r="F114" s="440">
        <f t="shared" si="22"/>
        <v>51.614999999999995</v>
      </c>
      <c r="G114" s="440">
        <f t="shared" si="22"/>
        <v>51.614999999999995</v>
      </c>
      <c r="H114" s="440">
        <f t="shared" si="22"/>
        <v>51.614999999999995</v>
      </c>
      <c r="I114" s="440">
        <f t="shared" si="22"/>
        <v>51.614999999999995</v>
      </c>
      <c r="J114" s="440">
        <f t="shared" si="22"/>
        <v>48.951000000000001</v>
      </c>
      <c r="K114" s="440">
        <f t="shared" si="22"/>
        <v>43.622999999999998</v>
      </c>
      <c r="L114" s="440">
        <f t="shared" si="22"/>
        <v>39.626999999999995</v>
      </c>
      <c r="M114" s="440">
        <f t="shared" si="22"/>
        <v>36.962999999999994</v>
      </c>
      <c r="N114" s="440">
        <f t="shared" si="22"/>
        <v>35.048250000000003</v>
      </c>
      <c r="P114" s="425"/>
      <c r="Q114" s="425"/>
    </row>
    <row r="115" spans="2:17" ht="13.5" customHeight="1">
      <c r="B115" s="441" t="s">
        <v>454</v>
      </c>
      <c r="C115" s="413">
        <f>(C111*C88+C112*C89+C113*C90+C114*C91)/(C88+C89+C90+C91)</f>
        <v>79.399920833777514</v>
      </c>
      <c r="D115" s="413">
        <f t="shared" ref="D115:N115" si="23">(D111*D88+D112*D89+D113*D90+D114*D91)/(D88+D89+D90+D91)</f>
        <v>77.861614335646692</v>
      </c>
      <c r="E115" s="413">
        <f t="shared" si="23"/>
        <v>77.123324113714872</v>
      </c>
      <c r="F115" s="413">
        <f t="shared" si="23"/>
        <v>76.72414498163522</v>
      </c>
      <c r="G115" s="413">
        <f t="shared" si="23"/>
        <v>76.31344565534809</v>
      </c>
      <c r="H115" s="413">
        <f t="shared" si="23"/>
        <v>75.983555591363285</v>
      </c>
      <c r="I115" s="413">
        <f t="shared" si="23"/>
        <v>70.811647571901958</v>
      </c>
      <c r="J115" s="413">
        <f t="shared" si="23"/>
        <v>62.357554964983748</v>
      </c>
      <c r="K115" s="413">
        <f t="shared" si="23"/>
        <v>51.217941941338452</v>
      </c>
      <c r="L115" s="413">
        <f t="shared" si="23"/>
        <v>37.567842572534282</v>
      </c>
      <c r="M115" s="413">
        <f t="shared" si="23"/>
        <v>28.299248098546567</v>
      </c>
      <c r="N115" s="413">
        <f t="shared" si="23"/>
        <v>24.079317182369003</v>
      </c>
    </row>
    <row r="117" spans="2:17" ht="13.5" customHeight="1">
      <c r="B117" s="357" t="s">
        <v>455</v>
      </c>
      <c r="C117" s="376" t="s">
        <v>450</v>
      </c>
      <c r="D117" s="376"/>
      <c r="E117" s="376"/>
      <c r="F117" s="376"/>
      <c r="G117" s="376"/>
      <c r="H117" s="358"/>
      <c r="I117" s="358"/>
      <c r="J117" s="358"/>
      <c r="K117" s="358"/>
      <c r="L117" s="358"/>
      <c r="M117" s="358"/>
      <c r="N117" s="358"/>
    </row>
    <row r="118" spans="2:17" ht="13.5" customHeight="1">
      <c r="B118" s="438" t="s">
        <v>400</v>
      </c>
      <c r="C118" s="246">
        <v>2015</v>
      </c>
      <c r="D118" s="246">
        <v>2016</v>
      </c>
      <c r="E118" s="246">
        <v>2017</v>
      </c>
      <c r="F118" s="246">
        <v>2018</v>
      </c>
      <c r="G118" s="246">
        <v>2019</v>
      </c>
      <c r="H118" s="246">
        <v>2020</v>
      </c>
      <c r="I118" s="246">
        <v>2025</v>
      </c>
      <c r="J118" s="246">
        <v>2030</v>
      </c>
      <c r="K118" s="246">
        <v>2035</v>
      </c>
      <c r="L118" s="246">
        <v>2040</v>
      </c>
      <c r="M118" s="246">
        <v>2045</v>
      </c>
      <c r="N118" s="247">
        <v>2050</v>
      </c>
    </row>
    <row r="119" spans="2:17" ht="13.5" customHeight="1">
      <c r="B119" s="439" t="s">
        <v>269</v>
      </c>
      <c r="C119" s="442"/>
      <c r="D119" s="442"/>
      <c r="E119" s="442"/>
      <c r="F119" s="442">
        <f t="shared" ref="F119:N120" si="24">F98*F14*10</f>
        <v>195.71910243094524</v>
      </c>
      <c r="G119" s="442">
        <f t="shared" si="24"/>
        <v>194.09668357867585</v>
      </c>
      <c r="H119" s="442">
        <f t="shared" si="24"/>
        <v>191.92579538924161</v>
      </c>
      <c r="I119" s="442">
        <f t="shared" si="24"/>
        <v>178.18250280050034</v>
      </c>
      <c r="J119" s="442">
        <f t="shared" si="24"/>
        <v>162.75135816035484</v>
      </c>
      <c r="K119" s="442">
        <f t="shared" si="24"/>
        <v>132.33589174151683</v>
      </c>
      <c r="L119" s="442">
        <f t="shared" si="24"/>
        <v>86.176127999999963</v>
      </c>
      <c r="M119" s="442">
        <f t="shared" si="24"/>
        <v>41.807999999999971</v>
      </c>
      <c r="N119" s="442">
        <f t="shared" si="24"/>
        <v>0</v>
      </c>
    </row>
    <row r="120" spans="2:17" ht="13.5" customHeight="1">
      <c r="B120" s="439" t="s">
        <v>452</v>
      </c>
      <c r="C120" s="442"/>
      <c r="D120" s="442"/>
      <c r="E120" s="442"/>
      <c r="F120" s="442">
        <f t="shared" si="24"/>
        <v>186.28288283091626</v>
      </c>
      <c r="G120" s="442">
        <f t="shared" si="24"/>
        <v>185.39633158607049</v>
      </c>
      <c r="H120" s="442">
        <f t="shared" si="24"/>
        <v>184.71760013799565</v>
      </c>
      <c r="I120" s="442">
        <f t="shared" si="24"/>
        <v>165.7819900163625</v>
      </c>
      <c r="J120" s="442">
        <f t="shared" si="24"/>
        <v>143.35793452954087</v>
      </c>
      <c r="K120" s="442">
        <f t="shared" si="24"/>
        <v>131.66595770253133</v>
      </c>
      <c r="L120" s="442">
        <f t="shared" si="24"/>
        <v>106.41801152306175</v>
      </c>
      <c r="M120" s="442">
        <f t="shared" si="24"/>
        <v>74.111679563907146</v>
      </c>
      <c r="N120" s="442">
        <f t="shared" si="24"/>
        <v>0</v>
      </c>
    </row>
    <row r="121" spans="2:17" ht="13.5" customHeight="1">
      <c r="B121" s="439" t="s">
        <v>360</v>
      </c>
      <c r="C121" s="442"/>
      <c r="D121" s="442"/>
      <c r="E121" s="442"/>
      <c r="F121" s="442">
        <f>0</f>
        <v>0</v>
      </c>
      <c r="G121" s="442">
        <f>0</f>
        <v>0</v>
      </c>
      <c r="H121" s="442">
        <f>0</f>
        <v>0</v>
      </c>
      <c r="I121" s="442">
        <f>0</f>
        <v>0</v>
      </c>
      <c r="J121" s="442">
        <f>0</f>
        <v>0</v>
      </c>
      <c r="K121" s="442">
        <f>0</f>
        <v>0</v>
      </c>
      <c r="L121" s="442">
        <f>0</f>
        <v>0</v>
      </c>
      <c r="M121" s="442">
        <f>0</f>
        <v>0</v>
      </c>
      <c r="N121" s="442">
        <f>0</f>
        <v>0</v>
      </c>
    </row>
    <row r="122" spans="2:17" ht="13.5" customHeight="1">
      <c r="B122" s="439" t="s">
        <v>192</v>
      </c>
      <c r="C122" s="442"/>
      <c r="D122" s="442"/>
      <c r="E122" s="442"/>
      <c r="F122" s="442">
        <f>0</f>
        <v>0</v>
      </c>
      <c r="G122" s="442">
        <f>0</f>
        <v>0</v>
      </c>
      <c r="H122" s="442">
        <f>0</f>
        <v>0</v>
      </c>
      <c r="I122" s="442">
        <f>0</f>
        <v>0</v>
      </c>
      <c r="J122" s="442">
        <f>0</f>
        <v>0</v>
      </c>
      <c r="K122" s="442">
        <f>0</f>
        <v>0</v>
      </c>
      <c r="L122" s="442">
        <f>0</f>
        <v>0</v>
      </c>
      <c r="M122" s="442">
        <f>0</f>
        <v>0</v>
      </c>
      <c r="N122" s="442">
        <f>0</f>
        <v>0</v>
      </c>
    </row>
    <row r="123" spans="2:17" ht="13.5" customHeight="1">
      <c r="B123" s="441" t="s">
        <v>456</v>
      </c>
      <c r="C123" s="413"/>
      <c r="D123" s="413"/>
      <c r="E123" s="413"/>
      <c r="F123" s="413">
        <f t="shared" ref="F123:L123" si="25">(F119*F88+F120*F89+F121*F90+F122*F91)/(F88+F89+F90+F91)</f>
        <v>194.70305955290303</v>
      </c>
      <c r="G123" s="413">
        <f t="shared" si="25"/>
        <v>192.87234583929842</v>
      </c>
      <c r="H123" s="413">
        <f t="shared" si="25"/>
        <v>190.47665020707581</v>
      </c>
      <c r="I123" s="413">
        <f t="shared" si="25"/>
        <v>172.83702771648532</v>
      </c>
      <c r="J123" s="413">
        <f t="shared" si="25"/>
        <v>139.96616801790515</v>
      </c>
      <c r="K123" s="413">
        <f t="shared" si="25"/>
        <v>83.806704995705189</v>
      </c>
      <c r="L123" s="413">
        <f t="shared" si="25"/>
        <v>25.884062986564576</v>
      </c>
      <c r="M123" s="413"/>
      <c r="N123" s="413">
        <f>(N119*N88+N120*N89+N121*N90+N122*N91)/(N88+N89+N90+N91)</f>
        <v>0</v>
      </c>
    </row>
    <row r="125" spans="2:17" ht="13.5" customHeight="1">
      <c r="B125" s="370" t="s">
        <v>402</v>
      </c>
      <c r="C125" s="368"/>
      <c r="D125" s="368"/>
      <c r="E125" s="368"/>
      <c r="F125" s="437"/>
      <c r="G125" s="437"/>
      <c r="H125" s="371"/>
      <c r="I125" s="368"/>
      <c r="J125" s="368"/>
      <c r="K125" s="369"/>
      <c r="L125" s="369"/>
      <c r="M125" s="369"/>
      <c r="N125" s="369"/>
    </row>
    <row r="127" spans="2:17" ht="13.5" customHeight="1">
      <c r="B127" s="443" t="s">
        <v>403</v>
      </c>
      <c r="C127" s="246">
        <v>2015</v>
      </c>
      <c r="D127" s="246">
        <v>2016</v>
      </c>
      <c r="E127" s="246">
        <v>2017</v>
      </c>
      <c r="F127" s="246">
        <v>2018</v>
      </c>
      <c r="G127" s="246">
        <v>2019</v>
      </c>
      <c r="H127" s="246">
        <v>2020</v>
      </c>
      <c r="I127" s="246">
        <v>2025</v>
      </c>
      <c r="J127" s="246">
        <v>2030</v>
      </c>
      <c r="K127" s="246">
        <v>2035</v>
      </c>
      <c r="L127" s="246">
        <v>2040</v>
      </c>
      <c r="M127" s="246">
        <v>2045</v>
      </c>
      <c r="N127" s="247">
        <v>2050</v>
      </c>
    </row>
    <row r="128" spans="2:17" ht="13.5" customHeight="1">
      <c r="B128" s="416" t="s">
        <v>12</v>
      </c>
      <c r="C128" s="440">
        <f>'Run 1 Trafic'!B106</f>
        <v>80.34781809244987</v>
      </c>
      <c r="D128" s="440">
        <f>'Run 1 Trafic'!C106</f>
        <v>81.609773339787054</v>
      </c>
      <c r="E128" s="440">
        <f>'Run 1 Trafic'!D106</f>
        <v>82.767788187774869</v>
      </c>
      <c r="F128" s="440">
        <f>'Run 1 Trafic'!E106</f>
        <v>83.890231252913892</v>
      </c>
      <c r="G128" s="440">
        <f>'Run 1 Trafic'!F106</f>
        <v>83.122023401857959</v>
      </c>
      <c r="H128" s="440">
        <f>'Run 1 Trafic'!G106</f>
        <v>73.076747339114903</v>
      </c>
      <c r="I128" s="440">
        <f>'Run 1 Trafic'!H106</f>
        <v>87.224827549392316</v>
      </c>
      <c r="J128" s="440">
        <f>'Run 1 Trafic'!I106</f>
        <v>90.559423845870739</v>
      </c>
      <c r="K128" s="440">
        <f>'Run 1 Trafic'!J106</f>
        <v>93.348844074201438</v>
      </c>
      <c r="L128" s="440">
        <f>'Run 1 Trafic'!K106</f>
        <v>96.005434767849707</v>
      </c>
      <c r="M128" s="440">
        <f>'Run 1 Trafic'!L106</f>
        <v>98.538463103653882</v>
      </c>
      <c r="N128" s="440">
        <f>'Run 1 Trafic'!M106</f>
        <v>100.95635378783061</v>
      </c>
    </row>
    <row r="129" spans="1:15" ht="13.5" customHeight="1">
      <c r="B129" s="390"/>
      <c r="C129" s="390"/>
      <c r="D129" s="390"/>
      <c r="E129" s="390"/>
      <c r="F129" s="390"/>
      <c r="G129" s="390"/>
      <c r="H129" s="390"/>
      <c r="I129" s="390"/>
      <c r="J129" s="390"/>
      <c r="K129" s="390"/>
      <c r="L129" s="390"/>
      <c r="M129" s="390"/>
      <c r="N129" s="390"/>
    </row>
    <row r="130" spans="1:15" ht="13.5" customHeight="1">
      <c r="B130" s="443" t="s">
        <v>404</v>
      </c>
      <c r="C130" s="246">
        <v>2015</v>
      </c>
      <c r="D130" s="246">
        <v>2016</v>
      </c>
      <c r="E130" s="246">
        <v>2017</v>
      </c>
      <c r="F130" s="246">
        <v>2018</v>
      </c>
      <c r="G130" s="246">
        <v>2019</v>
      </c>
      <c r="H130" s="246">
        <v>2020</v>
      </c>
      <c r="I130" s="246">
        <v>2025</v>
      </c>
      <c r="J130" s="246">
        <v>2030</v>
      </c>
      <c r="K130" s="246">
        <v>2035</v>
      </c>
      <c r="L130" s="246">
        <v>2040</v>
      </c>
      <c r="M130" s="246">
        <v>2045</v>
      </c>
      <c r="N130" s="247">
        <v>2050</v>
      </c>
    </row>
    <row r="131" spans="1:15" ht="13.5" customHeight="1">
      <c r="A131" s="357" t="s">
        <v>12</v>
      </c>
      <c r="B131" s="444" t="s">
        <v>321</v>
      </c>
      <c r="C131" s="445"/>
      <c r="D131" s="445"/>
      <c r="E131" s="445"/>
      <c r="F131" s="446">
        <f>(F88*F111)/100*F128/11.63</f>
        <v>5.5212069588503931</v>
      </c>
      <c r="G131" s="446">
        <f t="shared" ref="G131:N131" si="26">(G88*G111)/100*G128/11.63</f>
        <v>5.4385010293655069</v>
      </c>
      <c r="H131" s="446">
        <f t="shared" si="26"/>
        <v>4.7577980725948343</v>
      </c>
      <c r="I131" s="446">
        <f t="shared" si="26"/>
        <v>5.2384307782480191</v>
      </c>
      <c r="J131" s="446">
        <f t="shared" si="26"/>
        <v>4.5294652421440214</v>
      </c>
      <c r="K131" s="446">
        <f t="shared" si="26"/>
        <v>3.2677673593163665</v>
      </c>
      <c r="L131" s="446">
        <f t="shared" si="26"/>
        <v>1.5532614209990161</v>
      </c>
      <c r="M131" s="446">
        <f t="shared" si="26"/>
        <v>0.4202089986746308</v>
      </c>
      <c r="N131" s="446">
        <f t="shared" si="26"/>
        <v>0</v>
      </c>
    </row>
    <row r="132" spans="1:15" ht="13.5" customHeight="1">
      <c r="A132" s="357" t="s">
        <v>12</v>
      </c>
      <c r="B132" s="444" t="s">
        <v>151</v>
      </c>
      <c r="C132" s="445"/>
      <c r="D132" s="445"/>
      <c r="E132" s="445"/>
      <c r="F132" s="446">
        <f>(F89*F112)/100*F128/11.63</f>
        <v>0</v>
      </c>
      <c r="G132" s="446">
        <f t="shared" ref="G132:N132" si="27">(G89*G112)/100*G128/11.63</f>
        <v>0</v>
      </c>
      <c r="H132" s="446">
        <f t="shared" si="27"/>
        <v>0</v>
      </c>
      <c r="I132" s="446">
        <f t="shared" si="27"/>
        <v>0</v>
      </c>
      <c r="J132" s="446">
        <f t="shared" si="27"/>
        <v>0</v>
      </c>
      <c r="K132" s="446">
        <f t="shared" si="27"/>
        <v>1.4760116076678206E-2</v>
      </c>
      <c r="L132" s="446">
        <f t="shared" si="27"/>
        <v>9.2688164963725533E-3</v>
      </c>
      <c r="M132" s="446">
        <f t="shared" si="27"/>
        <v>3.1536443786211012E-3</v>
      </c>
      <c r="N132" s="446">
        <f t="shared" si="27"/>
        <v>0</v>
      </c>
    </row>
    <row r="133" spans="1:15" ht="13.5" customHeight="1">
      <c r="A133" s="357" t="s">
        <v>12</v>
      </c>
      <c r="B133" s="444" t="s">
        <v>360</v>
      </c>
      <c r="C133" s="445"/>
      <c r="D133" s="445"/>
      <c r="E133" s="445"/>
      <c r="F133" s="446">
        <f t="shared" ref="F133:N134" si="28">(F90*F113)/100*F128/11.63</f>
        <v>1.3106252836168031E-2</v>
      </c>
      <c r="G133" s="446">
        <f t="shared" si="28"/>
        <v>1.5779293626977386E-2</v>
      </c>
      <c r="H133" s="446">
        <f t="shared" si="28"/>
        <v>1.6605275537277562E-2</v>
      </c>
      <c r="I133" s="446">
        <f t="shared" si="28"/>
        <v>7.2432289634605393E-2</v>
      </c>
      <c r="J133" s="446">
        <f t="shared" si="28"/>
        <v>0.32613600468843246</v>
      </c>
      <c r="K133" s="446">
        <f t="shared" si="28"/>
        <v>0.8050496756780452</v>
      </c>
      <c r="L133" s="446">
        <f t="shared" si="28"/>
        <v>1.489620191578646</v>
      </c>
      <c r="M133" s="446">
        <f t="shared" si="28"/>
        <v>1.9014003454137816</v>
      </c>
      <c r="N133" s="446">
        <f>(N90*N113)/100*N128/11.63</f>
        <v>2.0041487038938941</v>
      </c>
    </row>
    <row r="134" spans="1:15" ht="13.5" customHeight="1">
      <c r="A134" s="357" t="s">
        <v>12</v>
      </c>
      <c r="B134" s="348" t="s">
        <v>40</v>
      </c>
      <c r="C134" s="445"/>
      <c r="D134" s="445"/>
      <c r="E134" s="445"/>
      <c r="F134" s="446">
        <f t="shared" si="28"/>
        <v>0</v>
      </c>
      <c r="G134" s="446">
        <f t="shared" si="28"/>
        <v>0</v>
      </c>
      <c r="H134" s="446">
        <f t="shared" si="28"/>
        <v>0</v>
      </c>
      <c r="I134" s="446">
        <f t="shared" si="28"/>
        <v>0</v>
      </c>
      <c r="J134" s="446">
        <f t="shared" si="28"/>
        <v>0</v>
      </c>
      <c r="K134" s="446">
        <f t="shared" si="28"/>
        <v>0</v>
      </c>
      <c r="L134" s="446">
        <f t="shared" si="28"/>
        <v>0</v>
      </c>
      <c r="M134" s="446">
        <f t="shared" si="28"/>
        <v>0</v>
      </c>
      <c r="N134" s="446">
        <f t="shared" si="28"/>
        <v>0</v>
      </c>
    </row>
    <row r="135" spans="1:15" ht="13.5" customHeight="1">
      <c r="A135" s="357" t="s">
        <v>12</v>
      </c>
      <c r="B135" s="348" t="s">
        <v>266</v>
      </c>
      <c r="C135" s="445"/>
      <c r="D135" s="445"/>
      <c r="E135" s="445"/>
      <c r="F135" s="447">
        <f>SUM(F131:F134)</f>
        <v>5.5343132116865608</v>
      </c>
      <c r="G135" s="447">
        <f>SUM(G131:G134)</f>
        <v>5.4542803229924841</v>
      </c>
      <c r="H135" s="447">
        <f t="shared" ref="H135:N135" si="29">SUM(H131:H134)</f>
        <v>4.774403348132112</v>
      </c>
      <c r="I135" s="447">
        <f t="shared" si="29"/>
        <v>5.3108630678826243</v>
      </c>
      <c r="J135" s="447">
        <f t="shared" si="29"/>
        <v>4.8556012468324541</v>
      </c>
      <c r="K135" s="447">
        <f t="shared" si="29"/>
        <v>4.0875771510710903</v>
      </c>
      <c r="L135" s="447">
        <f t="shared" si="29"/>
        <v>3.0521504290740347</v>
      </c>
      <c r="M135" s="447">
        <f t="shared" si="29"/>
        <v>2.3247629884670333</v>
      </c>
      <c r="N135" s="447">
        <f t="shared" si="29"/>
        <v>2.0041487038938941</v>
      </c>
    </row>
    <row r="136" spans="1:15" ht="13.5" customHeight="1">
      <c r="B136" s="448" t="s">
        <v>364</v>
      </c>
      <c r="C136" s="449"/>
      <c r="D136" s="449"/>
      <c r="E136" s="449"/>
      <c r="F136" s="450">
        <f>F115/100*F128/11.63-F135</f>
        <v>0</v>
      </c>
      <c r="G136" s="450">
        <f>G115/100*G128/11.63-G135</f>
        <v>0</v>
      </c>
      <c r="H136" s="450">
        <f t="shared" ref="H136:N136" si="30">H115/100*H128/11.63-H135</f>
        <v>0</v>
      </c>
      <c r="I136" s="450">
        <f t="shared" si="30"/>
        <v>0</v>
      </c>
      <c r="J136" s="450">
        <f t="shared" si="30"/>
        <v>0</v>
      </c>
      <c r="K136" s="450">
        <f t="shared" si="30"/>
        <v>2.345954375565551E-2</v>
      </c>
      <c r="L136" s="450">
        <f t="shared" si="30"/>
        <v>4.9068022745644146E-2</v>
      </c>
      <c r="M136" s="450">
        <f t="shared" si="30"/>
        <v>7.2970816021167728E-2</v>
      </c>
      <c r="N136" s="450">
        <f t="shared" si="30"/>
        <v>8.6100706624277379E-2</v>
      </c>
    </row>
    <row r="138" spans="1:15" ht="13.5" customHeight="1">
      <c r="A138" s="451"/>
      <c r="B138" s="451"/>
      <c r="C138" s="451"/>
      <c r="D138" s="451"/>
      <c r="E138" s="451"/>
      <c r="F138" s="451"/>
      <c r="G138" s="451"/>
      <c r="H138" s="451"/>
      <c r="I138" s="451"/>
      <c r="J138" s="451"/>
      <c r="K138" s="451"/>
      <c r="L138" s="451"/>
      <c r="M138" s="451"/>
      <c r="N138" s="451"/>
      <c r="O138" s="451"/>
    </row>
  </sheetData>
  <pageMargins left="0" right="0" top="0.39370078740157505" bottom="0.39370078740157505" header="0" footer="0"/>
  <pageSetup paperSize="9" fitToWidth="0" fitToHeight="0" orientation="portrait" r:id="rId1"/>
  <headerFooter>
    <oddHeader>&amp;C&amp;A</oddHeader>
    <oddFooter>&amp;CPage &amp;P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947AA-1A86-48CF-8AC1-B20B6E9F1041}">
  <dimension ref="A1:S157"/>
  <sheetViews>
    <sheetView workbookViewId="0"/>
  </sheetViews>
  <sheetFormatPr baseColWidth="10" defaultRowHeight="15"/>
  <cols>
    <col min="1" max="1" width="6.28515625" style="357" customWidth="1"/>
    <col min="2" max="2" width="23.85546875" style="357" customWidth="1"/>
    <col min="3" max="14" width="7.5703125" style="357" customWidth="1"/>
    <col min="15" max="15" width="6.42578125" style="357" customWidth="1"/>
    <col min="16" max="16" width="11" style="357" customWidth="1"/>
    <col min="17" max="17" width="14.28515625" style="357" customWidth="1"/>
    <col min="18" max="28" width="6.7109375" style="357" customWidth="1"/>
    <col min="29" max="29" width="7" style="357" customWidth="1"/>
    <col min="30" max="979" width="12.140625" style="357" customWidth="1"/>
    <col min="980" max="980" width="12.5703125" style="357" customWidth="1"/>
    <col min="981" max="981" width="11.42578125" style="357" customWidth="1"/>
    <col min="982" max="16384" width="11.42578125" style="357"/>
  </cols>
  <sheetData>
    <row r="1" spans="2:12">
      <c r="B1" s="357" t="s">
        <v>310</v>
      </c>
      <c r="C1" s="358">
        <v>41.868000000000002</v>
      </c>
      <c r="D1" s="358" t="s">
        <v>311</v>
      </c>
      <c r="E1" s="358">
        <f>C1/3.6</f>
        <v>11.63</v>
      </c>
      <c r="F1" s="358" t="s">
        <v>312</v>
      </c>
    </row>
    <row r="2" spans="2:12">
      <c r="C2" s="358"/>
      <c r="D2" s="358"/>
      <c r="E2" s="358"/>
      <c r="F2" s="358"/>
    </row>
    <row r="3" spans="2:12">
      <c r="B3" s="357" t="s">
        <v>413</v>
      </c>
      <c r="C3" s="358"/>
      <c r="D3" s="358"/>
      <c r="E3" s="358"/>
      <c r="F3" s="358"/>
    </row>
    <row r="4" spans="2:12">
      <c r="B4" s="359" t="s">
        <v>323</v>
      </c>
      <c r="C4" s="360" t="s">
        <v>324</v>
      </c>
      <c r="D4" s="360"/>
      <c r="E4" s="360" t="s">
        <v>319</v>
      </c>
      <c r="F4" s="360"/>
    </row>
    <row r="5" spans="2:12">
      <c r="B5" s="361" t="s">
        <v>317</v>
      </c>
      <c r="C5" s="362">
        <v>2.3486672398968182</v>
      </c>
      <c r="D5" s="360" t="s">
        <v>325</v>
      </c>
      <c r="E5" s="452">
        <v>9</v>
      </c>
      <c r="F5" s="360" t="s">
        <v>320</v>
      </c>
    </row>
    <row r="6" spans="2:12">
      <c r="B6" s="361" t="s">
        <v>321</v>
      </c>
      <c r="C6" s="362">
        <v>2.6878245915735168</v>
      </c>
      <c r="D6" s="360" t="s">
        <v>325</v>
      </c>
      <c r="E6" s="452">
        <v>9.83</v>
      </c>
      <c r="F6" s="360" t="s">
        <v>320</v>
      </c>
    </row>
    <row r="7" spans="2:12">
      <c r="B7" s="361" t="s">
        <v>270</v>
      </c>
      <c r="C7" s="362">
        <v>2.5542785898538258</v>
      </c>
      <c r="D7" s="360" t="s">
        <v>325</v>
      </c>
      <c r="E7" s="452">
        <v>9.83</v>
      </c>
      <c r="F7" s="360" t="s">
        <v>320</v>
      </c>
    </row>
    <row r="8" spans="2:12">
      <c r="B8" s="361" t="s">
        <v>151</v>
      </c>
      <c r="C8" s="362">
        <v>2.8027171109200344</v>
      </c>
      <c r="D8" s="360" t="s">
        <v>326</v>
      </c>
      <c r="E8" s="452">
        <v>13.8</v>
      </c>
      <c r="F8" s="360" t="s">
        <v>322</v>
      </c>
    </row>
    <row r="9" spans="2:12">
      <c r="B9" s="361" t="s">
        <v>191</v>
      </c>
      <c r="C9" s="362">
        <v>0</v>
      </c>
      <c r="D9" s="362"/>
      <c r="E9" s="363"/>
      <c r="F9" s="360"/>
    </row>
    <row r="11" spans="2:12">
      <c r="B11" s="357" t="s">
        <v>457</v>
      </c>
    </row>
    <row r="12" spans="2:12">
      <c r="B12" s="364" t="s">
        <v>323</v>
      </c>
      <c r="C12" s="453">
        <v>2015</v>
      </c>
      <c r="D12" s="453">
        <v>2018</v>
      </c>
      <c r="E12" s="453">
        <v>2019</v>
      </c>
      <c r="F12" s="453">
        <v>2020</v>
      </c>
      <c r="G12" s="453">
        <v>2025</v>
      </c>
      <c r="H12" s="453">
        <v>2030</v>
      </c>
      <c r="I12" s="453">
        <v>2035</v>
      </c>
      <c r="J12" s="453">
        <v>2040</v>
      </c>
      <c r="K12" s="453">
        <v>2045</v>
      </c>
      <c r="L12" s="454">
        <v>2050</v>
      </c>
    </row>
    <row r="13" spans="2:12">
      <c r="B13" s="365" t="s">
        <v>317</v>
      </c>
      <c r="C13" s="366" t="s">
        <v>341</v>
      </c>
      <c r="D13" s="366">
        <f>'Run 1 FE_et_bio'!B39</f>
        <v>2.1772145313843505</v>
      </c>
      <c r="E13" s="366">
        <f>'Run 1 FE_et_bio'!C39</f>
        <v>2.1631225279449695</v>
      </c>
      <c r="F13" s="366">
        <f>'Run 1 FE_et_bio'!D39</f>
        <v>2.1560765262252795</v>
      </c>
      <c r="G13" s="366">
        <f>'Run 1 FE_et_bio'!E39</f>
        <v>2.120846517626827</v>
      </c>
      <c r="H13" s="366">
        <f>'Run 1 FE_et_bio'!F39</f>
        <v>2.0668271711092001</v>
      </c>
      <c r="I13" s="366">
        <f>'Run 1 FE_et_bio'!G39</f>
        <v>1.7615004299226138</v>
      </c>
      <c r="J13" s="366">
        <f>'Run 1 FE_et_bio'!H39</f>
        <v>1.1743336199484091</v>
      </c>
      <c r="K13" s="366">
        <f>'Run 1 FE_et_bio'!I39</f>
        <v>0.58716680997420456</v>
      </c>
      <c r="L13" s="366">
        <f>'Run 1 FE_et_bio'!J39</f>
        <v>0</v>
      </c>
    </row>
    <row r="14" spans="2:12">
      <c r="B14" s="365" t="s">
        <v>321</v>
      </c>
      <c r="C14" s="366" t="s">
        <v>341</v>
      </c>
      <c r="D14" s="366">
        <f>'Run 1 FE_et_bio'!B40</f>
        <v>2.5004832175408427</v>
      </c>
      <c r="E14" s="366">
        <f>'Run 1 FE_et_bio'!C40</f>
        <v>2.4916133963886504</v>
      </c>
      <c r="F14" s="366">
        <f>'Run 1 FE_et_bio'!D40</f>
        <v>2.4727986242476354</v>
      </c>
      <c r="G14" s="366">
        <f>'Run 1 FE_et_bio'!E40</f>
        <v>2.4324812553740327</v>
      </c>
      <c r="H14" s="366">
        <f>'Run 1 FE_et_bio'!F40</f>
        <v>2.3652856405846947</v>
      </c>
      <c r="I14" s="366">
        <f>'Run 1 FE_et_bio'!G40</f>
        <v>2.0158684436801377</v>
      </c>
      <c r="J14" s="366">
        <f>'Run 1 FE_et_bio'!H40</f>
        <v>1.3439122957867584</v>
      </c>
      <c r="K14" s="366">
        <f>'Run 1 FE_et_bio'!I40</f>
        <v>0.67195614789337921</v>
      </c>
      <c r="L14" s="366">
        <f>'Run 1 FE_et_bio'!J40</f>
        <v>0</v>
      </c>
    </row>
    <row r="15" spans="2:12">
      <c r="B15" s="365" t="s">
        <v>151</v>
      </c>
      <c r="C15" s="366" t="s">
        <v>341</v>
      </c>
      <c r="D15" s="366">
        <f>'Run 1 FE_et_bio'!B41</f>
        <v>2.7999143938091144</v>
      </c>
      <c r="E15" s="366">
        <f>'Run 1 FE_et_bio'!C41</f>
        <v>2.7999143938091144</v>
      </c>
      <c r="F15" s="366">
        <f>'Run 1 FE_et_bio'!D41</f>
        <v>2.7999143938091144</v>
      </c>
      <c r="G15" s="366">
        <f>'Run 1 FE_et_bio'!E41</f>
        <v>2.6625812553740325</v>
      </c>
      <c r="H15" s="366">
        <f>'Run 1 FE_et_bio'!F41</f>
        <v>2.522445399828031</v>
      </c>
      <c r="I15" s="366">
        <f>'Run 1 FE_et_bio'!G41</f>
        <v>2.382309544282029</v>
      </c>
      <c r="J15" s="366">
        <f>'Run 1 FE_et_bio'!H41</f>
        <v>1.9619019776440239</v>
      </c>
      <c r="K15" s="366">
        <f>'Run 1 FE_et_bio'!I41</f>
        <v>1.4013585554600172</v>
      </c>
      <c r="L15" s="366">
        <f>'Run 1 FE_et_bio'!J41</f>
        <v>0</v>
      </c>
    </row>
    <row r="16" spans="2:12">
      <c r="B16" s="365" t="s">
        <v>191</v>
      </c>
      <c r="C16" s="366" t="s">
        <v>341</v>
      </c>
      <c r="D16" s="366">
        <v>0</v>
      </c>
      <c r="E16" s="366">
        <v>0</v>
      </c>
      <c r="F16" s="366">
        <v>0</v>
      </c>
      <c r="G16" s="366">
        <v>0</v>
      </c>
      <c r="H16" s="366">
        <v>0</v>
      </c>
      <c r="I16" s="366">
        <v>0</v>
      </c>
      <c r="J16" s="366">
        <v>0</v>
      </c>
      <c r="K16" s="366">
        <v>0</v>
      </c>
      <c r="L16" s="366">
        <v>0</v>
      </c>
    </row>
    <row r="18" spans="2:18">
      <c r="R18" s="357" t="s">
        <v>458</v>
      </c>
    </row>
    <row r="19" spans="2:18">
      <c r="B19" s="367" t="s">
        <v>11</v>
      </c>
      <c r="C19" s="367" t="s">
        <v>90</v>
      </c>
      <c r="D19" s="367"/>
      <c r="E19" s="367"/>
      <c r="F19" s="369"/>
      <c r="G19" s="369"/>
      <c r="H19" s="369"/>
      <c r="I19" s="369"/>
      <c r="J19" s="369"/>
      <c r="K19" s="369"/>
      <c r="L19" s="369"/>
      <c r="M19" s="369"/>
      <c r="N19" s="369"/>
    </row>
    <row r="21" spans="2:18" s="455" customFormat="1">
      <c r="B21" s="370" t="s">
        <v>415</v>
      </c>
    </row>
    <row r="23" spans="2:18">
      <c r="B23" s="372" t="s">
        <v>459</v>
      </c>
      <c r="C23" s="374"/>
      <c r="D23" s="374"/>
      <c r="E23" s="374"/>
      <c r="F23" s="374"/>
      <c r="G23" s="374"/>
      <c r="H23" s="374"/>
      <c r="I23" s="374"/>
      <c r="J23" s="374"/>
      <c r="K23" s="374"/>
      <c r="L23" s="374"/>
      <c r="M23" s="374"/>
      <c r="N23" s="374"/>
    </row>
    <row r="25" spans="2:18">
      <c r="B25" s="456" t="s">
        <v>460</v>
      </c>
      <c r="K25" s="457"/>
    </row>
    <row r="26" spans="2:18">
      <c r="B26" s="458"/>
      <c r="C26" s="459">
        <v>2015</v>
      </c>
      <c r="D26" s="459">
        <v>2016</v>
      </c>
      <c r="E26" s="459">
        <v>2017</v>
      </c>
      <c r="F26" s="459">
        <v>2018</v>
      </c>
      <c r="G26" s="459">
        <v>2019</v>
      </c>
      <c r="H26" s="459">
        <v>2020</v>
      </c>
      <c r="I26" s="459">
        <v>2025</v>
      </c>
      <c r="J26" s="459">
        <v>2030</v>
      </c>
      <c r="K26" s="459">
        <v>2035</v>
      </c>
      <c r="L26" s="459">
        <v>2040</v>
      </c>
      <c r="M26" s="459">
        <v>2045</v>
      </c>
      <c r="N26" s="460">
        <v>2050</v>
      </c>
    </row>
    <row r="27" spans="2:18">
      <c r="B27" s="378" t="s">
        <v>461</v>
      </c>
      <c r="C27" s="461">
        <v>569.38979137312674</v>
      </c>
      <c r="D27" s="461">
        <v>572.03446982802313</v>
      </c>
      <c r="E27" s="461">
        <v>577.3662958495571</v>
      </c>
      <c r="F27" s="461">
        <v>585.92187077611425</v>
      </c>
      <c r="G27" s="461">
        <v>591.10937499721194</v>
      </c>
      <c r="H27" s="461">
        <v>589.19507384858696</v>
      </c>
      <c r="I27" s="462">
        <f>H27</f>
        <v>589.19507384858696</v>
      </c>
      <c r="J27" s="462">
        <f t="shared" ref="J27:N27" si="0">I27</f>
        <v>589.19507384858696</v>
      </c>
      <c r="K27" s="462">
        <f t="shared" si="0"/>
        <v>589.19507384858696</v>
      </c>
      <c r="L27" s="462">
        <f t="shared" si="0"/>
        <v>589.19507384858696</v>
      </c>
      <c r="M27" s="462">
        <f t="shared" si="0"/>
        <v>589.19507384858696</v>
      </c>
      <c r="N27" s="462">
        <f t="shared" si="0"/>
        <v>589.19507384858696</v>
      </c>
    </row>
    <row r="28" spans="2:18">
      <c r="B28" s="378" t="s">
        <v>462</v>
      </c>
      <c r="C28" s="461">
        <v>43.469000000000001</v>
      </c>
      <c r="D28" s="461">
        <v>49.04</v>
      </c>
      <c r="E28" s="461">
        <v>52.356000000000002</v>
      </c>
      <c r="F28" s="461">
        <v>56.837000000000003</v>
      </c>
      <c r="G28" s="461">
        <v>57.266999999999996</v>
      </c>
      <c r="H28" s="463">
        <v>43.372</v>
      </c>
      <c r="I28" s="464">
        <f>44.3</f>
        <v>44.3</v>
      </c>
      <c r="J28" s="464">
        <f t="shared" ref="J28:N28" si="1">44.3</f>
        <v>44.3</v>
      </c>
      <c r="K28" s="464">
        <f t="shared" si="1"/>
        <v>44.3</v>
      </c>
      <c r="L28" s="464">
        <f t="shared" si="1"/>
        <v>44.3</v>
      </c>
      <c r="M28" s="464">
        <f t="shared" si="1"/>
        <v>44.3</v>
      </c>
      <c r="N28" s="464">
        <f t="shared" si="1"/>
        <v>44.3</v>
      </c>
    </row>
    <row r="29" spans="2:18">
      <c r="B29" s="465"/>
      <c r="C29" s="357">
        <f>C27/C28</f>
        <v>13.098755236447278</v>
      </c>
      <c r="D29" s="357">
        <f t="shared" ref="D29:N29" si="2">D27/D28</f>
        <v>11.664650689804713</v>
      </c>
      <c r="E29" s="357">
        <f t="shared" si="2"/>
        <v>11.027700661806804</v>
      </c>
      <c r="F29" s="357">
        <f t="shared" si="2"/>
        <v>10.308810647573134</v>
      </c>
      <c r="G29" s="357">
        <f t="shared" si="2"/>
        <v>10.32198954017518</v>
      </c>
      <c r="H29" s="357">
        <f t="shared" si="2"/>
        <v>13.584687675195678</v>
      </c>
      <c r="I29" s="357">
        <f t="shared" si="2"/>
        <v>13.300114533828149</v>
      </c>
      <c r="J29" s="357">
        <f t="shared" si="2"/>
        <v>13.300114533828149</v>
      </c>
      <c r="K29" s="357">
        <f t="shared" si="2"/>
        <v>13.300114533828149</v>
      </c>
      <c r="L29" s="357">
        <f t="shared" si="2"/>
        <v>13.300114533828149</v>
      </c>
      <c r="M29" s="357">
        <f t="shared" si="2"/>
        <v>13.300114533828149</v>
      </c>
      <c r="N29" s="357">
        <f t="shared" si="2"/>
        <v>13.300114533828149</v>
      </c>
    </row>
    <row r="30" spans="2:18">
      <c r="B30" s="465"/>
    </row>
    <row r="31" spans="2:18">
      <c r="B31" s="224" t="s">
        <v>349</v>
      </c>
    </row>
    <row r="32" spans="2:18">
      <c r="B32" s="382"/>
      <c r="C32" s="383">
        <v>2015</v>
      </c>
      <c r="D32" s="383">
        <v>2016</v>
      </c>
      <c r="E32" s="384">
        <v>2017</v>
      </c>
      <c r="F32" s="384">
        <v>2018</v>
      </c>
      <c r="G32" s="384">
        <v>2019</v>
      </c>
      <c r="H32" s="384">
        <v>2020</v>
      </c>
    </row>
    <row r="33" spans="1:14">
      <c r="B33" s="466" t="s">
        <v>463</v>
      </c>
      <c r="C33" s="467">
        <v>43413.608805479693</v>
      </c>
      <c r="D33" s="467">
        <v>44046.79149535171</v>
      </c>
      <c r="E33" s="467">
        <v>44322.400564653763</v>
      </c>
      <c r="F33" s="467">
        <v>44526.445351313632</v>
      </c>
      <c r="G33" s="467">
        <v>43689.413860143904</v>
      </c>
      <c r="H33" s="467">
        <v>41498.442999652114</v>
      </c>
    </row>
    <row r="34" spans="1:14">
      <c r="B34" s="468" t="s">
        <v>269</v>
      </c>
      <c r="C34" s="469">
        <v>43492.369892292671</v>
      </c>
      <c r="D34" s="469">
        <v>44119.951814252614</v>
      </c>
      <c r="E34" s="469">
        <v>44376.1721222497</v>
      </c>
      <c r="F34" s="469">
        <v>44549.370242353463</v>
      </c>
      <c r="G34" s="469">
        <v>43714.904662971268</v>
      </c>
      <c r="H34" s="469">
        <v>41466.359574650829</v>
      </c>
    </row>
    <row r="35" spans="1:14">
      <c r="B35" s="468" t="s">
        <v>151</v>
      </c>
      <c r="C35" s="469">
        <v>20606.92781391431</v>
      </c>
      <c r="D35" s="469">
        <v>26482.184863120907</v>
      </c>
      <c r="E35" s="469">
        <v>36011.957352358106</v>
      </c>
      <c r="F35" s="469">
        <v>44078.084087042909</v>
      </c>
      <c r="G35" s="469">
        <v>43178.221300861485</v>
      </c>
      <c r="H35" s="469">
        <v>46971.014560497242</v>
      </c>
    </row>
    <row r="36" spans="1:14">
      <c r="B36" s="468" t="s">
        <v>360</v>
      </c>
      <c r="C36" s="469">
        <v>9335.8557504889541</v>
      </c>
      <c r="D36" s="469">
        <v>9140.9805688869019</v>
      </c>
      <c r="E36" s="469">
        <v>10438.074609264835</v>
      </c>
      <c r="F36" s="469">
        <v>7687.0714579282767</v>
      </c>
      <c r="G36" s="469">
        <v>3408.4367904104456</v>
      </c>
      <c r="H36" s="469">
        <v>2056.0068723453123</v>
      </c>
    </row>
    <row r="37" spans="1:14">
      <c r="B37" s="465"/>
    </row>
    <row r="39" spans="1:14">
      <c r="B39" s="372" t="s">
        <v>464</v>
      </c>
      <c r="C39" s="374"/>
      <c r="D39" s="374"/>
      <c r="E39" s="374"/>
      <c r="F39" s="374"/>
      <c r="G39" s="374"/>
      <c r="H39" s="388" t="s">
        <v>423</v>
      </c>
      <c r="I39" s="374"/>
      <c r="J39" s="374"/>
      <c r="K39" s="374"/>
      <c r="L39" s="374"/>
      <c r="M39" s="374"/>
      <c r="N39" s="374"/>
    </row>
    <row r="41" spans="1:14">
      <c r="B41" s="377"/>
      <c r="C41" s="246">
        <v>2015</v>
      </c>
      <c r="D41" s="246">
        <v>2016</v>
      </c>
      <c r="E41" s="246">
        <v>2017</v>
      </c>
      <c r="F41" s="246">
        <v>2018</v>
      </c>
      <c r="G41" s="246">
        <v>2019</v>
      </c>
      <c r="H41" s="246">
        <v>2020</v>
      </c>
      <c r="I41" s="246">
        <v>2025</v>
      </c>
      <c r="J41" s="246">
        <v>2030</v>
      </c>
      <c r="K41" s="246">
        <v>2035</v>
      </c>
      <c r="L41" s="246">
        <v>2040</v>
      </c>
      <c r="M41" s="246">
        <v>2045</v>
      </c>
      <c r="N41" s="247">
        <v>2050</v>
      </c>
    </row>
    <row r="42" spans="1:14">
      <c r="B42" s="293" t="s">
        <v>321</v>
      </c>
      <c r="C42" s="470">
        <v>0.99265705738373677</v>
      </c>
      <c r="D42" s="470">
        <v>0.9887773183697578</v>
      </c>
      <c r="E42" s="470">
        <v>0.98058370985468313</v>
      </c>
      <c r="F42" s="470">
        <v>0.97706868172976213</v>
      </c>
      <c r="G42" s="470">
        <v>0.96930172772295942</v>
      </c>
      <c r="H42" s="471">
        <v>0.96579972245848067</v>
      </c>
      <c r="I42" s="472">
        <f>1-I43-I44-I45</f>
        <v>0.73</v>
      </c>
      <c r="J42" s="472">
        <f t="shared" ref="J42:L42" si="3">1-J43-J44-J45</f>
        <v>0.5</v>
      </c>
      <c r="K42" s="472">
        <f t="shared" si="3"/>
        <v>0.33999999999999997</v>
      </c>
      <c r="L42" s="472">
        <f t="shared" si="3"/>
        <v>1.9999999999999962E-2</v>
      </c>
      <c r="M42" s="472">
        <v>0</v>
      </c>
      <c r="N42" s="472">
        <v>0</v>
      </c>
    </row>
    <row r="43" spans="1:14">
      <c r="B43" s="293" t="s">
        <v>151</v>
      </c>
      <c r="C43" s="470">
        <v>6.9078052760402501E-3</v>
      </c>
      <c r="D43" s="470">
        <v>1.090462992412195E-2</v>
      </c>
      <c r="E43" s="470">
        <v>1.9090650059022267E-2</v>
      </c>
      <c r="F43" s="470">
        <v>2.2632051473888973E-2</v>
      </c>
      <c r="G43" s="470">
        <v>2.941287663982458E-2</v>
      </c>
      <c r="H43" s="471">
        <v>3.2902099467299342E-2</v>
      </c>
      <c r="I43" s="473">
        <v>0.2</v>
      </c>
      <c r="J43" s="473">
        <v>0.25</v>
      </c>
      <c r="K43" s="473">
        <v>0.3</v>
      </c>
      <c r="L43" s="473">
        <v>0.39</v>
      </c>
      <c r="M43" s="472">
        <v>0.38</v>
      </c>
      <c r="N43" s="472">
        <v>0.35</v>
      </c>
    </row>
    <row r="44" spans="1:14">
      <c r="B44" s="293" t="s">
        <v>360</v>
      </c>
      <c r="C44" s="470">
        <v>4.3513734022300791E-4</v>
      </c>
      <c r="D44" s="470">
        <v>3.1805170612022357E-4</v>
      </c>
      <c r="E44" s="470">
        <v>3.2564008629462285E-4</v>
      </c>
      <c r="F44" s="470">
        <v>2.9926679634894508E-4</v>
      </c>
      <c r="G44" s="470">
        <v>1.2853956372159843E-3</v>
      </c>
      <c r="H44" s="471">
        <v>1.298178074219974E-3</v>
      </c>
      <c r="I44" s="473">
        <v>7.0000000000000007E-2</v>
      </c>
      <c r="J44" s="473">
        <v>0.22</v>
      </c>
      <c r="K44" s="473">
        <v>0.27</v>
      </c>
      <c r="L44" s="473">
        <v>0.45</v>
      </c>
      <c r="M44" s="472">
        <v>0.45</v>
      </c>
      <c r="N44" s="472">
        <v>0.45</v>
      </c>
    </row>
    <row r="45" spans="1:14">
      <c r="B45" s="293" t="s">
        <v>192</v>
      </c>
      <c r="C45" s="470">
        <v>0</v>
      </c>
      <c r="D45" s="470">
        <v>0</v>
      </c>
      <c r="E45" s="470">
        <v>0</v>
      </c>
      <c r="F45" s="470">
        <v>0</v>
      </c>
      <c r="G45" s="470">
        <v>0</v>
      </c>
      <c r="H45" s="471">
        <v>0</v>
      </c>
      <c r="I45" s="473">
        <v>0</v>
      </c>
      <c r="J45" s="473">
        <v>0.03</v>
      </c>
      <c r="K45" s="473">
        <v>0.09</v>
      </c>
      <c r="L45" s="473">
        <v>0.14000000000000001</v>
      </c>
      <c r="M45" s="472">
        <v>0.17</v>
      </c>
      <c r="N45" s="472">
        <v>0.2</v>
      </c>
    </row>
    <row r="46" spans="1:14">
      <c r="A46" s="451"/>
      <c r="B46" s="451"/>
      <c r="C46" s="474">
        <f t="shared" ref="C46:N46" si="4">SUM(C42:C45)</f>
        <v>1</v>
      </c>
      <c r="D46" s="474">
        <f t="shared" si="4"/>
        <v>1</v>
      </c>
      <c r="E46" s="474">
        <f t="shared" si="4"/>
        <v>1</v>
      </c>
      <c r="F46" s="474">
        <f t="shared" si="4"/>
        <v>1</v>
      </c>
      <c r="G46" s="474">
        <f t="shared" si="4"/>
        <v>1</v>
      </c>
      <c r="H46" s="474">
        <f t="shared" si="4"/>
        <v>1</v>
      </c>
      <c r="I46" s="474">
        <f t="shared" si="4"/>
        <v>1</v>
      </c>
      <c r="J46" s="474">
        <f t="shared" si="4"/>
        <v>1</v>
      </c>
      <c r="K46" s="474">
        <f t="shared" si="4"/>
        <v>0.99999999999999989</v>
      </c>
      <c r="L46" s="474">
        <f t="shared" si="4"/>
        <v>1</v>
      </c>
      <c r="M46" s="474">
        <f t="shared" si="4"/>
        <v>1</v>
      </c>
      <c r="N46" s="474">
        <f t="shared" si="4"/>
        <v>1</v>
      </c>
    </row>
    <row r="47" spans="1:14" ht="15" customHeight="1">
      <c r="A47" s="451"/>
      <c r="B47" s="451" t="s">
        <v>465</v>
      </c>
      <c r="C47" s="474">
        <f>C44+C45</f>
        <v>4.3513734022300791E-4</v>
      </c>
      <c r="D47" s="474">
        <f t="shared" ref="D47:N47" si="5">D44+D45</f>
        <v>3.1805170612022357E-4</v>
      </c>
      <c r="E47" s="474">
        <f t="shared" si="5"/>
        <v>3.2564008629462285E-4</v>
      </c>
      <c r="F47" s="474">
        <f t="shared" si="5"/>
        <v>2.9926679634894508E-4</v>
      </c>
      <c r="G47" s="474">
        <f t="shared" si="5"/>
        <v>1.2853956372159843E-3</v>
      </c>
      <c r="H47" s="474">
        <f t="shared" si="5"/>
        <v>1.298178074219974E-3</v>
      </c>
      <c r="I47" s="474">
        <f t="shared" si="5"/>
        <v>7.0000000000000007E-2</v>
      </c>
      <c r="J47" s="474">
        <f t="shared" si="5"/>
        <v>0.25</v>
      </c>
      <c r="K47" s="474">
        <f t="shared" si="5"/>
        <v>0.36</v>
      </c>
      <c r="L47" s="474">
        <f t="shared" si="5"/>
        <v>0.59000000000000008</v>
      </c>
      <c r="M47" s="474">
        <f t="shared" si="5"/>
        <v>0.62</v>
      </c>
      <c r="N47" s="474">
        <f t="shared" si="5"/>
        <v>0.65</v>
      </c>
    </row>
    <row r="48" spans="1:14">
      <c r="J48" s="394"/>
    </row>
    <row r="49" spans="1:19">
      <c r="B49" s="372" t="s">
        <v>466</v>
      </c>
      <c r="C49" s="374"/>
      <c r="D49" s="374"/>
      <c r="E49" s="374"/>
      <c r="F49" s="374"/>
      <c r="G49" s="374"/>
      <c r="H49" s="388" t="s">
        <v>423</v>
      </c>
      <c r="I49" s="374"/>
      <c r="J49" s="374"/>
      <c r="K49" s="374"/>
      <c r="L49" s="374"/>
      <c r="M49" s="374"/>
      <c r="N49" s="374"/>
    </row>
    <row r="51" spans="1:19">
      <c r="B51" s="456" t="s">
        <v>467</v>
      </c>
      <c r="I51" s="358"/>
      <c r="J51" s="358"/>
      <c r="K51" s="358"/>
      <c r="L51" s="358"/>
      <c r="M51" s="358"/>
      <c r="N51" s="358"/>
    </row>
    <row r="52" spans="1:19">
      <c r="B52" s="377"/>
      <c r="C52" s="246">
        <v>2015</v>
      </c>
      <c r="D52" s="246">
        <v>2016</v>
      </c>
      <c r="E52" s="246">
        <v>2017</v>
      </c>
      <c r="F52" s="246">
        <v>2018</v>
      </c>
      <c r="G52" s="246">
        <v>2019</v>
      </c>
      <c r="H52" s="246">
        <v>2020</v>
      </c>
      <c r="I52" s="246">
        <v>2025</v>
      </c>
      <c r="J52" s="246">
        <v>2030</v>
      </c>
      <c r="K52" s="246">
        <v>2035</v>
      </c>
      <c r="L52" s="246">
        <v>2040</v>
      </c>
      <c r="M52" s="246">
        <v>2045</v>
      </c>
      <c r="N52" s="247">
        <v>2050</v>
      </c>
    </row>
    <row r="53" spans="1:19">
      <c r="B53" s="378" t="s">
        <v>468</v>
      </c>
      <c r="C53" s="475">
        <v>33</v>
      </c>
      <c r="D53" s="476">
        <v>32.703000000000003</v>
      </c>
      <c r="E53" s="476">
        <v>32.408673</v>
      </c>
      <c r="F53" s="476">
        <v>32.116994943000002</v>
      </c>
      <c r="G53" s="476">
        <v>31.827941988513</v>
      </c>
      <c r="H53" s="477">
        <v>31.541490510616384</v>
      </c>
      <c r="I53" s="478">
        <v>27.756511649342418</v>
      </c>
      <c r="J53" s="479">
        <v>24.602362598280781</v>
      </c>
      <c r="K53" s="480">
        <f>0.5*J53+0.5*L53</f>
        <v>22.801181299140389</v>
      </c>
      <c r="L53" s="481">
        <v>21</v>
      </c>
      <c r="M53" s="482">
        <f>0.5*L53+0.5*N53</f>
        <v>20.5</v>
      </c>
      <c r="N53" s="482">
        <v>20</v>
      </c>
      <c r="O53" s="357">
        <f>C53*9.83</f>
        <v>324.39</v>
      </c>
      <c r="Q53" s="357">
        <f>J53/C53-1</f>
        <v>-0.25447386065815814</v>
      </c>
      <c r="S53" s="357">
        <f>N53/C53-1</f>
        <v>-0.39393939393939392</v>
      </c>
    </row>
    <row r="54" spans="1:19">
      <c r="B54" s="378" t="s">
        <v>447</v>
      </c>
      <c r="C54" s="475">
        <v>28.7</v>
      </c>
      <c r="D54" s="476">
        <v>28.441700000000004</v>
      </c>
      <c r="E54" s="476">
        <v>28.185724700000005</v>
      </c>
      <c r="F54" s="476">
        <v>27.932053177700006</v>
      </c>
      <c r="G54" s="476">
        <v>27.680664699100703</v>
      </c>
      <c r="H54" s="477">
        <v>27.431538716808799</v>
      </c>
      <c r="I54" s="480">
        <v>24.139754070791742</v>
      </c>
      <c r="J54" s="480">
        <v>21.396600199110864</v>
      </c>
      <c r="K54" s="480">
        <f>0.5*J54+0.5*L54</f>
        <v>19.348300099555431</v>
      </c>
      <c r="L54" s="476">
        <v>17.3</v>
      </c>
      <c r="M54" s="482">
        <f>0.5*L54+0.5*N54</f>
        <v>16.649999999999999</v>
      </c>
      <c r="N54" s="476">
        <v>16</v>
      </c>
      <c r="O54" s="357">
        <f>C54*13.8</f>
        <v>396.06</v>
      </c>
      <c r="Q54" s="357">
        <f t="shared" ref="Q54:Q56" si="6">J54/C54-1</f>
        <v>-0.25447386065815802</v>
      </c>
      <c r="S54" s="357">
        <f t="shared" ref="S54:S56" si="7">N54/C54-1</f>
        <v>-0.44250871080139376</v>
      </c>
    </row>
    <row r="55" spans="1:19">
      <c r="B55" s="378" t="s">
        <v>431</v>
      </c>
      <c r="C55" s="483">
        <v>144</v>
      </c>
      <c r="D55" s="484">
        <v>144</v>
      </c>
      <c r="E55" s="484">
        <v>144</v>
      </c>
      <c r="F55" s="419">
        <v>144</v>
      </c>
      <c r="G55" s="419">
        <v>144</v>
      </c>
      <c r="H55" s="485">
        <v>144</v>
      </c>
      <c r="I55" s="486">
        <v>136.75</v>
      </c>
      <c r="J55" s="486">
        <v>129.5</v>
      </c>
      <c r="K55" s="486">
        <v>122.25</v>
      </c>
      <c r="L55" s="486">
        <v>115</v>
      </c>
      <c r="M55" s="487">
        <v>115</v>
      </c>
      <c r="N55" s="487">
        <v>115</v>
      </c>
      <c r="Q55" s="357">
        <f t="shared" si="6"/>
        <v>-0.10069444444444442</v>
      </c>
      <c r="S55" s="357">
        <f t="shared" si="7"/>
        <v>-0.20138888888888884</v>
      </c>
    </row>
    <row r="56" spans="1:19">
      <c r="A56" s="401"/>
      <c r="B56" s="378" t="s">
        <v>448</v>
      </c>
      <c r="C56" s="488">
        <v>6.92</v>
      </c>
      <c r="D56" s="488">
        <v>6.92</v>
      </c>
      <c r="E56" s="488">
        <v>6.92</v>
      </c>
      <c r="F56" s="488">
        <v>6.92</v>
      </c>
      <c r="G56" s="488">
        <v>6.92</v>
      </c>
      <c r="H56" s="489">
        <v>6.92</v>
      </c>
      <c r="I56" s="486">
        <v>6.4649999999999999</v>
      </c>
      <c r="J56" s="486">
        <f>0.5*H56+0.5*L56</f>
        <v>6.01</v>
      </c>
      <c r="K56" s="486">
        <v>5.5549999999999997</v>
      </c>
      <c r="L56" s="486">
        <v>5.0999999999999996</v>
      </c>
      <c r="M56" s="487">
        <f>L56</f>
        <v>5.0999999999999996</v>
      </c>
      <c r="N56" s="487">
        <f>M56</f>
        <v>5.0999999999999996</v>
      </c>
      <c r="Q56" s="357">
        <f t="shared" si="6"/>
        <v>-0.13150289017341044</v>
      </c>
      <c r="S56" s="357">
        <f t="shared" si="7"/>
        <v>-0.26300578034682087</v>
      </c>
    </row>
    <row r="57" spans="1:19">
      <c r="B57" s="490" t="s">
        <v>469</v>
      </c>
      <c r="D57" s="491"/>
      <c r="I57" s="492">
        <f>I53/$H53-1</f>
        <v>-0.12</v>
      </c>
      <c r="J57" s="492">
        <f>J53/$H53-1</f>
        <v>-0.21999999999999997</v>
      </c>
    </row>
    <row r="58" spans="1:19">
      <c r="B58" s="490" t="s">
        <v>470</v>
      </c>
      <c r="I58" s="492">
        <f t="shared" ref="I58:J59" si="8">I54/$H54-1</f>
        <v>-0.12</v>
      </c>
      <c r="J58" s="492">
        <f t="shared" si="8"/>
        <v>-0.21999999999999997</v>
      </c>
    </row>
    <row r="59" spans="1:19">
      <c r="B59" s="490" t="s">
        <v>471</v>
      </c>
      <c r="I59" s="492">
        <f t="shared" si="8"/>
        <v>-5.034722222222221E-2</v>
      </c>
      <c r="J59" s="492">
        <f t="shared" si="8"/>
        <v>-0.10069444444444442</v>
      </c>
    </row>
    <row r="60" spans="1:19">
      <c r="B60" s="490" t="s">
        <v>472</v>
      </c>
      <c r="C60" s="493">
        <f>C54/C53</f>
        <v>0.86969696969696964</v>
      </c>
      <c r="D60" s="493">
        <f t="shared" ref="D60:N60" si="9">D54/D53</f>
        <v>0.86969696969696975</v>
      </c>
      <c r="E60" s="493">
        <f t="shared" si="9"/>
        <v>0.86969696969696986</v>
      </c>
      <c r="F60" s="493">
        <f t="shared" si="9"/>
        <v>0.86969696969696986</v>
      </c>
      <c r="G60" s="493">
        <f t="shared" si="9"/>
        <v>0.86969696969696975</v>
      </c>
      <c r="H60" s="493">
        <f t="shared" si="9"/>
        <v>0.86969696969696986</v>
      </c>
      <c r="I60" s="493">
        <f t="shared" si="9"/>
        <v>0.86969696969696986</v>
      </c>
      <c r="J60" s="493">
        <f t="shared" si="9"/>
        <v>0.86969696969696986</v>
      </c>
      <c r="K60" s="493">
        <f t="shared" si="9"/>
        <v>0.84856568814199407</v>
      </c>
      <c r="L60" s="493">
        <f t="shared" si="9"/>
        <v>0.82380952380952388</v>
      </c>
      <c r="M60" s="493">
        <f t="shared" si="9"/>
        <v>0.81219512195121946</v>
      </c>
      <c r="N60" s="493">
        <f t="shared" si="9"/>
        <v>0.8</v>
      </c>
    </row>
    <row r="61" spans="1:19">
      <c r="B61" s="401"/>
    </row>
    <row r="62" spans="1:19">
      <c r="B62" s="494" t="s">
        <v>473</v>
      </c>
      <c r="C62" s="495">
        <v>2015</v>
      </c>
      <c r="D62" s="495">
        <v>2016</v>
      </c>
      <c r="E62" s="495">
        <v>2017</v>
      </c>
      <c r="F62" s="495">
        <v>2018</v>
      </c>
      <c r="G62" s="495">
        <v>2019</v>
      </c>
      <c r="H62" s="495">
        <v>2020</v>
      </c>
      <c r="I62" s="495">
        <v>2025</v>
      </c>
      <c r="J62" s="495">
        <v>2030</v>
      </c>
      <c r="K62" s="495">
        <v>2035</v>
      </c>
      <c r="L62" s="495">
        <v>2040</v>
      </c>
      <c r="M62" s="495">
        <v>2045</v>
      </c>
      <c r="N62" s="495">
        <v>2050</v>
      </c>
    </row>
    <row r="63" spans="1:19">
      <c r="B63" s="378" t="s">
        <v>269</v>
      </c>
      <c r="C63" s="411">
        <f>C53*$E$6</f>
        <v>324.39</v>
      </c>
      <c r="D63" s="411">
        <f t="shared" ref="D63:N63" si="10">D53*$E$6</f>
        <v>321.47049000000004</v>
      </c>
      <c r="E63" s="411">
        <f t="shared" si="10"/>
        <v>318.57725558999999</v>
      </c>
      <c r="F63" s="411">
        <f t="shared" si="10"/>
        <v>315.71006028969003</v>
      </c>
      <c r="G63" s="411">
        <f t="shared" si="10"/>
        <v>312.86866974708278</v>
      </c>
      <c r="H63" s="411">
        <f t="shared" si="10"/>
        <v>310.05285171935907</v>
      </c>
      <c r="I63" s="411">
        <f t="shared" si="10"/>
        <v>272.84650951303598</v>
      </c>
      <c r="J63" s="411">
        <f t="shared" si="10"/>
        <v>241.84122434110009</v>
      </c>
      <c r="K63" s="411">
        <f t="shared" si="10"/>
        <v>224.13561217055002</v>
      </c>
      <c r="L63" s="411">
        <f t="shared" si="10"/>
        <v>206.43</v>
      </c>
      <c r="M63" s="411">
        <f t="shared" si="10"/>
        <v>201.51500000000001</v>
      </c>
      <c r="N63" s="411">
        <f t="shared" si="10"/>
        <v>196.6</v>
      </c>
    </row>
    <row r="64" spans="1:19">
      <c r="B64" s="378" t="s">
        <v>452</v>
      </c>
      <c r="C64" s="411">
        <f>C54*$E$8</f>
        <v>396.06</v>
      </c>
      <c r="D64" s="411">
        <f t="shared" ref="D64:N64" si="11">D54*$E$8</f>
        <v>392.49546000000009</v>
      </c>
      <c r="E64" s="411">
        <f t="shared" si="11"/>
        <v>388.96300086000008</v>
      </c>
      <c r="F64" s="411">
        <f t="shared" si="11"/>
        <v>385.46233385226009</v>
      </c>
      <c r="G64" s="411">
        <f t="shared" si="11"/>
        <v>381.99317284758973</v>
      </c>
      <c r="H64" s="411">
        <f t="shared" si="11"/>
        <v>378.55523429196143</v>
      </c>
      <c r="I64" s="411">
        <f t="shared" si="11"/>
        <v>333.12860617692604</v>
      </c>
      <c r="J64" s="411">
        <f t="shared" si="11"/>
        <v>295.27308274772992</v>
      </c>
      <c r="K64" s="411">
        <f t="shared" si="11"/>
        <v>267.00654137386493</v>
      </c>
      <c r="L64" s="411">
        <f t="shared" si="11"/>
        <v>238.74</v>
      </c>
      <c r="M64" s="411">
        <f t="shared" si="11"/>
        <v>229.76999999999998</v>
      </c>
      <c r="N64" s="411">
        <f t="shared" si="11"/>
        <v>220.8</v>
      </c>
    </row>
    <row r="65" spans="2:14">
      <c r="B65" s="496" t="s">
        <v>360</v>
      </c>
      <c r="C65" s="411">
        <f>C55</f>
        <v>144</v>
      </c>
      <c r="D65" s="411">
        <f t="shared" ref="D65:N65" si="12">D55</f>
        <v>144</v>
      </c>
      <c r="E65" s="411">
        <f t="shared" si="12"/>
        <v>144</v>
      </c>
      <c r="F65" s="411">
        <f t="shared" si="12"/>
        <v>144</v>
      </c>
      <c r="G65" s="411">
        <f t="shared" si="12"/>
        <v>144</v>
      </c>
      <c r="H65" s="411">
        <f t="shared" si="12"/>
        <v>144</v>
      </c>
      <c r="I65" s="411">
        <f t="shared" si="12"/>
        <v>136.75</v>
      </c>
      <c r="J65" s="411">
        <f t="shared" si="12"/>
        <v>129.5</v>
      </c>
      <c r="K65" s="411">
        <f t="shared" si="12"/>
        <v>122.25</v>
      </c>
      <c r="L65" s="411">
        <f t="shared" si="12"/>
        <v>115</v>
      </c>
      <c r="M65" s="411">
        <f t="shared" si="12"/>
        <v>115</v>
      </c>
      <c r="N65" s="411">
        <f t="shared" si="12"/>
        <v>115</v>
      </c>
    </row>
    <row r="66" spans="2:14">
      <c r="B66" s="497" t="s">
        <v>192</v>
      </c>
      <c r="C66" s="411">
        <f>C56*33.3</f>
        <v>230.43599999999998</v>
      </c>
      <c r="D66" s="411">
        <f t="shared" ref="D66:N66" si="13">D56*33.3</f>
        <v>230.43599999999998</v>
      </c>
      <c r="E66" s="411">
        <f t="shared" si="13"/>
        <v>230.43599999999998</v>
      </c>
      <c r="F66" s="411">
        <f t="shared" si="13"/>
        <v>230.43599999999998</v>
      </c>
      <c r="G66" s="411">
        <f t="shared" si="13"/>
        <v>230.43599999999998</v>
      </c>
      <c r="H66" s="411">
        <f t="shared" si="13"/>
        <v>230.43599999999998</v>
      </c>
      <c r="I66" s="411">
        <f t="shared" si="13"/>
        <v>215.28449999999998</v>
      </c>
      <c r="J66" s="411">
        <f t="shared" si="13"/>
        <v>200.13299999999998</v>
      </c>
      <c r="K66" s="411">
        <f t="shared" si="13"/>
        <v>184.98149999999998</v>
      </c>
      <c r="L66" s="411">
        <f t="shared" si="13"/>
        <v>169.82999999999998</v>
      </c>
      <c r="M66" s="411">
        <f t="shared" si="13"/>
        <v>169.82999999999998</v>
      </c>
      <c r="N66" s="411">
        <f t="shared" si="13"/>
        <v>169.82999999999998</v>
      </c>
    </row>
    <row r="67" spans="2:14">
      <c r="B67" s="498" t="s">
        <v>378</v>
      </c>
      <c r="C67" s="411">
        <f t="shared" ref="C67:N67" si="14">(C63*C42+C64*C43+C65*C44+C66*C45)</f>
        <v>324.80658797933097</v>
      </c>
      <c r="D67" s="411">
        <f t="shared" si="14"/>
        <v>322.18854622109143</v>
      </c>
      <c r="E67" s="411">
        <f t="shared" si="14"/>
        <v>319.86411586951766</v>
      </c>
      <c r="F67" s="411">
        <f t="shared" si="14"/>
        <v>317.23731021573514</v>
      </c>
      <c r="G67" s="411">
        <f t="shared" si="14"/>
        <v>314.68475717821178</v>
      </c>
      <c r="H67" s="411">
        <f t="shared" si="14"/>
        <v>312.09115775324608</v>
      </c>
      <c r="I67" s="411">
        <f t="shared" si="14"/>
        <v>275.37617317990146</v>
      </c>
      <c r="J67" s="411">
        <f t="shared" si="14"/>
        <v>229.2328728574825</v>
      </c>
      <c r="K67" s="411">
        <f t="shared" si="14"/>
        <v>205.96390555014648</v>
      </c>
      <c r="L67" s="411">
        <f t="shared" si="14"/>
        <v>172.76339999999999</v>
      </c>
      <c r="M67" s="411">
        <f t="shared" si="14"/>
        <v>167.93369999999999</v>
      </c>
      <c r="N67" s="411">
        <f t="shared" si="14"/>
        <v>162.99600000000001</v>
      </c>
    </row>
    <row r="68" spans="2:14">
      <c r="B68" s="224"/>
      <c r="F68" s="414"/>
      <c r="G68" s="414"/>
      <c r="H68" s="414">
        <f>H67/$H67-1</f>
        <v>0</v>
      </c>
      <c r="I68" s="414">
        <f t="shared" ref="I68" si="15">I67/$H67-1</f>
        <v>-0.11764186091543549</v>
      </c>
      <c r="J68" s="414">
        <f>J67/$H67-1</f>
        <v>-0.26549385600112141</v>
      </c>
    </row>
    <row r="69" spans="2:14">
      <c r="B69" s="224"/>
      <c r="F69" s="414"/>
      <c r="G69" s="414">
        <f>G65/$G63</f>
        <v>0.46025701492069154</v>
      </c>
      <c r="H69" s="414">
        <f t="shared" ref="H69:N69" si="16">H65/$G63</f>
        <v>0.46025701492069154</v>
      </c>
      <c r="I69" s="414">
        <f t="shared" si="16"/>
        <v>0.43708435271114288</v>
      </c>
      <c r="J69" s="414">
        <f t="shared" si="16"/>
        <v>0.41391169050159415</v>
      </c>
      <c r="K69" s="414">
        <f t="shared" si="16"/>
        <v>0.39073902829204543</v>
      </c>
      <c r="L69" s="414">
        <f t="shared" si="16"/>
        <v>0.36756636608249676</v>
      </c>
      <c r="M69" s="414">
        <f t="shared" si="16"/>
        <v>0.36756636608249676</v>
      </c>
      <c r="N69" s="414">
        <f t="shared" si="16"/>
        <v>0.36756636608249676</v>
      </c>
    </row>
    <row r="70" spans="2:14">
      <c r="B70" s="494" t="s">
        <v>376</v>
      </c>
      <c r="C70" s="495">
        <v>2015</v>
      </c>
      <c r="D70" s="495">
        <v>2016</v>
      </c>
      <c r="E70" s="495">
        <v>2017</v>
      </c>
      <c r="F70" s="495">
        <v>2018</v>
      </c>
      <c r="G70" s="495">
        <v>2019</v>
      </c>
      <c r="H70" s="495">
        <v>2020</v>
      </c>
      <c r="I70" s="495">
        <v>2025</v>
      </c>
      <c r="J70" s="495">
        <v>2030</v>
      </c>
      <c r="K70" s="495">
        <v>2035</v>
      </c>
      <c r="L70" s="495">
        <v>2040</v>
      </c>
      <c r="M70" s="495">
        <v>2045</v>
      </c>
      <c r="N70" s="495">
        <v>2050</v>
      </c>
    </row>
    <row r="71" spans="2:14">
      <c r="B71" s="378" t="s">
        <v>269</v>
      </c>
      <c r="C71" s="411">
        <f>C53*$C$6*10</f>
        <v>886.98211521926055</v>
      </c>
      <c r="D71" s="411">
        <f t="shared" ref="D71:N71" si="17">D53*$C$6*10</f>
        <v>878.9992761822873</v>
      </c>
      <c r="E71" s="411">
        <f t="shared" si="17"/>
        <v>871.08828269664673</v>
      </c>
      <c r="F71" s="411">
        <f t="shared" si="17"/>
        <v>863.24848815237692</v>
      </c>
      <c r="G71" s="411">
        <f t="shared" si="17"/>
        <v>855.47925175900548</v>
      </c>
      <c r="H71" s="411">
        <f t="shared" si="17"/>
        <v>847.77993849317443</v>
      </c>
      <c r="I71" s="411">
        <f>I53*$C$6*10</f>
        <v>746.04634587399346</v>
      </c>
      <c r="J71" s="411">
        <f>J53*$C$6*10</f>
        <v>661.26835202467601</v>
      </c>
      <c r="K71" s="411">
        <f t="shared" si="17"/>
        <v>612.85575812755724</v>
      </c>
      <c r="L71" s="411">
        <f t="shared" si="17"/>
        <v>564.44316423043847</v>
      </c>
      <c r="M71" s="411">
        <f t="shared" si="17"/>
        <v>551.00404127257093</v>
      </c>
      <c r="N71" s="411">
        <f t="shared" si="17"/>
        <v>537.56491831470339</v>
      </c>
    </row>
    <row r="72" spans="2:14">
      <c r="B72" s="378" t="s">
        <v>452</v>
      </c>
      <c r="C72" s="411">
        <f>C54*$C$8*10</f>
        <v>804.37981083404998</v>
      </c>
      <c r="D72" s="411">
        <f t="shared" ref="D72:N72" si="18">D54*$C$8*10</f>
        <v>797.14039253654346</v>
      </c>
      <c r="E72" s="411">
        <f t="shared" si="18"/>
        <v>789.96612900371474</v>
      </c>
      <c r="F72" s="411">
        <f t="shared" si="18"/>
        <v>782.85643384268133</v>
      </c>
      <c r="G72" s="411">
        <f t="shared" si="18"/>
        <v>775.81072593809711</v>
      </c>
      <c r="H72" s="411">
        <f t="shared" si="18"/>
        <v>768.82842940465423</v>
      </c>
      <c r="I72" s="411">
        <f t="shared" si="18"/>
        <v>676.5690178760957</v>
      </c>
      <c r="J72" s="411">
        <f t="shared" si="18"/>
        <v>599.68617493563033</v>
      </c>
      <c r="K72" s="411">
        <f t="shared" si="18"/>
        <v>542.27811756239805</v>
      </c>
      <c r="L72" s="411">
        <f t="shared" si="18"/>
        <v>484.87006018916594</v>
      </c>
      <c r="M72" s="411">
        <f t="shared" si="18"/>
        <v>466.65239896818571</v>
      </c>
      <c r="N72" s="411">
        <f t="shared" si="18"/>
        <v>448.43473774720553</v>
      </c>
    </row>
    <row r="73" spans="2:14">
      <c r="B73" s="496" t="s">
        <v>360</v>
      </c>
      <c r="C73" s="499">
        <v>0</v>
      </c>
      <c r="D73" s="499">
        <v>0</v>
      </c>
      <c r="E73" s="499">
        <v>0</v>
      </c>
      <c r="F73" s="499">
        <v>0</v>
      </c>
      <c r="G73" s="499">
        <v>0</v>
      </c>
      <c r="H73" s="499">
        <v>0</v>
      </c>
      <c r="I73" s="499">
        <v>0</v>
      </c>
      <c r="J73" s="499">
        <v>0</v>
      </c>
      <c r="K73" s="499">
        <v>0</v>
      </c>
      <c r="L73" s="499">
        <v>0</v>
      </c>
      <c r="M73" s="499">
        <v>0</v>
      </c>
      <c r="N73" s="499">
        <v>0</v>
      </c>
    </row>
    <row r="74" spans="2:14">
      <c r="B74" s="497" t="s">
        <v>192</v>
      </c>
      <c r="C74" s="500">
        <v>0</v>
      </c>
      <c r="D74" s="500">
        <v>0</v>
      </c>
      <c r="E74" s="500">
        <v>0</v>
      </c>
      <c r="F74" s="500">
        <v>0</v>
      </c>
      <c r="G74" s="500">
        <v>0</v>
      </c>
      <c r="H74" s="500">
        <v>0</v>
      </c>
      <c r="I74" s="500">
        <v>0</v>
      </c>
      <c r="J74" s="500">
        <v>0</v>
      </c>
      <c r="K74" s="500">
        <v>0</v>
      </c>
      <c r="L74" s="500">
        <v>0</v>
      </c>
      <c r="M74" s="500">
        <v>0</v>
      </c>
      <c r="N74" s="500">
        <v>0</v>
      </c>
    </row>
    <row r="75" spans="2:14">
      <c r="B75" s="498" t="s">
        <v>378</v>
      </c>
      <c r="C75" s="411">
        <f t="shared" ref="C75:N75" si="19">(C71*C42+C72*C43+C73*C44+C74*C45)</f>
        <v>886.02555554677349</v>
      </c>
      <c r="D75" s="411">
        <f t="shared" si="19"/>
        <v>877.82706813066045</v>
      </c>
      <c r="E75" s="411">
        <f t="shared" si="19"/>
        <v>869.25594678491314</v>
      </c>
      <c r="F75" s="411">
        <f t="shared" si="19"/>
        <v>861.17070943164583</v>
      </c>
      <c r="G75" s="411">
        <f t="shared" si="19"/>
        <v>852.0363419390186</v>
      </c>
      <c r="H75" s="411">
        <f t="shared" si="19"/>
        <v>844.08169876013517</v>
      </c>
      <c r="I75" s="411">
        <f t="shared" si="19"/>
        <v>679.92763606323433</v>
      </c>
      <c r="J75" s="411">
        <f t="shared" si="19"/>
        <v>480.55571974624559</v>
      </c>
      <c r="K75" s="411">
        <f t="shared" si="19"/>
        <v>371.05439303208885</v>
      </c>
      <c r="L75" s="411">
        <f t="shared" si="19"/>
        <v>200.38818675838345</v>
      </c>
      <c r="M75" s="411">
        <f t="shared" si="19"/>
        <v>177.32791160791058</v>
      </c>
      <c r="N75" s="411">
        <f t="shared" si="19"/>
        <v>156.95215821152192</v>
      </c>
    </row>
    <row r="76" spans="2:14">
      <c r="B76" s="224"/>
      <c r="F76" s="414"/>
      <c r="G76" s="414"/>
      <c r="H76" s="414">
        <f>H75/$H75-1</f>
        <v>0</v>
      </c>
      <c r="I76" s="414">
        <f>I75/$H75-1</f>
        <v>-0.19447650972414809</v>
      </c>
      <c r="J76" s="414">
        <f>J75/$H75-1</f>
        <v>-0.43067629537267538</v>
      </c>
      <c r="K76" s="414">
        <f t="shared" ref="K76:N76" si="20">K75/$H75-1</f>
        <v>-0.5604046461650245</v>
      </c>
      <c r="L76" s="414">
        <f t="shared" si="20"/>
        <v>-0.76259621900020813</v>
      </c>
      <c r="M76" s="414">
        <f t="shared" si="20"/>
        <v>-0.78991617533185932</v>
      </c>
      <c r="N76" s="414">
        <f t="shared" si="20"/>
        <v>-0.81405572654629554</v>
      </c>
    </row>
    <row r="77" spans="2:14">
      <c r="C77" s="394">
        <f>C72/C71</f>
        <v>0.90687263816498553</v>
      </c>
      <c r="D77" s="394">
        <f t="shared" ref="D77:N77" si="21">D72/D71</f>
        <v>0.90687263816498531</v>
      </c>
      <c r="E77" s="394">
        <f t="shared" si="21"/>
        <v>0.90687263816498553</v>
      </c>
      <c r="F77" s="394">
        <f t="shared" si="21"/>
        <v>0.90687263816498553</v>
      </c>
      <c r="G77" s="394">
        <f t="shared" si="21"/>
        <v>0.90687263816498553</v>
      </c>
      <c r="H77" s="394">
        <f t="shared" si="21"/>
        <v>0.90687263816498553</v>
      </c>
      <c r="I77" s="394">
        <f t="shared" si="21"/>
        <v>0.90687263816498553</v>
      </c>
      <c r="J77" s="394">
        <f t="shared" si="21"/>
        <v>0.90687263816498564</v>
      </c>
      <c r="K77" s="394">
        <f t="shared" si="21"/>
        <v>0.88483808852380974</v>
      </c>
      <c r="L77" s="394">
        <f t="shared" si="21"/>
        <v>0.85902370852561838</v>
      </c>
      <c r="M77" s="394">
        <f t="shared" si="21"/>
        <v>0.8469128427632383</v>
      </c>
      <c r="N77" s="394">
        <f t="shared" si="21"/>
        <v>0.83419643371273922</v>
      </c>
    </row>
    <row r="78" spans="2:14">
      <c r="C78" s="394"/>
      <c r="D78" s="394"/>
      <c r="E78" s="394"/>
      <c r="F78" s="394"/>
      <c r="G78" s="394"/>
      <c r="H78" s="394"/>
      <c r="I78" s="394"/>
      <c r="J78" s="394"/>
      <c r="K78" s="394"/>
      <c r="L78" s="394"/>
      <c r="M78" s="394"/>
      <c r="N78" s="394"/>
    </row>
    <row r="79" spans="2:14">
      <c r="C79" s="394"/>
      <c r="D79" s="394"/>
      <c r="E79" s="394"/>
      <c r="F79" s="394"/>
      <c r="G79" s="394"/>
      <c r="H79" s="394"/>
      <c r="I79" s="394"/>
      <c r="J79" s="394"/>
      <c r="K79" s="394"/>
      <c r="L79" s="394"/>
      <c r="M79" s="394"/>
      <c r="N79" s="394"/>
    </row>
    <row r="80" spans="2:14" s="455" customFormat="1">
      <c r="B80" s="370" t="s">
        <v>382</v>
      </c>
    </row>
    <row r="82" spans="2:14">
      <c r="B82" s="357" t="s">
        <v>474</v>
      </c>
    </row>
    <row r="84" spans="2:14">
      <c r="B84" s="501" t="s">
        <v>443</v>
      </c>
      <c r="C84" s="374"/>
      <c r="D84" s="374"/>
      <c r="E84" s="374"/>
      <c r="F84" s="374"/>
      <c r="G84" s="374"/>
      <c r="H84" s="374"/>
      <c r="I84" s="374"/>
      <c r="J84" s="374"/>
      <c r="K84" s="374"/>
      <c r="L84" s="374"/>
      <c r="M84" s="374"/>
      <c r="N84" s="374"/>
    </row>
    <row r="86" spans="2:14">
      <c r="B86" s="456" t="s">
        <v>475</v>
      </c>
    </row>
    <row r="87" spans="2:14">
      <c r="B87" s="458"/>
      <c r="C87" s="459">
        <v>2015</v>
      </c>
      <c r="D87" s="459">
        <v>2016</v>
      </c>
      <c r="E87" s="459">
        <v>2017</v>
      </c>
      <c r="F87" s="459">
        <v>2018</v>
      </c>
      <c r="G87" s="459">
        <v>2019</v>
      </c>
      <c r="H87" s="459">
        <v>2020</v>
      </c>
      <c r="I87" s="459">
        <v>2025</v>
      </c>
      <c r="J87" s="459">
        <v>2030</v>
      </c>
      <c r="K87" s="459">
        <v>2035</v>
      </c>
      <c r="L87" s="459">
        <v>2040</v>
      </c>
      <c r="M87" s="459">
        <v>2045</v>
      </c>
      <c r="N87" s="460">
        <v>2050</v>
      </c>
    </row>
    <row r="88" spans="2:14">
      <c r="B88" s="277" t="s">
        <v>269</v>
      </c>
      <c r="C88" s="502">
        <v>0.99755797202522734</v>
      </c>
      <c r="D88" s="502">
        <v>0.99729032132863182</v>
      </c>
      <c r="E88" s="502">
        <v>0.99644019006098572</v>
      </c>
      <c r="F88" s="503">
        <v>0.99478498238324942</v>
      </c>
      <c r="G88" s="502">
        <v>0.99253372351604141</v>
      </c>
      <c r="H88" s="502">
        <v>0.99024650485872334</v>
      </c>
      <c r="I88" s="504">
        <v>0.93</v>
      </c>
      <c r="J88" s="395">
        <v>0.79</v>
      </c>
      <c r="K88" s="504">
        <v>0.59</v>
      </c>
      <c r="L88" s="504">
        <v>0.37</v>
      </c>
      <c r="M88" s="504">
        <v>0.2</v>
      </c>
      <c r="N88" s="504">
        <v>0.1</v>
      </c>
    </row>
    <row r="89" spans="2:14">
      <c r="B89" s="277" t="s">
        <v>452</v>
      </c>
      <c r="C89" s="502">
        <v>2.2418780810992568E-3</v>
      </c>
      <c r="D89" s="502">
        <v>2.5255223747229854E-3</v>
      </c>
      <c r="E89" s="502">
        <v>3.3581483949781197E-3</v>
      </c>
      <c r="F89" s="503">
        <v>5.0037588898797945E-3</v>
      </c>
      <c r="G89" s="502">
        <v>7.230713242690155E-3</v>
      </c>
      <c r="H89" s="502">
        <v>9.528958200478211E-3</v>
      </c>
      <c r="I89" s="504">
        <v>0.05</v>
      </c>
      <c r="J89" s="395">
        <v>0.13</v>
      </c>
      <c r="K89" s="504">
        <v>0.22</v>
      </c>
      <c r="L89" s="504">
        <v>0.28999999999999998</v>
      </c>
      <c r="M89" s="504">
        <v>0.34</v>
      </c>
      <c r="N89" s="504">
        <v>0.36</v>
      </c>
    </row>
    <row r="90" spans="2:14">
      <c r="B90" s="277" t="s">
        <v>360</v>
      </c>
      <c r="C90" s="502">
        <v>2.0014989367343346E-4</v>
      </c>
      <c r="D90" s="502">
        <v>1.841562966452897E-4</v>
      </c>
      <c r="E90" s="502">
        <v>2.0166154403618265E-4</v>
      </c>
      <c r="F90" s="503">
        <v>2.1125872687081492E-4</v>
      </c>
      <c r="G90" s="502">
        <v>2.3556324126850604E-4</v>
      </c>
      <c r="H90" s="502">
        <v>2.2453694079855262E-4</v>
      </c>
      <c r="I90" s="504">
        <v>0.02</v>
      </c>
      <c r="J90" s="395">
        <v>0.08</v>
      </c>
      <c r="K90" s="504">
        <v>0.16</v>
      </c>
      <c r="L90" s="504">
        <v>0.27</v>
      </c>
      <c r="M90" s="504">
        <v>0.35</v>
      </c>
      <c r="N90" s="504">
        <v>0.4</v>
      </c>
    </row>
    <row r="91" spans="2:14">
      <c r="B91" s="277" t="s">
        <v>192</v>
      </c>
      <c r="C91" s="502">
        <v>0</v>
      </c>
      <c r="D91" s="502">
        <v>0</v>
      </c>
      <c r="E91" s="502">
        <v>0</v>
      </c>
      <c r="F91" s="503">
        <v>0</v>
      </c>
      <c r="G91" s="502">
        <v>0</v>
      </c>
      <c r="H91" s="502">
        <v>0</v>
      </c>
      <c r="I91" s="504">
        <v>0</v>
      </c>
      <c r="J91" s="395">
        <v>0.01</v>
      </c>
      <c r="K91" s="504">
        <v>0.03</v>
      </c>
      <c r="L91" s="504">
        <v>7.0000000000000007E-2</v>
      </c>
      <c r="M91" s="504">
        <v>0.11</v>
      </c>
      <c r="N91" s="504">
        <v>0.13</v>
      </c>
    </row>
    <row r="93" spans="2:14">
      <c r="B93" s="456" t="s">
        <v>476</v>
      </c>
    </row>
    <row r="94" spans="2:14">
      <c r="B94" s="458"/>
      <c r="C94" s="459">
        <v>2015</v>
      </c>
      <c r="D94" s="459">
        <v>2016</v>
      </c>
      <c r="E94" s="459">
        <v>2017</v>
      </c>
      <c r="F94" s="459">
        <v>2018</v>
      </c>
      <c r="G94" s="459">
        <v>2019</v>
      </c>
      <c r="H94" s="459">
        <v>2020</v>
      </c>
      <c r="I94" s="459">
        <v>2025</v>
      </c>
      <c r="J94" s="459">
        <v>2030</v>
      </c>
      <c r="K94" s="459">
        <v>2035</v>
      </c>
      <c r="L94" s="459">
        <v>2040</v>
      </c>
      <c r="M94" s="459">
        <v>2045</v>
      </c>
      <c r="N94" s="460">
        <v>2050</v>
      </c>
    </row>
    <row r="95" spans="2:14">
      <c r="B95" s="277" t="s">
        <v>269</v>
      </c>
      <c r="C95" s="502">
        <v>0.99701618563144112</v>
      </c>
      <c r="D95" s="502">
        <v>0.99672170439364693</v>
      </c>
      <c r="E95" s="502">
        <v>0.9959816690840988</v>
      </c>
      <c r="F95" s="502">
        <v>0.99446067890299372</v>
      </c>
      <c r="G95" s="502">
        <v>0.99223544234419137</v>
      </c>
      <c r="H95" s="502">
        <v>0.99063082041032202</v>
      </c>
      <c r="I95" s="504">
        <v>0.94</v>
      </c>
      <c r="J95" s="395">
        <v>0.8</v>
      </c>
      <c r="K95" s="504">
        <v>0.61</v>
      </c>
      <c r="L95" s="504">
        <v>0.39</v>
      </c>
      <c r="M95" s="504">
        <v>0.21</v>
      </c>
      <c r="N95" s="504">
        <v>0.11</v>
      </c>
    </row>
    <row r="96" spans="2:14">
      <c r="B96" s="277" t="s">
        <v>452</v>
      </c>
      <c r="C96" s="502">
        <v>2.2406604886635998E-3</v>
      </c>
      <c r="D96" s="502">
        <v>2.5240824181113164E-3</v>
      </c>
      <c r="E96" s="502">
        <v>3.356603112583898E-3</v>
      </c>
      <c r="F96" s="502">
        <v>5.0021276464944546E-3</v>
      </c>
      <c r="G96" s="502">
        <v>7.2285402327780081E-3</v>
      </c>
      <c r="H96" s="502">
        <v>9.2518727227667401E-3</v>
      </c>
      <c r="I96" s="504">
        <v>0.05</v>
      </c>
      <c r="J96" s="395">
        <v>0.13</v>
      </c>
      <c r="K96" s="504">
        <v>0.23</v>
      </c>
      <c r="L96" s="504">
        <v>0.31</v>
      </c>
      <c r="M96" s="504">
        <v>0.37</v>
      </c>
      <c r="N96" s="504">
        <v>0.39</v>
      </c>
    </row>
    <row r="97" spans="2:14">
      <c r="B97" s="277" t="s">
        <v>360</v>
      </c>
      <c r="C97" s="502">
        <v>2.0004118972624346E-4</v>
      </c>
      <c r="D97" s="502">
        <v>1.8405129774304717E-4</v>
      </c>
      <c r="E97" s="502">
        <v>2.0156874765051466E-4</v>
      </c>
      <c r="F97" s="502">
        <v>2.1118985576643371E-4</v>
      </c>
      <c r="G97" s="502">
        <v>2.3549244863145443E-4</v>
      </c>
      <c r="H97" s="502">
        <v>1.1686748855431401E-4</v>
      </c>
      <c r="I97" s="504">
        <v>0.01</v>
      </c>
      <c r="J97" s="395">
        <v>0.06</v>
      </c>
      <c r="K97" s="504">
        <v>0.14000000000000001</v>
      </c>
      <c r="L97" s="504">
        <v>0.23</v>
      </c>
      <c r="M97" s="504">
        <v>0.3</v>
      </c>
      <c r="N97" s="504">
        <v>0.35</v>
      </c>
    </row>
    <row r="98" spans="2:14">
      <c r="B98" s="277" t="s">
        <v>192</v>
      </c>
      <c r="C98" s="502">
        <v>0</v>
      </c>
      <c r="D98" s="502">
        <v>0</v>
      </c>
      <c r="E98" s="502">
        <v>0</v>
      </c>
      <c r="F98" s="502">
        <v>0</v>
      </c>
      <c r="G98" s="502">
        <v>0</v>
      </c>
      <c r="H98" s="502">
        <v>4.3937835688125898E-7</v>
      </c>
      <c r="I98" s="504">
        <v>0</v>
      </c>
      <c r="J98" s="395">
        <v>0.01</v>
      </c>
      <c r="K98" s="504">
        <v>0.03</v>
      </c>
      <c r="L98" s="504">
        <v>0.08</v>
      </c>
      <c r="M98" s="504">
        <v>0.12</v>
      </c>
      <c r="N98" s="504">
        <v>0.14000000000000001</v>
      </c>
    </row>
    <row r="100" spans="2:14">
      <c r="B100" s="372" t="s">
        <v>466</v>
      </c>
      <c r="C100" s="374"/>
      <c r="D100" s="374"/>
      <c r="E100" s="374"/>
      <c r="F100" s="374"/>
      <c r="G100" s="374"/>
      <c r="H100" s="374" t="s">
        <v>477</v>
      </c>
      <c r="I100" s="374"/>
      <c r="J100" s="374"/>
      <c r="K100" s="374"/>
      <c r="L100" s="374"/>
      <c r="M100" s="374"/>
      <c r="N100" s="374"/>
    </row>
    <row r="102" spans="2:14">
      <c r="B102" s="375" t="s">
        <v>478</v>
      </c>
    </row>
    <row r="103" spans="2:14">
      <c r="B103" s="458"/>
      <c r="C103" s="459">
        <v>2015</v>
      </c>
      <c r="D103" s="459">
        <v>2016</v>
      </c>
      <c r="E103" s="459">
        <v>2017</v>
      </c>
      <c r="F103" s="459">
        <v>2018</v>
      </c>
      <c r="G103" s="459">
        <v>2019</v>
      </c>
      <c r="H103" s="459">
        <v>2020</v>
      </c>
      <c r="I103" s="459">
        <v>2025</v>
      </c>
      <c r="J103" s="459">
        <v>2030</v>
      </c>
      <c r="K103" s="459">
        <v>2035</v>
      </c>
      <c r="L103" s="459">
        <v>2040</v>
      </c>
      <c r="M103" s="459">
        <v>2045</v>
      </c>
      <c r="N103" s="460">
        <v>2050</v>
      </c>
    </row>
    <row r="104" spans="2:14">
      <c r="B104" s="378" t="s">
        <v>468</v>
      </c>
      <c r="C104" s="505">
        <v>34.500695832707997</v>
      </c>
      <c r="D104" s="505">
        <v>33.865883029386168</v>
      </c>
      <c r="E104" s="505">
        <v>34.055531974350735</v>
      </c>
      <c r="F104" s="505">
        <v>33.721787761002098</v>
      </c>
      <c r="G104" s="505">
        <v>33.317126307870069</v>
      </c>
      <c r="H104" s="505">
        <v>32.983955044791365</v>
      </c>
      <c r="I104" s="506">
        <v>31.726513164200799</v>
      </c>
      <c r="J104" s="506">
        <v>27.7426015181059</v>
      </c>
      <c r="K104" s="488">
        <v>25.413496735432901</v>
      </c>
      <c r="L104" s="488">
        <v>23.412772119684501</v>
      </c>
      <c r="M104" s="488">
        <v>22.2128393658252</v>
      </c>
      <c r="N104" s="507">
        <v>21.1456407845405</v>
      </c>
    </row>
    <row r="105" spans="2:14">
      <c r="B105" s="378" t="s">
        <v>447</v>
      </c>
      <c r="C105" s="506">
        <v>28.7</v>
      </c>
      <c r="D105" s="506">
        <v>28.531014647955601</v>
      </c>
      <c r="E105" s="506">
        <v>28.325013251577101</v>
      </c>
      <c r="F105" s="488">
        <v>28.158464503070501</v>
      </c>
      <c r="G105" s="488">
        <v>27.987283766317201</v>
      </c>
      <c r="H105" s="506">
        <v>27.8403779216491</v>
      </c>
      <c r="I105" s="506">
        <v>24.984425666839599</v>
      </c>
      <c r="J105" s="506">
        <v>23.137498310059399</v>
      </c>
      <c r="K105" s="488">
        <v>21.2559733774122</v>
      </c>
      <c r="L105" s="488">
        <v>19.171584012535</v>
      </c>
      <c r="M105" s="488">
        <v>17.626409541869201</v>
      </c>
      <c r="N105" s="506">
        <v>16.646727688787202</v>
      </c>
    </row>
    <row r="106" spans="2:14">
      <c r="B106" s="378" t="s">
        <v>431</v>
      </c>
      <c r="C106" s="507">
        <v>144</v>
      </c>
      <c r="D106" s="507">
        <v>144</v>
      </c>
      <c r="E106" s="507">
        <v>144</v>
      </c>
      <c r="F106" s="418">
        <v>144</v>
      </c>
      <c r="G106" s="418">
        <v>144</v>
      </c>
      <c r="H106" s="507">
        <v>144</v>
      </c>
      <c r="I106" s="507">
        <v>137.073653371646</v>
      </c>
      <c r="J106" s="507">
        <v>132.91520555270299</v>
      </c>
      <c r="K106" s="488">
        <v>127.99528301886799</v>
      </c>
      <c r="L106" s="488">
        <v>121.15818452380999</v>
      </c>
      <c r="M106" s="488">
        <v>116.568367346939</v>
      </c>
      <c r="N106" s="507">
        <v>115</v>
      </c>
    </row>
    <row r="107" spans="2:14">
      <c r="B107" s="378" t="s">
        <v>479</v>
      </c>
      <c r="C107" s="508">
        <v>6.92</v>
      </c>
      <c r="D107" s="508">
        <v>6.92</v>
      </c>
      <c r="E107" s="508">
        <v>6.92</v>
      </c>
      <c r="F107" s="508">
        <v>6.92</v>
      </c>
      <c r="G107" s="508">
        <v>6.92</v>
      </c>
      <c r="H107" s="508">
        <v>6.92</v>
      </c>
      <c r="I107" s="508">
        <v>6.8354675140502703</v>
      </c>
      <c r="J107" s="508">
        <v>6.1313514647460599</v>
      </c>
      <c r="K107" s="508">
        <v>5.7954999999999997</v>
      </c>
      <c r="L107" s="508">
        <v>5.4403020833333304</v>
      </c>
      <c r="M107" s="508">
        <v>5.1993309859154904</v>
      </c>
      <c r="N107" s="508">
        <v>5.0999999999999996</v>
      </c>
    </row>
    <row r="109" spans="2:14">
      <c r="B109" s="375" t="s">
        <v>480</v>
      </c>
    </row>
    <row r="110" spans="2:14">
      <c r="B110" s="458"/>
      <c r="C110" s="459">
        <v>2015</v>
      </c>
      <c r="D110" s="459">
        <v>2016</v>
      </c>
      <c r="E110" s="459">
        <v>2017</v>
      </c>
      <c r="F110" s="459">
        <v>2018</v>
      </c>
      <c r="G110" s="459">
        <v>2019</v>
      </c>
      <c r="H110" s="459">
        <v>2020</v>
      </c>
      <c r="I110" s="459">
        <v>2025</v>
      </c>
      <c r="J110" s="459">
        <v>2030</v>
      </c>
      <c r="K110" s="459">
        <v>2035</v>
      </c>
      <c r="L110" s="459">
        <v>2040</v>
      </c>
      <c r="M110" s="459">
        <v>2045</v>
      </c>
      <c r="N110" s="460">
        <v>2050</v>
      </c>
    </row>
    <row r="111" spans="2:14">
      <c r="B111" s="378" t="s">
        <v>468</v>
      </c>
      <c r="C111" s="506">
        <f>C104*$E$6</f>
        <v>339.14184003551964</v>
      </c>
      <c r="D111" s="506">
        <f t="shared" ref="D111:N111" si="22">D104*$E$6</f>
        <v>332.90163017886601</v>
      </c>
      <c r="E111" s="506">
        <f t="shared" si="22"/>
        <v>334.76587930786775</v>
      </c>
      <c r="F111" s="506">
        <f t="shared" si="22"/>
        <v>331.48517369065064</v>
      </c>
      <c r="G111" s="506">
        <f t="shared" si="22"/>
        <v>327.50735160636276</v>
      </c>
      <c r="H111" s="506">
        <f t="shared" si="22"/>
        <v>324.23227809029913</v>
      </c>
      <c r="I111" s="506">
        <f t="shared" si="22"/>
        <v>311.87162440409384</v>
      </c>
      <c r="J111" s="506">
        <f t="shared" si="22"/>
        <v>272.70977292298102</v>
      </c>
      <c r="K111" s="506">
        <f t="shared" si="22"/>
        <v>249.81467290930541</v>
      </c>
      <c r="L111" s="506">
        <f t="shared" si="22"/>
        <v>230.14754993649865</v>
      </c>
      <c r="M111" s="506">
        <f t="shared" si="22"/>
        <v>218.3522109660617</v>
      </c>
      <c r="N111" s="506">
        <f t="shared" si="22"/>
        <v>207.86164891203313</v>
      </c>
    </row>
    <row r="112" spans="2:14">
      <c r="B112" s="378" t="s">
        <v>447</v>
      </c>
      <c r="C112" s="506">
        <f>C105*$E$8</f>
        <v>396.06</v>
      </c>
      <c r="D112" s="506">
        <f t="shared" ref="D112:N112" si="23">D105*$E$8</f>
        <v>393.72800214178733</v>
      </c>
      <c r="E112" s="506">
        <f t="shared" si="23"/>
        <v>390.88518287176402</v>
      </c>
      <c r="F112" s="506">
        <f t="shared" si="23"/>
        <v>388.58681014237294</v>
      </c>
      <c r="G112" s="506">
        <f t="shared" si="23"/>
        <v>386.22451597517738</v>
      </c>
      <c r="H112" s="506">
        <f t="shared" si="23"/>
        <v>384.19721531875763</v>
      </c>
      <c r="I112" s="506">
        <f t="shared" si="23"/>
        <v>344.78507420238645</v>
      </c>
      <c r="J112" s="506">
        <f t="shared" si="23"/>
        <v>319.29747667881975</v>
      </c>
      <c r="K112" s="506">
        <f t="shared" si="23"/>
        <v>293.3324326082884</v>
      </c>
      <c r="L112" s="506">
        <f t="shared" si="23"/>
        <v>264.56785937298304</v>
      </c>
      <c r="M112" s="506">
        <f t="shared" si="23"/>
        <v>243.24445167779498</v>
      </c>
      <c r="N112" s="506">
        <f t="shared" si="23"/>
        <v>229.72484210526341</v>
      </c>
    </row>
    <row r="113" spans="2:16">
      <c r="B113" s="378" t="s">
        <v>431</v>
      </c>
      <c r="C113" s="507">
        <f>C106</f>
        <v>144</v>
      </c>
      <c r="D113" s="507">
        <f t="shared" ref="D113:N113" si="24">D106</f>
        <v>144</v>
      </c>
      <c r="E113" s="507">
        <f t="shared" si="24"/>
        <v>144</v>
      </c>
      <c r="F113" s="507">
        <f t="shared" si="24"/>
        <v>144</v>
      </c>
      <c r="G113" s="506">
        <f t="shared" ref="G113" si="25">0.5*F113+0.5*H113</f>
        <v>144</v>
      </c>
      <c r="H113" s="507">
        <f t="shared" si="24"/>
        <v>144</v>
      </c>
      <c r="I113" s="507">
        <f t="shared" si="24"/>
        <v>137.073653371646</v>
      </c>
      <c r="J113" s="507">
        <f t="shared" si="24"/>
        <v>132.91520555270299</v>
      </c>
      <c r="K113" s="507">
        <f t="shared" si="24"/>
        <v>127.99528301886799</v>
      </c>
      <c r="L113" s="507">
        <f t="shared" si="24"/>
        <v>121.15818452380999</v>
      </c>
      <c r="M113" s="507">
        <f t="shared" si="24"/>
        <v>116.568367346939</v>
      </c>
      <c r="N113" s="507">
        <f t="shared" si="24"/>
        <v>115</v>
      </c>
    </row>
    <row r="114" spans="2:16">
      <c r="B114" s="378" t="s">
        <v>479</v>
      </c>
      <c r="C114" s="509">
        <f>C107*33.3</f>
        <v>230.43599999999998</v>
      </c>
      <c r="D114" s="509">
        <f t="shared" ref="D114:N114" si="26">D107*33.3</f>
        <v>230.43599999999998</v>
      </c>
      <c r="E114" s="509">
        <f t="shared" si="26"/>
        <v>230.43599999999998</v>
      </c>
      <c r="F114" s="509">
        <f t="shared" si="26"/>
        <v>230.43599999999998</v>
      </c>
      <c r="G114" s="509">
        <f t="shared" si="26"/>
        <v>230.43599999999998</v>
      </c>
      <c r="H114" s="509">
        <f t="shared" si="26"/>
        <v>230.43599999999998</v>
      </c>
      <c r="I114" s="509">
        <f t="shared" si="26"/>
        <v>227.62106821787398</v>
      </c>
      <c r="J114" s="509">
        <f t="shared" si="26"/>
        <v>204.17400377604378</v>
      </c>
      <c r="K114" s="509">
        <f t="shared" si="26"/>
        <v>192.99014999999997</v>
      </c>
      <c r="L114" s="509">
        <f t="shared" si="26"/>
        <v>181.1620593749999</v>
      </c>
      <c r="M114" s="509">
        <f t="shared" si="26"/>
        <v>173.13772183098581</v>
      </c>
      <c r="N114" s="509">
        <f t="shared" si="26"/>
        <v>169.82999999999998</v>
      </c>
    </row>
    <row r="116" spans="2:16" s="455" customFormat="1">
      <c r="B116" s="370" t="s">
        <v>481</v>
      </c>
    </row>
    <row r="118" spans="2:16">
      <c r="B118" s="370" t="s">
        <v>394</v>
      </c>
      <c r="C118" s="368"/>
      <c r="D118" s="368"/>
      <c r="E118" s="368"/>
      <c r="F118" s="437"/>
      <c r="G118" s="437"/>
      <c r="H118" s="371"/>
      <c r="I118" s="368"/>
      <c r="J118" s="368"/>
      <c r="K118" s="369"/>
      <c r="L118" s="369"/>
      <c r="M118" s="369"/>
      <c r="N118" s="369"/>
    </row>
    <row r="120" spans="2:16">
      <c r="B120" s="357" t="s">
        <v>449</v>
      </c>
      <c r="C120" s="376" t="s">
        <v>450</v>
      </c>
      <c r="D120" s="376"/>
      <c r="E120" s="376"/>
      <c r="F120" s="376"/>
      <c r="G120" s="376"/>
      <c r="H120" s="358"/>
      <c r="I120" s="358"/>
      <c r="J120" s="358"/>
      <c r="K120" s="358"/>
      <c r="L120" s="358"/>
      <c r="M120" s="358"/>
      <c r="N120" s="358"/>
    </row>
    <row r="121" spans="2:16">
      <c r="B121" s="416" t="s">
        <v>396</v>
      </c>
      <c r="C121" s="510">
        <v>2015</v>
      </c>
      <c r="D121" s="510">
        <v>2016</v>
      </c>
      <c r="E121" s="510">
        <v>2017</v>
      </c>
      <c r="F121" s="510">
        <v>2018</v>
      </c>
      <c r="G121" s="510">
        <v>2019</v>
      </c>
      <c r="H121" s="510">
        <v>2020</v>
      </c>
      <c r="I121" s="510">
        <v>2025</v>
      </c>
      <c r="J121" s="510">
        <v>2030</v>
      </c>
      <c r="K121" s="510">
        <v>2035</v>
      </c>
      <c r="L121" s="510">
        <v>2040</v>
      </c>
      <c r="M121" s="510">
        <v>2045</v>
      </c>
      <c r="N121" s="510">
        <v>2050</v>
      </c>
      <c r="P121" s="425"/>
    </row>
    <row r="122" spans="2:16">
      <c r="B122" s="439" t="s">
        <v>482</v>
      </c>
      <c r="C122" s="442">
        <f>C111</f>
        <v>339.14184003551964</v>
      </c>
      <c r="D122" s="442">
        <f t="shared" ref="D122:N122" si="27">D111</f>
        <v>332.90163017886601</v>
      </c>
      <c r="E122" s="442">
        <f t="shared" si="27"/>
        <v>334.76587930786775</v>
      </c>
      <c r="F122" s="442">
        <f t="shared" si="27"/>
        <v>331.48517369065064</v>
      </c>
      <c r="G122" s="442">
        <f t="shared" si="27"/>
        <v>327.50735160636276</v>
      </c>
      <c r="H122" s="442">
        <f t="shared" si="27"/>
        <v>324.23227809029913</v>
      </c>
      <c r="I122" s="442">
        <f t="shared" si="27"/>
        <v>311.87162440409384</v>
      </c>
      <c r="J122" s="442">
        <f t="shared" si="27"/>
        <v>272.70977292298102</v>
      </c>
      <c r="K122" s="442">
        <f t="shared" si="27"/>
        <v>249.81467290930541</v>
      </c>
      <c r="L122" s="442">
        <f t="shared" si="27"/>
        <v>230.14754993649865</v>
      </c>
      <c r="M122" s="442">
        <f t="shared" si="27"/>
        <v>218.3522109660617</v>
      </c>
      <c r="N122" s="442">
        <f t="shared" si="27"/>
        <v>207.86164891203313</v>
      </c>
      <c r="P122" s="425"/>
    </row>
    <row r="123" spans="2:16">
      <c r="B123" s="439" t="s">
        <v>483</v>
      </c>
      <c r="C123" s="442">
        <f t="shared" ref="C123:N125" si="28">C112</f>
        <v>396.06</v>
      </c>
      <c r="D123" s="442">
        <f t="shared" si="28"/>
        <v>393.72800214178733</v>
      </c>
      <c r="E123" s="442">
        <f t="shared" si="28"/>
        <v>390.88518287176402</v>
      </c>
      <c r="F123" s="442">
        <f t="shared" si="28"/>
        <v>388.58681014237294</v>
      </c>
      <c r="G123" s="442">
        <f t="shared" si="28"/>
        <v>386.22451597517738</v>
      </c>
      <c r="H123" s="442">
        <f t="shared" si="28"/>
        <v>384.19721531875763</v>
      </c>
      <c r="I123" s="442">
        <f t="shared" si="28"/>
        <v>344.78507420238645</v>
      </c>
      <c r="J123" s="442">
        <f t="shared" si="28"/>
        <v>319.29747667881975</v>
      </c>
      <c r="K123" s="442">
        <f t="shared" si="28"/>
        <v>293.3324326082884</v>
      </c>
      <c r="L123" s="442">
        <f t="shared" si="28"/>
        <v>264.56785937298304</v>
      </c>
      <c r="M123" s="442">
        <f t="shared" si="28"/>
        <v>243.24445167779498</v>
      </c>
      <c r="N123" s="442">
        <f t="shared" si="28"/>
        <v>229.72484210526341</v>
      </c>
      <c r="P123" s="425"/>
    </row>
    <row r="124" spans="2:16">
      <c r="B124" s="439" t="s">
        <v>431</v>
      </c>
      <c r="C124" s="442">
        <f t="shared" si="28"/>
        <v>144</v>
      </c>
      <c r="D124" s="442">
        <f t="shared" si="28"/>
        <v>144</v>
      </c>
      <c r="E124" s="442">
        <f t="shared" si="28"/>
        <v>144</v>
      </c>
      <c r="F124" s="442">
        <f t="shared" si="28"/>
        <v>144</v>
      </c>
      <c r="G124" s="442">
        <f t="shared" si="28"/>
        <v>144</v>
      </c>
      <c r="H124" s="442">
        <f t="shared" si="28"/>
        <v>144</v>
      </c>
      <c r="I124" s="442">
        <f t="shared" si="28"/>
        <v>137.073653371646</v>
      </c>
      <c r="J124" s="442">
        <f t="shared" si="28"/>
        <v>132.91520555270299</v>
      </c>
      <c r="K124" s="442">
        <f t="shared" si="28"/>
        <v>127.99528301886799</v>
      </c>
      <c r="L124" s="442">
        <f t="shared" si="28"/>
        <v>121.15818452380999</v>
      </c>
      <c r="M124" s="442">
        <f t="shared" si="28"/>
        <v>116.568367346939</v>
      </c>
      <c r="N124" s="442">
        <f t="shared" si="28"/>
        <v>115</v>
      </c>
      <c r="P124" s="425"/>
    </row>
    <row r="125" spans="2:16">
      <c r="B125" s="439" t="s">
        <v>479</v>
      </c>
      <c r="C125" s="442">
        <f t="shared" si="28"/>
        <v>230.43599999999998</v>
      </c>
      <c r="D125" s="442">
        <f t="shared" si="28"/>
        <v>230.43599999999998</v>
      </c>
      <c r="E125" s="442">
        <f t="shared" si="28"/>
        <v>230.43599999999998</v>
      </c>
      <c r="F125" s="442">
        <f t="shared" si="28"/>
        <v>230.43599999999998</v>
      </c>
      <c r="G125" s="442">
        <f t="shared" si="28"/>
        <v>230.43599999999998</v>
      </c>
      <c r="H125" s="442">
        <f t="shared" si="28"/>
        <v>230.43599999999998</v>
      </c>
      <c r="I125" s="442">
        <f t="shared" si="28"/>
        <v>227.62106821787398</v>
      </c>
      <c r="J125" s="442">
        <f t="shared" si="28"/>
        <v>204.17400377604378</v>
      </c>
      <c r="K125" s="442">
        <f t="shared" si="28"/>
        <v>192.99014999999997</v>
      </c>
      <c r="L125" s="442">
        <f t="shared" si="28"/>
        <v>181.1620593749999</v>
      </c>
      <c r="M125" s="442">
        <f t="shared" si="28"/>
        <v>173.13772183098581</v>
      </c>
      <c r="N125" s="442">
        <f t="shared" si="28"/>
        <v>169.82999999999998</v>
      </c>
      <c r="P125" s="425"/>
    </row>
    <row r="126" spans="2:16">
      <c r="B126" s="441" t="s">
        <v>454</v>
      </c>
      <c r="C126" s="413">
        <f>(C122*C95+C123*C96+C124*C97+C125*C98)</f>
        <v>339.04614566470281</v>
      </c>
      <c r="D126" s="413">
        <f t="shared" ref="D126:N126" si="29">(D122*D95+D123*D96+D124*D97+D125*D98)</f>
        <v>332.83058554190205</v>
      </c>
      <c r="E126" s="413">
        <f t="shared" si="29"/>
        <v>334.76175154660802</v>
      </c>
      <c r="F126" s="413">
        <f t="shared" si="29"/>
        <v>331.62314303998784</v>
      </c>
      <c r="G126" s="413">
        <f t="shared" si="29"/>
        <v>327.79015225732871</v>
      </c>
      <c r="H126" s="413">
        <f t="shared" si="29"/>
        <v>324.76596155161417</v>
      </c>
      <c r="I126" s="413">
        <f t="shared" si="29"/>
        <v>311.769317183684</v>
      </c>
      <c r="J126" s="413">
        <f t="shared" si="29"/>
        <v>269.69314267755402</v>
      </c>
      <c r="K126" s="413">
        <f t="shared" si="29"/>
        <v>243.56245409722416</v>
      </c>
      <c r="L126" s="413">
        <f t="shared" si="29"/>
        <v>214.13292807133553</v>
      </c>
      <c r="M126" s="413">
        <f t="shared" si="29"/>
        <v>191.60144824745709</v>
      </c>
      <c r="N126" s="413">
        <f t="shared" si="29"/>
        <v>176.48366980137635</v>
      </c>
    </row>
    <row r="127" spans="2:16">
      <c r="B127" s="490" t="s">
        <v>484</v>
      </c>
      <c r="F127" s="492">
        <f>F126/$F126-1</f>
        <v>0</v>
      </c>
      <c r="G127" s="492">
        <f>G126/$F126-1</f>
        <v>-1.1558272886271204E-2</v>
      </c>
      <c r="H127" s="492">
        <f t="shared" ref="H127:N127" si="30">H126/$F126-1</f>
        <v>-2.0677632524418899E-2</v>
      </c>
      <c r="I127" s="492">
        <f t="shared" si="30"/>
        <v>-5.9868637858938034E-2</v>
      </c>
      <c r="J127" s="492">
        <f t="shared" si="30"/>
        <v>-0.18674812558231546</v>
      </c>
      <c r="K127" s="492">
        <f t="shared" si="30"/>
        <v>-0.26554446150986855</v>
      </c>
      <c r="L127" s="492">
        <f t="shared" si="30"/>
        <v>-0.3542883463790254</v>
      </c>
      <c r="M127" s="492">
        <f t="shared" si="30"/>
        <v>-0.42223137236126684</v>
      </c>
      <c r="N127" s="492">
        <f t="shared" si="30"/>
        <v>-0.46781859618254817</v>
      </c>
    </row>
    <row r="129" spans="2:14">
      <c r="B129" s="357" t="s">
        <v>455</v>
      </c>
      <c r="C129" s="376" t="s">
        <v>450</v>
      </c>
      <c r="D129" s="376"/>
      <c r="E129" s="376"/>
      <c r="F129" s="376"/>
      <c r="G129" s="376"/>
      <c r="H129" s="358"/>
      <c r="I129" s="358"/>
      <c r="J129" s="358"/>
      <c r="K129" s="358"/>
      <c r="L129" s="358"/>
      <c r="M129" s="358"/>
      <c r="N129" s="358"/>
    </row>
    <row r="130" spans="2:14">
      <c r="B130" s="416" t="s">
        <v>400</v>
      </c>
      <c r="C130" s="510">
        <v>2015</v>
      </c>
      <c r="D130" s="510">
        <v>2016</v>
      </c>
      <c r="E130" s="510">
        <v>2017</v>
      </c>
      <c r="F130" s="510">
        <v>2018</v>
      </c>
      <c r="G130" s="510">
        <v>2019</v>
      </c>
      <c r="H130" s="510">
        <v>2020</v>
      </c>
      <c r="I130" s="510">
        <v>2025</v>
      </c>
      <c r="J130" s="510">
        <v>2030</v>
      </c>
      <c r="K130" s="510">
        <v>2035</v>
      </c>
      <c r="L130" s="510">
        <v>2040</v>
      </c>
      <c r="M130" s="510">
        <v>2045</v>
      </c>
      <c r="N130" s="510">
        <v>2050</v>
      </c>
    </row>
    <row r="131" spans="2:14">
      <c r="B131" s="378" t="s">
        <v>269</v>
      </c>
      <c r="C131" s="442"/>
      <c r="D131" s="442"/>
      <c r="E131" s="442"/>
      <c r="F131" s="442">
        <f t="shared" ref="F131:N132" si="31">F104*D14*10</f>
        <v>843.20764361859926</v>
      </c>
      <c r="G131" s="442">
        <f t="shared" si="31"/>
        <v>830.13398237861793</v>
      </c>
      <c r="H131" s="442">
        <f t="shared" si="31"/>
        <v>815.62678657005949</v>
      </c>
      <c r="I131" s="442">
        <f t="shared" si="31"/>
        <v>771.74148570295938</v>
      </c>
      <c r="J131" s="442">
        <f t="shared" si="31"/>
        <v>656.19177003239031</v>
      </c>
      <c r="K131" s="442">
        <f t="shared" si="31"/>
        <v>512.30266112527386</v>
      </c>
      <c r="L131" s="442">
        <f t="shared" si="31"/>
        <v>314.6471233009741</v>
      </c>
      <c r="M131" s="442">
        <f t="shared" si="31"/>
        <v>149.26053974034315</v>
      </c>
      <c r="N131" s="442">
        <f t="shared" si="31"/>
        <v>0</v>
      </c>
    </row>
    <row r="132" spans="2:14">
      <c r="B132" s="378" t="s">
        <v>452</v>
      </c>
      <c r="C132" s="442"/>
      <c r="D132" s="442"/>
      <c r="E132" s="442"/>
      <c r="F132" s="442">
        <f t="shared" si="31"/>
        <v>788.41290069710112</v>
      </c>
      <c r="G132" s="442">
        <f t="shared" si="31"/>
        <v>783.61998660931692</v>
      </c>
      <c r="H132" s="442">
        <f t="shared" si="31"/>
        <v>779.50674871910792</v>
      </c>
      <c r="I132" s="442">
        <f t="shared" si="31"/>
        <v>665.23063456812974</v>
      </c>
      <c r="J132" s="442">
        <f t="shared" si="31"/>
        <v>583.63076175738172</v>
      </c>
      <c r="K132" s="442">
        <f t="shared" si="31"/>
        <v>506.38308250013802</v>
      </c>
      <c r="L132" s="442">
        <f t="shared" si="31"/>
        <v>376.12768588760963</v>
      </c>
      <c r="M132" s="442">
        <f t="shared" si="31"/>
        <v>247.00919813540486</v>
      </c>
      <c r="N132" s="442">
        <f t="shared" si="31"/>
        <v>0</v>
      </c>
    </row>
    <row r="133" spans="2:14">
      <c r="B133" s="378" t="s">
        <v>360</v>
      </c>
      <c r="C133" s="442"/>
      <c r="D133" s="442"/>
      <c r="E133" s="442"/>
      <c r="F133" s="442">
        <f t="shared" ref="F133:N133" si="32">F106*D16</f>
        <v>0</v>
      </c>
      <c r="G133" s="442">
        <f t="shared" si="32"/>
        <v>0</v>
      </c>
      <c r="H133" s="442">
        <f t="shared" si="32"/>
        <v>0</v>
      </c>
      <c r="I133" s="442">
        <f t="shared" si="32"/>
        <v>0</v>
      </c>
      <c r="J133" s="442">
        <f t="shared" si="32"/>
        <v>0</v>
      </c>
      <c r="K133" s="442">
        <f t="shared" si="32"/>
        <v>0</v>
      </c>
      <c r="L133" s="442">
        <f t="shared" si="32"/>
        <v>0</v>
      </c>
      <c r="M133" s="442">
        <f t="shared" si="32"/>
        <v>0</v>
      </c>
      <c r="N133" s="442">
        <f t="shared" si="32"/>
        <v>0</v>
      </c>
    </row>
    <row r="134" spans="2:14">
      <c r="B134" s="378" t="s">
        <v>192</v>
      </c>
      <c r="C134" s="442"/>
      <c r="D134" s="442"/>
      <c r="E134" s="442"/>
      <c r="F134" s="442">
        <f>F133*3</f>
        <v>0</v>
      </c>
      <c r="G134" s="442">
        <f t="shared" ref="G134:N134" si="33">G133*3</f>
        <v>0</v>
      </c>
      <c r="H134" s="442">
        <f t="shared" si="33"/>
        <v>0</v>
      </c>
      <c r="I134" s="442">
        <f t="shared" si="33"/>
        <v>0</v>
      </c>
      <c r="J134" s="442">
        <f t="shared" si="33"/>
        <v>0</v>
      </c>
      <c r="K134" s="442">
        <f t="shared" si="33"/>
        <v>0</v>
      </c>
      <c r="L134" s="442">
        <f>L133*3</f>
        <v>0</v>
      </c>
      <c r="M134" s="442">
        <f>M133*3</f>
        <v>0</v>
      </c>
      <c r="N134" s="442">
        <f t="shared" si="33"/>
        <v>0</v>
      </c>
    </row>
    <row r="135" spans="2:14">
      <c r="B135" s="511" t="s">
        <v>412</v>
      </c>
      <c r="C135" s="413"/>
      <c r="D135" s="413"/>
      <c r="E135" s="413"/>
      <c r="F135" s="413">
        <f>(F131*F95+F132*F96+F133*F97+F134*F98)</f>
        <v>842.48058769657575</v>
      </c>
      <c r="G135" s="413">
        <f>(G131*G95+G132*G96+G133*G97+G134*G98)</f>
        <v>829.35278781080763</v>
      </c>
      <c r="H135" s="413">
        <f t="shared" ref="H135:N135" si="34">(H131*H95+H132*H96+H133*H97+H134*H98)</f>
        <v>815.19692995421963</v>
      </c>
      <c r="I135" s="413">
        <f t="shared" si="34"/>
        <v>758.69852828918818</v>
      </c>
      <c r="J135" s="413">
        <f t="shared" si="34"/>
        <v>600.82541505437189</v>
      </c>
      <c r="K135" s="413">
        <f t="shared" si="34"/>
        <v>428.97273226144875</v>
      </c>
      <c r="L135" s="413">
        <f>(L131*L95+L132*L96+L133*L97+L134*L98)</f>
        <v>239.31196071253891</v>
      </c>
      <c r="M135" s="413">
        <f>(M131*M95+M132*M96+M133*M97+M134*M98)</f>
        <v>122.73811665557186</v>
      </c>
      <c r="N135" s="413">
        <f t="shared" si="34"/>
        <v>0</v>
      </c>
    </row>
    <row r="137" spans="2:14">
      <c r="B137" s="512" t="s">
        <v>485</v>
      </c>
      <c r="F137" s="492">
        <f>F132/F131</f>
        <v>0.9350163114196306</v>
      </c>
      <c r="G137" s="492">
        <f t="shared" ref="G137:N137" si="35">G132/G131</f>
        <v>0.94396808616842487</v>
      </c>
      <c r="H137" s="492">
        <f t="shared" si="35"/>
        <v>0.95571499312467834</v>
      </c>
      <c r="I137" s="492">
        <f t="shared" si="35"/>
        <v>0.8619863605779704</v>
      </c>
      <c r="J137" s="492">
        <f t="shared" si="35"/>
        <v>0.88942103270904038</v>
      </c>
      <c r="K137" s="492">
        <f t="shared" si="35"/>
        <v>0.98844515347210282</v>
      </c>
      <c r="L137" s="492">
        <f t="shared" si="35"/>
        <v>1.1953952794535059</v>
      </c>
      <c r="M137" s="492">
        <f t="shared" si="35"/>
        <v>1.6548861377903858</v>
      </c>
      <c r="N137" s="492" t="e">
        <f t="shared" si="35"/>
        <v>#DIV/0!</v>
      </c>
    </row>
    <row r="139" spans="2:14">
      <c r="B139" s="370" t="s">
        <v>402</v>
      </c>
      <c r="C139" s="368"/>
      <c r="D139" s="368"/>
      <c r="E139" s="368"/>
      <c r="F139" s="437"/>
      <c r="G139" s="437"/>
      <c r="H139" s="371"/>
      <c r="I139" s="368"/>
      <c r="J139" s="368"/>
      <c r="K139" s="369"/>
      <c r="L139" s="369"/>
      <c r="M139" s="369"/>
      <c r="N139" s="369"/>
    </row>
    <row r="141" spans="2:14">
      <c r="B141" s="458"/>
      <c r="C141" s="459">
        <v>2015</v>
      </c>
      <c r="D141" s="459">
        <v>2016</v>
      </c>
      <c r="E141" s="459">
        <v>2017</v>
      </c>
      <c r="F141" s="459">
        <v>2018</v>
      </c>
      <c r="G141" s="459">
        <v>2019</v>
      </c>
      <c r="H141" s="459">
        <v>2020</v>
      </c>
      <c r="I141" s="459">
        <v>2025</v>
      </c>
      <c r="J141" s="459">
        <v>2030</v>
      </c>
      <c r="K141" s="459">
        <v>2035</v>
      </c>
      <c r="L141" s="459">
        <v>2040</v>
      </c>
      <c r="M141" s="459">
        <v>2045</v>
      </c>
      <c r="N141" s="460">
        <v>2050</v>
      </c>
    </row>
    <row r="142" spans="2:14">
      <c r="B142" s="416" t="s">
        <v>11</v>
      </c>
      <c r="C142" s="440">
        <f>'Run 1 Trafic'!B105</f>
        <v>34.45038168550662</v>
      </c>
      <c r="D142" s="440">
        <f>'Run 1 Trafic'!C105</f>
        <v>35.135558410668999</v>
      </c>
      <c r="E142" s="440">
        <f>'Run 1 Trafic'!D105</f>
        <v>36.512896449174463</v>
      </c>
      <c r="F142" s="440">
        <f>'Run 1 Trafic'!E105</f>
        <v>36.994886782252095</v>
      </c>
      <c r="G142" s="440">
        <f>'Run 1 Trafic'!F105</f>
        <v>36.709279006618189</v>
      </c>
      <c r="H142" s="440">
        <f>'Run 1 Trafic'!G105</f>
        <v>34.681691660390157</v>
      </c>
      <c r="I142" s="440">
        <f>'Run 1 Trafic'!H105</f>
        <v>32.544452038906734</v>
      </c>
      <c r="J142" s="440">
        <f>'Run 1 Trafic'!I105</f>
        <v>29.682247007521003</v>
      </c>
      <c r="K142" s="440">
        <f>'Run 1 Trafic'!J105</f>
        <v>28.077007537463327</v>
      </c>
      <c r="L142" s="440">
        <f>'Run 1 Trafic'!K105</f>
        <v>26.587737957350377</v>
      </c>
      <c r="M142" s="440">
        <f>'Run 1 Trafic'!L105</f>
        <v>25.202309102363273</v>
      </c>
      <c r="N142" s="440">
        <f>'Run 1 Trafic'!M105</f>
        <v>23.910226260692578</v>
      </c>
    </row>
    <row r="143" spans="2:14">
      <c r="B143" s="390"/>
      <c r="C143" s="390"/>
      <c r="D143" s="390"/>
      <c r="E143" s="390"/>
      <c r="F143" s="390"/>
      <c r="G143" s="390"/>
      <c r="H143" s="390"/>
      <c r="I143" s="390"/>
      <c r="J143" s="390"/>
      <c r="K143" s="390"/>
      <c r="L143" s="390"/>
      <c r="M143" s="390"/>
      <c r="N143" s="390"/>
    </row>
    <row r="144" spans="2:14">
      <c r="B144" s="458"/>
      <c r="C144" s="459">
        <v>2015</v>
      </c>
      <c r="D144" s="459">
        <v>2016</v>
      </c>
      <c r="E144" s="459">
        <v>2017</v>
      </c>
      <c r="F144" s="459">
        <v>2018</v>
      </c>
      <c r="G144" s="459">
        <v>2019</v>
      </c>
      <c r="H144" s="459">
        <v>2020</v>
      </c>
      <c r="I144" s="459">
        <v>2025</v>
      </c>
      <c r="J144" s="459">
        <v>2030</v>
      </c>
      <c r="K144" s="459">
        <v>2035</v>
      </c>
      <c r="L144" s="459">
        <v>2040</v>
      </c>
      <c r="M144" s="459">
        <v>2045</v>
      </c>
      <c r="N144" s="460">
        <v>2050</v>
      </c>
    </row>
    <row r="145" spans="1:14">
      <c r="A145" s="357" t="s">
        <v>11</v>
      </c>
      <c r="B145" s="444" t="s">
        <v>321</v>
      </c>
      <c r="C145" s="445"/>
      <c r="D145" s="445"/>
      <c r="E145" s="445"/>
      <c r="F145" s="513">
        <f>(F95*F122/100)*F142/11.63</f>
        <v>10.48609316886909</v>
      </c>
      <c r="G145" s="446">
        <f t="shared" ref="G145:N145" si="36">(G95*G122/100)*G142/11.63</f>
        <v>10.25727334159623</v>
      </c>
      <c r="H145" s="446">
        <f t="shared" si="36"/>
        <v>9.5783045431026856</v>
      </c>
      <c r="I145" s="446">
        <f t="shared" si="36"/>
        <v>8.2035336675426205</v>
      </c>
      <c r="J145" s="446">
        <f t="shared" si="36"/>
        <v>5.5681092631228797</v>
      </c>
      <c r="K145" s="446">
        <f t="shared" si="36"/>
        <v>3.6789076157253113</v>
      </c>
      <c r="L145" s="446">
        <f t="shared" si="36"/>
        <v>2.0519777061072713</v>
      </c>
      <c r="M145" s="446">
        <f t="shared" si="36"/>
        <v>0.99365931378309158</v>
      </c>
      <c r="N145" s="446">
        <f t="shared" si="36"/>
        <v>0.47007918848220903</v>
      </c>
    </row>
    <row r="146" spans="1:14">
      <c r="A146" s="357" t="s">
        <v>11</v>
      </c>
      <c r="B146" s="444" t="s">
        <v>151</v>
      </c>
      <c r="C146" s="445"/>
      <c r="D146" s="445"/>
      <c r="E146" s="445"/>
      <c r="F146" s="513">
        <f>(F96*F123/100)*F142/11.63</f>
        <v>6.1830792512870048E-2</v>
      </c>
      <c r="G146" s="446">
        <f t="shared" ref="G146:N146" si="37">(G96*G123/100)*G142/11.63</f>
        <v>8.8122453488916688E-2</v>
      </c>
      <c r="H146" s="446">
        <f t="shared" si="37"/>
        <v>0.10599964734747294</v>
      </c>
      <c r="I146" s="446">
        <f t="shared" si="37"/>
        <v>0.48240934269606478</v>
      </c>
      <c r="J146" s="446">
        <f t="shared" si="37"/>
        <v>1.0593900724984158</v>
      </c>
      <c r="K146" s="446">
        <f t="shared" si="37"/>
        <v>1.628767232936229</v>
      </c>
      <c r="L146" s="446">
        <f t="shared" si="37"/>
        <v>1.874996461094806</v>
      </c>
      <c r="M146" s="446">
        <f t="shared" si="37"/>
        <v>1.9503173582879645</v>
      </c>
      <c r="N146" s="446">
        <f t="shared" si="37"/>
        <v>1.8419444982382653</v>
      </c>
    </row>
    <row r="147" spans="1:14">
      <c r="A147" s="357" t="s">
        <v>11</v>
      </c>
      <c r="B147" s="444" t="s">
        <v>360</v>
      </c>
      <c r="C147" s="445"/>
      <c r="D147" s="445"/>
      <c r="E147" s="445"/>
      <c r="F147" s="513">
        <f>F97*F124/100*F142/11.63</f>
        <v>9.6738095591063493E-4</v>
      </c>
      <c r="G147" s="446">
        <f t="shared" ref="G147:N147" si="38">G97*G124/100*G142/11.63</f>
        <v>1.0703741634651605E-3</v>
      </c>
      <c r="H147" s="446">
        <f t="shared" si="38"/>
        <v>5.0185327365068341E-4</v>
      </c>
      <c r="I147" s="446">
        <f t="shared" si="38"/>
        <v>3.8357583301386583E-2</v>
      </c>
      <c r="J147" s="446">
        <f t="shared" si="38"/>
        <v>0.20353681662617837</v>
      </c>
      <c r="K147" s="446">
        <f t="shared" si="38"/>
        <v>0.43260656375861667</v>
      </c>
      <c r="L147" s="446">
        <f t="shared" si="38"/>
        <v>0.63706283245631445</v>
      </c>
      <c r="M147" s="446">
        <f t="shared" si="38"/>
        <v>0.75781393605383995</v>
      </c>
      <c r="N147" s="446">
        <f t="shared" si="38"/>
        <v>0.82750353137822552</v>
      </c>
    </row>
    <row r="148" spans="1:14">
      <c r="A148" s="357" t="s">
        <v>11</v>
      </c>
      <c r="B148" s="348" t="s">
        <v>40</v>
      </c>
      <c r="C148" s="445"/>
      <c r="D148" s="445"/>
      <c r="E148" s="445"/>
      <c r="F148" s="513">
        <f>(F98*F125)/100*F142/11.63</f>
        <v>0</v>
      </c>
      <c r="G148" s="446">
        <f t="shared" ref="G148:N148" si="39">(G98*G125)/100*G142/11.63</f>
        <v>0</v>
      </c>
      <c r="H148" s="446">
        <f t="shared" si="39"/>
        <v>3.0193227994121767E-6</v>
      </c>
      <c r="I148" s="446">
        <f t="shared" si="39"/>
        <v>0</v>
      </c>
      <c r="J148" s="446">
        <f t="shared" si="39"/>
        <v>5.2109571905374526E-2</v>
      </c>
      <c r="K148" s="446">
        <f t="shared" si="39"/>
        <v>0.13977435673790656</v>
      </c>
      <c r="L148" s="446">
        <f t="shared" si="39"/>
        <v>0.33132858899236095</v>
      </c>
      <c r="M148" s="446">
        <f t="shared" si="39"/>
        <v>0.45022910227310337</v>
      </c>
      <c r="N148" s="446">
        <f t="shared" si="39"/>
        <v>0.48881712950944012</v>
      </c>
    </row>
    <row r="149" spans="1:14">
      <c r="A149" s="357" t="s">
        <v>11</v>
      </c>
      <c r="B149" s="348" t="s">
        <v>266</v>
      </c>
      <c r="C149" s="445"/>
      <c r="D149" s="445"/>
      <c r="E149" s="445"/>
      <c r="F149" s="513">
        <f>SUM(F145:F148)</f>
        <v>10.548891342337871</v>
      </c>
      <c r="G149" s="446">
        <f t="shared" ref="G149:N149" si="40">SUM(G145:G148)</f>
        <v>10.346466169248611</v>
      </c>
      <c r="H149" s="447">
        <f t="shared" si="40"/>
        <v>9.6848090630466075</v>
      </c>
      <c r="I149" s="447">
        <f t="shared" si="40"/>
        <v>8.7243005935400717</v>
      </c>
      <c r="J149" s="447">
        <f t="shared" si="40"/>
        <v>6.8831457241528478</v>
      </c>
      <c r="K149" s="447">
        <f t="shared" si="40"/>
        <v>5.8800557691580639</v>
      </c>
      <c r="L149" s="447">
        <f t="shared" si="40"/>
        <v>4.895365588650753</v>
      </c>
      <c r="M149" s="447">
        <f t="shared" si="40"/>
        <v>4.1520197103979992</v>
      </c>
      <c r="N149" s="447">
        <f t="shared" si="40"/>
        <v>3.6283443476081398</v>
      </c>
    </row>
    <row r="150" spans="1:14">
      <c r="B150" s="448" t="s">
        <v>364</v>
      </c>
      <c r="C150" s="449"/>
      <c r="D150" s="449"/>
      <c r="E150" s="449"/>
      <c r="F150" s="450">
        <f>F149-(F126/100*F142/11.63)</f>
        <v>0</v>
      </c>
      <c r="G150" s="450">
        <f t="shared" ref="G150:N150" si="41">G149-(G126/100*G142/11.63)</f>
        <v>0</v>
      </c>
      <c r="H150" s="450">
        <f t="shared" si="41"/>
        <v>0</v>
      </c>
      <c r="I150" s="450">
        <f t="shared" si="41"/>
        <v>0</v>
      </c>
      <c r="J150" s="450">
        <f t="shared" si="41"/>
        <v>0</v>
      </c>
      <c r="K150" s="450">
        <f t="shared" si="41"/>
        <v>0</v>
      </c>
      <c r="L150" s="450">
        <f t="shared" si="41"/>
        <v>0</v>
      </c>
      <c r="M150" s="450">
        <f t="shared" si="41"/>
        <v>0</v>
      </c>
      <c r="N150" s="450">
        <f t="shared" si="41"/>
        <v>0</v>
      </c>
    </row>
    <row r="156" spans="1:14">
      <c r="A156" s="451"/>
      <c r="B156" s="451"/>
      <c r="C156" s="451"/>
      <c r="D156" s="451"/>
      <c r="E156" s="451"/>
      <c r="F156" s="451"/>
      <c r="G156" s="451"/>
      <c r="H156" s="451"/>
      <c r="I156" s="451"/>
      <c r="J156" s="451"/>
      <c r="K156" s="451"/>
      <c r="L156" s="451"/>
      <c r="M156" s="451"/>
      <c r="N156" s="451"/>
    </row>
    <row r="157" spans="1:14">
      <c r="A157" s="451"/>
      <c r="B157" s="451"/>
      <c r="C157" s="451"/>
      <c r="D157" s="451"/>
      <c r="E157" s="451"/>
      <c r="F157" s="451"/>
      <c r="G157" s="451"/>
      <c r="H157" s="451"/>
      <c r="I157" s="451"/>
      <c r="J157" s="451"/>
      <c r="K157" s="451"/>
      <c r="L157" s="451"/>
      <c r="M157" s="451"/>
      <c r="N157" s="451"/>
    </row>
  </sheetData>
  <pageMargins left="0" right="0" top="0.39370078740157505" bottom="0.39370078740157505" header="0" footer="0"/>
  <pageSetup paperSize="9" orientation="portrait" r:id="rId1"/>
  <headerFooter>
    <oddHeader>&amp;C&amp;A</oddHeader>
    <oddFooter>&amp;CPage &amp;P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7AED4-271F-4063-BC76-75C6CD2BC7FA}">
  <dimension ref="A2:ALJ109"/>
  <sheetViews>
    <sheetView workbookViewId="0"/>
  </sheetViews>
  <sheetFormatPr baseColWidth="10" defaultRowHeight="12" customHeight="1"/>
  <cols>
    <col min="1" max="1" width="4.85546875" style="357" customWidth="1"/>
    <col min="2" max="2" width="30" style="357" customWidth="1"/>
    <col min="3" max="18" width="7.7109375" style="357" customWidth="1"/>
    <col min="19" max="996" width="12.140625" style="357" customWidth="1"/>
    <col min="997" max="997" width="12.5703125" style="357" customWidth="1"/>
    <col min="998" max="998" width="11.42578125" style="357" customWidth="1"/>
    <col min="999" max="16384" width="11.42578125" style="357"/>
  </cols>
  <sheetData>
    <row r="2" spans="1:998" s="426" customFormat="1" ht="22.5" customHeight="1">
      <c r="B2" s="367" t="s">
        <v>486</v>
      </c>
      <c r="C2" s="367"/>
      <c r="D2" s="367"/>
      <c r="E2" s="367"/>
      <c r="F2" s="367"/>
      <c r="G2" s="367"/>
      <c r="H2" s="514"/>
      <c r="I2" s="514" t="s">
        <v>487</v>
      </c>
      <c r="J2" s="514"/>
      <c r="K2" s="514"/>
      <c r="L2" s="514"/>
      <c r="M2" s="514"/>
      <c r="N2" s="514"/>
    </row>
    <row r="3" spans="1:998" ht="12" customHeight="1">
      <c r="O3" s="376"/>
    </row>
    <row r="4" spans="1:998" s="369" customFormat="1" ht="12" customHeight="1">
      <c r="B4" s="370" t="s">
        <v>415</v>
      </c>
      <c r="O4" s="437"/>
    </row>
    <row r="5" spans="1:998" ht="12" customHeight="1">
      <c r="O5" s="376"/>
    </row>
    <row r="6" spans="1:998" ht="12" customHeight="1">
      <c r="B6" s="372" t="s">
        <v>488</v>
      </c>
      <c r="C6" s="374"/>
      <c r="D6" s="374"/>
      <c r="E6" s="374"/>
      <c r="F6" s="374"/>
      <c r="G6" s="374"/>
      <c r="H6" s="374"/>
      <c r="I6" s="374"/>
      <c r="J6" s="374"/>
      <c r="K6" s="374"/>
      <c r="L6" s="374"/>
      <c r="M6" s="374"/>
      <c r="N6" s="374"/>
      <c r="O6" s="376"/>
    </row>
    <row r="7" spans="1:998" ht="12" customHeight="1">
      <c r="O7" s="376"/>
    </row>
    <row r="8" spans="1:998" ht="12" customHeight="1">
      <c r="B8" s="456" t="s">
        <v>489</v>
      </c>
      <c r="O8" s="376"/>
    </row>
    <row r="9" spans="1:998" ht="12" customHeight="1">
      <c r="O9" s="376"/>
    </row>
    <row r="10" spans="1:998" ht="12" customHeight="1">
      <c r="B10" s="458"/>
      <c r="C10" s="515">
        <v>2015</v>
      </c>
      <c r="D10" s="515">
        <v>2016</v>
      </c>
      <c r="E10" s="515">
        <v>2017</v>
      </c>
      <c r="F10" s="515">
        <v>2018</v>
      </c>
      <c r="G10" s="515">
        <v>2019</v>
      </c>
      <c r="H10" s="515">
        <v>2020</v>
      </c>
      <c r="I10" s="515">
        <v>2025</v>
      </c>
      <c r="J10" s="515">
        <v>2030</v>
      </c>
      <c r="K10" s="515">
        <v>2035</v>
      </c>
      <c r="L10" s="515">
        <v>2040</v>
      </c>
      <c r="M10" s="515">
        <v>2045</v>
      </c>
      <c r="N10" s="516">
        <v>2050</v>
      </c>
      <c r="O10" s="376"/>
    </row>
    <row r="11" spans="1:998" ht="12" customHeight="1">
      <c r="B11" s="378" t="s">
        <v>490</v>
      </c>
      <c r="C11" s="517">
        <v>88.097412328767064</v>
      </c>
      <c r="D11" s="517">
        <v>88.530879781420708</v>
      </c>
      <c r="E11" s="517">
        <v>89.457713698630116</v>
      </c>
      <c r="F11" s="517">
        <v>90.178878082191787</v>
      </c>
      <c r="G11" s="517">
        <v>90.683750684931496</v>
      </c>
      <c r="H11" s="517">
        <v>90.132739306368876</v>
      </c>
      <c r="I11" s="518">
        <f>G11</f>
        <v>90.683750684931496</v>
      </c>
      <c r="J11" s="518">
        <f>I11</f>
        <v>90.683750684931496</v>
      </c>
      <c r="K11" s="518">
        <f t="shared" ref="K11:N11" si="0">J11</f>
        <v>90.683750684931496</v>
      </c>
      <c r="L11" s="518">
        <f t="shared" si="0"/>
        <v>90.683750684931496</v>
      </c>
      <c r="M11" s="518">
        <f t="shared" si="0"/>
        <v>90.683750684931496</v>
      </c>
      <c r="N11" s="518">
        <f t="shared" si="0"/>
        <v>90.683750684931496</v>
      </c>
      <c r="O11" s="376"/>
    </row>
    <row r="12" spans="1:998" ht="12" customHeight="1">
      <c r="A12" s="519"/>
      <c r="B12" s="496" t="s">
        <v>491</v>
      </c>
      <c r="C12" s="520">
        <f>C13+C14</f>
        <v>7.6400000000000006</v>
      </c>
      <c r="D12" s="520">
        <f t="shared" ref="D12:H12" si="1">D13+D14</f>
        <v>6.9320000000000004</v>
      </c>
      <c r="E12" s="520">
        <f t="shared" si="1"/>
        <v>6.5579999999999998</v>
      </c>
      <c r="F12" s="520">
        <f t="shared" si="1"/>
        <v>6.4290000000000003</v>
      </c>
      <c r="G12" s="520">
        <f t="shared" si="1"/>
        <v>6.99</v>
      </c>
      <c r="H12" s="520">
        <f t="shared" si="1"/>
        <v>6.3029999999999999</v>
      </c>
      <c r="I12" s="518">
        <f t="shared" ref="I12:I14" si="2">G12</f>
        <v>6.99</v>
      </c>
      <c r="J12" s="518">
        <f t="shared" ref="J12:N14" si="3">I12</f>
        <v>6.99</v>
      </c>
      <c r="K12" s="518">
        <f t="shared" si="3"/>
        <v>6.99</v>
      </c>
      <c r="L12" s="518">
        <f t="shared" si="3"/>
        <v>6.99</v>
      </c>
      <c r="M12" s="518">
        <f t="shared" si="3"/>
        <v>6.99</v>
      </c>
      <c r="N12" s="518">
        <f t="shared" si="3"/>
        <v>6.99</v>
      </c>
      <c r="O12" s="521"/>
      <c r="P12" s="519"/>
      <c r="Q12" s="519"/>
      <c r="R12" s="519"/>
      <c r="S12" s="519"/>
      <c r="T12" s="519"/>
      <c r="U12" s="519"/>
      <c r="V12" s="519"/>
      <c r="W12" s="519"/>
      <c r="X12" s="519"/>
      <c r="Y12" s="519"/>
      <c r="Z12" s="519"/>
      <c r="AA12" s="519"/>
      <c r="AB12" s="519"/>
      <c r="AC12" s="519"/>
      <c r="AD12" s="519"/>
      <c r="AE12" s="519"/>
      <c r="AF12" s="519"/>
      <c r="AG12" s="519"/>
      <c r="AH12" s="519"/>
      <c r="AI12" s="519"/>
      <c r="AJ12" s="519"/>
      <c r="AK12" s="519"/>
      <c r="AL12" s="519"/>
      <c r="AM12" s="519"/>
      <c r="AN12" s="519"/>
      <c r="AO12" s="519"/>
      <c r="AP12" s="519"/>
      <c r="AQ12" s="519"/>
      <c r="AR12" s="519"/>
      <c r="AS12" s="519"/>
      <c r="AT12" s="519"/>
      <c r="AU12" s="519"/>
      <c r="AV12" s="519"/>
      <c r="AW12" s="519"/>
      <c r="AX12" s="519"/>
      <c r="AY12" s="519"/>
      <c r="AZ12" s="519"/>
      <c r="BA12" s="519"/>
      <c r="BB12" s="519"/>
      <c r="BC12" s="519"/>
      <c r="BD12" s="519"/>
      <c r="BE12" s="519"/>
      <c r="BF12" s="519"/>
      <c r="BG12" s="519"/>
      <c r="BH12" s="519"/>
      <c r="BI12" s="519"/>
      <c r="BJ12" s="519"/>
      <c r="BK12" s="519"/>
      <c r="BL12" s="519"/>
      <c r="BM12" s="519"/>
      <c r="BN12" s="519"/>
      <c r="BO12" s="519"/>
      <c r="BP12" s="519"/>
      <c r="BQ12" s="519"/>
      <c r="BR12" s="519"/>
      <c r="BS12" s="519"/>
      <c r="BT12" s="519"/>
      <c r="BU12" s="519"/>
      <c r="BV12" s="519"/>
      <c r="BW12" s="519"/>
      <c r="BX12" s="519"/>
      <c r="BY12" s="519"/>
      <c r="BZ12" s="519"/>
      <c r="CA12" s="519"/>
      <c r="CB12" s="519"/>
      <c r="CC12" s="519"/>
      <c r="CD12" s="519"/>
      <c r="CE12" s="519"/>
      <c r="CF12" s="519"/>
      <c r="CG12" s="519"/>
      <c r="CH12" s="519"/>
      <c r="CI12" s="519"/>
      <c r="CJ12" s="519"/>
      <c r="CK12" s="519"/>
      <c r="CL12" s="519"/>
      <c r="CM12" s="519"/>
      <c r="CN12" s="519"/>
      <c r="CO12" s="519"/>
      <c r="CP12" s="519"/>
      <c r="CQ12" s="519"/>
      <c r="CR12" s="519"/>
      <c r="CS12" s="519"/>
      <c r="CT12" s="519"/>
      <c r="CU12" s="519"/>
      <c r="CV12" s="519"/>
      <c r="CW12" s="519"/>
      <c r="CX12" s="519"/>
      <c r="CY12" s="519"/>
      <c r="CZ12" s="519"/>
      <c r="DA12" s="519"/>
      <c r="DB12" s="519"/>
      <c r="DC12" s="519"/>
      <c r="DD12" s="519"/>
      <c r="DE12" s="519"/>
      <c r="DF12" s="519"/>
      <c r="DG12" s="519"/>
      <c r="DH12" s="519"/>
      <c r="DI12" s="519"/>
      <c r="DJ12" s="519"/>
      <c r="DK12" s="519"/>
      <c r="DL12" s="519"/>
      <c r="DM12" s="519"/>
      <c r="DN12" s="519"/>
      <c r="DO12" s="519"/>
      <c r="DP12" s="519"/>
      <c r="DQ12" s="519"/>
      <c r="DR12" s="519"/>
      <c r="DS12" s="519"/>
      <c r="DT12" s="519"/>
      <c r="DU12" s="519"/>
      <c r="DV12" s="519"/>
      <c r="DW12" s="519"/>
      <c r="DX12" s="519"/>
      <c r="DY12" s="519"/>
      <c r="DZ12" s="519"/>
      <c r="EA12" s="519"/>
      <c r="EB12" s="519"/>
      <c r="EC12" s="519"/>
      <c r="ED12" s="519"/>
      <c r="EE12" s="519"/>
      <c r="EF12" s="519"/>
      <c r="EG12" s="519"/>
      <c r="EH12" s="519"/>
      <c r="EI12" s="519"/>
      <c r="EJ12" s="519"/>
      <c r="EK12" s="519"/>
      <c r="EL12" s="519"/>
      <c r="EM12" s="519"/>
      <c r="EN12" s="519"/>
      <c r="EO12" s="519"/>
      <c r="EP12" s="519"/>
      <c r="EQ12" s="519"/>
      <c r="ER12" s="519"/>
      <c r="ES12" s="519"/>
      <c r="ET12" s="519"/>
      <c r="EU12" s="519"/>
      <c r="EV12" s="519"/>
      <c r="EW12" s="519"/>
      <c r="EX12" s="519"/>
      <c r="EY12" s="519"/>
      <c r="EZ12" s="519"/>
      <c r="FA12" s="519"/>
      <c r="FB12" s="519"/>
      <c r="FC12" s="519"/>
      <c r="FD12" s="519"/>
      <c r="FE12" s="519"/>
      <c r="FF12" s="519"/>
      <c r="FG12" s="519"/>
      <c r="FH12" s="519"/>
      <c r="FI12" s="519"/>
      <c r="FJ12" s="519"/>
      <c r="FK12" s="519"/>
      <c r="FL12" s="519"/>
      <c r="FM12" s="519"/>
      <c r="FN12" s="519"/>
      <c r="FO12" s="519"/>
      <c r="FP12" s="519"/>
      <c r="FQ12" s="519"/>
      <c r="FR12" s="519"/>
      <c r="FS12" s="519"/>
      <c r="FT12" s="519"/>
      <c r="FU12" s="519"/>
      <c r="FV12" s="519"/>
      <c r="FW12" s="519"/>
      <c r="FX12" s="519"/>
      <c r="FY12" s="519"/>
      <c r="FZ12" s="519"/>
      <c r="GA12" s="519"/>
      <c r="GB12" s="519"/>
      <c r="GC12" s="519"/>
      <c r="GD12" s="519"/>
      <c r="GE12" s="519"/>
      <c r="GF12" s="519"/>
      <c r="GG12" s="519"/>
      <c r="GH12" s="519"/>
      <c r="GI12" s="519"/>
      <c r="GJ12" s="519"/>
      <c r="GK12" s="519"/>
      <c r="GL12" s="519"/>
      <c r="GM12" s="519"/>
      <c r="GN12" s="519"/>
      <c r="GO12" s="519"/>
      <c r="GP12" s="519"/>
      <c r="GQ12" s="519"/>
      <c r="GR12" s="519"/>
      <c r="GS12" s="519"/>
      <c r="GT12" s="519"/>
      <c r="GU12" s="519"/>
      <c r="GV12" s="519"/>
      <c r="GW12" s="519"/>
      <c r="GX12" s="519"/>
      <c r="GY12" s="519"/>
      <c r="GZ12" s="519"/>
      <c r="HA12" s="519"/>
      <c r="HB12" s="519"/>
      <c r="HC12" s="519"/>
      <c r="HD12" s="519"/>
      <c r="HE12" s="519"/>
      <c r="HF12" s="519"/>
      <c r="HG12" s="519"/>
      <c r="HH12" s="519"/>
      <c r="HI12" s="519"/>
      <c r="HJ12" s="519"/>
      <c r="HK12" s="519"/>
      <c r="HL12" s="519"/>
      <c r="HM12" s="519"/>
      <c r="HN12" s="519"/>
      <c r="HO12" s="519"/>
      <c r="HP12" s="519"/>
      <c r="HQ12" s="519"/>
      <c r="HR12" s="519"/>
      <c r="HS12" s="519"/>
      <c r="HT12" s="519"/>
      <c r="HU12" s="519"/>
      <c r="HV12" s="519"/>
      <c r="HW12" s="519"/>
      <c r="HX12" s="519"/>
      <c r="HY12" s="519"/>
      <c r="HZ12" s="519"/>
      <c r="IA12" s="519"/>
      <c r="IB12" s="519"/>
      <c r="IC12" s="519"/>
      <c r="ID12" s="519"/>
      <c r="IE12" s="519"/>
      <c r="IF12" s="519"/>
      <c r="IG12" s="519"/>
      <c r="IH12" s="519"/>
      <c r="II12" s="519"/>
      <c r="IJ12" s="519"/>
      <c r="IK12" s="519"/>
      <c r="IL12" s="519"/>
      <c r="IM12" s="519"/>
      <c r="IN12" s="519"/>
      <c r="IO12" s="519"/>
      <c r="IP12" s="519"/>
      <c r="IQ12" s="519"/>
      <c r="IR12" s="519"/>
      <c r="IS12" s="519"/>
      <c r="IT12" s="519"/>
      <c r="IU12" s="519"/>
      <c r="IV12" s="519"/>
      <c r="IW12" s="519"/>
      <c r="IX12" s="519"/>
      <c r="IY12" s="519"/>
      <c r="IZ12" s="519"/>
      <c r="JA12" s="519"/>
      <c r="JB12" s="519"/>
      <c r="JC12" s="519"/>
      <c r="JD12" s="519"/>
      <c r="JE12" s="519"/>
      <c r="JF12" s="519"/>
      <c r="JG12" s="519"/>
      <c r="JH12" s="519"/>
      <c r="JI12" s="519"/>
      <c r="JJ12" s="519"/>
      <c r="JK12" s="519"/>
      <c r="JL12" s="519"/>
      <c r="JM12" s="519"/>
      <c r="JN12" s="519"/>
      <c r="JO12" s="519"/>
      <c r="JP12" s="519"/>
      <c r="JQ12" s="519"/>
      <c r="JR12" s="519"/>
      <c r="JS12" s="519"/>
      <c r="JT12" s="519"/>
      <c r="JU12" s="519"/>
      <c r="JV12" s="519"/>
      <c r="JW12" s="519"/>
      <c r="JX12" s="519"/>
      <c r="JY12" s="519"/>
      <c r="JZ12" s="519"/>
      <c r="KA12" s="519"/>
      <c r="KB12" s="519"/>
      <c r="KC12" s="519"/>
      <c r="KD12" s="519"/>
      <c r="KE12" s="519"/>
      <c r="KF12" s="519"/>
      <c r="KG12" s="519"/>
      <c r="KH12" s="519"/>
      <c r="KI12" s="519"/>
      <c r="KJ12" s="519"/>
      <c r="KK12" s="519"/>
      <c r="KL12" s="519"/>
      <c r="KM12" s="519"/>
      <c r="KN12" s="519"/>
      <c r="KO12" s="519"/>
      <c r="KP12" s="519"/>
      <c r="KQ12" s="519"/>
      <c r="KR12" s="519"/>
      <c r="KS12" s="519"/>
      <c r="KT12" s="519"/>
      <c r="KU12" s="519"/>
      <c r="KV12" s="519"/>
      <c r="KW12" s="519"/>
      <c r="KX12" s="519"/>
      <c r="KY12" s="519"/>
      <c r="KZ12" s="519"/>
      <c r="LA12" s="519"/>
      <c r="LB12" s="519"/>
      <c r="LC12" s="519"/>
      <c r="LD12" s="519"/>
      <c r="LE12" s="519"/>
      <c r="LF12" s="519"/>
      <c r="LG12" s="519"/>
      <c r="LH12" s="519"/>
      <c r="LI12" s="519"/>
      <c r="LJ12" s="519"/>
      <c r="LK12" s="519"/>
      <c r="LL12" s="519"/>
      <c r="LM12" s="519"/>
      <c r="LN12" s="519"/>
      <c r="LO12" s="519"/>
      <c r="LP12" s="519"/>
      <c r="LQ12" s="519"/>
      <c r="LR12" s="519"/>
      <c r="LS12" s="519"/>
      <c r="LT12" s="519"/>
      <c r="LU12" s="519"/>
      <c r="LV12" s="519"/>
      <c r="LW12" s="519"/>
      <c r="LX12" s="519"/>
      <c r="LY12" s="519"/>
      <c r="LZ12" s="519"/>
      <c r="MA12" s="519"/>
      <c r="MB12" s="519"/>
      <c r="MC12" s="519"/>
      <c r="MD12" s="519"/>
      <c r="ME12" s="519"/>
      <c r="MF12" s="519"/>
      <c r="MG12" s="519"/>
      <c r="MH12" s="519"/>
      <c r="MI12" s="519"/>
      <c r="MJ12" s="519"/>
      <c r="MK12" s="519"/>
      <c r="ML12" s="519"/>
      <c r="MM12" s="519"/>
      <c r="MN12" s="519"/>
      <c r="MO12" s="519"/>
      <c r="MP12" s="519"/>
      <c r="MQ12" s="519"/>
      <c r="MR12" s="519"/>
      <c r="MS12" s="519"/>
      <c r="MT12" s="519"/>
      <c r="MU12" s="519"/>
      <c r="MV12" s="519"/>
      <c r="MW12" s="519"/>
      <c r="MX12" s="519"/>
      <c r="MY12" s="519"/>
      <c r="MZ12" s="519"/>
      <c r="NA12" s="519"/>
      <c r="NB12" s="519"/>
      <c r="NC12" s="519"/>
      <c r="ND12" s="519"/>
      <c r="NE12" s="519"/>
      <c r="NF12" s="519"/>
      <c r="NG12" s="519"/>
      <c r="NH12" s="519"/>
      <c r="NI12" s="519"/>
      <c r="NJ12" s="519"/>
      <c r="NK12" s="519"/>
      <c r="NL12" s="519"/>
      <c r="NM12" s="519"/>
      <c r="NN12" s="519"/>
      <c r="NO12" s="519"/>
      <c r="NP12" s="519"/>
      <c r="NQ12" s="519"/>
      <c r="NR12" s="519"/>
      <c r="NS12" s="519"/>
      <c r="NT12" s="519"/>
      <c r="NU12" s="519"/>
      <c r="NV12" s="519"/>
      <c r="NW12" s="519"/>
      <c r="NX12" s="519"/>
      <c r="NY12" s="519"/>
      <c r="NZ12" s="519"/>
      <c r="OA12" s="519"/>
      <c r="OB12" s="519"/>
      <c r="OC12" s="519"/>
      <c r="OD12" s="519"/>
      <c r="OE12" s="519"/>
      <c r="OF12" s="519"/>
      <c r="OG12" s="519"/>
      <c r="OH12" s="519"/>
      <c r="OI12" s="519"/>
      <c r="OJ12" s="519"/>
      <c r="OK12" s="519"/>
      <c r="OL12" s="519"/>
      <c r="OM12" s="519"/>
      <c r="ON12" s="519"/>
      <c r="OO12" s="519"/>
      <c r="OP12" s="519"/>
      <c r="OQ12" s="519"/>
      <c r="OR12" s="519"/>
      <c r="OS12" s="519"/>
      <c r="OT12" s="519"/>
      <c r="OU12" s="519"/>
      <c r="OV12" s="519"/>
      <c r="OW12" s="519"/>
      <c r="OX12" s="519"/>
      <c r="OY12" s="519"/>
      <c r="OZ12" s="519"/>
      <c r="PA12" s="519"/>
      <c r="PB12" s="519"/>
      <c r="PC12" s="519"/>
      <c r="PD12" s="519"/>
      <c r="PE12" s="519"/>
      <c r="PF12" s="519"/>
      <c r="PG12" s="519"/>
      <c r="PH12" s="519"/>
      <c r="PI12" s="519"/>
      <c r="PJ12" s="519"/>
      <c r="PK12" s="519"/>
      <c r="PL12" s="519"/>
      <c r="PM12" s="519"/>
      <c r="PN12" s="519"/>
      <c r="PO12" s="519"/>
      <c r="PP12" s="519"/>
      <c r="PQ12" s="519"/>
      <c r="PR12" s="519"/>
      <c r="PS12" s="519"/>
      <c r="PT12" s="519"/>
      <c r="PU12" s="519"/>
      <c r="PV12" s="519"/>
      <c r="PW12" s="519"/>
      <c r="PX12" s="519"/>
      <c r="PY12" s="519"/>
      <c r="PZ12" s="519"/>
      <c r="QA12" s="519"/>
      <c r="QB12" s="519"/>
      <c r="QC12" s="519"/>
      <c r="QD12" s="519"/>
      <c r="QE12" s="519"/>
      <c r="QF12" s="519"/>
      <c r="QG12" s="519"/>
      <c r="QH12" s="519"/>
      <c r="QI12" s="519"/>
      <c r="QJ12" s="519"/>
      <c r="QK12" s="519"/>
      <c r="QL12" s="519"/>
      <c r="QM12" s="519"/>
      <c r="QN12" s="519"/>
      <c r="QO12" s="519"/>
      <c r="QP12" s="519"/>
      <c r="QQ12" s="519"/>
      <c r="QR12" s="519"/>
      <c r="QS12" s="519"/>
      <c r="QT12" s="519"/>
      <c r="QU12" s="519"/>
      <c r="QV12" s="519"/>
      <c r="QW12" s="519"/>
      <c r="QX12" s="519"/>
      <c r="QY12" s="519"/>
      <c r="QZ12" s="519"/>
      <c r="RA12" s="519"/>
      <c r="RB12" s="519"/>
      <c r="RC12" s="519"/>
      <c r="RD12" s="519"/>
      <c r="RE12" s="519"/>
      <c r="RF12" s="519"/>
      <c r="RG12" s="519"/>
      <c r="RH12" s="519"/>
      <c r="RI12" s="519"/>
      <c r="RJ12" s="519"/>
      <c r="RK12" s="519"/>
      <c r="RL12" s="519"/>
      <c r="RM12" s="519"/>
      <c r="RN12" s="519"/>
      <c r="RO12" s="519"/>
      <c r="RP12" s="519"/>
      <c r="RQ12" s="519"/>
      <c r="RR12" s="519"/>
      <c r="RS12" s="519"/>
      <c r="RT12" s="519"/>
      <c r="RU12" s="519"/>
      <c r="RV12" s="519"/>
      <c r="RW12" s="519"/>
      <c r="RX12" s="519"/>
      <c r="RY12" s="519"/>
      <c r="RZ12" s="519"/>
      <c r="SA12" s="519"/>
      <c r="SB12" s="519"/>
      <c r="SC12" s="519"/>
      <c r="SD12" s="519"/>
      <c r="SE12" s="519"/>
      <c r="SF12" s="519"/>
      <c r="SG12" s="519"/>
      <c r="SH12" s="519"/>
      <c r="SI12" s="519"/>
      <c r="SJ12" s="519"/>
      <c r="SK12" s="519"/>
      <c r="SL12" s="519"/>
      <c r="SM12" s="519"/>
      <c r="SN12" s="519"/>
      <c r="SO12" s="519"/>
      <c r="SP12" s="519"/>
      <c r="SQ12" s="519"/>
      <c r="SR12" s="519"/>
      <c r="SS12" s="519"/>
      <c r="ST12" s="519"/>
      <c r="SU12" s="519"/>
      <c r="SV12" s="519"/>
      <c r="SW12" s="519"/>
      <c r="SX12" s="519"/>
      <c r="SY12" s="519"/>
      <c r="SZ12" s="519"/>
      <c r="TA12" s="519"/>
      <c r="TB12" s="519"/>
      <c r="TC12" s="519"/>
      <c r="TD12" s="519"/>
      <c r="TE12" s="519"/>
      <c r="TF12" s="519"/>
      <c r="TG12" s="519"/>
      <c r="TH12" s="519"/>
      <c r="TI12" s="519"/>
      <c r="TJ12" s="519"/>
      <c r="TK12" s="519"/>
      <c r="TL12" s="519"/>
      <c r="TM12" s="519"/>
      <c r="TN12" s="519"/>
      <c r="TO12" s="519"/>
      <c r="TP12" s="519"/>
      <c r="TQ12" s="519"/>
      <c r="TR12" s="519"/>
      <c r="TS12" s="519"/>
      <c r="TT12" s="519"/>
      <c r="TU12" s="519"/>
      <c r="TV12" s="519"/>
      <c r="TW12" s="519"/>
      <c r="TX12" s="519"/>
      <c r="TY12" s="519"/>
      <c r="TZ12" s="519"/>
      <c r="UA12" s="519"/>
      <c r="UB12" s="519"/>
      <c r="UC12" s="519"/>
      <c r="UD12" s="519"/>
      <c r="UE12" s="519"/>
      <c r="UF12" s="519"/>
      <c r="UG12" s="519"/>
      <c r="UH12" s="519"/>
      <c r="UI12" s="519"/>
      <c r="UJ12" s="519"/>
      <c r="UK12" s="519"/>
      <c r="UL12" s="519"/>
      <c r="UM12" s="519"/>
      <c r="UN12" s="519"/>
      <c r="UO12" s="519"/>
      <c r="UP12" s="519"/>
      <c r="UQ12" s="519"/>
      <c r="UR12" s="519"/>
      <c r="US12" s="519"/>
      <c r="UT12" s="519"/>
      <c r="UU12" s="519"/>
      <c r="UV12" s="519"/>
      <c r="UW12" s="519"/>
      <c r="UX12" s="519"/>
      <c r="UY12" s="519"/>
      <c r="UZ12" s="519"/>
      <c r="VA12" s="519"/>
      <c r="VB12" s="519"/>
      <c r="VC12" s="519"/>
      <c r="VD12" s="519"/>
      <c r="VE12" s="519"/>
      <c r="VF12" s="519"/>
      <c r="VG12" s="519"/>
      <c r="VH12" s="519"/>
      <c r="VI12" s="519"/>
      <c r="VJ12" s="519"/>
      <c r="VK12" s="519"/>
      <c r="VL12" s="519"/>
      <c r="VM12" s="519"/>
      <c r="VN12" s="519"/>
      <c r="VO12" s="519"/>
      <c r="VP12" s="519"/>
      <c r="VQ12" s="519"/>
      <c r="VR12" s="519"/>
      <c r="VS12" s="519"/>
      <c r="VT12" s="519"/>
      <c r="VU12" s="519"/>
      <c r="VV12" s="519"/>
      <c r="VW12" s="519"/>
      <c r="VX12" s="519"/>
      <c r="VY12" s="519"/>
      <c r="VZ12" s="519"/>
      <c r="WA12" s="519"/>
      <c r="WB12" s="519"/>
      <c r="WC12" s="519"/>
      <c r="WD12" s="519"/>
      <c r="WE12" s="519"/>
      <c r="WF12" s="519"/>
      <c r="WG12" s="519"/>
      <c r="WH12" s="519"/>
      <c r="WI12" s="519"/>
      <c r="WJ12" s="519"/>
      <c r="WK12" s="519"/>
      <c r="WL12" s="519"/>
      <c r="WM12" s="519"/>
      <c r="WN12" s="519"/>
      <c r="WO12" s="519"/>
      <c r="WP12" s="519"/>
      <c r="WQ12" s="519"/>
      <c r="WR12" s="519"/>
      <c r="WS12" s="519"/>
      <c r="WT12" s="519"/>
      <c r="WU12" s="519"/>
      <c r="WV12" s="519"/>
      <c r="WW12" s="519"/>
      <c r="WX12" s="519"/>
      <c r="WY12" s="519"/>
      <c r="WZ12" s="519"/>
      <c r="XA12" s="519"/>
      <c r="XB12" s="519"/>
      <c r="XC12" s="519"/>
      <c r="XD12" s="519"/>
      <c r="XE12" s="519"/>
      <c r="XF12" s="519"/>
      <c r="XG12" s="519"/>
      <c r="XH12" s="519"/>
      <c r="XI12" s="519"/>
      <c r="XJ12" s="519"/>
      <c r="XK12" s="519"/>
      <c r="XL12" s="519"/>
      <c r="XM12" s="519"/>
      <c r="XN12" s="519"/>
      <c r="XO12" s="519"/>
      <c r="XP12" s="519"/>
      <c r="XQ12" s="519"/>
      <c r="XR12" s="519"/>
      <c r="XS12" s="519"/>
      <c r="XT12" s="519"/>
      <c r="XU12" s="519"/>
      <c r="XV12" s="519"/>
      <c r="XW12" s="519"/>
      <c r="XX12" s="519"/>
      <c r="XY12" s="519"/>
      <c r="XZ12" s="519"/>
      <c r="YA12" s="519"/>
      <c r="YB12" s="519"/>
      <c r="YC12" s="519"/>
      <c r="YD12" s="519"/>
      <c r="YE12" s="519"/>
      <c r="YF12" s="519"/>
      <c r="YG12" s="519"/>
      <c r="YH12" s="519"/>
      <c r="YI12" s="519"/>
      <c r="YJ12" s="519"/>
      <c r="YK12" s="519"/>
      <c r="YL12" s="519"/>
      <c r="YM12" s="519"/>
      <c r="YN12" s="519"/>
      <c r="YO12" s="519"/>
      <c r="YP12" s="519"/>
      <c r="YQ12" s="519"/>
      <c r="YR12" s="519"/>
      <c r="YS12" s="519"/>
      <c r="YT12" s="519"/>
      <c r="YU12" s="519"/>
      <c r="YV12" s="519"/>
      <c r="YW12" s="519"/>
      <c r="YX12" s="519"/>
      <c r="YY12" s="519"/>
      <c r="YZ12" s="519"/>
      <c r="ZA12" s="519"/>
      <c r="ZB12" s="519"/>
      <c r="ZC12" s="519"/>
      <c r="ZD12" s="519"/>
      <c r="ZE12" s="519"/>
      <c r="ZF12" s="519"/>
      <c r="ZG12" s="519"/>
      <c r="ZH12" s="519"/>
      <c r="ZI12" s="519"/>
      <c r="ZJ12" s="519"/>
      <c r="ZK12" s="519"/>
      <c r="ZL12" s="519"/>
      <c r="ZM12" s="519"/>
      <c r="ZN12" s="519"/>
      <c r="ZO12" s="519"/>
      <c r="ZP12" s="519"/>
      <c r="ZQ12" s="519"/>
      <c r="ZR12" s="519"/>
      <c r="ZS12" s="519"/>
      <c r="ZT12" s="519"/>
      <c r="ZU12" s="519"/>
      <c r="ZV12" s="519"/>
      <c r="ZW12" s="519"/>
      <c r="ZX12" s="519"/>
      <c r="ZY12" s="519"/>
      <c r="ZZ12" s="519"/>
      <c r="AAA12" s="519"/>
      <c r="AAB12" s="519"/>
      <c r="AAC12" s="519"/>
      <c r="AAD12" s="519"/>
      <c r="AAE12" s="519"/>
      <c r="AAF12" s="519"/>
      <c r="AAG12" s="519"/>
      <c r="AAH12" s="519"/>
      <c r="AAI12" s="519"/>
      <c r="AAJ12" s="519"/>
      <c r="AAK12" s="519"/>
      <c r="AAL12" s="519"/>
      <c r="AAM12" s="519"/>
      <c r="AAN12" s="519"/>
      <c r="AAO12" s="519"/>
      <c r="AAP12" s="519"/>
      <c r="AAQ12" s="519"/>
      <c r="AAR12" s="519"/>
      <c r="AAS12" s="519"/>
      <c r="AAT12" s="519"/>
      <c r="AAU12" s="519"/>
      <c r="AAV12" s="519"/>
      <c r="AAW12" s="519"/>
      <c r="AAX12" s="519"/>
      <c r="AAY12" s="519"/>
      <c r="AAZ12" s="519"/>
      <c r="ABA12" s="519"/>
      <c r="ABB12" s="519"/>
      <c r="ABC12" s="519"/>
      <c r="ABD12" s="519"/>
      <c r="ABE12" s="519"/>
      <c r="ABF12" s="519"/>
      <c r="ABG12" s="519"/>
      <c r="ABH12" s="519"/>
      <c r="ABI12" s="519"/>
      <c r="ABJ12" s="519"/>
      <c r="ABK12" s="519"/>
      <c r="ABL12" s="519"/>
      <c r="ABM12" s="519"/>
      <c r="ABN12" s="519"/>
      <c r="ABO12" s="519"/>
      <c r="ABP12" s="519"/>
      <c r="ABQ12" s="519"/>
      <c r="ABR12" s="519"/>
      <c r="ABS12" s="519"/>
      <c r="ABT12" s="519"/>
      <c r="ABU12" s="519"/>
      <c r="ABV12" s="519"/>
      <c r="ABW12" s="519"/>
      <c r="ABX12" s="519"/>
      <c r="ABY12" s="519"/>
      <c r="ABZ12" s="519"/>
      <c r="ACA12" s="519"/>
      <c r="ACB12" s="519"/>
      <c r="ACC12" s="519"/>
      <c r="ACD12" s="519"/>
      <c r="ACE12" s="519"/>
      <c r="ACF12" s="519"/>
      <c r="ACG12" s="519"/>
      <c r="ACH12" s="519"/>
      <c r="ACI12" s="519"/>
      <c r="ACJ12" s="519"/>
      <c r="ACK12" s="519"/>
      <c r="ACL12" s="519"/>
      <c r="ACM12" s="519"/>
      <c r="ACN12" s="519"/>
      <c r="ACO12" s="519"/>
      <c r="ACP12" s="519"/>
      <c r="ACQ12" s="519"/>
      <c r="ACR12" s="519"/>
      <c r="ACS12" s="519"/>
      <c r="ACT12" s="519"/>
      <c r="ACU12" s="519"/>
      <c r="ACV12" s="519"/>
      <c r="ACW12" s="519"/>
      <c r="ACX12" s="519"/>
      <c r="ACY12" s="519"/>
      <c r="ACZ12" s="519"/>
      <c r="ADA12" s="519"/>
      <c r="ADB12" s="519"/>
      <c r="ADC12" s="519"/>
      <c r="ADD12" s="519"/>
      <c r="ADE12" s="519"/>
      <c r="ADF12" s="519"/>
      <c r="ADG12" s="519"/>
      <c r="ADH12" s="519"/>
      <c r="ADI12" s="519"/>
      <c r="ADJ12" s="519"/>
      <c r="ADK12" s="519"/>
      <c r="ADL12" s="519"/>
      <c r="ADM12" s="519"/>
      <c r="ADN12" s="519"/>
      <c r="ADO12" s="519"/>
      <c r="ADP12" s="519"/>
      <c r="ADQ12" s="519"/>
      <c r="ADR12" s="519"/>
      <c r="ADS12" s="519"/>
      <c r="ADT12" s="519"/>
      <c r="ADU12" s="519"/>
      <c r="ADV12" s="519"/>
      <c r="ADW12" s="519"/>
      <c r="ADX12" s="519"/>
      <c r="ADY12" s="519"/>
      <c r="ADZ12" s="519"/>
      <c r="AEA12" s="519"/>
      <c r="AEB12" s="519"/>
      <c r="AEC12" s="519"/>
      <c r="AED12" s="519"/>
      <c r="AEE12" s="519"/>
      <c r="AEF12" s="519"/>
      <c r="AEG12" s="519"/>
      <c r="AEH12" s="519"/>
      <c r="AEI12" s="519"/>
      <c r="AEJ12" s="519"/>
      <c r="AEK12" s="519"/>
      <c r="AEL12" s="519"/>
      <c r="AEM12" s="519"/>
      <c r="AEN12" s="519"/>
      <c r="AEO12" s="519"/>
      <c r="AEP12" s="519"/>
      <c r="AEQ12" s="519"/>
      <c r="AER12" s="519"/>
      <c r="AES12" s="519"/>
      <c r="AET12" s="519"/>
      <c r="AEU12" s="519"/>
      <c r="AEV12" s="519"/>
      <c r="AEW12" s="519"/>
      <c r="AEX12" s="519"/>
      <c r="AEY12" s="519"/>
      <c r="AEZ12" s="519"/>
      <c r="AFA12" s="519"/>
      <c r="AFB12" s="519"/>
      <c r="AFC12" s="519"/>
      <c r="AFD12" s="519"/>
      <c r="AFE12" s="519"/>
      <c r="AFF12" s="519"/>
      <c r="AFG12" s="519"/>
      <c r="AFH12" s="519"/>
      <c r="AFI12" s="519"/>
      <c r="AFJ12" s="519"/>
      <c r="AFK12" s="519"/>
      <c r="AFL12" s="519"/>
      <c r="AFM12" s="519"/>
      <c r="AFN12" s="519"/>
      <c r="AFO12" s="519"/>
      <c r="AFP12" s="519"/>
      <c r="AFQ12" s="519"/>
      <c r="AFR12" s="519"/>
      <c r="AFS12" s="519"/>
      <c r="AFT12" s="519"/>
      <c r="AFU12" s="519"/>
      <c r="AFV12" s="519"/>
      <c r="AFW12" s="519"/>
      <c r="AFX12" s="519"/>
      <c r="AFY12" s="519"/>
      <c r="AFZ12" s="519"/>
      <c r="AGA12" s="519"/>
      <c r="AGB12" s="519"/>
      <c r="AGC12" s="519"/>
      <c r="AGD12" s="519"/>
      <c r="AGE12" s="519"/>
      <c r="AGF12" s="519"/>
      <c r="AGG12" s="519"/>
      <c r="AGH12" s="519"/>
      <c r="AGI12" s="519"/>
      <c r="AGJ12" s="519"/>
      <c r="AGK12" s="519"/>
      <c r="AGL12" s="519"/>
      <c r="AGM12" s="519"/>
      <c r="AGN12" s="519"/>
      <c r="AGO12" s="519"/>
      <c r="AGP12" s="519"/>
      <c r="AGQ12" s="519"/>
      <c r="AGR12" s="519"/>
      <c r="AGS12" s="519"/>
      <c r="AGT12" s="519"/>
      <c r="AGU12" s="519"/>
      <c r="AGV12" s="519"/>
      <c r="AGW12" s="519"/>
      <c r="AGX12" s="519"/>
      <c r="AGY12" s="519"/>
      <c r="AGZ12" s="519"/>
      <c r="AHA12" s="519"/>
      <c r="AHB12" s="519"/>
      <c r="AHC12" s="519"/>
      <c r="AHD12" s="519"/>
      <c r="AHE12" s="519"/>
      <c r="AHF12" s="519"/>
      <c r="AHG12" s="519"/>
      <c r="AHH12" s="519"/>
      <c r="AHI12" s="519"/>
      <c r="AHJ12" s="519"/>
      <c r="AHK12" s="519"/>
      <c r="AHL12" s="519"/>
      <c r="AHM12" s="519"/>
      <c r="AHN12" s="519"/>
      <c r="AHO12" s="519"/>
      <c r="AHP12" s="519"/>
      <c r="AHQ12" s="519"/>
      <c r="AHR12" s="519"/>
      <c r="AHS12" s="519"/>
      <c r="AHT12" s="519"/>
      <c r="AHU12" s="519"/>
      <c r="AHV12" s="519"/>
      <c r="AHW12" s="519"/>
      <c r="AHX12" s="519"/>
      <c r="AHY12" s="519"/>
      <c r="AHZ12" s="519"/>
      <c r="AIA12" s="519"/>
      <c r="AIB12" s="519"/>
      <c r="AIC12" s="519"/>
      <c r="AID12" s="519"/>
      <c r="AIE12" s="519"/>
      <c r="AIF12" s="519"/>
      <c r="AIG12" s="519"/>
      <c r="AIH12" s="519"/>
      <c r="AII12" s="519"/>
      <c r="AIJ12" s="519"/>
      <c r="AIK12" s="519"/>
      <c r="AIL12" s="519"/>
      <c r="AIM12" s="519"/>
      <c r="AIN12" s="519"/>
      <c r="AIO12" s="519"/>
      <c r="AIP12" s="519"/>
      <c r="AIQ12" s="519"/>
      <c r="AIR12" s="519"/>
      <c r="AIS12" s="519"/>
      <c r="AIT12" s="519"/>
      <c r="AIU12" s="519"/>
      <c r="AIV12" s="519"/>
      <c r="AIW12" s="519"/>
      <c r="AIX12" s="519"/>
      <c r="AIY12" s="519"/>
      <c r="AIZ12" s="519"/>
      <c r="AJA12" s="519"/>
      <c r="AJB12" s="519"/>
      <c r="AJC12" s="519"/>
      <c r="AJD12" s="519"/>
      <c r="AJE12" s="519"/>
      <c r="AJF12" s="519"/>
      <c r="AJG12" s="519"/>
      <c r="AJH12" s="519"/>
      <c r="AJI12" s="519"/>
      <c r="AJJ12" s="519"/>
      <c r="AJK12" s="519"/>
      <c r="AJL12" s="519"/>
      <c r="AJM12" s="519"/>
      <c r="AJN12" s="519"/>
      <c r="AJO12" s="519"/>
      <c r="AJP12" s="519"/>
      <c r="AJQ12" s="519"/>
      <c r="AJR12" s="519"/>
      <c r="AJS12" s="519"/>
      <c r="AJT12" s="519"/>
      <c r="AJU12" s="519"/>
      <c r="AJV12" s="519"/>
      <c r="AJW12" s="519"/>
      <c r="AJX12" s="519"/>
      <c r="AJY12" s="519"/>
      <c r="AJZ12" s="519"/>
      <c r="AKA12" s="519"/>
      <c r="AKB12" s="519"/>
      <c r="AKC12" s="519"/>
      <c r="AKD12" s="519"/>
      <c r="AKE12" s="519"/>
      <c r="AKF12" s="519"/>
      <c r="AKG12" s="519"/>
      <c r="AKH12" s="519"/>
      <c r="AKI12" s="519"/>
      <c r="AKJ12" s="519"/>
      <c r="AKK12" s="519"/>
      <c r="AKL12" s="519"/>
      <c r="AKM12" s="519"/>
      <c r="AKN12" s="519"/>
      <c r="AKO12" s="519"/>
      <c r="AKP12" s="519"/>
      <c r="AKQ12" s="519"/>
      <c r="AKR12" s="519"/>
      <c r="AKS12" s="519"/>
      <c r="AKT12" s="519"/>
      <c r="AKU12" s="519"/>
      <c r="AKV12" s="519"/>
      <c r="AKW12" s="519"/>
      <c r="AKX12" s="519"/>
      <c r="AKY12" s="519"/>
      <c r="AKZ12" s="519"/>
      <c r="ALA12" s="519"/>
      <c r="ALB12" s="519"/>
      <c r="ALC12" s="519"/>
      <c r="ALD12" s="519"/>
      <c r="ALE12" s="519"/>
      <c r="ALF12" s="519"/>
      <c r="ALG12" s="519"/>
      <c r="ALH12" s="519"/>
      <c r="ALI12" s="519"/>
      <c r="ALJ12" s="519"/>
    </row>
    <row r="13" spans="1:998" ht="12" customHeight="1">
      <c r="A13" s="519"/>
      <c r="B13" s="522" t="s">
        <v>492</v>
      </c>
      <c r="C13" s="520">
        <v>2.0950000000000002</v>
      </c>
      <c r="D13" s="520">
        <v>1.762</v>
      </c>
      <c r="E13" s="520">
        <v>1.6879999999999999</v>
      </c>
      <c r="F13" s="520">
        <v>1.6910000000000001</v>
      </c>
      <c r="G13" s="520">
        <v>1.8879999999999999</v>
      </c>
      <c r="H13" s="520">
        <v>1.8460000000000001</v>
      </c>
      <c r="I13" s="518">
        <f t="shared" si="2"/>
        <v>1.8879999999999999</v>
      </c>
      <c r="J13" s="518">
        <f t="shared" si="3"/>
        <v>1.8879999999999999</v>
      </c>
      <c r="K13" s="518">
        <f t="shared" si="3"/>
        <v>1.8879999999999999</v>
      </c>
      <c r="L13" s="518">
        <f t="shared" si="3"/>
        <v>1.8879999999999999</v>
      </c>
      <c r="M13" s="518">
        <f t="shared" si="3"/>
        <v>1.8879999999999999</v>
      </c>
      <c r="N13" s="518">
        <f t="shared" si="3"/>
        <v>1.8879999999999999</v>
      </c>
      <c r="O13" s="376"/>
    </row>
    <row r="14" spans="1:998" ht="12" customHeight="1">
      <c r="B14" s="522" t="s">
        <v>493</v>
      </c>
      <c r="C14" s="520">
        <v>5.5449999999999999</v>
      </c>
      <c r="D14" s="520">
        <v>5.17</v>
      </c>
      <c r="E14" s="520">
        <v>4.87</v>
      </c>
      <c r="F14" s="520">
        <v>4.7380000000000004</v>
      </c>
      <c r="G14" s="520">
        <v>5.1020000000000003</v>
      </c>
      <c r="H14" s="520">
        <v>4.4569999999999999</v>
      </c>
      <c r="I14" s="518">
        <f t="shared" si="2"/>
        <v>5.1020000000000003</v>
      </c>
      <c r="J14" s="518">
        <f t="shared" si="3"/>
        <v>5.1020000000000003</v>
      </c>
      <c r="K14" s="518">
        <f t="shared" si="3"/>
        <v>5.1020000000000003</v>
      </c>
      <c r="L14" s="518">
        <f t="shared" si="3"/>
        <v>5.1020000000000003</v>
      </c>
      <c r="M14" s="518">
        <f t="shared" si="3"/>
        <v>5.1020000000000003</v>
      </c>
      <c r="N14" s="518">
        <f t="shared" si="3"/>
        <v>5.1020000000000003</v>
      </c>
      <c r="O14" s="376"/>
    </row>
    <row r="15" spans="1:998" ht="12" customHeight="1">
      <c r="B15" s="523"/>
      <c r="C15" s="523"/>
      <c r="D15" s="523"/>
      <c r="E15" s="523"/>
      <c r="F15" s="523"/>
      <c r="G15" s="523"/>
      <c r="H15" s="523"/>
      <c r="I15" s="524"/>
      <c r="J15" s="524"/>
      <c r="K15" s="524"/>
      <c r="L15" s="524"/>
      <c r="M15" s="524"/>
      <c r="N15" s="524"/>
      <c r="O15" s="376"/>
    </row>
    <row r="16" spans="1:998" ht="12" customHeight="1">
      <c r="B16" s="357" t="s">
        <v>494</v>
      </c>
      <c r="C16" s="525">
        <f t="shared" ref="C16:N16" si="4">C11/C12</f>
        <v>11.531074912142286</v>
      </c>
      <c r="D16" s="525">
        <f t="shared" si="4"/>
        <v>12.771332917112046</v>
      </c>
      <c r="E16" s="525">
        <f t="shared" si="4"/>
        <v>13.641005443523959</v>
      </c>
      <c r="F16" s="525">
        <f t="shared" si="4"/>
        <v>14.026890353428493</v>
      </c>
      <c r="G16" s="525">
        <f t="shared" si="4"/>
        <v>12.973354890548139</v>
      </c>
      <c r="H16" s="525">
        <f t="shared" si="4"/>
        <v>14.299974505214799</v>
      </c>
      <c r="I16" s="525">
        <f t="shared" si="4"/>
        <v>12.973354890548139</v>
      </c>
      <c r="J16" s="525">
        <f t="shared" si="4"/>
        <v>12.973354890548139</v>
      </c>
      <c r="K16" s="525">
        <f t="shared" si="4"/>
        <v>12.973354890548139</v>
      </c>
      <c r="L16" s="525">
        <f t="shared" si="4"/>
        <v>12.973354890548139</v>
      </c>
      <c r="M16" s="525">
        <f t="shared" si="4"/>
        <v>12.973354890548139</v>
      </c>
      <c r="N16" s="525">
        <f t="shared" si="4"/>
        <v>12.973354890548139</v>
      </c>
      <c r="O16" s="376"/>
    </row>
    <row r="17" spans="1:21" ht="12" customHeight="1">
      <c r="C17" s="525"/>
      <c r="D17" s="525"/>
      <c r="E17" s="525"/>
      <c r="F17" s="525"/>
      <c r="G17" s="525"/>
      <c r="H17" s="525"/>
      <c r="I17" s="525"/>
      <c r="J17" s="525"/>
      <c r="K17" s="525"/>
      <c r="L17" s="525"/>
      <c r="M17" s="525"/>
      <c r="N17" s="525"/>
      <c r="O17" s="376"/>
    </row>
    <row r="18" spans="1:21" ht="12" customHeight="1">
      <c r="B18" s="357" t="s">
        <v>495</v>
      </c>
      <c r="C18" s="414">
        <f>C13/C12</f>
        <v>0.27421465968586389</v>
      </c>
      <c r="D18" s="525"/>
      <c r="E18" s="525"/>
      <c r="F18" s="525"/>
      <c r="G18" s="525"/>
      <c r="H18" s="525"/>
      <c r="I18" s="525"/>
      <c r="J18" s="525"/>
      <c r="K18" s="525"/>
      <c r="L18" s="525"/>
      <c r="M18" s="525"/>
      <c r="N18" s="525"/>
      <c r="O18" s="376"/>
    </row>
    <row r="19" spans="1:21" ht="12" customHeight="1">
      <c r="O19" s="376"/>
    </row>
    <row r="20" spans="1:21" ht="12" customHeight="1">
      <c r="B20" s="424" t="s">
        <v>496</v>
      </c>
      <c r="N20" s="526"/>
      <c r="O20" s="376"/>
    </row>
    <row r="21" spans="1:21" ht="12" customHeight="1">
      <c r="B21" s="527"/>
      <c r="C21" s="528">
        <v>2015</v>
      </c>
      <c r="D21" s="528">
        <v>2016</v>
      </c>
      <c r="E21" s="529">
        <v>2017</v>
      </c>
      <c r="F21" s="529">
        <v>2018</v>
      </c>
      <c r="G21" s="529">
        <v>2019</v>
      </c>
      <c r="H21" s="529">
        <v>2020</v>
      </c>
      <c r="O21" s="376"/>
    </row>
    <row r="22" spans="1:21" s="526" customFormat="1" ht="12" customHeight="1">
      <c r="A22" s="357"/>
      <c r="B22" s="530" t="s">
        <v>497</v>
      </c>
      <c r="C22" s="467">
        <v>34044.871655546056</v>
      </c>
      <c r="D22" s="467">
        <v>34560.313951966935</v>
      </c>
      <c r="E22" s="467">
        <v>34105.075992542806</v>
      </c>
      <c r="F22" s="467">
        <v>34109.517373872615</v>
      </c>
      <c r="G22" s="467">
        <v>33528.400707877983</v>
      </c>
      <c r="H22" s="467">
        <v>25856.157109288113</v>
      </c>
      <c r="I22" s="357"/>
      <c r="J22" s="357"/>
      <c r="K22" s="357"/>
      <c r="L22" s="357"/>
      <c r="M22" s="357"/>
      <c r="N22" s="357"/>
      <c r="O22" s="531"/>
    </row>
    <row r="23" spans="1:21" ht="12" customHeight="1">
      <c r="B23" s="358"/>
      <c r="C23" s="358"/>
      <c r="D23" s="358"/>
      <c r="E23" s="358"/>
      <c r="F23" s="358"/>
      <c r="G23" s="358"/>
      <c r="H23" s="358"/>
      <c r="I23" s="358"/>
      <c r="J23" s="358"/>
      <c r="K23" s="358"/>
      <c r="L23" s="358"/>
      <c r="M23" s="358"/>
      <c r="N23" s="358"/>
      <c r="O23" s="376"/>
    </row>
    <row r="24" spans="1:21" ht="12" customHeight="1">
      <c r="B24" s="358"/>
      <c r="C24" s="358"/>
      <c r="D24" s="358"/>
      <c r="E24" s="358"/>
      <c r="F24" s="358"/>
      <c r="G24" s="358"/>
      <c r="H24" s="358"/>
      <c r="I24" s="358"/>
      <c r="J24" s="358"/>
      <c r="K24" s="358"/>
      <c r="L24" s="358"/>
      <c r="M24" s="358"/>
      <c r="N24" s="358"/>
      <c r="O24" s="376"/>
    </row>
    <row r="25" spans="1:21" ht="12" customHeight="1">
      <c r="B25" s="372" t="s">
        <v>498</v>
      </c>
      <c r="C25" s="532"/>
      <c r="D25" s="532"/>
      <c r="E25" s="532"/>
      <c r="F25" s="532"/>
      <c r="G25" s="532"/>
      <c r="H25" s="532"/>
      <c r="I25" s="532"/>
      <c r="J25" s="532"/>
      <c r="K25" s="532"/>
      <c r="L25" s="532"/>
      <c r="M25" s="532"/>
      <c r="N25" s="532"/>
      <c r="O25" s="376"/>
    </row>
    <row r="26" spans="1:21" s="533" customFormat="1" ht="12" customHeight="1">
      <c r="A26" s="358"/>
      <c r="B26" s="357"/>
      <c r="C26" s="357"/>
      <c r="D26" s="357"/>
      <c r="E26" s="357"/>
      <c r="F26" s="357"/>
      <c r="G26" s="357"/>
      <c r="H26" s="357"/>
      <c r="I26" s="357"/>
      <c r="J26" s="357"/>
      <c r="K26" s="357"/>
      <c r="L26" s="357"/>
      <c r="M26" s="357"/>
      <c r="N26" s="357"/>
      <c r="O26" s="376"/>
      <c r="P26" s="357"/>
      <c r="Q26" s="357"/>
      <c r="R26" s="357"/>
    </row>
    <row r="27" spans="1:21" ht="12" customHeight="1">
      <c r="A27" s="526"/>
      <c r="B27" s="375" t="s">
        <v>499</v>
      </c>
      <c r="C27" s="358"/>
      <c r="D27" s="358"/>
      <c r="E27" s="358"/>
      <c r="F27" s="358"/>
      <c r="G27" s="358"/>
      <c r="H27" s="358"/>
      <c r="I27" s="358"/>
      <c r="J27" s="358"/>
      <c r="K27" s="358"/>
      <c r="L27" s="358"/>
      <c r="M27" s="358"/>
      <c r="O27" s="376"/>
      <c r="S27" s="533"/>
      <c r="T27" s="533"/>
      <c r="U27" s="533"/>
    </row>
    <row r="28" spans="1:21" ht="12" customHeight="1">
      <c r="B28" s="511" t="s">
        <v>500</v>
      </c>
      <c r="C28" s="511"/>
      <c r="D28" s="511"/>
      <c r="E28" s="511"/>
      <c r="F28" s="511"/>
      <c r="G28" s="511"/>
      <c r="H28" s="511"/>
      <c r="I28" s="511"/>
      <c r="J28" s="511"/>
      <c r="K28" s="511"/>
      <c r="L28" s="511"/>
      <c r="M28" s="511"/>
      <c r="N28" s="511"/>
      <c r="O28" s="376"/>
      <c r="S28" s="533"/>
      <c r="T28" s="533"/>
      <c r="U28" s="533"/>
    </row>
    <row r="29" spans="1:21" ht="12" customHeight="1">
      <c r="C29" s="358"/>
      <c r="D29" s="358"/>
      <c r="E29" s="358"/>
      <c r="F29" s="358"/>
      <c r="G29" s="358"/>
      <c r="H29" s="358"/>
      <c r="I29" s="358"/>
      <c r="J29" s="358"/>
      <c r="K29" s="358"/>
      <c r="L29" s="358"/>
      <c r="M29" s="358"/>
      <c r="O29" s="376"/>
      <c r="S29" s="533"/>
      <c r="T29" s="533"/>
      <c r="U29" s="533"/>
    </row>
    <row r="30" spans="1:21" ht="12" customHeight="1">
      <c r="A30" s="533"/>
      <c r="B30" s="377"/>
      <c r="C30" s="246">
        <v>2015</v>
      </c>
      <c r="D30" s="246">
        <v>2016</v>
      </c>
      <c r="E30" s="246">
        <v>2017</v>
      </c>
      <c r="F30" s="246">
        <v>2018</v>
      </c>
      <c r="G30" s="246">
        <v>2019</v>
      </c>
      <c r="H30" s="246">
        <v>2020</v>
      </c>
      <c r="I30" s="515">
        <v>2025</v>
      </c>
      <c r="J30" s="515">
        <v>2030</v>
      </c>
      <c r="K30" s="515">
        <v>2035</v>
      </c>
      <c r="L30" s="515">
        <v>2040</v>
      </c>
      <c r="M30" s="515">
        <v>2045</v>
      </c>
      <c r="N30" s="516">
        <v>2050</v>
      </c>
      <c r="O30" s="376"/>
      <c r="S30" s="533"/>
      <c r="T30" s="533"/>
      <c r="U30" s="533"/>
    </row>
    <row r="31" spans="1:21" ht="12" customHeight="1">
      <c r="B31" s="522" t="s">
        <v>321</v>
      </c>
      <c r="C31" s="534">
        <v>0.88496420047732693</v>
      </c>
      <c r="D31" s="534">
        <v>0.83484676503972755</v>
      </c>
      <c r="E31" s="534">
        <v>0.78139810426540279</v>
      </c>
      <c r="F31" s="534">
        <v>0.80839739798935539</v>
      </c>
      <c r="G31" s="534">
        <v>0.62923728813559321</v>
      </c>
      <c r="H31" s="534">
        <v>0.56554712892741066</v>
      </c>
      <c r="I31" s="535">
        <f>1-I32-I33-I34</f>
        <v>0.21999999999999992</v>
      </c>
      <c r="J31" s="535">
        <f t="shared" ref="J31:N31" si="5">1-J32-J33-J34</f>
        <v>4.0000000000000049E-2</v>
      </c>
      <c r="K31" s="535">
        <f t="shared" si="5"/>
        <v>2.0000000000000046E-2</v>
      </c>
      <c r="L31" s="535">
        <f t="shared" si="5"/>
        <v>-7.6327832942979512E-17</v>
      </c>
      <c r="M31" s="535">
        <f t="shared" si="5"/>
        <v>-6.9388939039072284E-17</v>
      </c>
      <c r="N31" s="535">
        <f t="shared" si="5"/>
        <v>-5.5511151231257827E-17</v>
      </c>
      <c r="O31" s="376"/>
      <c r="S31" s="533"/>
      <c r="T31" s="533"/>
      <c r="U31" s="533"/>
    </row>
    <row r="32" spans="1:21" ht="12" customHeight="1">
      <c r="B32" s="522" t="s">
        <v>151</v>
      </c>
      <c r="C32" s="534">
        <v>9.0692124105011929E-2</v>
      </c>
      <c r="D32" s="534">
        <v>0.11804767309875142</v>
      </c>
      <c r="E32" s="534">
        <v>0.17061611374407584</v>
      </c>
      <c r="F32" s="534">
        <v>0.15198107628622118</v>
      </c>
      <c r="G32" s="534">
        <v>0.23940677966101695</v>
      </c>
      <c r="H32" s="534">
        <v>0.34290357529794152</v>
      </c>
      <c r="I32" s="536">
        <v>0.34</v>
      </c>
      <c r="J32" s="536">
        <v>0.35</v>
      </c>
      <c r="K32" s="537">
        <v>0.19</v>
      </c>
      <c r="L32" s="537">
        <v>0.04</v>
      </c>
      <c r="M32" s="538">
        <v>0.03</v>
      </c>
      <c r="N32" s="535">
        <v>0.02</v>
      </c>
      <c r="O32" s="376"/>
      <c r="S32" s="533"/>
      <c r="T32" s="533"/>
      <c r="U32" s="533"/>
    </row>
    <row r="33" spans="1:21" ht="12" customHeight="1">
      <c r="B33" s="539" t="s">
        <v>360</v>
      </c>
      <c r="C33" s="540">
        <v>2.4343675417661099E-2</v>
      </c>
      <c r="D33" s="540">
        <v>4.7105561861520998E-2</v>
      </c>
      <c r="E33" s="540">
        <v>4.798578199052133E-2</v>
      </c>
      <c r="F33" s="540">
        <v>3.9621525724423415E-2</v>
      </c>
      <c r="G33" s="540">
        <v>0.13135593220338984</v>
      </c>
      <c r="H33" s="540">
        <v>9.154929577464789E-2</v>
      </c>
      <c r="I33" s="541">
        <v>0.44</v>
      </c>
      <c r="J33" s="541">
        <v>0.59</v>
      </c>
      <c r="K33" s="542">
        <v>0.76</v>
      </c>
      <c r="L33" s="542">
        <v>0.92</v>
      </c>
      <c r="M33" s="543">
        <v>0.92</v>
      </c>
      <c r="N33" s="544">
        <v>0.92</v>
      </c>
      <c r="O33" s="376"/>
      <c r="S33" s="533"/>
      <c r="T33" s="533"/>
      <c r="U33" s="533"/>
    </row>
    <row r="34" spans="1:21" ht="12" customHeight="1">
      <c r="B34" s="545" t="s">
        <v>192</v>
      </c>
      <c r="C34" s="546">
        <f>0%</f>
        <v>0</v>
      </c>
      <c r="D34" s="546">
        <f>0%</f>
        <v>0</v>
      </c>
      <c r="E34" s="546">
        <f>0%</f>
        <v>0</v>
      </c>
      <c r="F34" s="546">
        <f>0%</f>
        <v>0</v>
      </c>
      <c r="G34" s="546">
        <f>0%</f>
        <v>0</v>
      </c>
      <c r="H34" s="546">
        <f>0%</f>
        <v>0</v>
      </c>
      <c r="I34" s="547">
        <v>0</v>
      </c>
      <c r="J34" s="547">
        <v>0.02</v>
      </c>
      <c r="K34" s="547">
        <v>0.03</v>
      </c>
      <c r="L34" s="547">
        <v>0.04</v>
      </c>
      <c r="M34" s="547">
        <v>0.05</v>
      </c>
      <c r="N34" s="547">
        <v>0.06</v>
      </c>
      <c r="O34" s="376"/>
      <c r="S34" s="533"/>
      <c r="T34" s="533"/>
      <c r="U34" s="533"/>
    </row>
    <row r="35" spans="1:21" s="224" customFormat="1" ht="12" customHeight="1">
      <c r="A35" s="357"/>
      <c r="B35" s="548" t="s">
        <v>364</v>
      </c>
      <c r="C35" s="549">
        <f>SUM(C31:C34)</f>
        <v>1</v>
      </c>
      <c r="D35" s="549">
        <f t="shared" ref="D35:N35" si="6">SUM(D31:D34)</f>
        <v>1</v>
      </c>
      <c r="E35" s="549">
        <f t="shared" si="6"/>
        <v>0.99999999999999989</v>
      </c>
      <c r="F35" s="549">
        <f t="shared" si="6"/>
        <v>1</v>
      </c>
      <c r="G35" s="549">
        <f t="shared" si="6"/>
        <v>1</v>
      </c>
      <c r="H35" s="549">
        <f t="shared" si="6"/>
        <v>1.0000000000000002</v>
      </c>
      <c r="I35" s="549">
        <f t="shared" si="6"/>
        <v>1</v>
      </c>
      <c r="J35" s="549">
        <f t="shared" si="6"/>
        <v>1</v>
      </c>
      <c r="K35" s="549">
        <f t="shared" si="6"/>
        <v>1</v>
      </c>
      <c r="L35" s="549">
        <f t="shared" si="6"/>
        <v>1</v>
      </c>
      <c r="M35" s="549">
        <f t="shared" si="6"/>
        <v>1</v>
      </c>
      <c r="N35" s="549">
        <f t="shared" si="6"/>
        <v>1</v>
      </c>
      <c r="O35" s="376"/>
      <c r="P35" s="357"/>
      <c r="Q35" s="357"/>
      <c r="R35" s="357"/>
      <c r="S35" s="533"/>
      <c r="T35" s="533"/>
      <c r="U35" s="533"/>
    </row>
    <row r="36" spans="1:21" s="224" customFormat="1" ht="12" customHeight="1">
      <c r="A36" s="357"/>
      <c r="B36" s="548"/>
      <c r="C36" s="550"/>
      <c r="D36" s="550"/>
      <c r="E36" s="550"/>
      <c r="F36" s="550"/>
      <c r="G36" s="550"/>
      <c r="H36" s="550"/>
      <c r="I36" s="550"/>
      <c r="J36" s="550"/>
      <c r="K36" s="550"/>
      <c r="L36" s="550"/>
      <c r="M36" s="550"/>
      <c r="N36" s="550"/>
      <c r="O36" s="253"/>
      <c r="Q36" s="357"/>
      <c r="R36" s="357"/>
      <c r="S36" s="533"/>
      <c r="T36" s="533"/>
      <c r="U36" s="533"/>
    </row>
    <row r="37" spans="1:21" s="224" customFormat="1" ht="12" customHeight="1">
      <c r="A37" s="357"/>
      <c r="B37" s="357"/>
      <c r="C37" s="551"/>
      <c r="D37" s="551"/>
      <c r="E37" s="551"/>
      <c r="F37" s="551"/>
      <c r="G37" s="551"/>
      <c r="H37" s="551"/>
      <c r="I37" s="551"/>
      <c r="J37" s="357"/>
      <c r="K37" s="357"/>
      <c r="L37" s="357"/>
      <c r="M37" s="357"/>
      <c r="N37" s="357"/>
      <c r="Q37" s="357"/>
      <c r="R37" s="357"/>
      <c r="S37" s="533"/>
      <c r="T37" s="533"/>
      <c r="U37" s="533"/>
    </row>
    <row r="38" spans="1:21" s="224" customFormat="1" ht="12" customHeight="1">
      <c r="A38" s="357"/>
      <c r="B38" s="511" t="s">
        <v>501</v>
      </c>
      <c r="C38" s="511"/>
      <c r="D38" s="511"/>
      <c r="E38" s="511"/>
      <c r="F38" s="511"/>
      <c r="G38" s="511"/>
      <c r="H38" s="511"/>
      <c r="I38" s="511"/>
      <c r="J38" s="511"/>
      <c r="K38" s="511"/>
      <c r="L38" s="511"/>
      <c r="M38" s="511"/>
      <c r="N38" s="511"/>
      <c r="O38" s="253"/>
      <c r="Q38" s="357"/>
      <c r="R38" s="357"/>
      <c r="S38" s="533"/>
      <c r="T38" s="533"/>
      <c r="U38" s="533"/>
    </row>
    <row r="39" spans="1:21" ht="12" customHeight="1">
      <c r="O39" s="224"/>
      <c r="P39" s="224"/>
      <c r="S39" s="533"/>
      <c r="T39" s="533"/>
      <c r="U39" s="533"/>
    </row>
    <row r="40" spans="1:21" ht="12" customHeight="1">
      <c r="B40" s="377"/>
      <c r="C40" s="246">
        <v>2015</v>
      </c>
      <c r="D40" s="246">
        <v>2016</v>
      </c>
      <c r="E40" s="246">
        <v>2017</v>
      </c>
      <c r="F40" s="246">
        <v>2018</v>
      </c>
      <c r="G40" s="246">
        <v>2019</v>
      </c>
      <c r="H40" s="246">
        <v>2020</v>
      </c>
      <c r="I40" s="515">
        <v>2025</v>
      </c>
      <c r="J40" s="515">
        <v>2030</v>
      </c>
      <c r="K40" s="515">
        <v>2035</v>
      </c>
      <c r="L40" s="515">
        <v>2040</v>
      </c>
      <c r="M40" s="515">
        <v>2045</v>
      </c>
      <c r="N40" s="516">
        <v>2050</v>
      </c>
      <c r="O40" s="253"/>
      <c r="P40" s="224"/>
      <c r="S40" s="533"/>
      <c r="T40" s="533"/>
      <c r="U40" s="533"/>
    </row>
    <row r="41" spans="1:21" ht="12" customHeight="1">
      <c r="B41" s="522" t="s">
        <v>321</v>
      </c>
      <c r="C41" s="534">
        <v>0.99981965734896305</v>
      </c>
      <c r="D41" s="534">
        <v>0.99458413926499034</v>
      </c>
      <c r="E41" s="534">
        <v>0.9891170431211499</v>
      </c>
      <c r="F41" s="534">
        <v>0.9854368932038835</v>
      </c>
      <c r="G41" s="534">
        <v>0.97275578204625635</v>
      </c>
      <c r="H41" s="534">
        <v>0.91945254655597941</v>
      </c>
      <c r="I41" s="535">
        <v>0.83000000000000007</v>
      </c>
      <c r="J41" s="535">
        <v>0.45</v>
      </c>
      <c r="K41" s="535">
        <v>0.21</v>
      </c>
      <c r="L41" s="535">
        <v>9.9999999999999534E-3</v>
      </c>
      <c r="M41" s="535">
        <v>0</v>
      </c>
      <c r="N41" s="535">
        <v>0</v>
      </c>
      <c r="O41" s="224"/>
      <c r="P41" s="224"/>
      <c r="S41" s="533"/>
      <c r="T41" s="533"/>
      <c r="U41" s="533"/>
    </row>
    <row r="42" spans="1:21" ht="12" customHeight="1">
      <c r="B42" s="522" t="s">
        <v>151</v>
      </c>
      <c r="C42" s="534">
        <v>1.8034265103697024E-4</v>
      </c>
      <c r="D42" s="534">
        <v>5.415860735009671E-3</v>
      </c>
      <c r="E42" s="534">
        <v>6.3655030800821352E-3</v>
      </c>
      <c r="F42" s="534">
        <v>9.2866188265090764E-3</v>
      </c>
      <c r="G42" s="534">
        <v>2.3912191297530382E-2</v>
      </c>
      <c r="H42" s="534">
        <v>7.9425622616109484E-2</v>
      </c>
      <c r="I42" s="552">
        <v>0.08</v>
      </c>
      <c r="J42" s="552">
        <v>0.35</v>
      </c>
      <c r="K42" s="553">
        <v>0.38</v>
      </c>
      <c r="L42" s="553">
        <v>0.4</v>
      </c>
      <c r="M42" s="554">
        <v>0.36999999999999994</v>
      </c>
      <c r="N42" s="554">
        <v>0.30000000000000004</v>
      </c>
      <c r="O42" s="253"/>
      <c r="P42" s="224"/>
      <c r="S42" s="533"/>
      <c r="T42" s="533"/>
      <c r="U42" s="533"/>
    </row>
    <row r="43" spans="1:21" ht="12" customHeight="1">
      <c r="B43" s="539" t="s">
        <v>360</v>
      </c>
      <c r="C43" s="534">
        <v>0</v>
      </c>
      <c r="D43" s="534">
        <v>0</v>
      </c>
      <c r="E43" s="534">
        <v>4.517453798767967E-3</v>
      </c>
      <c r="F43" s="534">
        <v>5.2764879696074289E-3</v>
      </c>
      <c r="G43" s="534">
        <v>3.3320266562132496E-3</v>
      </c>
      <c r="H43" s="534">
        <v>1.121830827911151E-3</v>
      </c>
      <c r="I43" s="552">
        <v>0.09</v>
      </c>
      <c r="J43" s="552">
        <v>0.18</v>
      </c>
      <c r="K43" s="553">
        <v>0.37</v>
      </c>
      <c r="L43" s="553">
        <v>0.53</v>
      </c>
      <c r="M43" s="554">
        <v>0.55000000000000004</v>
      </c>
      <c r="N43" s="555">
        <v>0.6</v>
      </c>
      <c r="O43" s="224"/>
      <c r="P43" s="224"/>
      <c r="S43" s="533"/>
      <c r="T43" s="533"/>
      <c r="U43" s="533"/>
    </row>
    <row r="44" spans="1:21" ht="12" customHeight="1">
      <c r="B44" s="545" t="s">
        <v>192</v>
      </c>
      <c r="C44" s="556">
        <v>0</v>
      </c>
      <c r="D44" s="556">
        <v>0</v>
      </c>
      <c r="E44" s="556">
        <v>0</v>
      </c>
      <c r="F44" s="556">
        <v>0</v>
      </c>
      <c r="G44" s="556">
        <v>0</v>
      </c>
      <c r="H44" s="556">
        <v>0</v>
      </c>
      <c r="I44" s="557">
        <v>0</v>
      </c>
      <c r="J44" s="557">
        <v>0.02</v>
      </c>
      <c r="K44" s="557">
        <v>0.04</v>
      </c>
      <c r="L44" s="557">
        <v>0.06</v>
      </c>
      <c r="M44" s="557">
        <v>0.08</v>
      </c>
      <c r="N44" s="557">
        <v>0.1</v>
      </c>
      <c r="O44" s="253"/>
      <c r="P44" s="224"/>
      <c r="S44" s="533"/>
      <c r="T44" s="533"/>
      <c r="U44" s="533"/>
    </row>
    <row r="45" spans="1:21" s="224" customFormat="1" ht="12" customHeight="1">
      <c r="A45" s="357"/>
      <c r="B45" s="548" t="s">
        <v>364</v>
      </c>
      <c r="C45" s="549">
        <f>SUM(C41:C44)</f>
        <v>1</v>
      </c>
      <c r="D45" s="549">
        <f t="shared" ref="D45:N45" si="7">SUM(D41:D44)</f>
        <v>1</v>
      </c>
      <c r="E45" s="549">
        <f t="shared" si="7"/>
        <v>1</v>
      </c>
      <c r="F45" s="549">
        <f t="shared" si="7"/>
        <v>1</v>
      </c>
      <c r="G45" s="549">
        <f t="shared" si="7"/>
        <v>1</v>
      </c>
      <c r="H45" s="549">
        <f t="shared" si="7"/>
        <v>1</v>
      </c>
      <c r="I45" s="549">
        <f t="shared" si="7"/>
        <v>1</v>
      </c>
      <c r="J45" s="549">
        <f t="shared" si="7"/>
        <v>1</v>
      </c>
      <c r="K45" s="549">
        <f t="shared" si="7"/>
        <v>1</v>
      </c>
      <c r="L45" s="549">
        <f t="shared" si="7"/>
        <v>1</v>
      </c>
      <c r="M45" s="549">
        <f t="shared" si="7"/>
        <v>0.99999999999999989</v>
      </c>
      <c r="N45" s="549">
        <f t="shared" si="7"/>
        <v>1</v>
      </c>
      <c r="Q45" s="357"/>
      <c r="R45" s="357"/>
      <c r="S45" s="533"/>
      <c r="T45" s="533"/>
      <c r="U45" s="533"/>
    </row>
    <row r="46" spans="1:21" s="224" customFormat="1" ht="12" customHeight="1">
      <c r="A46" s="357"/>
      <c r="B46" s="548"/>
      <c r="C46" s="550"/>
      <c r="D46" s="550"/>
      <c r="E46" s="550"/>
      <c r="F46" s="550"/>
      <c r="G46" s="550"/>
      <c r="H46" s="550"/>
      <c r="I46" s="550"/>
      <c r="J46" s="550"/>
      <c r="K46" s="550"/>
      <c r="L46" s="550"/>
      <c r="M46" s="550"/>
      <c r="N46" s="550"/>
      <c r="O46" s="253"/>
      <c r="Q46" s="357"/>
      <c r="R46" s="357"/>
      <c r="S46" s="533"/>
      <c r="T46" s="533"/>
      <c r="U46" s="533"/>
    </row>
    <row r="47" spans="1:21" s="224" customFormat="1" ht="12" customHeight="1">
      <c r="A47" s="357"/>
      <c r="B47" s="375" t="s">
        <v>502</v>
      </c>
      <c r="C47" s="357"/>
      <c r="D47" s="357"/>
      <c r="E47" s="357"/>
      <c r="F47" s="357"/>
      <c r="G47" s="357"/>
      <c r="H47" s="357"/>
      <c r="I47" s="357"/>
      <c r="J47" s="357"/>
      <c r="K47" s="357"/>
      <c r="L47" s="357"/>
      <c r="M47" s="357"/>
      <c r="N47" s="357"/>
      <c r="T47" s="253"/>
    </row>
    <row r="48" spans="1:21" s="224" customFormat="1" ht="12" customHeight="1">
      <c r="A48" s="357"/>
      <c r="B48" s="511" t="s">
        <v>503</v>
      </c>
      <c r="C48" s="511"/>
      <c r="D48" s="511"/>
      <c r="E48" s="511"/>
      <c r="F48" s="511"/>
      <c r="G48" s="511"/>
      <c r="H48" s="511"/>
      <c r="I48" s="511"/>
      <c r="J48" s="511"/>
      <c r="K48" s="511"/>
      <c r="L48" s="511"/>
      <c r="M48" s="511"/>
      <c r="N48" s="511"/>
      <c r="O48" s="253"/>
      <c r="T48" s="253"/>
    </row>
    <row r="49" spans="2:27" ht="12" customHeight="1">
      <c r="O49" s="224"/>
      <c r="P49" s="224"/>
      <c r="Q49" s="224"/>
      <c r="R49" s="224"/>
    </row>
    <row r="50" spans="2:27" ht="12" customHeight="1">
      <c r="B50" s="377"/>
      <c r="C50" s="246">
        <v>2015</v>
      </c>
      <c r="D50" s="246">
        <v>2016</v>
      </c>
      <c r="E50" s="246">
        <v>2017</v>
      </c>
      <c r="F50" s="246">
        <v>2018</v>
      </c>
      <c r="G50" s="246">
        <v>2019</v>
      </c>
      <c r="H50" s="246">
        <v>2020</v>
      </c>
      <c r="I50" s="515">
        <v>2025</v>
      </c>
      <c r="J50" s="515">
        <v>2030</v>
      </c>
      <c r="K50" s="515">
        <v>2035</v>
      </c>
      <c r="L50" s="515">
        <v>2040</v>
      </c>
      <c r="M50" s="515">
        <v>2045</v>
      </c>
      <c r="N50" s="516">
        <v>2050</v>
      </c>
    </row>
    <row r="51" spans="2:27" ht="12" customHeight="1">
      <c r="B51" s="522" t="s">
        <v>321</v>
      </c>
      <c r="C51" s="558">
        <v>0.9688086839936213</v>
      </c>
      <c r="D51" s="558">
        <v>0.95145504822416938</v>
      </c>
      <c r="E51" s="558">
        <v>0.9330329296300981</v>
      </c>
      <c r="F51" s="558">
        <v>0.93763622949596082</v>
      </c>
      <c r="G51" s="558">
        <v>0.88000578869037727</v>
      </c>
      <c r="H51" s="558">
        <v>0.82389808379626583</v>
      </c>
      <c r="I51" s="535">
        <v>0.6653</v>
      </c>
      <c r="J51" s="535">
        <v>0.33930000000000005</v>
      </c>
      <c r="K51" s="535">
        <v>0.15869999999999995</v>
      </c>
      <c r="L51" s="535">
        <v>7.2999999999999593E-3</v>
      </c>
      <c r="M51" s="535">
        <v>0</v>
      </c>
      <c r="N51" s="535">
        <v>0</v>
      </c>
    </row>
    <row r="52" spans="2:27" ht="12" customHeight="1">
      <c r="B52" s="522" t="s">
        <v>151</v>
      </c>
      <c r="C52" s="558">
        <v>2.461852364361021E-2</v>
      </c>
      <c r="D52" s="558">
        <v>3.5826450073219947E-2</v>
      </c>
      <c r="E52" s="558">
        <v>5.0713167959360442E-2</v>
      </c>
      <c r="F52" s="558">
        <v>4.781412234063135E-2</v>
      </c>
      <c r="G52" s="558">
        <v>8.2095730155671759E-2</v>
      </c>
      <c r="H52" s="558">
        <v>0.15056466984020414</v>
      </c>
      <c r="I52" s="559">
        <v>0.1502</v>
      </c>
      <c r="J52" s="559">
        <v>0.35</v>
      </c>
      <c r="K52" s="559">
        <v>0.32869999999999999</v>
      </c>
      <c r="L52" s="559">
        <v>0.30279999999999996</v>
      </c>
      <c r="M52" s="558">
        <v>0.27819999999999995</v>
      </c>
      <c r="N52" s="558">
        <v>0.22440000000000002</v>
      </c>
    </row>
    <row r="53" spans="2:27" ht="12" customHeight="1">
      <c r="B53" s="539" t="s">
        <v>360</v>
      </c>
      <c r="C53" s="558">
        <v>6.5727923627684967E-3</v>
      </c>
      <c r="D53" s="558">
        <v>1.2718501702610669E-2</v>
      </c>
      <c r="E53" s="558">
        <v>1.6253902410541376E-2</v>
      </c>
      <c r="F53" s="558">
        <v>1.4549648163407746E-2</v>
      </c>
      <c r="G53" s="558">
        <v>3.7898481153950926E-2</v>
      </c>
      <c r="H53" s="558">
        <v>2.5537246363530074E-2</v>
      </c>
      <c r="I53" s="559">
        <v>0.1845</v>
      </c>
      <c r="J53" s="559">
        <v>0.29069999999999996</v>
      </c>
      <c r="K53" s="559">
        <v>0.47530000000000006</v>
      </c>
      <c r="L53" s="559">
        <v>0.63530000000000009</v>
      </c>
      <c r="M53" s="558">
        <v>0.64990000000000003</v>
      </c>
      <c r="N53" s="558">
        <v>0.68640000000000001</v>
      </c>
    </row>
    <row r="54" spans="2:27" ht="12" customHeight="1">
      <c r="B54" s="545" t="s">
        <v>192</v>
      </c>
      <c r="C54" s="558">
        <v>0</v>
      </c>
      <c r="D54" s="558">
        <v>0</v>
      </c>
      <c r="E54" s="558">
        <v>0</v>
      </c>
      <c r="F54" s="558">
        <v>0</v>
      </c>
      <c r="G54" s="558">
        <v>0</v>
      </c>
      <c r="H54" s="558">
        <v>0</v>
      </c>
      <c r="I54" s="558">
        <v>0</v>
      </c>
      <c r="J54" s="558">
        <v>0.02</v>
      </c>
      <c r="K54" s="558">
        <v>3.73E-2</v>
      </c>
      <c r="L54" s="558">
        <v>5.4599999999999996E-2</v>
      </c>
      <c r="M54" s="558">
        <v>7.1900000000000006E-2</v>
      </c>
      <c r="N54" s="558">
        <v>8.9200000000000002E-2</v>
      </c>
      <c r="O54" s="376"/>
      <c r="P54" s="551"/>
      <c r="Q54" s="551"/>
      <c r="R54" s="551"/>
      <c r="S54" s="551"/>
      <c r="T54" s="551"/>
    </row>
    <row r="55" spans="2:27" ht="12" customHeight="1">
      <c r="B55" s="548" t="s">
        <v>364</v>
      </c>
      <c r="C55" s="560">
        <f>SUM(C51:C54)</f>
        <v>1</v>
      </c>
      <c r="D55" s="560">
        <f t="shared" ref="D55:N55" si="8">SUM(D51:D54)</f>
        <v>1</v>
      </c>
      <c r="E55" s="560">
        <f t="shared" si="8"/>
        <v>0.99999999999999989</v>
      </c>
      <c r="F55" s="560">
        <f t="shared" si="8"/>
        <v>0.99999999999999989</v>
      </c>
      <c r="G55" s="560">
        <f t="shared" si="8"/>
        <v>0.99999999999999989</v>
      </c>
      <c r="H55" s="560">
        <f t="shared" si="8"/>
        <v>1</v>
      </c>
      <c r="I55" s="560">
        <f t="shared" si="8"/>
        <v>1</v>
      </c>
      <c r="J55" s="560">
        <f t="shared" si="8"/>
        <v>1</v>
      </c>
      <c r="K55" s="560">
        <f t="shared" si="8"/>
        <v>1</v>
      </c>
      <c r="L55" s="560">
        <f t="shared" si="8"/>
        <v>1</v>
      </c>
      <c r="M55" s="560">
        <f t="shared" si="8"/>
        <v>0.99999999999999989</v>
      </c>
      <c r="N55" s="560">
        <f t="shared" si="8"/>
        <v>1</v>
      </c>
      <c r="O55" s="376"/>
      <c r="P55" s="551"/>
      <c r="Q55" s="551"/>
      <c r="R55" s="551"/>
      <c r="S55" s="551"/>
      <c r="T55" s="551"/>
    </row>
    <row r="56" spans="2:27" ht="12" customHeight="1">
      <c r="B56" s="357" t="s">
        <v>504</v>
      </c>
      <c r="C56" s="561"/>
      <c r="D56" s="561"/>
      <c r="E56" s="561"/>
      <c r="F56" s="561"/>
      <c r="G56" s="561"/>
      <c r="H56" s="561"/>
      <c r="I56" s="561"/>
      <c r="J56" s="561"/>
      <c r="K56" s="561"/>
      <c r="L56" s="561"/>
      <c r="M56" s="561"/>
      <c r="N56" s="561"/>
      <c r="O56" s="376"/>
      <c r="P56" s="551"/>
      <c r="Q56" s="551"/>
      <c r="R56" s="551"/>
      <c r="S56" s="551"/>
      <c r="T56" s="551"/>
    </row>
    <row r="57" spans="2:27" ht="12" customHeight="1">
      <c r="C57" s="561"/>
      <c r="D57" s="561"/>
      <c r="E57" s="561"/>
      <c r="F57" s="561"/>
      <c r="G57" s="561"/>
      <c r="H57" s="561"/>
      <c r="I57" s="561"/>
      <c r="J57" s="561"/>
      <c r="K57" s="561"/>
      <c r="L57" s="561"/>
      <c r="M57" s="561"/>
      <c r="N57" s="561"/>
      <c r="O57" s="376"/>
      <c r="P57" s="551"/>
      <c r="Q57" s="551"/>
      <c r="R57" s="551"/>
      <c r="S57" s="551"/>
      <c r="T57" s="551"/>
      <c r="V57" s="376"/>
      <c r="W57" s="551"/>
      <c r="X57" s="551"/>
      <c r="Y57" s="551"/>
      <c r="Z57" s="551"/>
      <c r="AA57" s="551"/>
    </row>
    <row r="58" spans="2:27" ht="12" customHeight="1">
      <c r="B58" s="372" t="s">
        <v>505</v>
      </c>
      <c r="C58" s="374"/>
      <c r="D58" s="374"/>
      <c r="E58" s="374"/>
      <c r="F58" s="374"/>
      <c r="G58" s="374"/>
      <c r="H58" s="388" t="s">
        <v>423</v>
      </c>
      <c r="I58" s="374"/>
      <c r="J58" s="374"/>
      <c r="K58" s="374"/>
      <c r="L58" s="374"/>
      <c r="M58" s="374"/>
      <c r="N58" s="374"/>
      <c r="O58" s="376"/>
    </row>
    <row r="59" spans="2:27" ht="12" customHeight="1">
      <c r="B59" s="511"/>
      <c r="C59" s="451"/>
      <c r="D59" s="451"/>
      <c r="E59" s="451"/>
      <c r="F59" s="451"/>
      <c r="G59" s="451"/>
      <c r="H59" s="451"/>
      <c r="I59" s="451"/>
      <c r="J59" s="451"/>
      <c r="K59" s="451"/>
      <c r="L59" s="451"/>
      <c r="M59" s="451"/>
      <c r="N59" s="451"/>
      <c r="O59" s="376"/>
    </row>
    <row r="60" spans="2:27" ht="12" customHeight="1">
      <c r="B60" s="562"/>
      <c r="C60" s="563">
        <v>2015</v>
      </c>
      <c r="D60" s="563">
        <v>2016</v>
      </c>
      <c r="E60" s="563">
        <v>2017</v>
      </c>
      <c r="F60" s="563">
        <v>2018</v>
      </c>
      <c r="G60" s="563">
        <v>2019</v>
      </c>
      <c r="H60" s="563">
        <v>2020</v>
      </c>
      <c r="I60" s="563">
        <v>2025</v>
      </c>
      <c r="J60" s="563">
        <v>2030</v>
      </c>
      <c r="K60" s="563">
        <v>2035</v>
      </c>
      <c r="L60" s="563">
        <v>2040</v>
      </c>
      <c r="M60" s="563">
        <v>2045</v>
      </c>
      <c r="N60" s="564">
        <v>2050</v>
      </c>
      <c r="O60" s="376"/>
    </row>
    <row r="61" spans="2:27" ht="12" customHeight="1">
      <c r="B61" s="565" t="s">
        <v>321</v>
      </c>
      <c r="C61" s="566">
        <f>'Run 1 PL'!C53</f>
        <v>33</v>
      </c>
      <c r="D61" s="566">
        <f>'Run 1 PL'!D53</f>
        <v>32.703000000000003</v>
      </c>
      <c r="E61" s="566">
        <f>'Run 1 PL'!E53</f>
        <v>32.408673</v>
      </c>
      <c r="F61" s="566">
        <f>'Run 1 PL'!F53</f>
        <v>32.116994943000002</v>
      </c>
      <c r="G61" s="566">
        <f>'Run 1 PL'!G53</f>
        <v>31.827941988513</v>
      </c>
      <c r="H61" s="566">
        <f>'Run 1 PL'!H53</f>
        <v>31.541490510616384</v>
      </c>
      <c r="I61" s="566">
        <f>'Run 1 PL'!I53</f>
        <v>27.756511649342418</v>
      </c>
      <c r="J61" s="566">
        <f>'Run 1 PL'!J53</f>
        <v>24.602362598280781</v>
      </c>
      <c r="K61" s="566">
        <f>'Run 1 PL'!K53</f>
        <v>22.801181299140389</v>
      </c>
      <c r="L61" s="566">
        <f>'Run 1 PL'!L53</f>
        <v>21</v>
      </c>
      <c r="M61" s="566">
        <f>'Run 1 PL'!M53</f>
        <v>20.5</v>
      </c>
      <c r="N61" s="566">
        <f>'Run 1 PL'!N53</f>
        <v>20</v>
      </c>
    </row>
    <row r="62" spans="2:27" ht="12" customHeight="1">
      <c r="B62" s="565" t="s">
        <v>151</v>
      </c>
      <c r="C62" s="566">
        <f>'Run 1 PL'!C54</f>
        <v>28.7</v>
      </c>
      <c r="D62" s="566">
        <f>'Run 1 PL'!D54</f>
        <v>28.441700000000004</v>
      </c>
      <c r="E62" s="566">
        <f>'Run 1 PL'!E54</f>
        <v>28.185724700000005</v>
      </c>
      <c r="F62" s="566">
        <f>'Run 1 PL'!F54</f>
        <v>27.932053177700006</v>
      </c>
      <c r="G62" s="566">
        <f>'Run 1 PL'!G54</f>
        <v>27.680664699100703</v>
      </c>
      <c r="H62" s="566">
        <f>'Run 1 PL'!H54</f>
        <v>27.431538716808799</v>
      </c>
      <c r="I62" s="566">
        <f>'Run 1 PL'!I54</f>
        <v>24.139754070791742</v>
      </c>
      <c r="J62" s="566">
        <f>'Run 1 PL'!J54</f>
        <v>21.396600199110864</v>
      </c>
      <c r="K62" s="566">
        <f>'Run 1 PL'!K54</f>
        <v>19.348300099555431</v>
      </c>
      <c r="L62" s="566">
        <f>'Run 1 PL'!L54</f>
        <v>17.3</v>
      </c>
      <c r="M62" s="566">
        <f>'Run 1 PL'!M54</f>
        <v>16.649999999999999</v>
      </c>
      <c r="N62" s="566">
        <f>'Run 1 PL'!N54</f>
        <v>16</v>
      </c>
    </row>
    <row r="63" spans="2:27" ht="12" customHeight="1">
      <c r="B63" s="565" t="s">
        <v>360</v>
      </c>
      <c r="C63" s="566">
        <f>'Run 1 PL'!C55</f>
        <v>144</v>
      </c>
      <c r="D63" s="566">
        <f>'Run 1 PL'!D55</f>
        <v>144</v>
      </c>
      <c r="E63" s="566">
        <f>'Run 1 PL'!E55</f>
        <v>144</v>
      </c>
      <c r="F63" s="566">
        <f>'Run 1 PL'!F55</f>
        <v>144</v>
      </c>
      <c r="G63" s="566">
        <f>'Run 1 PL'!G55</f>
        <v>144</v>
      </c>
      <c r="H63" s="566">
        <f>'Run 1 PL'!H55</f>
        <v>144</v>
      </c>
      <c r="I63" s="566">
        <f>'Run 1 PL'!I55</f>
        <v>136.75</v>
      </c>
      <c r="J63" s="566">
        <f>'Run 1 PL'!J55</f>
        <v>129.5</v>
      </c>
      <c r="K63" s="566">
        <f>'Run 1 PL'!K55</f>
        <v>122.25</v>
      </c>
      <c r="L63" s="566">
        <f>'Run 1 PL'!L55</f>
        <v>115</v>
      </c>
      <c r="M63" s="566">
        <f>'Run 1 PL'!M55</f>
        <v>115</v>
      </c>
      <c r="N63" s="566">
        <f>'Run 1 PL'!N55</f>
        <v>115</v>
      </c>
      <c r="O63" s="376"/>
    </row>
    <row r="64" spans="2:27" ht="12" customHeight="1">
      <c r="B64" s="409" t="s">
        <v>192</v>
      </c>
      <c r="C64" s="566">
        <f>'Run 1 PL'!C56</f>
        <v>6.92</v>
      </c>
      <c r="D64" s="566">
        <f>'Run 1 PL'!D56</f>
        <v>6.92</v>
      </c>
      <c r="E64" s="566">
        <f>'Run 1 PL'!E56</f>
        <v>6.92</v>
      </c>
      <c r="F64" s="566">
        <f>'Run 1 PL'!F56</f>
        <v>6.92</v>
      </c>
      <c r="G64" s="566">
        <f>'Run 1 PL'!G56</f>
        <v>6.92</v>
      </c>
      <c r="H64" s="566">
        <f>'Run 1 PL'!H56</f>
        <v>6.92</v>
      </c>
      <c r="I64" s="566">
        <f>'Run 1 PL'!I56</f>
        <v>6.4649999999999999</v>
      </c>
      <c r="J64" s="566">
        <f>'Run 1 PL'!J56</f>
        <v>6.01</v>
      </c>
      <c r="K64" s="566">
        <f>'Run 1 PL'!K56</f>
        <v>5.5549999999999997</v>
      </c>
      <c r="L64" s="566">
        <f>'Run 1 PL'!L56</f>
        <v>5.0999999999999996</v>
      </c>
      <c r="M64" s="566">
        <f>'Run 1 PL'!M56</f>
        <v>5.0999999999999996</v>
      </c>
      <c r="N64" s="566">
        <f>'Run 1 PL'!N56</f>
        <v>5.0999999999999996</v>
      </c>
      <c r="O64" s="376"/>
    </row>
    <row r="65" spans="1:19" s="369" customFormat="1" ht="12" customHeight="1">
      <c r="A65" s="357"/>
      <c r="B65" s="357"/>
      <c r="C65" s="357"/>
      <c r="D65" s="357"/>
      <c r="E65" s="357"/>
      <c r="F65" s="357"/>
      <c r="G65" s="357"/>
      <c r="H65" s="357"/>
      <c r="I65" s="357"/>
      <c r="J65" s="357"/>
      <c r="K65" s="357"/>
      <c r="L65" s="357"/>
      <c r="M65" s="357"/>
      <c r="N65" s="357"/>
      <c r="O65" s="376"/>
      <c r="P65" s="357"/>
      <c r="Q65" s="357"/>
      <c r="R65" s="357"/>
      <c r="S65" s="357"/>
    </row>
    <row r="66" spans="1:19" ht="12" customHeight="1">
      <c r="B66" s="451"/>
      <c r="O66" s="376"/>
    </row>
    <row r="67" spans="1:19" ht="12" customHeight="1">
      <c r="B67" s="370" t="s">
        <v>506</v>
      </c>
      <c r="C67" s="369"/>
      <c r="D67" s="369"/>
      <c r="E67" s="369"/>
      <c r="F67" s="369"/>
      <c r="G67" s="369"/>
      <c r="H67" s="369"/>
      <c r="I67" s="369"/>
      <c r="J67" s="369"/>
      <c r="K67" s="369"/>
      <c r="L67" s="369"/>
      <c r="M67" s="369"/>
      <c r="N67" s="369"/>
    </row>
    <row r="69" spans="1:19" ht="12" customHeight="1">
      <c r="A69" s="369"/>
      <c r="B69" s="372" t="s">
        <v>507</v>
      </c>
      <c r="C69" s="532"/>
      <c r="D69" s="532"/>
      <c r="E69" s="532"/>
      <c r="F69" s="532"/>
      <c r="G69" s="532"/>
      <c r="H69" s="532"/>
      <c r="I69" s="532"/>
      <c r="J69" s="532"/>
      <c r="K69" s="532"/>
      <c r="L69" s="532"/>
      <c r="M69" s="532"/>
      <c r="N69" s="532"/>
    </row>
    <row r="70" spans="1:19" ht="12" customHeight="1">
      <c r="B70" s="567"/>
      <c r="C70" s="526"/>
      <c r="D70" s="526"/>
      <c r="E70" s="526"/>
      <c r="F70" s="526"/>
      <c r="G70" s="526"/>
      <c r="H70" s="526"/>
      <c r="I70" s="526"/>
      <c r="J70" s="526"/>
      <c r="K70" s="526"/>
      <c r="L70" s="526"/>
      <c r="M70" s="526"/>
      <c r="N70" s="526"/>
    </row>
    <row r="71" spans="1:19" ht="12" customHeight="1">
      <c r="B71" s="548"/>
      <c r="C71" s="550"/>
      <c r="D71" s="550"/>
      <c r="E71" s="550"/>
      <c r="F71" s="550"/>
      <c r="G71" s="550"/>
      <c r="H71" s="550"/>
      <c r="I71" s="550"/>
      <c r="J71" s="550"/>
      <c r="K71" s="550"/>
      <c r="L71" s="550"/>
      <c r="M71" s="550"/>
      <c r="N71" s="550"/>
    </row>
    <row r="72" spans="1:19" ht="12" customHeight="1">
      <c r="B72" s="511" t="s">
        <v>508</v>
      </c>
      <c r="C72" s="550"/>
      <c r="D72" s="550"/>
      <c r="E72" s="550"/>
      <c r="F72" s="550"/>
      <c r="G72" s="550"/>
      <c r="H72" s="550"/>
      <c r="I72" s="550"/>
      <c r="J72" s="550"/>
      <c r="K72" s="550"/>
      <c r="L72" s="550"/>
      <c r="M72" s="550"/>
      <c r="N72" s="550"/>
    </row>
    <row r="74" spans="1:19" ht="12" customHeight="1">
      <c r="B74" s="458"/>
      <c r="C74" s="515">
        <v>2015</v>
      </c>
      <c r="D74" s="515">
        <v>2016</v>
      </c>
      <c r="E74" s="515">
        <v>2017</v>
      </c>
      <c r="F74" s="515">
        <v>2018</v>
      </c>
      <c r="G74" s="515">
        <v>2019</v>
      </c>
      <c r="H74" s="515">
        <v>2020</v>
      </c>
      <c r="I74" s="515">
        <v>2025</v>
      </c>
      <c r="J74" s="515">
        <v>2030</v>
      </c>
      <c r="K74" s="515">
        <v>2035</v>
      </c>
      <c r="L74" s="515">
        <v>2040</v>
      </c>
      <c r="M74" s="515">
        <v>2045</v>
      </c>
      <c r="N74" s="516">
        <v>2050</v>
      </c>
    </row>
    <row r="75" spans="1:19" ht="12" customHeight="1">
      <c r="B75" s="522" t="s">
        <v>321</v>
      </c>
      <c r="C75" s="568">
        <v>0.96821412347445446</v>
      </c>
      <c r="D75" s="568">
        <v>0.96706269756377761</v>
      </c>
      <c r="E75" s="568">
        <v>0.96543230371808519</v>
      </c>
      <c r="F75" s="568">
        <v>0.96360755368907081</v>
      </c>
      <c r="G75" s="568">
        <v>0.95971176191377383</v>
      </c>
      <c r="H75" s="568">
        <v>0.95169856783994877</v>
      </c>
      <c r="I75" s="569">
        <v>0.86939170964957846</v>
      </c>
      <c r="J75" s="570">
        <v>0.71381384393168335</v>
      </c>
      <c r="K75" s="569">
        <v>0.49855967424536518</v>
      </c>
      <c r="L75" s="569">
        <v>0.27868200000000004</v>
      </c>
      <c r="M75" s="569">
        <v>0.11246099999999996</v>
      </c>
      <c r="N75" s="570">
        <v>2.9387999999999886E-2</v>
      </c>
    </row>
    <row r="76" spans="1:19" ht="12" customHeight="1">
      <c r="B76" s="522" t="s">
        <v>151</v>
      </c>
      <c r="C76" s="568">
        <v>2.8467760170862819E-2</v>
      </c>
      <c r="D76" s="568">
        <v>2.9207986804101693E-2</v>
      </c>
      <c r="E76" s="568">
        <v>3.0305406554102417E-2</v>
      </c>
      <c r="F76" s="568">
        <v>3.1275240387039036E-2</v>
      </c>
      <c r="G76" s="568">
        <v>3.323376564842604E-2</v>
      </c>
      <c r="H76" s="568">
        <v>3.9108654503225211E-2</v>
      </c>
      <c r="I76" s="569">
        <v>8.7529602869072465E-2</v>
      </c>
      <c r="J76" s="570">
        <v>0.1629374900666811</v>
      </c>
      <c r="K76" s="569">
        <v>0.24654099387283471</v>
      </c>
      <c r="L76" s="569">
        <v>0.30098099999999994</v>
      </c>
      <c r="M76" s="569">
        <v>0.315189</v>
      </c>
      <c r="N76" s="570">
        <v>0.28575699999999998</v>
      </c>
    </row>
    <row r="77" spans="1:19" ht="12" customHeight="1">
      <c r="B77" s="539" t="s">
        <v>360</v>
      </c>
      <c r="C77" s="568">
        <v>3.3181163546827466E-3</v>
      </c>
      <c r="D77" s="568">
        <v>3.7293156321206683E-3</v>
      </c>
      <c r="E77" s="568">
        <v>4.2622897278123831E-3</v>
      </c>
      <c r="F77" s="568">
        <v>5.1172059238902444E-3</v>
      </c>
      <c r="G77" s="568">
        <v>7.0544724378001529E-3</v>
      </c>
      <c r="H77" s="568">
        <v>9.1927776568259765E-3</v>
      </c>
      <c r="I77" s="569">
        <v>4.3078687481349173E-2</v>
      </c>
      <c r="J77" s="570">
        <v>0.11984866600163557</v>
      </c>
      <c r="K77" s="569">
        <v>0.2419583318818001</v>
      </c>
      <c r="L77" s="569">
        <v>0.39214599999999999</v>
      </c>
      <c r="M77" s="569">
        <v>0.52640000000000009</v>
      </c>
      <c r="N77" s="570">
        <v>0.62160500000000007</v>
      </c>
    </row>
    <row r="78" spans="1:19" ht="12" customHeight="1">
      <c r="B78" s="545" t="s">
        <v>192</v>
      </c>
      <c r="C78" s="558">
        <v>0</v>
      </c>
      <c r="D78" s="558">
        <v>0</v>
      </c>
      <c r="E78" s="558">
        <v>0</v>
      </c>
      <c r="F78" s="558">
        <v>0</v>
      </c>
      <c r="G78" s="558">
        <v>0</v>
      </c>
      <c r="H78" s="558">
        <v>0</v>
      </c>
      <c r="I78" s="569">
        <v>0</v>
      </c>
      <c r="J78" s="570">
        <v>3.4000000000000002E-3</v>
      </c>
      <c r="K78" s="569">
        <v>1.2941000000000001E-2</v>
      </c>
      <c r="L78" s="569">
        <v>2.8191000000000001E-2</v>
      </c>
      <c r="M78" s="569">
        <v>4.5950000000000005E-2</v>
      </c>
      <c r="N78" s="570">
        <v>6.3250000000000001E-2</v>
      </c>
    </row>
    <row r="79" spans="1:19" ht="12" customHeight="1">
      <c r="B79" s="548" t="s">
        <v>364</v>
      </c>
      <c r="C79" s="549">
        <f>SUM(C75:C78)</f>
        <v>1</v>
      </c>
      <c r="D79" s="549">
        <f t="shared" ref="D79:N79" si="9">SUM(D75:D78)</f>
        <v>0.99999999999999989</v>
      </c>
      <c r="E79" s="549">
        <f t="shared" si="9"/>
        <v>1</v>
      </c>
      <c r="F79" s="549">
        <f t="shared" si="9"/>
        <v>1</v>
      </c>
      <c r="G79" s="549">
        <f t="shared" si="9"/>
        <v>1</v>
      </c>
      <c r="H79" s="549">
        <f t="shared" si="9"/>
        <v>1</v>
      </c>
      <c r="I79" s="549">
        <f t="shared" si="9"/>
        <v>1</v>
      </c>
      <c r="J79" s="549">
        <f t="shared" si="9"/>
        <v>1</v>
      </c>
      <c r="K79" s="549">
        <f t="shared" si="9"/>
        <v>0.99999999999999989</v>
      </c>
      <c r="L79" s="549">
        <f t="shared" si="9"/>
        <v>1</v>
      </c>
      <c r="M79" s="549">
        <f t="shared" si="9"/>
        <v>1</v>
      </c>
      <c r="N79" s="549">
        <f t="shared" si="9"/>
        <v>1</v>
      </c>
    </row>
    <row r="80" spans="1:19" ht="12" customHeight="1">
      <c r="B80" s="426"/>
    </row>
    <row r="81" spans="2:14" ht="12" customHeight="1">
      <c r="B81" s="372" t="s">
        <v>505</v>
      </c>
      <c r="C81" s="374"/>
      <c r="D81" s="374"/>
      <c r="E81" s="374"/>
      <c r="F81" s="374"/>
      <c r="G81" s="374"/>
      <c r="H81" s="374"/>
      <c r="I81" s="374"/>
      <c r="J81" s="374"/>
      <c r="K81" s="374"/>
      <c r="L81" s="374"/>
      <c r="M81" s="374"/>
      <c r="N81" s="374"/>
    </row>
    <row r="82" spans="2:14" ht="12" customHeight="1">
      <c r="B82" s="511"/>
      <c r="C82" s="451"/>
      <c r="D82" s="451"/>
      <c r="E82" s="451"/>
      <c r="F82" s="451"/>
      <c r="G82" s="451"/>
      <c r="H82" s="451"/>
      <c r="I82" s="451"/>
      <c r="J82" s="451"/>
      <c r="K82" s="451"/>
      <c r="L82" s="451"/>
      <c r="M82" s="451"/>
      <c r="N82" s="451"/>
    </row>
    <row r="83" spans="2:14" ht="12" customHeight="1">
      <c r="B83" s="253"/>
      <c r="C83" s="224"/>
      <c r="D83" s="224"/>
      <c r="E83" s="224"/>
      <c r="F83" s="224"/>
      <c r="G83" s="224"/>
      <c r="H83" s="224"/>
      <c r="I83" s="224"/>
      <c r="J83" s="224"/>
    </row>
    <row r="84" spans="2:14" ht="12" customHeight="1">
      <c r="B84" s="562"/>
      <c r="C84" s="563">
        <v>2015</v>
      </c>
      <c r="D84" s="563">
        <v>2016</v>
      </c>
      <c r="E84" s="563">
        <v>2017</v>
      </c>
      <c r="F84" s="563">
        <v>2018</v>
      </c>
      <c r="G84" s="563">
        <v>2019</v>
      </c>
      <c r="H84" s="563">
        <v>2020</v>
      </c>
      <c r="I84" s="563">
        <v>2025</v>
      </c>
      <c r="J84" s="563">
        <v>2030</v>
      </c>
      <c r="K84" s="563">
        <v>2035</v>
      </c>
      <c r="L84" s="563">
        <v>2040</v>
      </c>
      <c r="M84" s="563">
        <v>2045</v>
      </c>
      <c r="N84" s="564">
        <v>2050</v>
      </c>
    </row>
    <row r="85" spans="2:14" ht="12" customHeight="1">
      <c r="B85" s="565" t="s">
        <v>321</v>
      </c>
      <c r="C85" s="566">
        <f>'Run 1 PL'!C104</f>
        <v>34.500695832707997</v>
      </c>
      <c r="D85" s="566">
        <f>'Run 1 PL'!D104</f>
        <v>33.865883029386168</v>
      </c>
      <c r="E85" s="566">
        <f>'Run 1 PL'!E104</f>
        <v>34.055531974350735</v>
      </c>
      <c r="F85" s="566">
        <f>'Run 1 PL'!F104</f>
        <v>33.721787761002098</v>
      </c>
      <c r="G85" s="566">
        <f>'Run 1 PL'!G104</f>
        <v>33.317126307870069</v>
      </c>
      <c r="H85" s="566">
        <f>'Run 1 PL'!H104</f>
        <v>32.983955044791365</v>
      </c>
      <c r="I85" s="566">
        <f>'Run 1 PL'!I104</f>
        <v>31.726513164200799</v>
      </c>
      <c r="J85" s="566">
        <f>'Run 1 PL'!J104</f>
        <v>27.7426015181059</v>
      </c>
      <c r="K85" s="566">
        <f>'Run 1 PL'!K104</f>
        <v>25.413496735432901</v>
      </c>
      <c r="L85" s="566">
        <f>'Run 1 PL'!L104</f>
        <v>23.412772119684501</v>
      </c>
      <c r="M85" s="566">
        <f>'Run 1 PL'!M104</f>
        <v>22.2128393658252</v>
      </c>
      <c r="N85" s="566">
        <f>'Run 1 PL'!N104</f>
        <v>21.1456407845405</v>
      </c>
    </row>
    <row r="86" spans="2:14" ht="12" customHeight="1">
      <c r="B86" s="565" t="s">
        <v>151</v>
      </c>
      <c r="C86" s="566">
        <f>'Run 1 PL'!C105</f>
        <v>28.7</v>
      </c>
      <c r="D86" s="566">
        <f>'Run 1 PL'!D105</f>
        <v>28.531014647955601</v>
      </c>
      <c r="E86" s="566">
        <f>'Run 1 PL'!E105</f>
        <v>28.325013251577101</v>
      </c>
      <c r="F86" s="566">
        <f>'Run 1 PL'!F105</f>
        <v>28.158464503070501</v>
      </c>
      <c r="G86" s="566">
        <f>'Run 1 PL'!G105</f>
        <v>27.987283766317201</v>
      </c>
      <c r="H86" s="566">
        <f>'Run 1 PL'!H105</f>
        <v>27.8403779216491</v>
      </c>
      <c r="I86" s="566">
        <f>'Run 1 PL'!I105</f>
        <v>24.984425666839599</v>
      </c>
      <c r="J86" s="566">
        <f>'Run 1 PL'!J105</f>
        <v>23.137498310059399</v>
      </c>
      <c r="K86" s="566">
        <f>'Run 1 PL'!K105</f>
        <v>21.2559733774122</v>
      </c>
      <c r="L86" s="566">
        <f>'Run 1 PL'!L105</f>
        <v>19.171584012535</v>
      </c>
      <c r="M86" s="566">
        <f>'Run 1 PL'!M105</f>
        <v>17.626409541869201</v>
      </c>
      <c r="N86" s="566">
        <f>'Run 1 PL'!N105</f>
        <v>16.646727688787202</v>
      </c>
    </row>
    <row r="87" spans="2:14" ht="12" customHeight="1">
      <c r="B87" s="565" t="s">
        <v>360</v>
      </c>
      <c r="C87" s="566">
        <f>'Run 1 PL'!C106</f>
        <v>144</v>
      </c>
      <c r="D87" s="566">
        <f>'Run 1 PL'!D106</f>
        <v>144</v>
      </c>
      <c r="E87" s="566">
        <f>'Run 1 PL'!E106</f>
        <v>144</v>
      </c>
      <c r="F87" s="566">
        <f>'Run 1 PL'!F106</f>
        <v>144</v>
      </c>
      <c r="G87" s="566">
        <f>'Run 1 PL'!G106</f>
        <v>144</v>
      </c>
      <c r="H87" s="566">
        <f>'Run 1 PL'!H106</f>
        <v>144</v>
      </c>
      <c r="I87" s="566">
        <f>'Run 1 PL'!I106</f>
        <v>137.073653371646</v>
      </c>
      <c r="J87" s="566">
        <f>'Run 1 PL'!J106</f>
        <v>132.91520555270299</v>
      </c>
      <c r="K87" s="566">
        <f>'Run 1 PL'!K106</f>
        <v>127.99528301886799</v>
      </c>
      <c r="L87" s="566">
        <f>'Run 1 PL'!L106</f>
        <v>121.15818452380999</v>
      </c>
      <c r="M87" s="566">
        <f>'Run 1 PL'!M106</f>
        <v>116.568367346939</v>
      </c>
      <c r="N87" s="566">
        <f>'Run 1 PL'!N106</f>
        <v>115</v>
      </c>
    </row>
    <row r="88" spans="2:14" ht="12" customHeight="1">
      <c r="B88" s="409" t="s">
        <v>192</v>
      </c>
      <c r="C88" s="566">
        <f>'Run 1 PL'!C107</f>
        <v>6.92</v>
      </c>
      <c r="D88" s="566">
        <f>'Run 1 PL'!D107</f>
        <v>6.92</v>
      </c>
      <c r="E88" s="566">
        <f>'Run 1 PL'!E107</f>
        <v>6.92</v>
      </c>
      <c r="F88" s="566">
        <f>'Run 1 PL'!F107</f>
        <v>6.92</v>
      </c>
      <c r="G88" s="566">
        <f>'Run 1 PL'!G107</f>
        <v>6.92</v>
      </c>
      <c r="H88" s="566">
        <f>'Run 1 PL'!H107</f>
        <v>6.92</v>
      </c>
      <c r="I88" s="566">
        <f>'Run 1 PL'!I107</f>
        <v>6.8354675140502703</v>
      </c>
      <c r="J88" s="566">
        <f>'Run 1 PL'!J107</f>
        <v>6.1313514647460599</v>
      </c>
      <c r="K88" s="566">
        <f>'Run 1 PL'!K107</f>
        <v>5.7954999999999997</v>
      </c>
      <c r="L88" s="566">
        <f>'Run 1 PL'!L107</f>
        <v>5.4403020833333304</v>
      </c>
      <c r="M88" s="566">
        <f>'Run 1 PL'!M107</f>
        <v>5.1993309859154904</v>
      </c>
      <c r="N88" s="566">
        <f>'Run 1 PL'!N107</f>
        <v>5.0999999999999996</v>
      </c>
    </row>
    <row r="89" spans="2:14" ht="12" customHeight="1">
      <c r="B89" s="571"/>
      <c r="C89" s="572"/>
      <c r="D89" s="572"/>
      <c r="E89" s="572"/>
      <c r="F89" s="572"/>
      <c r="G89" s="572"/>
      <c r="H89" s="572"/>
      <c r="I89" s="572"/>
      <c r="J89" s="572"/>
    </row>
    <row r="91" spans="2:14" ht="12" customHeight="1">
      <c r="B91" s="357" t="s">
        <v>449</v>
      </c>
      <c r="C91" s="376" t="s">
        <v>450</v>
      </c>
      <c r="D91" s="376"/>
      <c r="E91" s="376"/>
      <c r="F91" s="376"/>
      <c r="G91" s="376"/>
      <c r="H91" s="358"/>
      <c r="I91" s="358"/>
      <c r="J91" s="358"/>
      <c r="K91" s="358"/>
      <c r="L91" s="358"/>
      <c r="M91" s="358"/>
      <c r="N91" s="358"/>
    </row>
    <row r="92" spans="2:14" ht="12" customHeight="1">
      <c r="B92" s="443" t="s">
        <v>509</v>
      </c>
      <c r="C92" s="515">
        <v>2015</v>
      </c>
      <c r="D92" s="515">
        <v>2016</v>
      </c>
      <c r="E92" s="515">
        <v>2017</v>
      </c>
      <c r="F92" s="515">
        <v>2018</v>
      </c>
      <c r="G92" s="515">
        <v>2019</v>
      </c>
      <c r="H92" s="515">
        <v>2020</v>
      </c>
      <c r="I92" s="515">
        <v>2025</v>
      </c>
      <c r="J92" s="515">
        <v>2030</v>
      </c>
      <c r="K92" s="515">
        <v>2035</v>
      </c>
      <c r="L92" s="515">
        <v>2040</v>
      </c>
      <c r="M92" s="515">
        <v>2045</v>
      </c>
      <c r="N92" s="516">
        <v>2050</v>
      </c>
    </row>
    <row r="93" spans="2:14" ht="12" customHeight="1">
      <c r="B93" s="439" t="s">
        <v>510</v>
      </c>
      <c r="C93" s="573"/>
      <c r="D93" s="573"/>
      <c r="E93" s="573"/>
      <c r="F93" s="574">
        <f>'Run 1 PL'!F122</f>
        <v>331.48517369065064</v>
      </c>
      <c r="G93" s="574">
        <f>'Run 1 PL'!G122</f>
        <v>327.50735160636276</v>
      </c>
      <c r="H93" s="574">
        <f>'Run 1 PL'!H122</f>
        <v>324.23227809029913</v>
      </c>
      <c r="I93" s="574">
        <f>'Run 1 PL'!I122</f>
        <v>311.87162440409384</v>
      </c>
      <c r="J93" s="574">
        <f>'Run 1 PL'!J122</f>
        <v>272.70977292298102</v>
      </c>
      <c r="K93" s="574">
        <f>'Run 1 PL'!K122</f>
        <v>249.81467290930541</v>
      </c>
      <c r="L93" s="574">
        <f>'Run 1 PL'!L122</f>
        <v>230.14754993649865</v>
      </c>
      <c r="M93" s="574">
        <f>'Run 1 PL'!M122</f>
        <v>218.3522109660617</v>
      </c>
      <c r="N93" s="574">
        <f>'Run 1 PL'!N122</f>
        <v>207.86164891203313</v>
      </c>
    </row>
    <row r="94" spans="2:14" ht="12" customHeight="1">
      <c r="B94" s="439" t="s">
        <v>511</v>
      </c>
      <c r="C94" s="573"/>
      <c r="D94" s="573"/>
      <c r="E94" s="573"/>
      <c r="F94" s="574">
        <f>'Run 1 PL'!F123</f>
        <v>388.58681014237294</v>
      </c>
      <c r="G94" s="574">
        <f>'Run 1 PL'!G123</f>
        <v>386.22451597517738</v>
      </c>
      <c r="H94" s="574">
        <f>'Run 1 PL'!H123</f>
        <v>384.19721531875763</v>
      </c>
      <c r="I94" s="574">
        <f>'Run 1 PL'!I123</f>
        <v>344.78507420238645</v>
      </c>
      <c r="J94" s="574">
        <f>'Run 1 PL'!J123</f>
        <v>319.29747667881975</v>
      </c>
      <c r="K94" s="574">
        <f>'Run 1 PL'!K123</f>
        <v>293.3324326082884</v>
      </c>
      <c r="L94" s="574">
        <f>'Run 1 PL'!L123</f>
        <v>264.56785937298304</v>
      </c>
      <c r="M94" s="574">
        <f>'Run 1 PL'!M123</f>
        <v>243.24445167779498</v>
      </c>
      <c r="N94" s="574">
        <f>'Run 1 PL'!N123</f>
        <v>229.72484210526341</v>
      </c>
    </row>
    <row r="95" spans="2:14" ht="12" customHeight="1">
      <c r="B95" s="439" t="s">
        <v>431</v>
      </c>
      <c r="C95" s="573"/>
      <c r="D95" s="573"/>
      <c r="E95" s="573"/>
      <c r="F95" s="574">
        <f>'Run 1 PL'!F124</f>
        <v>144</v>
      </c>
      <c r="G95" s="574">
        <f>'Run 1 PL'!G124</f>
        <v>144</v>
      </c>
      <c r="H95" s="574">
        <f>'Run 1 PL'!H124</f>
        <v>144</v>
      </c>
      <c r="I95" s="574">
        <f>'Run 1 PL'!I124</f>
        <v>137.073653371646</v>
      </c>
      <c r="J95" s="574">
        <f>'Run 1 PL'!J124</f>
        <v>132.91520555270299</v>
      </c>
      <c r="K95" s="574">
        <f>'Run 1 PL'!K124</f>
        <v>127.99528301886799</v>
      </c>
      <c r="L95" s="574">
        <f>'Run 1 PL'!L124</f>
        <v>121.15818452380999</v>
      </c>
      <c r="M95" s="574">
        <f>'Run 1 PL'!M124</f>
        <v>116.568367346939</v>
      </c>
      <c r="N95" s="574">
        <f>'Run 1 PL'!N124</f>
        <v>115</v>
      </c>
    </row>
    <row r="96" spans="2:14" ht="12" customHeight="1">
      <c r="B96" s="439" t="s">
        <v>479</v>
      </c>
      <c r="C96" s="573"/>
      <c r="D96" s="573"/>
      <c r="E96" s="573"/>
      <c r="F96" s="574">
        <f>'Run 1 PL'!F125</f>
        <v>230.43599999999998</v>
      </c>
      <c r="G96" s="574">
        <f>'Run 1 PL'!G125</f>
        <v>230.43599999999998</v>
      </c>
      <c r="H96" s="574">
        <f>'Run 1 PL'!H125</f>
        <v>230.43599999999998</v>
      </c>
      <c r="I96" s="574">
        <f>'Run 1 PL'!I125</f>
        <v>227.62106821787398</v>
      </c>
      <c r="J96" s="574">
        <f>'Run 1 PL'!J125</f>
        <v>204.17400377604378</v>
      </c>
      <c r="K96" s="574">
        <f>'Run 1 PL'!K125</f>
        <v>192.99014999999997</v>
      </c>
      <c r="L96" s="574">
        <f>'Run 1 PL'!L125</f>
        <v>181.1620593749999</v>
      </c>
      <c r="M96" s="574">
        <f>'Run 1 PL'!M125</f>
        <v>173.13772183098581</v>
      </c>
      <c r="N96" s="574">
        <f>'Run 1 PL'!N125</f>
        <v>169.82999999999998</v>
      </c>
    </row>
    <row r="97" spans="1:14" ht="12" customHeight="1">
      <c r="B97" s="490"/>
      <c r="C97" s="575"/>
      <c r="D97" s="575"/>
      <c r="E97" s="575"/>
      <c r="F97" s="576"/>
      <c r="G97" s="576"/>
      <c r="H97" s="576"/>
      <c r="I97" s="576"/>
      <c r="J97" s="576"/>
      <c r="K97" s="576"/>
      <c r="L97" s="576"/>
      <c r="M97" s="576"/>
      <c r="N97" s="576"/>
    </row>
    <row r="99" spans="1:14" ht="12" customHeight="1">
      <c r="B99" s="370" t="s">
        <v>512</v>
      </c>
      <c r="C99" s="369"/>
      <c r="D99" s="369"/>
      <c r="E99" s="369"/>
      <c r="F99" s="369"/>
      <c r="G99" s="369"/>
      <c r="H99" s="369"/>
      <c r="I99" s="369"/>
      <c r="J99" s="369"/>
      <c r="K99" s="369"/>
      <c r="L99" s="369"/>
      <c r="M99" s="369"/>
      <c r="N99" s="369"/>
    </row>
    <row r="101" spans="1:14" ht="12" customHeight="1">
      <c r="A101" s="369"/>
      <c r="B101" s="577"/>
      <c r="C101" s="515">
        <v>2015</v>
      </c>
      <c r="D101" s="515">
        <v>2016</v>
      </c>
      <c r="E101" s="515">
        <v>2017</v>
      </c>
      <c r="F101" s="515">
        <v>2018</v>
      </c>
      <c r="G101" s="515">
        <v>2019</v>
      </c>
      <c r="H101" s="515">
        <v>2020</v>
      </c>
      <c r="I101" s="515">
        <v>2025</v>
      </c>
      <c r="J101" s="515">
        <v>2030</v>
      </c>
      <c r="K101" s="515">
        <v>2035</v>
      </c>
      <c r="L101" s="515">
        <v>2040</v>
      </c>
      <c r="M101" s="515">
        <v>2045</v>
      </c>
      <c r="N101" s="516">
        <v>2050</v>
      </c>
    </row>
    <row r="102" spans="1:14" ht="12" customHeight="1">
      <c r="B102" s="416" t="s">
        <v>486</v>
      </c>
      <c r="C102" s="578">
        <f>'Run 1 Trafic'!B107</f>
        <v>3.2590487413725509</v>
      </c>
      <c r="D102" s="578">
        <f>'Run 1 Trafic'!C107</f>
        <v>3.3077483810982691</v>
      </c>
      <c r="E102" s="578">
        <f>'Run 1 Trafic'!D107</f>
        <v>3.2792080347067625</v>
      </c>
      <c r="F102" s="578">
        <f>'Run 1 Trafic'!E107</f>
        <v>3.29575882089356</v>
      </c>
      <c r="G102" s="578">
        <f>'Run 1 Trafic'!F107</f>
        <v>3.2646779590942407</v>
      </c>
      <c r="H102" s="578">
        <f>'Run 1 Trafic'!G107</f>
        <v>2.3887774435894857</v>
      </c>
      <c r="I102" s="578">
        <f>'Run 1 Trafic'!H107</f>
        <v>3.3960310623123364</v>
      </c>
      <c r="J102" s="578">
        <f>'Run 1 Trafic'!I107</f>
        <v>3.6255380275433207</v>
      </c>
      <c r="K102" s="578">
        <f>'Run 1 Trafic'!J107</f>
        <v>3.8016064331754511</v>
      </c>
      <c r="L102" s="578">
        <f>'Run 1 Trafic'!K107</f>
        <v>3.9599571650072201</v>
      </c>
      <c r="M102" s="578">
        <f>'Run 1 Trafic'!L107</f>
        <v>4.1058181544214936</v>
      </c>
      <c r="N102" s="578">
        <f>'Run 1 Trafic'!M107</f>
        <v>4.2328712137143594</v>
      </c>
    </row>
    <row r="104" spans="1:14" ht="12" customHeight="1">
      <c r="B104" s="443" t="s">
        <v>404</v>
      </c>
      <c r="C104" s="515">
        <v>2015</v>
      </c>
      <c r="D104" s="515">
        <v>2016</v>
      </c>
      <c r="E104" s="515">
        <v>2017</v>
      </c>
      <c r="F104" s="515">
        <v>2018</v>
      </c>
      <c r="G104" s="515">
        <v>2019</v>
      </c>
      <c r="H104" s="515">
        <v>2020</v>
      </c>
      <c r="I104" s="515">
        <v>2025</v>
      </c>
      <c r="J104" s="515">
        <v>2030</v>
      </c>
      <c r="K104" s="515">
        <v>2035</v>
      </c>
      <c r="L104" s="515">
        <v>2040</v>
      </c>
      <c r="M104" s="515">
        <v>2045</v>
      </c>
      <c r="N104" s="516">
        <v>2050</v>
      </c>
    </row>
    <row r="105" spans="1:14" ht="12" customHeight="1">
      <c r="B105" s="579" t="s">
        <v>321</v>
      </c>
      <c r="C105" s="445"/>
      <c r="D105" s="445"/>
      <c r="E105" s="445"/>
      <c r="F105" s="446">
        <f>(F75)*F93/100*F$102/11.63</f>
        <v>0.90519055272102411</v>
      </c>
      <c r="G105" s="446">
        <f t="shared" ref="G105:N105" si="10">(G75)*G93/100*G$102/11.63</f>
        <v>0.88231264405922938</v>
      </c>
      <c r="H105" s="446">
        <f t="shared" si="10"/>
        <v>0.63379912932991633</v>
      </c>
      <c r="I105" s="446">
        <f t="shared" si="10"/>
        <v>0.7917412930880865</v>
      </c>
      <c r="J105" s="446">
        <f t="shared" si="10"/>
        <v>0.60684589468475136</v>
      </c>
      <c r="K105" s="446">
        <f t="shared" si="10"/>
        <v>0.4071200865616546</v>
      </c>
      <c r="L105" s="446">
        <f t="shared" si="10"/>
        <v>0.21838663070960265</v>
      </c>
      <c r="M105" s="446">
        <f t="shared" si="10"/>
        <v>8.6692101477113093E-2</v>
      </c>
      <c r="N105" s="446">
        <f t="shared" si="10"/>
        <v>2.2233085580651693E-2</v>
      </c>
    </row>
    <row r="106" spans="1:14" ht="12" customHeight="1">
      <c r="B106" s="579" t="s">
        <v>151</v>
      </c>
      <c r="C106" s="445"/>
      <c r="D106" s="445"/>
      <c r="E106" s="445"/>
      <c r="F106" s="446">
        <f t="shared" ref="F106:N108" si="11">(F76)*F94/100*F$102/11.63</f>
        <v>3.4440101286650815E-2</v>
      </c>
      <c r="G106" s="446">
        <f t="shared" si="11"/>
        <v>3.6031307587790107E-2</v>
      </c>
      <c r="H106" s="446">
        <f t="shared" si="11"/>
        <v>3.0861928604612159E-2</v>
      </c>
      <c r="I106" s="446">
        <f t="shared" si="11"/>
        <v>8.8124233819741785E-2</v>
      </c>
      <c r="J106" s="446">
        <f t="shared" si="11"/>
        <v>0.16218446721279106</v>
      </c>
      <c r="K106" s="446">
        <f t="shared" si="11"/>
        <v>0.23639411760620227</v>
      </c>
      <c r="L106" s="446">
        <f t="shared" si="11"/>
        <v>0.27113584576641264</v>
      </c>
      <c r="M106" s="446">
        <f t="shared" si="11"/>
        <v>0.27066617849355329</v>
      </c>
      <c r="N106" s="446">
        <f t="shared" si="11"/>
        <v>0.2389242216865971</v>
      </c>
    </row>
    <row r="107" spans="1:14" ht="12" customHeight="1">
      <c r="B107" s="579" t="s">
        <v>360</v>
      </c>
      <c r="C107" s="445"/>
      <c r="D107" s="445"/>
      <c r="E107" s="445"/>
      <c r="F107" s="446">
        <f t="shared" si="11"/>
        <v>2.0881952062997136E-3</v>
      </c>
      <c r="G107" s="446">
        <f t="shared" si="11"/>
        <v>2.8515938246124264E-3</v>
      </c>
      <c r="H107" s="446">
        <f t="shared" si="11"/>
        <v>2.718975053414049E-3</v>
      </c>
      <c r="I107" s="446">
        <f t="shared" si="11"/>
        <v>1.7242823788457439E-2</v>
      </c>
      <c r="J107" s="446">
        <f t="shared" si="11"/>
        <v>4.9659303225509682E-2</v>
      </c>
      <c r="K107" s="446">
        <f t="shared" si="11"/>
        <v>0.10123297172054838</v>
      </c>
      <c r="L107" s="446">
        <f t="shared" si="11"/>
        <v>0.16177496702729896</v>
      </c>
      <c r="M107" s="446">
        <f t="shared" si="11"/>
        <v>0.21662899771342592</v>
      </c>
      <c r="N107" s="446">
        <f t="shared" si="11"/>
        <v>0.26017626804996141</v>
      </c>
    </row>
    <row r="108" spans="1:14" ht="12" customHeight="1">
      <c r="B108" s="580" t="s">
        <v>40</v>
      </c>
      <c r="C108" s="445"/>
      <c r="D108" s="445"/>
      <c r="E108" s="445"/>
      <c r="F108" s="446">
        <f t="shared" si="11"/>
        <v>0</v>
      </c>
      <c r="G108" s="446">
        <f t="shared" si="11"/>
        <v>0</v>
      </c>
      <c r="H108" s="446">
        <f t="shared" si="11"/>
        <v>0</v>
      </c>
      <c r="I108" s="446">
        <f t="shared" si="11"/>
        <v>0</v>
      </c>
      <c r="J108" s="446">
        <f t="shared" si="11"/>
        <v>2.1640740247186492E-3</v>
      </c>
      <c r="K108" s="446">
        <f t="shared" si="11"/>
        <v>8.1637635958576506E-3</v>
      </c>
      <c r="L108" s="446">
        <f t="shared" si="11"/>
        <v>1.7389556418263362E-2</v>
      </c>
      <c r="M108" s="446">
        <f t="shared" si="11"/>
        <v>2.8086473318427518E-2</v>
      </c>
      <c r="N108" s="446">
        <f t="shared" si="11"/>
        <v>3.9095815802010464E-2</v>
      </c>
    </row>
    <row r="109" spans="1:14" ht="12" customHeight="1">
      <c r="B109" s="580" t="s">
        <v>266</v>
      </c>
      <c r="C109" s="445"/>
      <c r="D109" s="445"/>
      <c r="E109" s="445"/>
      <c r="F109" s="446">
        <f>SUM(F105:F108)</f>
        <v>0.94171884921397453</v>
      </c>
      <c r="G109" s="446">
        <f t="shared" ref="G109:N109" si="12">SUM(G105:G108)</f>
        <v>0.92119554547163196</v>
      </c>
      <c r="H109" s="446">
        <f t="shared" si="12"/>
        <v>0.66738003298794246</v>
      </c>
      <c r="I109" s="446">
        <f t="shared" si="12"/>
        <v>0.89710835069628569</v>
      </c>
      <c r="J109" s="446">
        <f t="shared" si="12"/>
        <v>0.82085373914777082</v>
      </c>
      <c r="K109" s="446">
        <f t="shared" si="12"/>
        <v>0.75291093948426291</v>
      </c>
      <c r="L109" s="446">
        <f t="shared" si="12"/>
        <v>0.66868699992157765</v>
      </c>
      <c r="M109" s="446">
        <f t="shared" si="12"/>
        <v>0.60207375100251981</v>
      </c>
      <c r="N109" s="446">
        <f t="shared" si="12"/>
        <v>0.56042939111922063</v>
      </c>
    </row>
  </sheetData>
  <pageMargins left="0" right="0" top="0.39370078740157505" bottom="0.39370078740157505" header="0" footer="0"/>
  <pageSetup paperSize="9" orientation="portrait" r:id="rId1"/>
  <headerFooter>
    <oddHeader>&amp;C&amp;A</oddHeader>
    <oddFooter>&amp;CPage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D848-0958-4307-A90A-8D1B04EEB0F8}">
  <dimension ref="B2:N64"/>
  <sheetViews>
    <sheetView workbookViewId="0"/>
  </sheetViews>
  <sheetFormatPr baseColWidth="10" defaultRowHeight="17.25" customHeight="1"/>
  <cols>
    <col min="1" max="1" width="10.42578125" style="357" customWidth="1"/>
    <col min="2" max="2" width="42.42578125" style="357" customWidth="1"/>
    <col min="3" max="4" width="8.85546875" style="358" customWidth="1"/>
    <col min="5" max="14" width="8.85546875" style="357" customWidth="1"/>
    <col min="15" max="998" width="12.140625" style="357" customWidth="1"/>
    <col min="999" max="999" width="12.5703125" style="357" customWidth="1"/>
    <col min="1000" max="1000" width="11.42578125" style="357" customWidth="1"/>
    <col min="1001" max="16384" width="11.42578125" style="357"/>
  </cols>
  <sheetData>
    <row r="2" spans="2:8" s="426" customFormat="1" ht="17.25" customHeight="1">
      <c r="B2" s="426" t="s">
        <v>487</v>
      </c>
      <c r="C2" s="581"/>
      <c r="D2" s="581"/>
    </row>
    <row r="4" spans="2:8" s="582" customFormat="1" ht="17.25" customHeight="1">
      <c r="B4" s="582" t="s">
        <v>513</v>
      </c>
      <c r="C4" s="583"/>
      <c r="D4" s="583"/>
    </row>
    <row r="6" spans="2:8" ht="17.25" customHeight="1">
      <c r="B6" s="584"/>
      <c r="C6" s="585">
        <v>2015</v>
      </c>
      <c r="D6" s="586">
        <v>2016</v>
      </c>
      <c r="E6" s="587">
        <v>2017</v>
      </c>
      <c r="F6" s="587">
        <v>2018</v>
      </c>
      <c r="G6" s="587">
        <v>2019</v>
      </c>
      <c r="H6" s="588">
        <v>2020</v>
      </c>
    </row>
    <row r="7" spans="2:8" ht="17.25" customHeight="1">
      <c r="B7" s="584" t="s">
        <v>514</v>
      </c>
      <c r="C7" s="589">
        <v>96386</v>
      </c>
      <c r="D7" s="589">
        <v>98851</v>
      </c>
      <c r="E7" s="589">
        <v>115201</v>
      </c>
      <c r="F7" s="589">
        <v>75996</v>
      </c>
      <c r="G7" s="589">
        <v>95387</v>
      </c>
      <c r="H7" s="589">
        <v>104973</v>
      </c>
    </row>
    <row r="8" spans="2:8" ht="17.25" customHeight="1">
      <c r="B8" s="584" t="s">
        <v>268</v>
      </c>
      <c r="C8" s="590">
        <v>0.9796962214429481</v>
      </c>
      <c r="D8" s="590">
        <v>0.94231722491426495</v>
      </c>
      <c r="E8" s="590">
        <v>0.93312558050711369</v>
      </c>
      <c r="F8" s="590">
        <v>0.86587451971156382</v>
      </c>
      <c r="G8" s="590">
        <v>0.85379559059410615</v>
      </c>
      <c r="H8" s="590">
        <v>0.88920960627971002</v>
      </c>
    </row>
    <row r="9" spans="2:8" ht="17.25" customHeight="1">
      <c r="B9" s="584" t="s">
        <v>191</v>
      </c>
      <c r="C9" s="591">
        <v>2.0303778557051854E-2</v>
      </c>
      <c r="D9" s="591">
        <v>5.7682775085735098E-2</v>
      </c>
      <c r="E9" s="591">
        <v>6.6874419492886347E-2</v>
      </c>
      <c r="F9" s="591">
        <v>0.13412548028843624</v>
      </c>
      <c r="G9" s="591">
        <v>0.14620440940589388</v>
      </c>
      <c r="H9" s="591">
        <v>0.11079039372028998</v>
      </c>
    </row>
    <row r="10" spans="2:8" ht="17.25" customHeight="1">
      <c r="B10" s="584"/>
      <c r="C10" s="590">
        <v>1</v>
      </c>
      <c r="D10" s="590">
        <v>1</v>
      </c>
      <c r="E10" s="590">
        <v>1</v>
      </c>
      <c r="F10" s="590">
        <v>1</v>
      </c>
      <c r="G10" s="590">
        <v>1</v>
      </c>
      <c r="H10" s="590">
        <v>1</v>
      </c>
    </row>
    <row r="11" spans="2:8" ht="17.25" customHeight="1">
      <c r="B11" s="584"/>
      <c r="C11" s="590"/>
      <c r="D11" s="590"/>
      <c r="E11" s="590"/>
      <c r="F11" s="590"/>
      <c r="G11" s="590"/>
      <c r="H11" s="590"/>
    </row>
    <row r="12" spans="2:8" ht="17.25" customHeight="1">
      <c r="B12" s="584"/>
      <c r="C12" s="585">
        <v>2015</v>
      </c>
      <c r="D12" s="586">
        <v>2016</v>
      </c>
      <c r="E12" s="587">
        <v>2017</v>
      </c>
      <c r="F12" s="587">
        <v>2018</v>
      </c>
      <c r="G12" s="587">
        <v>2019</v>
      </c>
      <c r="H12" s="588">
        <v>2020</v>
      </c>
    </row>
    <row r="13" spans="2:8" ht="17.25" customHeight="1">
      <c r="B13" s="584" t="s">
        <v>515</v>
      </c>
      <c r="C13" s="589">
        <v>189524</v>
      </c>
      <c r="D13" s="589">
        <v>199840</v>
      </c>
      <c r="E13" s="589">
        <v>187946</v>
      </c>
      <c r="F13" s="589">
        <v>200215</v>
      </c>
      <c r="G13" s="589">
        <v>219300</v>
      </c>
      <c r="H13" s="589">
        <v>215811</v>
      </c>
    </row>
    <row r="14" spans="2:8" ht="17.25" customHeight="1">
      <c r="B14" s="584" t="s">
        <v>516</v>
      </c>
      <c r="C14" s="590">
        <v>0.99288216795762019</v>
      </c>
      <c r="D14" s="590">
        <v>0.99141313050440349</v>
      </c>
      <c r="E14" s="590">
        <v>0.98822534132144335</v>
      </c>
      <c r="F14" s="590">
        <v>0.98555053317683494</v>
      </c>
      <c r="G14" s="590">
        <v>0.98213862289101683</v>
      </c>
      <c r="H14" s="590">
        <v>0.96680892076863556</v>
      </c>
    </row>
    <row r="15" spans="2:8" ht="17.25" customHeight="1">
      <c r="B15" s="584" t="s">
        <v>191</v>
      </c>
      <c r="C15" s="592">
        <v>7.1178320423798567E-3</v>
      </c>
      <c r="D15" s="592">
        <v>8.5868694955964775E-3</v>
      </c>
      <c r="E15" s="592">
        <v>1.1774658678556607E-2</v>
      </c>
      <c r="F15" s="592">
        <v>1.4449466823165098E-2</v>
      </c>
      <c r="G15" s="592">
        <v>1.7861377108983129E-2</v>
      </c>
      <c r="H15" s="592">
        <v>3.3191079231364481E-2</v>
      </c>
    </row>
    <row r="16" spans="2:8" ht="17.25" customHeight="1">
      <c r="B16" s="584"/>
      <c r="C16" s="590">
        <v>1</v>
      </c>
      <c r="D16" s="590">
        <v>1</v>
      </c>
      <c r="E16" s="590">
        <v>1</v>
      </c>
      <c r="F16" s="590">
        <v>1</v>
      </c>
      <c r="G16" s="590">
        <v>1</v>
      </c>
      <c r="H16" s="590">
        <v>1</v>
      </c>
    </row>
    <row r="18" spans="2:14" ht="17.25" customHeight="1">
      <c r="B18" s="584"/>
      <c r="C18" s="585">
        <v>2015</v>
      </c>
      <c r="D18" s="586">
        <v>2016</v>
      </c>
      <c r="E18" s="587">
        <v>2017</v>
      </c>
      <c r="F18" s="587">
        <v>2018</v>
      </c>
      <c r="G18" s="587">
        <v>2019</v>
      </c>
      <c r="H18" s="588">
        <v>2020</v>
      </c>
    </row>
    <row r="19" spans="2:14" ht="17.25" customHeight="1">
      <c r="B19" s="584" t="s">
        <v>517</v>
      </c>
      <c r="C19" s="593">
        <f>C7+C13</f>
        <v>285910</v>
      </c>
      <c r="D19" s="589">
        <f t="shared" ref="D19:H19" si="0">D7+D13</f>
        <v>298691</v>
      </c>
      <c r="E19" s="589">
        <f t="shared" si="0"/>
        <v>303147</v>
      </c>
      <c r="F19" s="589">
        <f t="shared" si="0"/>
        <v>276211</v>
      </c>
      <c r="G19" s="589">
        <f t="shared" si="0"/>
        <v>314687</v>
      </c>
      <c r="H19" s="593">
        <f t="shared" si="0"/>
        <v>320784</v>
      </c>
    </row>
    <row r="20" spans="2:14" ht="17.25" customHeight="1">
      <c r="B20" s="584" t="s">
        <v>268</v>
      </c>
      <c r="C20" s="594">
        <f>(C7*C8+C13*C14)/(C7+C13)</f>
        <v>0.9884369207093141</v>
      </c>
      <c r="D20" s="591">
        <f t="shared" ref="D20:H20" si="1">(D7*D8+D13*D14)/(D7+D13)</f>
        <v>0.97516496981830725</v>
      </c>
      <c r="E20" s="591">
        <f t="shared" si="1"/>
        <v>0.96728649796963184</v>
      </c>
      <c r="F20" s="591">
        <f t="shared" si="1"/>
        <v>0.95262317576055988</v>
      </c>
      <c r="G20" s="591">
        <f t="shared" si="1"/>
        <v>0.94323565956013433</v>
      </c>
      <c r="H20" s="594">
        <f t="shared" si="1"/>
        <v>0.94141540725223205</v>
      </c>
    </row>
    <row r="21" spans="2:14" ht="17.25" customHeight="1">
      <c r="B21" s="584" t="s">
        <v>191</v>
      </c>
      <c r="C21" s="594">
        <f>(C7*C9+C13*C15)/(C7+C13)</f>
        <v>1.156307929068588E-2</v>
      </c>
      <c r="D21" s="591">
        <f t="shared" ref="D21:H21" si="2">(D7*D9+D13*D15)/(D7+D13)</f>
        <v>2.4835030181692787E-2</v>
      </c>
      <c r="E21" s="591">
        <f t="shared" si="2"/>
        <v>3.2713502030368102E-2</v>
      </c>
      <c r="F21" s="591">
        <f t="shared" si="2"/>
        <v>4.7376824239440139E-2</v>
      </c>
      <c r="G21" s="591">
        <f t="shared" si="2"/>
        <v>5.6764340439865647E-2</v>
      </c>
      <c r="H21" s="594">
        <f t="shared" si="2"/>
        <v>5.858459274776797E-2</v>
      </c>
    </row>
    <row r="22" spans="2:14" ht="17.25" customHeight="1">
      <c r="B22" s="584"/>
      <c r="C22" s="595">
        <f>C20+C21</f>
        <v>1</v>
      </c>
      <c r="D22" s="590">
        <f t="shared" ref="D22:H22" si="3">D20+D21</f>
        <v>1</v>
      </c>
      <c r="E22" s="590">
        <f t="shared" si="3"/>
        <v>1</v>
      </c>
      <c r="F22" s="590">
        <f t="shared" si="3"/>
        <v>1</v>
      </c>
      <c r="G22" s="590">
        <f t="shared" si="3"/>
        <v>1</v>
      </c>
      <c r="H22" s="595">
        <f t="shared" si="3"/>
        <v>1</v>
      </c>
    </row>
    <row r="24" spans="2:14" ht="17.25" customHeight="1">
      <c r="B24" s="596" t="s">
        <v>518</v>
      </c>
      <c r="C24" s="357" t="s">
        <v>519</v>
      </c>
      <c r="D24" s="357"/>
    </row>
    <row r="25" spans="2:14" ht="17.25" customHeight="1">
      <c r="B25" s="597" t="s">
        <v>520</v>
      </c>
      <c r="C25" s="357" t="s">
        <v>245</v>
      </c>
      <c r="D25" s="357" t="s">
        <v>245</v>
      </c>
      <c r="E25" s="357" t="s">
        <v>245</v>
      </c>
      <c r="F25" s="357" t="s">
        <v>245</v>
      </c>
      <c r="G25" s="357" t="s">
        <v>245</v>
      </c>
    </row>
    <row r="26" spans="2:14" ht="17.25" customHeight="1">
      <c r="B26" s="598"/>
      <c r="C26" s="599">
        <v>2015</v>
      </c>
      <c r="D26" s="599">
        <v>2016</v>
      </c>
      <c r="E26" s="599">
        <v>2017</v>
      </c>
      <c r="F26" s="599">
        <v>2018</v>
      </c>
      <c r="G26" s="599">
        <v>2019</v>
      </c>
      <c r="H26" s="600">
        <v>2020</v>
      </c>
      <c r="I26" s="601">
        <v>2025</v>
      </c>
      <c r="J26" s="601">
        <v>2030</v>
      </c>
      <c r="K26" s="601">
        <v>2035</v>
      </c>
      <c r="L26" s="601">
        <v>2040</v>
      </c>
      <c r="M26" s="601">
        <v>2045</v>
      </c>
      <c r="N26" s="601">
        <v>2050</v>
      </c>
    </row>
    <row r="27" spans="2:14" ht="17.25" customHeight="1">
      <c r="B27" s="602" t="s">
        <v>521</v>
      </c>
      <c r="C27" s="603">
        <v>0.9884369207093141</v>
      </c>
      <c r="D27" s="603">
        <v>0.97516496981830725</v>
      </c>
      <c r="E27" s="603">
        <v>0.96728649796963184</v>
      </c>
      <c r="F27" s="603">
        <v>0.95262317576055988</v>
      </c>
      <c r="G27" s="603">
        <v>0.94323565956013433</v>
      </c>
      <c r="H27" s="603">
        <v>0.94141540725223205</v>
      </c>
      <c r="I27" s="604">
        <f t="shared" ref="I27:N27" si="4">1-I28</f>
        <v>0.67070770362611598</v>
      </c>
      <c r="J27" s="604">
        <f t="shared" si="4"/>
        <v>0.4</v>
      </c>
      <c r="K27" s="604">
        <f t="shared" si="4"/>
        <v>0.32499999999999996</v>
      </c>
      <c r="L27" s="604">
        <f t="shared" si="4"/>
        <v>0.25</v>
      </c>
      <c r="M27" s="604">
        <f t="shared" si="4"/>
        <v>0.125</v>
      </c>
      <c r="N27" s="604">
        <f t="shared" si="4"/>
        <v>0</v>
      </c>
    </row>
    <row r="28" spans="2:14" ht="17.25" customHeight="1">
      <c r="B28" s="602" t="s">
        <v>522</v>
      </c>
      <c r="C28" s="603">
        <v>1.156307929068588E-2</v>
      </c>
      <c r="D28" s="603">
        <v>2.4835030181692787E-2</v>
      </c>
      <c r="E28" s="603">
        <v>3.2713502030368102E-2</v>
      </c>
      <c r="F28" s="603">
        <v>4.7376824239440139E-2</v>
      </c>
      <c r="G28" s="603">
        <v>5.6764340439865647E-2</v>
      </c>
      <c r="H28" s="603">
        <v>5.858459274776797E-2</v>
      </c>
      <c r="I28" s="604">
        <f>0.5*H28+0.5*J28</f>
        <v>0.32929229637388396</v>
      </c>
      <c r="J28" s="604">
        <v>0.6</v>
      </c>
      <c r="K28" s="604">
        <f>0.5*J28+0.5*L28</f>
        <v>0.67500000000000004</v>
      </c>
      <c r="L28" s="604">
        <v>0.75</v>
      </c>
      <c r="M28" s="604">
        <f>0.5*L28+0.5*N28</f>
        <v>0.875</v>
      </c>
      <c r="N28" s="604">
        <v>1</v>
      </c>
    </row>
    <row r="29" spans="2:14" ht="17.25" customHeight="1">
      <c r="B29" s="597" t="s">
        <v>523</v>
      </c>
      <c r="C29" s="357"/>
      <c r="D29" s="357"/>
      <c r="H29" s="605">
        <f>1-H30</f>
        <v>0.98044326342161014</v>
      </c>
      <c r="I29" s="605">
        <f t="shared" ref="I29:N29" si="5">1-I30</f>
        <v>0.88549385970997352</v>
      </c>
      <c r="J29" s="605">
        <f t="shared" si="5"/>
        <v>0.67070770362611598</v>
      </c>
      <c r="K29" s="605">
        <f t="shared" si="5"/>
        <v>0.44892692590652894</v>
      </c>
      <c r="L29" s="605">
        <f t="shared" si="5"/>
        <v>0.32499999999999996</v>
      </c>
      <c r="M29" s="605">
        <f t="shared" si="5"/>
        <v>0.23750000000000004</v>
      </c>
      <c r="N29" s="605">
        <f t="shared" si="5"/>
        <v>0.125</v>
      </c>
    </row>
    <row r="30" spans="2:14" ht="17.25" customHeight="1">
      <c r="B30" s="597" t="s">
        <v>524</v>
      </c>
      <c r="C30" s="357"/>
      <c r="D30" s="357"/>
      <c r="H30" s="605">
        <f>0.83*C28+0.17*H28</f>
        <v>1.9556736578389834E-2</v>
      </c>
      <c r="I30" s="605">
        <f>0.25*C28+0.5*H28+0.25*I28</f>
        <v>0.11450614029002645</v>
      </c>
      <c r="J30" s="605">
        <f t="shared" ref="J30:N30" si="6">0.25*H28+0.5*I28+0.25*J28</f>
        <v>0.32929229637388396</v>
      </c>
      <c r="K30" s="605">
        <f t="shared" si="6"/>
        <v>0.55107307409347106</v>
      </c>
      <c r="L30" s="605">
        <f t="shared" si="6"/>
        <v>0.67500000000000004</v>
      </c>
      <c r="M30" s="605">
        <f t="shared" si="6"/>
        <v>0.76249999999999996</v>
      </c>
      <c r="N30" s="605">
        <f t="shared" si="6"/>
        <v>0.875</v>
      </c>
    </row>
    <row r="31" spans="2:14" ht="17.25" customHeight="1">
      <c r="C31" s="357"/>
      <c r="D31" s="357"/>
    </row>
    <row r="32" spans="2:14" ht="17.25" customHeight="1">
      <c r="B32" s="597" t="s">
        <v>525</v>
      </c>
      <c r="C32" s="357" t="s">
        <v>245</v>
      </c>
      <c r="D32" s="357"/>
    </row>
    <row r="33" spans="2:14" ht="17.25" customHeight="1">
      <c r="B33" s="598"/>
      <c r="C33" s="599">
        <v>2015</v>
      </c>
      <c r="D33" s="599">
        <v>2016</v>
      </c>
      <c r="E33" s="599">
        <v>2017</v>
      </c>
      <c r="F33" s="599">
        <v>2018</v>
      </c>
      <c r="G33" s="599">
        <v>2019</v>
      </c>
      <c r="H33" s="600">
        <v>2020</v>
      </c>
      <c r="I33" s="601">
        <v>2025</v>
      </c>
      <c r="J33" s="601">
        <v>2030</v>
      </c>
      <c r="K33" s="601">
        <v>2035</v>
      </c>
      <c r="L33" s="601">
        <v>2040</v>
      </c>
      <c r="M33" s="601">
        <v>2045</v>
      </c>
      <c r="N33" s="601">
        <v>2050</v>
      </c>
    </row>
    <row r="34" spans="2:14" ht="17.25" customHeight="1">
      <c r="B34" s="602" t="s">
        <v>521</v>
      </c>
      <c r="C34" s="604">
        <f>1-C35</f>
        <v>1</v>
      </c>
      <c r="D34" s="604">
        <f>1-D35</f>
        <v>1</v>
      </c>
      <c r="E34" s="604">
        <f>1-E35</f>
        <v>0.99217730536864401</v>
      </c>
      <c r="F34" s="604">
        <f t="shared" ref="F34:G34" si="7">1-F35</f>
        <v>0.98826595805296613</v>
      </c>
      <c r="G34" s="604">
        <f t="shared" si="7"/>
        <v>0.98435461073728814</v>
      </c>
      <c r="H34" s="606">
        <f>H29</f>
        <v>0.98044326342161014</v>
      </c>
      <c r="I34" s="606">
        <f t="shared" ref="I34:N35" si="8">I29</f>
        <v>0.88549385970997352</v>
      </c>
      <c r="J34" s="606">
        <f t="shared" si="8"/>
        <v>0.67070770362611598</v>
      </c>
      <c r="K34" s="606">
        <f t="shared" si="8"/>
        <v>0.44892692590652894</v>
      </c>
      <c r="L34" s="606">
        <f t="shared" si="8"/>
        <v>0.32499999999999996</v>
      </c>
      <c r="M34" s="606">
        <f t="shared" si="8"/>
        <v>0.23750000000000004</v>
      </c>
      <c r="N34" s="606">
        <f t="shared" si="8"/>
        <v>0.125</v>
      </c>
    </row>
    <row r="35" spans="2:14" ht="17.25" customHeight="1">
      <c r="B35" s="602" t="s">
        <v>522</v>
      </c>
      <c r="C35" s="604">
        <f>0%</f>
        <v>0</v>
      </c>
      <c r="D35" s="604">
        <f>0.8*C35*0.2*H35</f>
        <v>0</v>
      </c>
      <c r="E35" s="604">
        <f>C35*0.6+H35*0.4</f>
        <v>7.8226946313559344E-3</v>
      </c>
      <c r="F35" s="604">
        <f>0.4*C35+0.6*H35</f>
        <v>1.17340419470339E-2</v>
      </c>
      <c r="G35" s="604">
        <f>C35*0.2+H35*0.8</f>
        <v>1.5645389262711869E-2</v>
      </c>
      <c r="H35" s="606">
        <f>H30</f>
        <v>1.9556736578389834E-2</v>
      </c>
      <c r="I35" s="606">
        <f t="shared" si="8"/>
        <v>0.11450614029002645</v>
      </c>
      <c r="J35" s="606">
        <f t="shared" si="8"/>
        <v>0.32929229637388396</v>
      </c>
      <c r="K35" s="606">
        <f t="shared" si="8"/>
        <v>0.55107307409347106</v>
      </c>
      <c r="L35" s="606">
        <f t="shared" si="8"/>
        <v>0.67500000000000004</v>
      </c>
      <c r="M35" s="606">
        <f t="shared" si="8"/>
        <v>0.76249999999999996</v>
      </c>
      <c r="N35" s="606">
        <f t="shared" si="8"/>
        <v>0.875</v>
      </c>
    </row>
    <row r="36" spans="2:14" ht="17.25" customHeight="1">
      <c r="C36" s="357"/>
      <c r="D36" s="357"/>
    </row>
    <row r="37" spans="2:14" ht="17.25" customHeight="1">
      <c r="C37" s="357"/>
      <c r="D37" s="357"/>
    </row>
    <row r="38" spans="2:14" ht="17.25" customHeight="1">
      <c r="B38" s="597" t="s">
        <v>526</v>
      </c>
      <c r="C38" s="607">
        <v>1</v>
      </c>
      <c r="D38" s="607"/>
      <c r="E38" s="607"/>
      <c r="F38" s="607"/>
      <c r="G38" s="607"/>
    </row>
    <row r="39" spans="2:14" ht="17.25" customHeight="1">
      <c r="B39" s="597" t="s">
        <v>527</v>
      </c>
      <c r="C39" s="357">
        <v>0.3</v>
      </c>
      <c r="D39" s="357"/>
    </row>
    <row r="40" spans="2:14" ht="17.25" customHeight="1">
      <c r="C40" s="357"/>
      <c r="D40" s="357"/>
    </row>
    <row r="41" spans="2:14" ht="17.25" customHeight="1">
      <c r="B41" s="596" t="s">
        <v>528</v>
      </c>
      <c r="C41" s="357"/>
      <c r="D41" s="357"/>
    </row>
    <row r="42" spans="2:14" ht="17.25" customHeight="1">
      <c r="B42" s="598"/>
      <c r="C42" s="599">
        <v>2015</v>
      </c>
      <c r="D42" s="599">
        <v>2016</v>
      </c>
      <c r="E42" s="599">
        <v>2017</v>
      </c>
      <c r="F42" s="599">
        <v>2018</v>
      </c>
      <c r="G42" s="599">
        <v>2019</v>
      </c>
      <c r="H42" s="600">
        <v>2020</v>
      </c>
      <c r="I42" s="601">
        <v>2025</v>
      </c>
      <c r="J42" s="601">
        <v>2030</v>
      </c>
      <c r="K42" s="601">
        <v>2035</v>
      </c>
      <c r="L42" s="601">
        <v>2040</v>
      </c>
      <c r="M42" s="601">
        <v>2045</v>
      </c>
      <c r="N42" s="601">
        <v>2050</v>
      </c>
    </row>
    <row r="43" spans="2:14" ht="17.25" customHeight="1">
      <c r="B43" s="602" t="s">
        <v>529</v>
      </c>
      <c r="C43" s="604">
        <f>0</f>
        <v>0</v>
      </c>
      <c r="D43" s="604">
        <f>0%</f>
        <v>0</v>
      </c>
      <c r="E43" s="604">
        <f>0%</f>
        <v>0</v>
      </c>
      <c r="F43" s="604">
        <f>0%</f>
        <v>0</v>
      </c>
      <c r="G43" s="604">
        <f>0.5*H43</f>
        <v>1.6666666666666666E-2</v>
      </c>
      <c r="H43" s="604">
        <v>3.3333333333333333E-2</v>
      </c>
      <c r="I43" s="604">
        <v>6.6666666666666666E-2</v>
      </c>
      <c r="J43" s="604">
        <v>0.1</v>
      </c>
      <c r="K43" s="604">
        <v>0.13750000000000001</v>
      </c>
      <c r="L43" s="604">
        <v>0.17499999999999999</v>
      </c>
      <c r="M43" s="604">
        <v>0.21249999999999999</v>
      </c>
      <c r="N43" s="604">
        <v>0.25</v>
      </c>
    </row>
    <row r="44" spans="2:14" ht="17.25" customHeight="1">
      <c r="B44" s="602" t="s">
        <v>530</v>
      </c>
      <c r="C44" s="604">
        <f>0</f>
        <v>0</v>
      </c>
      <c r="D44" s="604">
        <f>0%</f>
        <v>0</v>
      </c>
      <c r="E44" s="604">
        <f>0%</f>
        <v>0</v>
      </c>
      <c r="F44" s="604">
        <f>0%</f>
        <v>0</v>
      </c>
      <c r="G44" s="604">
        <f>0.5*H44</f>
        <v>0.01</v>
      </c>
      <c r="H44" s="604">
        <v>0.02</v>
      </c>
      <c r="I44" s="604">
        <v>0.04</v>
      </c>
      <c r="J44" s="604">
        <v>0.06</v>
      </c>
      <c r="K44" s="604">
        <v>8.249999999999999E-2</v>
      </c>
      <c r="L44" s="604">
        <v>0.105</v>
      </c>
      <c r="M44" s="604">
        <v>0.1275</v>
      </c>
      <c r="N44" s="604">
        <v>0.15</v>
      </c>
    </row>
    <row r="45" spans="2:14" ht="17.25" customHeight="1">
      <c r="C45" s="357"/>
      <c r="D45" s="357"/>
    </row>
    <row r="46" spans="2:14" ht="17.25" customHeight="1">
      <c r="C46" s="357"/>
      <c r="D46" s="357"/>
    </row>
    <row r="47" spans="2:14" ht="17.25" customHeight="1">
      <c r="B47" s="426" t="s">
        <v>531</v>
      </c>
      <c r="C47" s="357"/>
      <c r="D47" s="357"/>
    </row>
    <row r="48" spans="2:14" ht="17.25" customHeight="1">
      <c r="C48" s="608"/>
      <c r="D48" s="608"/>
      <c r="E48" s="608"/>
      <c r="F48" s="608"/>
      <c r="G48" s="608"/>
    </row>
    <row r="49" spans="2:14" ht="17.25" customHeight="1">
      <c r="B49" s="598"/>
      <c r="C49" s="599">
        <v>2015</v>
      </c>
      <c r="D49" s="599">
        <v>2016</v>
      </c>
      <c r="E49" s="599">
        <v>2017</v>
      </c>
      <c r="F49" s="599">
        <v>2018</v>
      </c>
      <c r="G49" s="599">
        <v>2019</v>
      </c>
      <c r="H49" s="600">
        <v>2020</v>
      </c>
      <c r="I49" s="601">
        <v>2025</v>
      </c>
      <c r="J49" s="601">
        <v>2030</v>
      </c>
      <c r="K49" s="601">
        <v>2035</v>
      </c>
      <c r="L49" s="601">
        <v>2040</v>
      </c>
      <c r="M49" s="601">
        <v>2045</v>
      </c>
      <c r="N49" s="601">
        <v>2050</v>
      </c>
    </row>
    <row r="50" spans="2:14" ht="17.25" customHeight="1">
      <c r="B50" s="598" t="s">
        <v>532</v>
      </c>
      <c r="C50" s="609">
        <f t="shared" ref="C50:N51" si="9">100*C34*$C38*(1-C43)</f>
        <v>100</v>
      </c>
      <c r="D50" s="609">
        <f t="shared" si="9"/>
        <v>100</v>
      </c>
      <c r="E50" s="609">
        <f t="shared" si="9"/>
        <v>99.217730536864394</v>
      </c>
      <c r="F50" s="609">
        <f t="shared" si="9"/>
        <v>98.82659580529662</v>
      </c>
      <c r="G50" s="609">
        <f t="shared" si="9"/>
        <v>96.794870055833329</v>
      </c>
      <c r="H50" s="609">
        <f>100*H34*$C38*(1-H43)</f>
        <v>94.776182130755643</v>
      </c>
      <c r="I50" s="609">
        <f t="shared" si="9"/>
        <v>82.646093572930866</v>
      </c>
      <c r="J50" s="609">
        <f t="shared" si="9"/>
        <v>60.363693326350436</v>
      </c>
      <c r="K50" s="609">
        <f t="shared" si="9"/>
        <v>38.719947359438123</v>
      </c>
      <c r="L50" s="609">
        <f t="shared" si="9"/>
        <v>26.812499999999993</v>
      </c>
      <c r="M50" s="609">
        <f t="shared" si="9"/>
        <v>18.703125000000004</v>
      </c>
      <c r="N50" s="609">
        <f t="shared" si="9"/>
        <v>9.375</v>
      </c>
    </row>
    <row r="51" spans="2:14" ht="17.25" customHeight="1">
      <c r="B51" s="598" t="s">
        <v>533</v>
      </c>
      <c r="C51" s="609">
        <f t="shared" si="9"/>
        <v>0</v>
      </c>
      <c r="D51" s="609">
        <f t="shared" si="9"/>
        <v>0</v>
      </c>
      <c r="E51" s="609">
        <f t="shared" si="9"/>
        <v>0.23468083894067801</v>
      </c>
      <c r="F51" s="609">
        <f t="shared" si="9"/>
        <v>0.352021258411017</v>
      </c>
      <c r="G51" s="609">
        <f t="shared" si="9"/>
        <v>0.46466806110254244</v>
      </c>
      <c r="H51" s="609">
        <f t="shared" si="9"/>
        <v>0.57496805540466112</v>
      </c>
      <c r="I51" s="609">
        <f t="shared" si="9"/>
        <v>3.2977768403527619</v>
      </c>
      <c r="J51" s="609">
        <f t="shared" si="9"/>
        <v>9.2860427577435267</v>
      </c>
      <c r="K51" s="609">
        <f t="shared" si="9"/>
        <v>15.168286364422789</v>
      </c>
      <c r="L51" s="609">
        <f t="shared" si="9"/>
        <v>18.123750000000001</v>
      </c>
      <c r="M51" s="609">
        <f t="shared" si="9"/>
        <v>19.958437500000002</v>
      </c>
      <c r="N51" s="609">
        <f t="shared" si="9"/>
        <v>22.3125</v>
      </c>
    </row>
    <row r="52" spans="2:14" ht="17.25" customHeight="1">
      <c r="B52" s="598" t="s">
        <v>534</v>
      </c>
      <c r="C52" s="610">
        <f>C50+C51</f>
        <v>100</v>
      </c>
      <c r="D52" s="610">
        <f t="shared" ref="D52:N52" si="10">D50+D51</f>
        <v>100</v>
      </c>
      <c r="E52" s="610">
        <f t="shared" si="10"/>
        <v>99.45241137580507</v>
      </c>
      <c r="F52" s="610">
        <f t="shared" si="10"/>
        <v>99.178617063707634</v>
      </c>
      <c r="G52" s="610">
        <f t="shared" si="10"/>
        <v>97.259538116935872</v>
      </c>
      <c r="H52" s="610">
        <f t="shared" si="10"/>
        <v>95.351150186160311</v>
      </c>
      <c r="I52" s="610">
        <f t="shared" si="10"/>
        <v>85.943870413283634</v>
      </c>
      <c r="J52" s="610">
        <f t="shared" si="10"/>
        <v>69.649736084093959</v>
      </c>
      <c r="K52" s="610">
        <f t="shared" si="10"/>
        <v>53.888233723860914</v>
      </c>
      <c r="L52" s="610">
        <f t="shared" si="10"/>
        <v>44.936249999999994</v>
      </c>
      <c r="M52" s="610">
        <f t="shared" si="10"/>
        <v>38.661562500000002</v>
      </c>
      <c r="N52" s="610">
        <f t="shared" si="10"/>
        <v>31.6875</v>
      </c>
    </row>
    <row r="53" spans="2:14" ht="17.25" customHeight="1">
      <c r="C53" s="357"/>
      <c r="D53" s="357"/>
    </row>
    <row r="54" spans="2:14" ht="17.25" customHeight="1">
      <c r="B54" s="598"/>
      <c r="C54" s="599">
        <v>2015</v>
      </c>
      <c r="D54" s="599">
        <v>2016</v>
      </c>
      <c r="E54" s="599">
        <v>2017</v>
      </c>
      <c r="F54" s="599">
        <v>2018</v>
      </c>
      <c r="G54" s="599">
        <v>2019</v>
      </c>
      <c r="H54" s="600">
        <v>2020</v>
      </c>
      <c r="I54" s="601">
        <v>2025</v>
      </c>
      <c r="J54" s="601">
        <v>2030</v>
      </c>
      <c r="K54" s="601">
        <v>2035</v>
      </c>
      <c r="L54" s="601">
        <v>2040</v>
      </c>
      <c r="M54" s="601">
        <v>2045</v>
      </c>
      <c r="N54" s="601">
        <v>2050</v>
      </c>
    </row>
    <row r="55" spans="2:14" ht="17.25" customHeight="1">
      <c r="B55" s="598" t="s">
        <v>535</v>
      </c>
      <c r="C55" s="611">
        <f>'Run 1 Trafic'!B28</f>
        <v>11.133746508571427</v>
      </c>
      <c r="D55" s="611">
        <f>'Run 1 Trafic'!C28</f>
        <v>11.210580250247251</v>
      </c>
      <c r="E55" s="611">
        <f>'Run 1 Trafic'!D28</f>
        <v>11.273264494188268</v>
      </c>
      <c r="F55" s="611">
        <f>'Run 1 Trafic'!E28</f>
        <v>11.340237796767951</v>
      </c>
      <c r="G55" s="611">
        <f>'Run 1 Trafic'!F28</f>
        <v>11.340237796767951</v>
      </c>
      <c r="H55" s="611">
        <f>'Run 1 Trafic'!G28</f>
        <v>9.5825009382689181</v>
      </c>
      <c r="I55" s="611">
        <f>'Run 1 Trafic'!H28</f>
        <v>15.036631590145351</v>
      </c>
      <c r="J55" s="611">
        <f>'Run 1 Trafic'!I28</f>
        <v>19.27827249043516</v>
      </c>
      <c r="K55" s="611">
        <f>'Run 1 Trafic'!J28</f>
        <v>21.813566858519785</v>
      </c>
      <c r="L55" s="611">
        <f>'Run 1 Trafic'!K28</f>
        <v>24.3049209425843</v>
      </c>
      <c r="M55" s="611">
        <f>'Run 1 Trafic'!L28</f>
        <v>26.770126617549703</v>
      </c>
      <c r="N55" s="611">
        <f>'Run 1 Trafic'!M28</f>
        <v>29.155797497120048</v>
      </c>
    </row>
    <row r="56" spans="2:14" ht="17.25" customHeight="1">
      <c r="C56" s="357"/>
      <c r="D56" s="357"/>
    </row>
    <row r="57" spans="2:14" ht="17.25" customHeight="1">
      <c r="C57" s="357"/>
      <c r="D57" s="357"/>
    </row>
    <row r="58" spans="2:14" ht="17.25" customHeight="1">
      <c r="C58" s="357"/>
      <c r="D58" s="357"/>
    </row>
    <row r="59" spans="2:14" ht="17.25" customHeight="1">
      <c r="B59" s="612" t="s">
        <v>158</v>
      </c>
      <c r="D59" s="357"/>
    </row>
    <row r="60" spans="2:14" ht="17.25" customHeight="1">
      <c r="B60" s="344" t="s">
        <v>404</v>
      </c>
      <c r="C60" s="246">
        <v>2015</v>
      </c>
      <c r="D60" s="246">
        <v>2016</v>
      </c>
      <c r="E60" s="246">
        <v>2017</v>
      </c>
      <c r="F60" s="246">
        <v>2018</v>
      </c>
      <c r="G60" s="246">
        <v>2019</v>
      </c>
      <c r="H60" s="246">
        <v>2020</v>
      </c>
      <c r="I60" s="246">
        <v>2025</v>
      </c>
      <c r="J60" s="246">
        <v>2030</v>
      </c>
      <c r="K60" s="246">
        <v>2035</v>
      </c>
      <c r="L60" s="246">
        <v>2040</v>
      </c>
      <c r="M60" s="246">
        <v>2045</v>
      </c>
      <c r="N60" s="247">
        <v>2050</v>
      </c>
    </row>
    <row r="61" spans="2:14" ht="17.25" customHeight="1">
      <c r="B61" s="348" t="s">
        <v>268</v>
      </c>
      <c r="C61" s="613">
        <v>0.43109493213592875</v>
      </c>
      <c r="D61" s="613">
        <v>0.43407389011323771</v>
      </c>
      <c r="E61" s="613">
        <v>0.43650340645169383</v>
      </c>
      <c r="F61" s="613">
        <v>0.43910243667983567</v>
      </c>
      <c r="G61" s="613">
        <v>0.43901603835014552</v>
      </c>
      <c r="H61" s="613">
        <v>0.37096855240587295</v>
      </c>
      <c r="I61" s="614">
        <f>$G$63*I$55/$G$55*I50/$G$52</f>
        <v>0.49465102348762868</v>
      </c>
      <c r="J61" s="614">
        <f t="shared" ref="J61:N61" si="11">$G$63*J$55/$G$55*J50/$G$52</f>
        <v>0.46320148249155296</v>
      </c>
      <c r="K61" s="614">
        <f t="shared" si="11"/>
        <v>0.33619207031569331</v>
      </c>
      <c r="L61" s="614">
        <f t="shared" si="11"/>
        <v>0.25939257737155352</v>
      </c>
      <c r="M61" s="614">
        <f t="shared" si="11"/>
        <v>0.1992923479717594</v>
      </c>
      <c r="N61" s="614">
        <f t="shared" si="11"/>
        <v>0.10879832861034781</v>
      </c>
    </row>
    <row r="62" spans="2:14" ht="17.25" customHeight="1">
      <c r="B62" s="348" t="s">
        <v>191</v>
      </c>
      <c r="C62" s="615">
        <f>0</f>
        <v>0</v>
      </c>
      <c r="D62" s="615">
        <f>0</f>
        <v>0</v>
      </c>
      <c r="E62" s="615">
        <f>0</f>
        <v>0</v>
      </c>
      <c r="F62" s="615">
        <f>0</f>
        <v>0</v>
      </c>
      <c r="G62" s="615">
        <f>0</f>
        <v>0</v>
      </c>
      <c r="H62" s="615">
        <f>0</f>
        <v>0</v>
      </c>
      <c r="I62" s="614">
        <f t="shared" ref="I62:N62" si="12">$G$63*I$55/$G$55*I51/$G$52</f>
        <v>1.9737759146169445E-2</v>
      </c>
      <c r="J62" s="614">
        <f t="shared" si="12"/>
        <v>7.1256553978765722E-2</v>
      </c>
      <c r="K62" s="614">
        <f t="shared" si="12"/>
        <v>0.13170104671522978</v>
      </c>
      <c r="L62" s="614">
        <f t="shared" si="12"/>
        <v>0.1753348708303103</v>
      </c>
      <c r="M62" s="614">
        <f t="shared" si="12"/>
        <v>0.21266841082560328</v>
      </c>
      <c r="N62" s="614">
        <f t="shared" si="12"/>
        <v>0.25894002209262779</v>
      </c>
    </row>
    <row r="63" spans="2:14" ht="17.25" customHeight="1">
      <c r="B63" s="348" t="s">
        <v>536</v>
      </c>
      <c r="C63" s="615">
        <f>C61+C62</f>
        <v>0.43109493213592875</v>
      </c>
      <c r="D63" s="615">
        <f t="shared" ref="D63:N63" si="13">D61+D62</f>
        <v>0.43407389011323771</v>
      </c>
      <c r="E63" s="615">
        <f t="shared" si="13"/>
        <v>0.43650340645169383</v>
      </c>
      <c r="F63" s="615">
        <f t="shared" si="13"/>
        <v>0.43910243667983567</v>
      </c>
      <c r="G63" s="615">
        <f t="shared" si="13"/>
        <v>0.43901603835014552</v>
      </c>
      <c r="H63" s="615">
        <f t="shared" si="13"/>
        <v>0.37096855240587295</v>
      </c>
      <c r="I63" s="615">
        <f t="shared" si="13"/>
        <v>0.51438878263379817</v>
      </c>
      <c r="J63" s="615">
        <f t="shared" si="13"/>
        <v>0.53445803647031864</v>
      </c>
      <c r="K63" s="615">
        <f t="shared" si="13"/>
        <v>0.46789311703092307</v>
      </c>
      <c r="L63" s="615">
        <f t="shared" si="13"/>
        <v>0.43472744820186382</v>
      </c>
      <c r="M63" s="615">
        <f t="shared" si="13"/>
        <v>0.41196075879736271</v>
      </c>
      <c r="N63" s="615">
        <f t="shared" si="13"/>
        <v>0.36773835070297561</v>
      </c>
    </row>
    <row r="64" spans="2:14" ht="17.25" customHeight="1">
      <c r="C64" s="616"/>
      <c r="D64" s="616"/>
      <c r="E64" s="616"/>
      <c r="F64" s="616">
        <f t="shared" ref="F64:H64" si="14">F63/$F63-1</f>
        <v>0</v>
      </c>
      <c r="G64" s="616">
        <f t="shared" si="14"/>
        <v>-1.9676121668421587E-4</v>
      </c>
      <c r="H64" s="616">
        <f t="shared" si="14"/>
        <v>-0.15516626322809823</v>
      </c>
      <c r="I64" s="616">
        <f>I63/$F63-1</f>
        <v>0.1714550857955186</v>
      </c>
      <c r="J64" s="616">
        <f t="shared" ref="J64:N64" si="15">J63/$F63-1</f>
        <v>0.21716026108051389</v>
      </c>
      <c r="K64" s="616">
        <f t="shared" si="15"/>
        <v>6.5567115884805904E-2</v>
      </c>
      <c r="L64" s="616">
        <f t="shared" si="15"/>
        <v>-9.9634803009799322E-3</v>
      </c>
      <c r="M64" s="616">
        <f t="shared" si="15"/>
        <v>-6.1811722311764017E-2</v>
      </c>
      <c r="N64" s="616">
        <f t="shared" si="15"/>
        <v>-0.1625226371241798</v>
      </c>
    </row>
  </sheetData>
  <pageMargins left="0" right="0" top="0.39370078740157505" bottom="0.39370078740157505" header="0" footer="0"/>
  <pageSetup paperSize="9" orientation="portrait" r:id="rId1"/>
  <headerFooter>
    <oddHeader>&amp;C&amp;A</oddHeader>
    <oddFooter>&amp;CPage &amp;P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D7D5C-5483-4FD4-A3FB-AEEE947251C6}">
  <dimension ref="A1:W95"/>
  <sheetViews>
    <sheetView workbookViewId="0"/>
  </sheetViews>
  <sheetFormatPr baseColWidth="10" defaultRowHeight="17.25" customHeight="1"/>
  <cols>
    <col min="1" max="1" width="10.42578125" style="357" customWidth="1"/>
    <col min="2" max="2" width="79.85546875" style="357" customWidth="1"/>
    <col min="3" max="6" width="8.5703125" style="358" customWidth="1"/>
    <col min="7" max="7" width="9.85546875" style="358" customWidth="1"/>
    <col min="8" max="8" width="8.5703125" style="358" customWidth="1"/>
    <col min="9" max="14" width="8.5703125" style="357" customWidth="1"/>
    <col min="15" max="15" width="8.140625" style="357" customWidth="1"/>
    <col min="16" max="1002" width="12.140625" style="357" customWidth="1"/>
    <col min="1003" max="1003" width="12.5703125" style="357" customWidth="1"/>
    <col min="1004" max="1004" width="11.42578125" style="357" customWidth="1"/>
    <col min="1005" max="16384" width="11.42578125" style="357"/>
  </cols>
  <sheetData>
    <row r="1" spans="2:16" ht="17.25" customHeight="1">
      <c r="B1" s="617"/>
      <c r="C1" s="617"/>
      <c r="D1" s="617"/>
      <c r="E1" s="618"/>
      <c r="F1" s="618"/>
      <c r="G1" s="618"/>
      <c r="H1" s="618"/>
      <c r="I1" s="617"/>
      <c r="J1" s="617"/>
      <c r="K1" s="617"/>
      <c r="L1" s="617"/>
      <c r="M1" s="617"/>
      <c r="N1" s="617"/>
      <c r="O1" s="617"/>
      <c r="P1" s="617"/>
    </row>
    <row r="2" spans="2:16" s="582" customFormat="1" ht="17.25" customHeight="1">
      <c r="B2" s="619" t="s">
        <v>537</v>
      </c>
      <c r="C2" s="620"/>
      <c r="D2" s="620"/>
      <c r="E2" s="620"/>
      <c r="F2" s="620"/>
      <c r="G2" s="620"/>
      <c r="H2" s="620"/>
      <c r="I2" s="619"/>
      <c r="J2" s="619"/>
      <c r="K2" s="619"/>
      <c r="L2" s="619"/>
      <c r="M2" s="619"/>
      <c r="N2" s="619"/>
      <c r="O2" s="619"/>
      <c r="P2" s="619"/>
    </row>
    <row r="3" spans="2:16" ht="17.25" customHeight="1">
      <c r="B3" s="617"/>
      <c r="C3" s="617"/>
      <c r="D3" s="617"/>
      <c r="E3" s="617"/>
      <c r="F3" s="617"/>
      <c r="G3" s="617"/>
      <c r="H3" s="617"/>
      <c r="I3" s="617"/>
      <c r="J3" s="617"/>
      <c r="K3" s="617"/>
      <c r="L3" s="617"/>
      <c r="M3" s="617"/>
      <c r="N3" s="617"/>
      <c r="O3" s="617"/>
      <c r="P3" s="617"/>
    </row>
    <row r="4" spans="2:16" ht="17.25" customHeight="1">
      <c r="B4" s="617"/>
      <c r="C4" s="621"/>
      <c r="D4" s="617"/>
      <c r="E4" s="617"/>
      <c r="F4" s="617"/>
      <c r="G4" s="617"/>
      <c r="H4" s="617"/>
      <c r="I4" s="617"/>
      <c r="J4" s="617"/>
      <c r="K4" s="617"/>
      <c r="L4" s="617"/>
      <c r="M4" s="617"/>
      <c r="N4" s="621" t="s">
        <v>538</v>
      </c>
      <c r="O4" s="617"/>
      <c r="P4" s="617"/>
    </row>
    <row r="5" spans="2:16" ht="17.25" customHeight="1">
      <c r="B5" s="622" t="s">
        <v>539</v>
      </c>
      <c r="C5" s="623"/>
      <c r="D5" s="623"/>
      <c r="E5" s="623"/>
      <c r="F5" s="623"/>
      <c r="G5" s="623"/>
      <c r="H5" s="623"/>
      <c r="I5" s="623"/>
      <c r="J5" s="623"/>
      <c r="K5" s="623"/>
      <c r="L5" s="623"/>
      <c r="M5" s="623"/>
      <c r="N5" s="623"/>
      <c r="O5" s="623"/>
      <c r="P5" s="617"/>
    </row>
    <row r="6" spans="2:16" ht="17.25" customHeight="1">
      <c r="B6" s="623"/>
      <c r="C6" s="623"/>
      <c r="D6" s="623"/>
      <c r="E6" s="623"/>
      <c r="F6" s="623"/>
      <c r="G6" s="623"/>
      <c r="H6" s="623"/>
      <c r="I6" s="623"/>
      <c r="J6" s="623"/>
      <c r="K6" s="623"/>
      <c r="L6" s="623"/>
      <c r="M6" s="623"/>
      <c r="N6" s="623"/>
      <c r="O6" s="623"/>
      <c r="P6" s="617"/>
    </row>
    <row r="7" spans="2:16" ht="17.25" customHeight="1">
      <c r="B7" s="624"/>
      <c r="C7" s="625">
        <v>2015</v>
      </c>
      <c r="D7" s="625">
        <v>2016</v>
      </c>
      <c r="E7" s="625">
        <v>2017</v>
      </c>
      <c r="F7" s="625">
        <v>2018</v>
      </c>
      <c r="G7" s="625">
        <v>2019</v>
      </c>
      <c r="H7" s="626">
        <v>2020</v>
      </c>
      <c r="I7" s="627">
        <v>2025</v>
      </c>
      <c r="J7" s="627">
        <v>2030</v>
      </c>
      <c r="K7" s="627">
        <v>2035</v>
      </c>
      <c r="L7" s="627">
        <v>2040</v>
      </c>
      <c r="M7" s="627">
        <v>2045</v>
      </c>
      <c r="N7" s="627">
        <v>2050</v>
      </c>
      <c r="O7" s="623"/>
      <c r="P7" s="617"/>
    </row>
    <row r="8" spans="2:16" ht="17.25" customHeight="1">
      <c r="B8" s="624" t="s">
        <v>540</v>
      </c>
      <c r="C8" s="628">
        <v>0.17122270823733315</v>
      </c>
      <c r="D8" s="628">
        <v>0.16643408729871856</v>
      </c>
      <c r="E8" s="628">
        <v>0.17484955616119066</v>
      </c>
      <c r="F8" s="628">
        <v>0.16788518502451083</v>
      </c>
      <c r="G8" s="628">
        <v>0.16994700666059834</v>
      </c>
      <c r="H8" s="629">
        <v>0.16994700666059834</v>
      </c>
      <c r="I8" s="629">
        <v>0.15</v>
      </c>
      <c r="J8" s="629">
        <v>0.1</v>
      </c>
      <c r="K8" s="629">
        <v>0</v>
      </c>
      <c r="L8" s="629">
        <v>0</v>
      </c>
      <c r="M8" s="629">
        <v>0</v>
      </c>
      <c r="N8" s="629">
        <v>0</v>
      </c>
      <c r="O8" s="623"/>
      <c r="P8" s="617"/>
    </row>
    <row r="9" spans="2:16" ht="17.25" customHeight="1">
      <c r="B9" s="624" t="s">
        <v>541</v>
      </c>
      <c r="C9" s="628">
        <v>0.82877729176266679</v>
      </c>
      <c r="D9" s="628">
        <v>0.83356591270128144</v>
      </c>
      <c r="E9" s="628">
        <v>0.82515044383880931</v>
      </c>
      <c r="F9" s="628">
        <v>0.83211481497548911</v>
      </c>
      <c r="G9" s="628">
        <v>0.83005299333940175</v>
      </c>
      <c r="H9" s="629">
        <v>0.83005299333940163</v>
      </c>
      <c r="I9" s="629">
        <v>0.85</v>
      </c>
      <c r="J9" s="629">
        <v>0.88</v>
      </c>
      <c r="K9" s="629">
        <f>1-K8-K10</f>
        <v>0.96</v>
      </c>
      <c r="L9" s="629">
        <f t="shared" ref="L9:M9" si="0">1-L8-L10</f>
        <v>0.94</v>
      </c>
      <c r="M9" s="629">
        <f t="shared" si="0"/>
        <v>0.92</v>
      </c>
      <c r="N9" s="629">
        <f>1-N8-N10</f>
        <v>0.89600000000000002</v>
      </c>
      <c r="O9" s="623"/>
      <c r="P9" s="617"/>
    </row>
    <row r="10" spans="2:16" ht="17.25" customHeight="1">
      <c r="B10" s="624" t="s">
        <v>542</v>
      </c>
      <c r="C10" s="628">
        <v>0</v>
      </c>
      <c r="D10" s="628">
        <v>0</v>
      </c>
      <c r="E10" s="628">
        <v>0</v>
      </c>
      <c r="F10" s="628">
        <v>0</v>
      </c>
      <c r="G10" s="628">
        <v>0</v>
      </c>
      <c r="H10" s="629">
        <v>0</v>
      </c>
      <c r="I10" s="629">
        <v>0</v>
      </c>
      <c r="J10" s="629">
        <v>0.02</v>
      </c>
      <c r="K10" s="629">
        <v>0.04</v>
      </c>
      <c r="L10" s="629">
        <v>0.06</v>
      </c>
      <c r="M10" s="629">
        <v>0.08</v>
      </c>
      <c r="N10" s="629">
        <v>0.104</v>
      </c>
      <c r="O10" s="623"/>
      <c r="P10" s="617"/>
    </row>
    <row r="11" spans="2:16" ht="17.25" customHeight="1">
      <c r="B11" s="623"/>
      <c r="C11" s="623"/>
      <c r="D11" s="623"/>
      <c r="E11" s="623"/>
      <c r="F11" s="623"/>
      <c r="G11" s="623"/>
      <c r="H11" s="630"/>
      <c r="I11" s="630"/>
      <c r="J11" s="630"/>
      <c r="K11" s="630"/>
      <c r="L11" s="630"/>
      <c r="M11" s="630"/>
      <c r="N11" s="630"/>
      <c r="O11" s="623"/>
      <c r="P11" s="617"/>
    </row>
    <row r="12" spans="2:16" ht="17.25" customHeight="1">
      <c r="B12" s="623"/>
      <c r="C12" s="623"/>
      <c r="D12" s="623"/>
      <c r="E12" s="623"/>
      <c r="F12" s="623"/>
      <c r="G12" s="623"/>
      <c r="H12" s="623"/>
      <c r="I12" s="623"/>
      <c r="J12" s="623"/>
      <c r="K12" s="623"/>
      <c r="L12" s="623"/>
      <c r="M12" s="623"/>
      <c r="N12" s="623"/>
      <c r="O12" s="623"/>
    </row>
    <row r="13" spans="2:16" ht="17.25" customHeight="1">
      <c r="B13" s="426" t="s">
        <v>543</v>
      </c>
      <c r="C13" s="357"/>
      <c r="D13" s="357"/>
      <c r="E13" s="357"/>
      <c r="F13" s="357"/>
      <c r="G13" s="357"/>
      <c r="H13" s="357"/>
    </row>
    <row r="14" spans="2:16" ht="17.25" customHeight="1">
      <c r="C14" s="608" t="s">
        <v>245</v>
      </c>
      <c r="D14" s="608" t="s">
        <v>245</v>
      </c>
      <c r="E14" s="608" t="s">
        <v>245</v>
      </c>
      <c r="F14" s="608" t="s">
        <v>245</v>
      </c>
      <c r="G14" s="608" t="s">
        <v>245</v>
      </c>
      <c r="H14" s="357"/>
      <c r="I14" s="607"/>
      <c r="J14" s="607"/>
      <c r="K14" s="607"/>
      <c r="L14" s="607"/>
      <c r="M14" s="607"/>
      <c r="N14" s="607"/>
    </row>
    <row r="15" spans="2:16" ht="17.25" customHeight="1">
      <c r="B15" s="598"/>
      <c r="C15" s="599">
        <v>2015</v>
      </c>
      <c r="D15" s="599">
        <v>2016</v>
      </c>
      <c r="E15" s="599">
        <v>2017</v>
      </c>
      <c r="F15" s="599">
        <v>2018</v>
      </c>
      <c r="G15" s="599">
        <v>2019</v>
      </c>
      <c r="H15" s="631">
        <v>2020</v>
      </c>
      <c r="I15" s="601">
        <v>2025</v>
      </c>
      <c r="J15" s="601">
        <v>2030</v>
      </c>
      <c r="K15" s="601">
        <v>2035</v>
      </c>
      <c r="L15" s="601">
        <v>2040</v>
      </c>
      <c r="M15" s="601">
        <v>2045</v>
      </c>
      <c r="N15" s="601">
        <v>2050</v>
      </c>
    </row>
    <row r="16" spans="2:16" ht="17.25" customHeight="1">
      <c r="B16" s="632" t="s">
        <v>544</v>
      </c>
      <c r="C16" s="633">
        <v>0.82348890197764402</v>
      </c>
      <c r="D16" s="633">
        <v>0.79911514617368906</v>
      </c>
      <c r="E16" s="633">
        <v>0.80640753740326698</v>
      </c>
      <c r="F16" s="634">
        <v>0.75152551418744595</v>
      </c>
      <c r="G16" s="634">
        <v>0.74432977659104493</v>
      </c>
      <c r="H16" s="635">
        <f>G16*0.83</f>
        <v>0.61779371457056731</v>
      </c>
      <c r="I16" s="635">
        <f>$E16</f>
        <v>0.80640753740326698</v>
      </c>
      <c r="J16" s="635">
        <f t="shared" ref="J16:N16" si="1">$E16</f>
        <v>0.80640753740326698</v>
      </c>
      <c r="K16" s="635">
        <f t="shared" si="1"/>
        <v>0.80640753740326698</v>
      </c>
      <c r="L16" s="635">
        <f t="shared" si="1"/>
        <v>0.80640753740326698</v>
      </c>
      <c r="M16" s="635">
        <f t="shared" si="1"/>
        <v>0.80640753740326698</v>
      </c>
      <c r="N16" s="635">
        <f t="shared" si="1"/>
        <v>0.80640753740326698</v>
      </c>
    </row>
    <row r="17" spans="1:23" ht="17.25" customHeight="1">
      <c r="B17" s="636" t="s">
        <v>545</v>
      </c>
      <c r="C17" s="609">
        <v>0.14099999999999999</v>
      </c>
      <c r="D17" s="609">
        <v>0.13300000000000001</v>
      </c>
      <c r="E17" s="609">
        <v>0.14099999999999999</v>
      </c>
      <c r="F17" s="637">
        <v>0.12617</v>
      </c>
      <c r="G17" s="637">
        <v>0.12649661749999999</v>
      </c>
      <c r="H17" s="638">
        <f t="shared" ref="H17:H18" si="2">G17*0.83</f>
        <v>0.10499219252499999</v>
      </c>
      <c r="I17" s="638">
        <f t="shared" ref="I17:N19" si="3">I$16*I8</f>
        <v>0.12096113061049005</v>
      </c>
      <c r="J17" s="638">
        <f t="shared" si="3"/>
        <v>8.0640753740326698E-2</v>
      </c>
      <c r="K17" s="638">
        <f t="shared" si="3"/>
        <v>0</v>
      </c>
      <c r="L17" s="638">
        <f t="shared" si="3"/>
        <v>0</v>
      </c>
      <c r="M17" s="638">
        <f t="shared" si="3"/>
        <v>0</v>
      </c>
      <c r="N17" s="638">
        <f t="shared" si="3"/>
        <v>0</v>
      </c>
    </row>
    <row r="18" spans="1:23" ht="17.25" customHeight="1">
      <c r="B18" s="639" t="s">
        <v>546</v>
      </c>
      <c r="C18" s="609">
        <v>0.682488901977644</v>
      </c>
      <c r="D18" s="609">
        <v>0.66611514617368905</v>
      </c>
      <c r="E18" s="609">
        <v>0.66540753740326697</v>
      </c>
      <c r="F18" s="637">
        <v>0.62535551418744595</v>
      </c>
      <c r="G18" s="637">
        <v>0.61783315909104497</v>
      </c>
      <c r="H18" s="638">
        <f t="shared" si="2"/>
        <v>0.51280152204556728</v>
      </c>
      <c r="I18" s="638">
        <f t="shared" si="3"/>
        <v>0.68544640679277691</v>
      </c>
      <c r="J18" s="638">
        <f t="shared" si="3"/>
        <v>0.70963863291487495</v>
      </c>
      <c r="K18" s="638">
        <f t="shared" si="3"/>
        <v>0.7741512359071363</v>
      </c>
      <c r="L18" s="638">
        <f t="shared" si="3"/>
        <v>0.75802308515907091</v>
      </c>
      <c r="M18" s="638">
        <f t="shared" si="3"/>
        <v>0.74189493441100562</v>
      </c>
      <c r="N18" s="638">
        <f t="shared" si="3"/>
        <v>0.72254115351332726</v>
      </c>
    </row>
    <row r="19" spans="1:23" ht="17.25" customHeight="1">
      <c r="B19" s="639" t="s">
        <v>547</v>
      </c>
      <c r="C19" s="609">
        <f>0</f>
        <v>0</v>
      </c>
      <c r="D19" s="609">
        <f>0</f>
        <v>0</v>
      </c>
      <c r="E19" s="609">
        <f>0</f>
        <v>0</v>
      </c>
      <c r="F19" s="609">
        <f>0</f>
        <v>0</v>
      </c>
      <c r="G19" s="609">
        <f>0</f>
        <v>0</v>
      </c>
      <c r="H19" s="609">
        <f>0</f>
        <v>0</v>
      </c>
      <c r="I19" s="638">
        <f t="shared" si="3"/>
        <v>0</v>
      </c>
      <c r="J19" s="638">
        <f t="shared" si="3"/>
        <v>1.612815074806534E-2</v>
      </c>
      <c r="K19" s="638">
        <f t="shared" si="3"/>
        <v>3.2256301496130679E-2</v>
      </c>
      <c r="L19" s="638">
        <f t="shared" si="3"/>
        <v>4.8384452244196019E-2</v>
      </c>
      <c r="M19" s="638">
        <f t="shared" si="3"/>
        <v>6.4512602992261359E-2</v>
      </c>
      <c r="N19" s="638">
        <f t="shared" si="3"/>
        <v>8.3866383889939763E-2</v>
      </c>
    </row>
    <row r="20" spans="1:23" ht="17.25" customHeight="1">
      <c r="B20" s="632" t="s">
        <v>548</v>
      </c>
      <c r="C20" s="633">
        <v>0.16837236964739699</v>
      </c>
      <c r="D20" s="633">
        <v>0.16727485108261</v>
      </c>
      <c r="E20" s="633">
        <v>0.16687019687166299</v>
      </c>
      <c r="F20" s="634">
        <v>0.16785437315315099</v>
      </c>
      <c r="G20" s="634">
        <v>0.16785437315315099</v>
      </c>
      <c r="H20" s="635">
        <f t="shared" ref="H20" si="4">E20</f>
        <v>0.16687019687166299</v>
      </c>
      <c r="I20" s="635">
        <f>$F20</f>
        <v>0.16785437315315099</v>
      </c>
      <c r="J20" s="635">
        <f t="shared" ref="J20:N20" si="5">$F20</f>
        <v>0.16785437315315099</v>
      </c>
      <c r="K20" s="635">
        <f t="shared" si="5"/>
        <v>0.16785437315315099</v>
      </c>
      <c r="L20" s="635">
        <f t="shared" si="5"/>
        <v>0.16785437315315099</v>
      </c>
      <c r="M20" s="635">
        <f t="shared" si="5"/>
        <v>0.16785437315315099</v>
      </c>
      <c r="N20" s="635">
        <f t="shared" si="5"/>
        <v>0.16785437315315099</v>
      </c>
    </row>
    <row r="21" spans="1:23" ht="17.25" customHeight="1">
      <c r="B21" s="632" t="s">
        <v>266</v>
      </c>
      <c r="C21" s="633">
        <f>C16+C20</f>
        <v>0.99186127162504101</v>
      </c>
      <c r="D21" s="633">
        <f t="shared" ref="D21:N21" si="6">D16+D20</f>
        <v>0.96638999725629904</v>
      </c>
      <c r="E21" s="633">
        <f t="shared" si="6"/>
        <v>0.97327773427492992</v>
      </c>
      <c r="F21" s="633">
        <f t="shared" si="6"/>
        <v>0.91937988734059695</v>
      </c>
      <c r="G21" s="633">
        <f t="shared" si="6"/>
        <v>0.91218414974419593</v>
      </c>
      <c r="H21" s="633">
        <f>H16+H20</f>
        <v>0.78466391144223024</v>
      </c>
      <c r="I21" s="633">
        <f>I16+I20</f>
        <v>0.97426191055641798</v>
      </c>
      <c r="J21" s="633">
        <f t="shared" si="6"/>
        <v>0.97426191055641798</v>
      </c>
      <c r="K21" s="633">
        <f t="shared" si="6"/>
        <v>0.97426191055641798</v>
      </c>
      <c r="L21" s="633">
        <f t="shared" si="6"/>
        <v>0.97426191055641798</v>
      </c>
      <c r="M21" s="633">
        <f t="shared" si="6"/>
        <v>0.97426191055641798</v>
      </c>
      <c r="N21" s="633">
        <f t="shared" si="6"/>
        <v>0.97426191055641798</v>
      </c>
    </row>
    <row r="22" spans="1:23" ht="17.25" customHeight="1">
      <c r="B22" s="636" t="s">
        <v>545</v>
      </c>
      <c r="C22" s="610">
        <f>C17</f>
        <v>0.14099999999999999</v>
      </c>
      <c r="D22" s="610">
        <f t="shared" ref="D22:G22" si="7">D17</f>
        <v>0.13300000000000001</v>
      </c>
      <c r="E22" s="610">
        <f t="shared" si="7"/>
        <v>0.14099999999999999</v>
      </c>
      <c r="F22" s="610">
        <f t="shared" si="7"/>
        <v>0.12617</v>
      </c>
      <c r="G22" s="610">
        <f t="shared" si="7"/>
        <v>0.12649661749999999</v>
      </c>
      <c r="H22" s="638">
        <f>H17</f>
        <v>0.10499219252499999</v>
      </c>
      <c r="I22" s="638">
        <f>I17</f>
        <v>0.12096113061049005</v>
      </c>
      <c r="J22" s="638">
        <f t="shared" ref="J22:N22" si="8">J17</f>
        <v>8.0640753740326698E-2</v>
      </c>
      <c r="K22" s="638">
        <f t="shared" si="8"/>
        <v>0</v>
      </c>
      <c r="L22" s="638">
        <f t="shared" si="8"/>
        <v>0</v>
      </c>
      <c r="M22" s="638">
        <f t="shared" si="8"/>
        <v>0</v>
      </c>
      <c r="N22" s="638">
        <f t="shared" si="8"/>
        <v>0</v>
      </c>
    </row>
    <row r="23" spans="1:23" ht="17.25" customHeight="1">
      <c r="A23" s="457"/>
      <c r="B23" s="639" t="s">
        <v>546</v>
      </c>
      <c r="C23" s="610">
        <f t="shared" ref="C23:N23" si="9">C18+C20</f>
        <v>0.85086127162504099</v>
      </c>
      <c r="D23" s="610">
        <f t="shared" si="9"/>
        <v>0.83338999725629903</v>
      </c>
      <c r="E23" s="610">
        <f t="shared" si="9"/>
        <v>0.8322777342749299</v>
      </c>
      <c r="F23" s="610">
        <f t="shared" si="9"/>
        <v>0.79320988734059694</v>
      </c>
      <c r="G23" s="610">
        <f t="shared" si="9"/>
        <v>0.78568753224419596</v>
      </c>
      <c r="H23" s="638">
        <f t="shared" si="9"/>
        <v>0.67967171891723033</v>
      </c>
      <c r="I23" s="638">
        <f t="shared" si="9"/>
        <v>0.8533007799459279</v>
      </c>
      <c r="J23" s="638">
        <f t="shared" si="9"/>
        <v>0.87749300606802594</v>
      </c>
      <c r="K23" s="638">
        <f t="shared" si="9"/>
        <v>0.9420056090602873</v>
      </c>
      <c r="L23" s="638">
        <f t="shared" si="9"/>
        <v>0.9258774583122219</v>
      </c>
      <c r="M23" s="638">
        <f t="shared" si="9"/>
        <v>0.90974930756415662</v>
      </c>
      <c r="N23" s="638">
        <f t="shared" si="9"/>
        <v>0.89039552666647825</v>
      </c>
    </row>
    <row r="24" spans="1:23" ht="17.25" customHeight="1">
      <c r="A24" s="457"/>
      <c r="B24" s="639" t="s">
        <v>547</v>
      </c>
      <c r="C24" s="610">
        <f>C19</f>
        <v>0</v>
      </c>
      <c r="D24" s="610">
        <f t="shared" ref="D24:N24" si="10">D19</f>
        <v>0</v>
      </c>
      <c r="E24" s="610">
        <f t="shared" si="10"/>
        <v>0</v>
      </c>
      <c r="F24" s="610">
        <f t="shared" si="10"/>
        <v>0</v>
      </c>
      <c r="G24" s="610">
        <f t="shared" si="10"/>
        <v>0</v>
      </c>
      <c r="H24" s="610">
        <f>H19</f>
        <v>0</v>
      </c>
      <c r="I24" s="610">
        <f t="shared" si="10"/>
        <v>0</v>
      </c>
      <c r="J24" s="610">
        <f t="shared" si="10"/>
        <v>1.612815074806534E-2</v>
      </c>
      <c r="K24" s="610">
        <f t="shared" si="10"/>
        <v>3.2256301496130679E-2</v>
      </c>
      <c r="L24" s="610">
        <f t="shared" si="10"/>
        <v>4.8384452244196019E-2</v>
      </c>
      <c r="M24" s="610">
        <f t="shared" si="10"/>
        <v>6.4512602992261359E-2</v>
      </c>
      <c r="N24" s="610">
        <f t="shared" si="10"/>
        <v>8.3866383889939763E-2</v>
      </c>
    </row>
    <row r="25" spans="1:23" ht="17.25" customHeight="1">
      <c r="H25" s="412"/>
      <c r="I25" s="412"/>
      <c r="J25" s="412"/>
      <c r="K25" s="412"/>
      <c r="L25" s="412"/>
      <c r="M25" s="412"/>
      <c r="N25" s="412"/>
    </row>
    <row r="26" spans="1:23" s="582" customFormat="1" ht="17.25" customHeight="1">
      <c r="A26" s="357"/>
      <c r="B26" s="640" t="s">
        <v>549</v>
      </c>
      <c r="C26" s="358"/>
      <c r="D26" s="358"/>
      <c r="E26" s="358"/>
      <c r="F26" s="358"/>
      <c r="G26" s="358"/>
      <c r="H26" s="358"/>
      <c r="I26" s="357"/>
      <c r="J26" s="357"/>
      <c r="K26" s="357"/>
      <c r="L26" s="357"/>
      <c r="M26" s="357"/>
      <c r="N26" s="357"/>
      <c r="O26" s="357"/>
      <c r="P26" s="357"/>
      <c r="Q26" s="357"/>
      <c r="R26" s="357"/>
      <c r="S26" s="357"/>
      <c r="T26" s="357"/>
      <c r="U26" s="357"/>
      <c r="V26" s="357"/>
      <c r="W26" s="357"/>
    </row>
    <row r="27" spans="1:23" ht="17.25" customHeight="1">
      <c r="B27" s="640" t="s">
        <v>550</v>
      </c>
    </row>
    <row r="28" spans="1:23" ht="17.25" customHeight="1">
      <c r="B28" s="551"/>
      <c r="C28" s="551"/>
      <c r="D28" s="551"/>
      <c r="E28" s="551"/>
      <c r="G28" s="357"/>
      <c r="H28" s="357"/>
    </row>
    <row r="30" spans="1:23" ht="17.25" customHeight="1">
      <c r="A30" s="582"/>
      <c r="B30" s="582" t="s">
        <v>551</v>
      </c>
      <c r="C30" s="583"/>
      <c r="D30" s="583"/>
      <c r="E30" s="583"/>
      <c r="F30" s="583"/>
      <c r="G30" s="583"/>
      <c r="H30" s="583"/>
      <c r="I30" s="582"/>
      <c r="J30" s="582"/>
      <c r="K30" s="582"/>
      <c r="L30" s="582"/>
      <c r="M30" s="582"/>
      <c r="N30" s="582"/>
      <c r="O30" s="582"/>
    </row>
    <row r="32" spans="1:23" ht="17.25" customHeight="1">
      <c r="B32" s="409"/>
      <c r="C32" s="499">
        <v>2018</v>
      </c>
      <c r="D32" s="499">
        <v>2019</v>
      </c>
      <c r="E32" s="499">
        <v>2020</v>
      </c>
    </row>
    <row r="33" spans="2:14" ht="17.25" customHeight="1">
      <c r="B33" s="641" t="s">
        <v>237</v>
      </c>
      <c r="C33" s="853">
        <v>7.853669639302209E-2</v>
      </c>
      <c r="D33" s="853">
        <v>7.4745792519985726E-2</v>
      </c>
      <c r="E33" s="853">
        <v>5.9876098632566009E-2</v>
      </c>
    </row>
    <row r="34" spans="2:14" ht="17.25" customHeight="1">
      <c r="B34" s="641" t="s">
        <v>238</v>
      </c>
      <c r="C34" s="853">
        <v>0.3672688866755513</v>
      </c>
      <c r="D34" s="853">
        <v>0.37118711540000005</v>
      </c>
      <c r="E34" s="853">
        <v>0.37118711540000005</v>
      </c>
    </row>
    <row r="36" spans="2:14" ht="17.25" customHeight="1">
      <c r="B36" s="357" t="s">
        <v>552</v>
      </c>
      <c r="C36" s="357"/>
      <c r="D36" s="357"/>
      <c r="E36" s="357"/>
      <c r="I36" s="358"/>
      <c r="J36" s="358"/>
      <c r="K36" s="358"/>
      <c r="L36" s="358"/>
      <c r="M36" s="358"/>
      <c r="N36" s="358"/>
    </row>
    <row r="37" spans="2:14" ht="17.25" customHeight="1">
      <c r="B37" s="642"/>
      <c r="C37" s="643">
        <v>2015</v>
      </c>
      <c r="D37" s="643">
        <v>2016</v>
      </c>
      <c r="E37" s="643">
        <v>2017</v>
      </c>
      <c r="F37" s="644">
        <v>2018</v>
      </c>
      <c r="G37" s="644">
        <v>2019</v>
      </c>
      <c r="H37" s="644">
        <v>2020</v>
      </c>
      <c r="I37" s="644">
        <v>2025</v>
      </c>
      <c r="J37" s="644">
        <v>2030</v>
      </c>
      <c r="K37" s="644">
        <v>2035</v>
      </c>
      <c r="L37" s="644">
        <v>2040</v>
      </c>
      <c r="M37" s="644">
        <v>2045</v>
      </c>
      <c r="N37" s="644">
        <v>2050</v>
      </c>
    </row>
    <row r="38" spans="2:14" ht="17.25" customHeight="1">
      <c r="B38" s="645" t="s">
        <v>553</v>
      </c>
      <c r="C38" s="645"/>
      <c r="D38" s="645"/>
      <c r="E38" s="645"/>
      <c r="F38" s="646">
        <f>'Run 1 Trafic'!E66</f>
        <v>6.7</v>
      </c>
      <c r="G38" s="646">
        <f>'Run 1 Trafic'!F66</f>
        <v>7.4</v>
      </c>
      <c r="H38" s="646">
        <f>'Run 1 Trafic'!G66</f>
        <v>6.5</v>
      </c>
      <c r="I38" s="646">
        <f>'Run 1 Trafic'!H66</f>
        <v>8.4019402802782412</v>
      </c>
      <c r="J38" s="646">
        <f>'Run 1 Trafic'!I66</f>
        <v>10.158421406369076</v>
      </c>
      <c r="K38" s="646">
        <f>'Run 1 Trafic'!J66</f>
        <v>11.004956523566499</v>
      </c>
      <c r="L38" s="646">
        <f>'Run 1 Trafic'!K66</f>
        <v>11.851491640763923</v>
      </c>
      <c r="M38" s="646">
        <f>'Run 1 Trafic'!L66</f>
        <v>12.698026757961344</v>
      </c>
      <c r="N38" s="646">
        <f>'Run 1 Trafic'!M66</f>
        <v>13.544561875158768</v>
      </c>
    </row>
    <row r="39" spans="2:14" ht="17.25" customHeight="1">
      <c r="B39" s="645" t="s">
        <v>554</v>
      </c>
      <c r="C39" s="645"/>
      <c r="D39" s="645"/>
      <c r="E39" s="645"/>
      <c r="F39" s="647">
        <f>F38/$F38</f>
        <v>1</v>
      </c>
      <c r="G39" s="647">
        <f t="shared" ref="G39:N39" si="11">G38/$F38</f>
        <v>1.1044776119402986</v>
      </c>
      <c r="H39" s="647">
        <f t="shared" si="11"/>
        <v>0.97014925373134331</v>
      </c>
      <c r="I39" s="647">
        <f t="shared" si="11"/>
        <v>1.2540209373549613</v>
      </c>
      <c r="J39" s="647">
        <f t="shared" si="11"/>
        <v>1.5161822994580709</v>
      </c>
      <c r="K39" s="647">
        <f t="shared" si="11"/>
        <v>1.6425308244129102</v>
      </c>
      <c r="L39" s="647">
        <f t="shared" si="11"/>
        <v>1.7688793493677497</v>
      </c>
      <c r="M39" s="647">
        <f t="shared" si="11"/>
        <v>1.8952278743225885</v>
      </c>
      <c r="N39" s="647">
        <f t="shared" si="11"/>
        <v>2.021576399277428</v>
      </c>
    </row>
    <row r="40" spans="2:14" ht="17.25" customHeight="1">
      <c r="C40" s="357"/>
      <c r="D40" s="357"/>
      <c r="E40" s="357"/>
      <c r="F40" s="357"/>
      <c r="G40" s="357"/>
      <c r="H40" s="357"/>
    </row>
    <row r="41" spans="2:14" ht="17.25" customHeight="1">
      <c r="B41" s="357" t="s">
        <v>555</v>
      </c>
      <c r="C41" s="357"/>
      <c r="D41" s="357"/>
      <c r="E41" s="357"/>
      <c r="I41" s="358"/>
      <c r="J41" s="358"/>
      <c r="K41" s="358"/>
      <c r="L41" s="358"/>
      <c r="M41" s="358"/>
      <c r="N41" s="358"/>
    </row>
    <row r="42" spans="2:14" ht="17.25" customHeight="1">
      <c r="B42" s="642"/>
      <c r="C42" s="643">
        <v>2015</v>
      </c>
      <c r="D42" s="643">
        <v>2016</v>
      </c>
      <c r="E42" s="643">
        <v>2017</v>
      </c>
      <c r="F42" s="644">
        <v>2018</v>
      </c>
      <c r="G42" s="644">
        <v>2019</v>
      </c>
      <c r="H42" s="644">
        <v>2020</v>
      </c>
      <c r="I42" s="644">
        <v>2025</v>
      </c>
      <c r="J42" s="644">
        <v>2030</v>
      </c>
      <c r="K42" s="644">
        <v>2035</v>
      </c>
      <c r="L42" s="644">
        <v>2040</v>
      </c>
      <c r="M42" s="644">
        <v>2045</v>
      </c>
      <c r="N42" s="644">
        <v>2050</v>
      </c>
    </row>
    <row r="43" spans="2:14" ht="17.25" customHeight="1">
      <c r="B43" s="645" t="s">
        <v>555</v>
      </c>
      <c r="C43" s="610">
        <f>1</f>
        <v>1</v>
      </c>
      <c r="D43" s="610">
        <f>1</f>
        <v>1</v>
      </c>
      <c r="E43" s="610">
        <f>1</f>
        <v>1</v>
      </c>
      <c r="F43" s="610">
        <f>1</f>
        <v>1</v>
      </c>
      <c r="G43" s="610">
        <f>1</f>
        <v>1</v>
      </c>
      <c r="H43" s="610">
        <v>1</v>
      </c>
      <c r="I43" s="610">
        <v>0.95</v>
      </c>
      <c r="J43" s="610">
        <v>0.9</v>
      </c>
      <c r="K43" s="610">
        <v>0.85</v>
      </c>
      <c r="L43" s="610">
        <v>0.8</v>
      </c>
      <c r="M43" s="610">
        <v>0.6</v>
      </c>
      <c r="N43" s="610">
        <v>0.4</v>
      </c>
    </row>
    <row r="44" spans="2:14" ht="17.25" customHeight="1">
      <c r="C44" s="357"/>
      <c r="D44" s="357"/>
      <c r="E44" s="357"/>
      <c r="F44" s="357"/>
      <c r="G44" s="357"/>
      <c r="H44" s="357"/>
    </row>
    <row r="45" spans="2:14" ht="17.25" customHeight="1">
      <c r="B45" s="426"/>
      <c r="C45" s="426"/>
      <c r="D45" s="426"/>
      <c r="E45" s="426"/>
      <c r="F45" s="357"/>
      <c r="G45" s="357"/>
      <c r="H45" s="357"/>
    </row>
    <row r="46" spans="2:14" ht="17.25" customHeight="1">
      <c r="B46" s="426" t="s">
        <v>518</v>
      </c>
      <c r="C46" s="608" t="s">
        <v>245</v>
      </c>
      <c r="D46" s="608" t="s">
        <v>245</v>
      </c>
      <c r="E46" s="608" t="s">
        <v>245</v>
      </c>
      <c r="F46" s="608" t="s">
        <v>245</v>
      </c>
      <c r="G46" s="608" t="s">
        <v>245</v>
      </c>
      <c r="H46" s="357"/>
    </row>
    <row r="47" spans="2:14" ht="17.25" customHeight="1">
      <c r="B47" s="598"/>
      <c r="C47" s="599">
        <v>2015</v>
      </c>
      <c r="D47" s="599">
        <v>2016</v>
      </c>
      <c r="E47" s="599">
        <v>2017</v>
      </c>
      <c r="F47" s="599">
        <v>2018</v>
      </c>
      <c r="G47" s="599">
        <v>2019</v>
      </c>
      <c r="H47" s="600">
        <v>2020</v>
      </c>
      <c r="I47" s="601">
        <v>2025</v>
      </c>
      <c r="J47" s="601">
        <v>2030</v>
      </c>
      <c r="K47" s="601">
        <v>2035</v>
      </c>
      <c r="L47" s="601">
        <v>2040</v>
      </c>
      <c r="M47" s="601">
        <v>2045</v>
      </c>
      <c r="N47" s="601">
        <v>2050</v>
      </c>
    </row>
    <row r="48" spans="2:14" ht="17.25" customHeight="1">
      <c r="B48" s="636" t="s">
        <v>219</v>
      </c>
      <c r="C48" s="648">
        <v>1</v>
      </c>
      <c r="D48" s="649">
        <f>C48</f>
        <v>1</v>
      </c>
      <c r="E48" s="649">
        <f t="shared" ref="E48:G48" si="12">D48</f>
        <v>1</v>
      </c>
      <c r="F48" s="649">
        <f t="shared" si="12"/>
        <v>1</v>
      </c>
      <c r="G48" s="649">
        <f t="shared" si="12"/>
        <v>1</v>
      </c>
      <c r="H48" s="648">
        <v>1</v>
      </c>
      <c r="I48" s="648">
        <f>0.5*H48+0.5*J48</f>
        <v>0.99</v>
      </c>
      <c r="J48" s="648">
        <v>0.98</v>
      </c>
      <c r="K48" s="648">
        <f>0.75*J48+0.25*N48</f>
        <v>0.90999999999999992</v>
      </c>
      <c r="L48" s="648">
        <f>0.5*J48+0.5*N48</f>
        <v>0.84</v>
      </c>
      <c r="M48" s="648">
        <f>0.25*J48+0.75*N48</f>
        <v>0.76999999999999991</v>
      </c>
      <c r="N48" s="648">
        <v>0.7</v>
      </c>
    </row>
    <row r="49" spans="1:23" ht="17.25" customHeight="1">
      <c r="B49" s="636" t="s">
        <v>220</v>
      </c>
      <c r="C49" s="648">
        <v>0</v>
      </c>
      <c r="D49" s="649">
        <f t="shared" ref="D49:G51" si="13">C49</f>
        <v>0</v>
      </c>
      <c r="E49" s="649">
        <f t="shared" si="13"/>
        <v>0</v>
      </c>
      <c r="F49" s="649">
        <f t="shared" si="13"/>
        <v>0</v>
      </c>
      <c r="G49" s="649">
        <f t="shared" si="13"/>
        <v>0</v>
      </c>
      <c r="H49" s="648">
        <v>0</v>
      </c>
      <c r="I49" s="648">
        <f t="shared" ref="I49:I51" si="14">0.5*H49+0.5*J49</f>
        <v>0.01</v>
      </c>
      <c r="J49" s="648">
        <v>0.02</v>
      </c>
      <c r="K49" s="648">
        <f t="shared" ref="K49:K51" si="15">0.75*J49+0.25*N49</f>
        <v>0.09</v>
      </c>
      <c r="L49" s="648">
        <f t="shared" ref="L49:L51" si="16">0.5*J49+0.5*N49</f>
        <v>0.16</v>
      </c>
      <c r="M49" s="648">
        <f t="shared" ref="M49:M51" si="17">0.25*J49+0.75*N49</f>
        <v>0.22999999999999998</v>
      </c>
      <c r="N49" s="648">
        <v>0.3</v>
      </c>
    </row>
    <row r="50" spans="1:23" ht="17.25" customHeight="1">
      <c r="B50" s="636" t="s">
        <v>221</v>
      </c>
      <c r="C50" s="648">
        <v>1</v>
      </c>
      <c r="D50" s="649">
        <f t="shared" si="13"/>
        <v>1</v>
      </c>
      <c r="E50" s="649">
        <f t="shared" si="13"/>
        <v>1</v>
      </c>
      <c r="F50" s="649">
        <f t="shared" si="13"/>
        <v>1</v>
      </c>
      <c r="G50" s="649">
        <f t="shared" si="13"/>
        <v>1</v>
      </c>
      <c r="H50" s="648">
        <v>1</v>
      </c>
      <c r="I50" s="648">
        <f t="shared" si="14"/>
        <v>0.99</v>
      </c>
      <c r="J50" s="648">
        <v>0.98</v>
      </c>
      <c r="K50" s="648">
        <f t="shared" si="15"/>
        <v>0.90999999999999992</v>
      </c>
      <c r="L50" s="648">
        <f t="shared" si="16"/>
        <v>0.84</v>
      </c>
      <c r="M50" s="648">
        <f t="shared" si="17"/>
        <v>0.76999999999999991</v>
      </c>
      <c r="N50" s="648">
        <v>0.7</v>
      </c>
    </row>
    <row r="51" spans="1:23" ht="17.25" customHeight="1">
      <c r="B51" s="636" t="s">
        <v>222</v>
      </c>
      <c r="C51" s="648">
        <v>0</v>
      </c>
      <c r="D51" s="649">
        <f t="shared" si="13"/>
        <v>0</v>
      </c>
      <c r="E51" s="649">
        <f t="shared" si="13"/>
        <v>0</v>
      </c>
      <c r="F51" s="649">
        <f t="shared" si="13"/>
        <v>0</v>
      </c>
      <c r="G51" s="649">
        <f t="shared" si="13"/>
        <v>0</v>
      </c>
      <c r="H51" s="648">
        <v>0</v>
      </c>
      <c r="I51" s="648">
        <f t="shared" si="14"/>
        <v>0.01</v>
      </c>
      <c r="J51" s="648">
        <v>0.02</v>
      </c>
      <c r="K51" s="648">
        <f t="shared" si="15"/>
        <v>0.09</v>
      </c>
      <c r="L51" s="648">
        <f t="shared" si="16"/>
        <v>0.16</v>
      </c>
      <c r="M51" s="648">
        <f t="shared" si="17"/>
        <v>0.22999999999999998</v>
      </c>
      <c r="N51" s="648">
        <v>0.3</v>
      </c>
    </row>
    <row r="52" spans="1:23" ht="17.25" customHeight="1">
      <c r="C52" s="357"/>
      <c r="D52" s="357"/>
      <c r="E52" s="357"/>
      <c r="F52" s="357"/>
      <c r="G52" s="357"/>
      <c r="H52" s="357"/>
    </row>
    <row r="53" spans="1:23" ht="17.25" customHeight="1">
      <c r="B53" s="426" t="s">
        <v>556</v>
      </c>
      <c r="C53" s="426"/>
      <c r="D53" s="426"/>
      <c r="E53" s="426"/>
      <c r="F53" s="357"/>
      <c r="G53" s="357"/>
      <c r="H53" s="357"/>
    </row>
    <row r="54" spans="1:23" ht="17.25" customHeight="1">
      <c r="C54" s="608" t="s">
        <v>245</v>
      </c>
      <c r="D54" s="608" t="s">
        <v>245</v>
      </c>
      <c r="E54" s="608" t="s">
        <v>245</v>
      </c>
      <c r="F54" s="608" t="s">
        <v>245</v>
      </c>
      <c r="G54" s="608" t="s">
        <v>245</v>
      </c>
      <c r="H54" s="357"/>
    </row>
    <row r="55" spans="1:23" ht="17.25" customHeight="1">
      <c r="B55" s="598"/>
      <c r="C55" s="599">
        <v>2015</v>
      </c>
      <c r="D55" s="599">
        <v>2016</v>
      </c>
      <c r="E55" s="599">
        <v>2017</v>
      </c>
      <c r="F55" s="599">
        <v>2018</v>
      </c>
      <c r="G55" s="599">
        <v>2019</v>
      </c>
      <c r="H55" s="600">
        <v>2020</v>
      </c>
      <c r="I55" s="601">
        <v>2025</v>
      </c>
      <c r="J55" s="601">
        <v>2030</v>
      </c>
      <c r="K55" s="601">
        <v>2035</v>
      </c>
      <c r="L55" s="601">
        <v>2040</v>
      </c>
      <c r="M55" s="601">
        <v>2045</v>
      </c>
      <c r="N55" s="601">
        <v>2050</v>
      </c>
    </row>
    <row r="56" spans="1:23" ht="17.25" customHeight="1">
      <c r="B56" s="636" t="s">
        <v>219</v>
      </c>
      <c r="C56" s="609"/>
      <c r="D56" s="609"/>
      <c r="E56" s="609"/>
      <c r="F56" s="650">
        <f>$C$33*F$39*F$43*F48</f>
        <v>7.853669639302209E-2</v>
      </c>
      <c r="G56" s="650">
        <f t="shared" ref="G56:N57" si="18">$C$33*G$39*G$43*G48</f>
        <v>8.6742022881845293E-2</v>
      </c>
      <c r="H56" s="650">
        <f t="shared" si="18"/>
        <v>7.6192317396215459E-2</v>
      </c>
      <c r="I56" s="650">
        <f t="shared" si="18"/>
        <v>9.2626705260700978E-2</v>
      </c>
      <c r="J56" s="650">
        <f t="shared" si="18"/>
        <v>0.10502498695538913</v>
      </c>
      <c r="K56" s="650">
        <f t="shared" si="18"/>
        <v>9.9780683704640508E-2</v>
      </c>
      <c r="L56" s="650">
        <f t="shared" si="18"/>
        <v>9.3355543960345913E-2</v>
      </c>
      <c r="M56" s="650">
        <f t="shared" si="18"/>
        <v>6.8766360506504781E-2</v>
      </c>
      <c r="N56" s="650">
        <f t="shared" si="18"/>
        <v>4.4455020933498041E-2</v>
      </c>
    </row>
    <row r="57" spans="1:23" ht="17.25" customHeight="1">
      <c r="B57" s="636" t="s">
        <v>220</v>
      </c>
      <c r="C57" s="609"/>
      <c r="D57" s="609"/>
      <c r="E57" s="609"/>
      <c r="F57" s="650">
        <f>$C$33*F$39*F$43*F49</f>
        <v>0</v>
      </c>
      <c r="G57" s="650">
        <f t="shared" si="18"/>
        <v>0</v>
      </c>
      <c r="H57" s="650">
        <f t="shared" si="18"/>
        <v>0</v>
      </c>
      <c r="I57" s="650">
        <f t="shared" si="18"/>
        <v>9.3562328546162603E-4</v>
      </c>
      <c r="J57" s="650">
        <f t="shared" si="18"/>
        <v>2.1433670807222273E-3</v>
      </c>
      <c r="K57" s="650">
        <f t="shared" si="18"/>
        <v>9.868419267491919E-3</v>
      </c>
      <c r="L57" s="650">
        <f t="shared" si="18"/>
        <v>1.7782008373399223E-2</v>
      </c>
      <c r="M57" s="650">
        <f t="shared" si="18"/>
        <v>2.0540601190254675E-2</v>
      </c>
      <c r="N57" s="650">
        <f t="shared" si="18"/>
        <v>1.9052151828642016E-2</v>
      </c>
    </row>
    <row r="58" spans="1:23" ht="17.25" customHeight="1">
      <c r="B58" s="636" t="s">
        <v>221</v>
      </c>
      <c r="C58" s="609"/>
      <c r="D58" s="609"/>
      <c r="E58" s="609"/>
      <c r="F58" s="650">
        <f>$C$34*F$43*F50</f>
        <v>0.3672688866755513</v>
      </c>
      <c r="G58" s="650">
        <f t="shared" ref="G58:N59" si="19">$C$34*G$43*G50</f>
        <v>0.3672688866755513</v>
      </c>
      <c r="H58" s="650">
        <f t="shared" si="19"/>
        <v>0.3672688866755513</v>
      </c>
      <c r="I58" s="650">
        <f t="shared" si="19"/>
        <v>0.34541638791835599</v>
      </c>
      <c r="J58" s="650">
        <f t="shared" si="19"/>
        <v>0.32393115804783623</v>
      </c>
      <c r="K58" s="650">
        <f t="shared" si="19"/>
        <v>0.2840824838435389</v>
      </c>
      <c r="L58" s="650">
        <f t="shared" si="19"/>
        <v>0.24680469184597045</v>
      </c>
      <c r="M58" s="650">
        <f t="shared" si="19"/>
        <v>0.16967822564410467</v>
      </c>
      <c r="N58" s="650">
        <f t="shared" si="19"/>
        <v>0.10283528826915435</v>
      </c>
    </row>
    <row r="59" spans="1:23" ht="17.25" customHeight="1">
      <c r="B59" s="636" t="s">
        <v>222</v>
      </c>
      <c r="C59" s="609"/>
      <c r="D59" s="609"/>
      <c r="E59" s="609"/>
      <c r="F59" s="650">
        <f>$C$34*F$43*F51</f>
        <v>0</v>
      </c>
      <c r="G59" s="650">
        <f t="shared" si="19"/>
        <v>0</v>
      </c>
      <c r="H59" s="650">
        <f t="shared" si="19"/>
        <v>0</v>
      </c>
      <c r="I59" s="650">
        <f t="shared" si="19"/>
        <v>3.4890544234177372E-3</v>
      </c>
      <c r="J59" s="650">
        <f t="shared" si="19"/>
        <v>6.6108399601599232E-3</v>
      </c>
      <c r="K59" s="650">
        <f t="shared" si="19"/>
        <v>2.8096069830679672E-2</v>
      </c>
      <c r="L59" s="650">
        <f t="shared" si="19"/>
        <v>4.7010417494470567E-2</v>
      </c>
      <c r="M59" s="650">
        <f t="shared" si="19"/>
        <v>5.0683106361226075E-2</v>
      </c>
      <c r="N59" s="650">
        <f t="shared" si="19"/>
        <v>4.4072266401066151E-2</v>
      </c>
    </row>
    <row r="60" spans="1:23" ht="17.25" customHeight="1">
      <c r="C60" s="357"/>
      <c r="D60" s="357"/>
      <c r="E60" s="357"/>
      <c r="F60" s="357"/>
      <c r="G60" s="357"/>
      <c r="H60" s="357"/>
    </row>
    <row r="61" spans="1:23" s="358" customFormat="1" ht="17.25" customHeight="1">
      <c r="A61" s="357"/>
      <c r="B61" s="357" t="s">
        <v>557</v>
      </c>
      <c r="C61" s="357"/>
      <c r="D61" s="357"/>
      <c r="E61" s="357"/>
      <c r="F61" s="357"/>
      <c r="G61" s="357"/>
      <c r="H61" s="357"/>
      <c r="I61" s="357"/>
      <c r="J61" s="357"/>
      <c r="K61" s="357"/>
      <c r="L61" s="357"/>
      <c r="M61" s="357"/>
      <c r="N61" s="357"/>
      <c r="O61" s="357"/>
      <c r="P61" s="357"/>
      <c r="Q61" s="357"/>
      <c r="R61" s="357"/>
      <c r="S61" s="357"/>
      <c r="T61" s="357"/>
      <c r="U61" s="357"/>
      <c r="V61" s="357"/>
      <c r="W61" s="357"/>
    </row>
    <row r="62" spans="1:23" ht="17.25" customHeight="1">
      <c r="B62" s="357" t="s">
        <v>558</v>
      </c>
      <c r="C62" s="357"/>
      <c r="D62" s="357"/>
      <c r="E62" s="357"/>
      <c r="F62" s="851"/>
      <c r="G62" s="851"/>
      <c r="H62" s="851"/>
      <c r="I62" s="851"/>
      <c r="J62" s="851"/>
      <c r="K62" s="851"/>
      <c r="L62" s="851"/>
      <c r="M62" s="851"/>
      <c r="N62" s="851"/>
    </row>
    <row r="63" spans="1:23" ht="17.25" customHeight="1">
      <c r="F63" s="852"/>
      <c r="G63" s="852"/>
      <c r="H63" s="852"/>
      <c r="I63" s="852"/>
      <c r="J63" s="852"/>
      <c r="K63" s="852"/>
      <c r="L63" s="852"/>
      <c r="M63" s="852"/>
      <c r="N63" s="852"/>
    </row>
    <row r="64" spans="1:23" ht="17.25" customHeight="1">
      <c r="A64" s="651"/>
      <c r="B64" s="582" t="s">
        <v>559</v>
      </c>
      <c r="C64" s="583"/>
      <c r="D64" s="583"/>
      <c r="E64" s="583"/>
      <c r="F64" s="854"/>
      <c r="G64" s="854"/>
      <c r="H64" s="854"/>
      <c r="I64" s="854"/>
      <c r="J64" s="854"/>
      <c r="K64" s="854"/>
      <c r="L64" s="854"/>
      <c r="M64" s="854"/>
      <c r="N64" s="854"/>
      <c r="O64" s="651"/>
    </row>
    <row r="65" spans="2:14" ht="17.25" customHeight="1">
      <c r="H65" s="357"/>
    </row>
    <row r="66" spans="2:14" ht="17.25" customHeight="1">
      <c r="C66" s="608" t="s">
        <v>245</v>
      </c>
      <c r="D66" s="608" t="s">
        <v>245</v>
      </c>
      <c r="E66" s="608" t="s">
        <v>245</v>
      </c>
      <c r="F66" s="608" t="s">
        <v>245</v>
      </c>
      <c r="G66" s="608" t="s">
        <v>245</v>
      </c>
      <c r="H66" s="357"/>
    </row>
    <row r="67" spans="2:14" ht="17.25" customHeight="1">
      <c r="B67" s="598"/>
      <c r="C67" s="599">
        <v>2015</v>
      </c>
      <c r="D67" s="599">
        <v>2016</v>
      </c>
      <c r="E67" s="599">
        <v>2017</v>
      </c>
      <c r="F67" s="599">
        <v>2018</v>
      </c>
      <c r="G67" s="599">
        <v>2019</v>
      </c>
      <c r="H67" s="600">
        <v>2020</v>
      </c>
      <c r="I67" s="601">
        <v>2025</v>
      </c>
      <c r="J67" s="601">
        <v>2030</v>
      </c>
      <c r="K67" s="601">
        <v>2035</v>
      </c>
      <c r="L67" s="601">
        <v>2040</v>
      </c>
      <c r="M67" s="601">
        <v>2045</v>
      </c>
      <c r="N67" s="601">
        <v>2050</v>
      </c>
    </row>
    <row r="68" spans="2:14" ht="17.25" customHeight="1">
      <c r="B68" s="652" t="s">
        <v>560</v>
      </c>
      <c r="C68" s="609">
        <f>1</f>
        <v>1</v>
      </c>
      <c r="D68" s="609">
        <f>1</f>
        <v>1</v>
      </c>
      <c r="E68" s="609">
        <f>1</f>
        <v>1</v>
      </c>
      <c r="F68" s="609">
        <f>1</f>
        <v>1</v>
      </c>
      <c r="G68" s="609">
        <f>1</f>
        <v>1</v>
      </c>
      <c r="H68" s="609">
        <f>1</f>
        <v>1</v>
      </c>
      <c r="I68" s="609">
        <v>1.0149999999999999</v>
      </c>
      <c r="J68" s="609">
        <v>1.03</v>
      </c>
      <c r="K68" s="609">
        <f>$J68*(1.08/1.03)^((K67-$J67)/20)</f>
        <v>1.0422786874780956</v>
      </c>
      <c r="L68" s="609">
        <f t="shared" ref="L68:N68" si="20">$J68*(1.08/1.03)^((L67-$J67)/20)</f>
        <v>1.0547037498748169</v>
      </c>
      <c r="M68" s="609">
        <f t="shared" si="20"/>
        <v>1.0672769321337372</v>
      </c>
      <c r="N68" s="609">
        <f t="shared" si="20"/>
        <v>1.08</v>
      </c>
    </row>
    <row r="69" spans="2:14" ht="17.25" customHeight="1">
      <c r="B69" s="652" t="s">
        <v>561</v>
      </c>
      <c r="C69" s="609">
        <f>1</f>
        <v>1</v>
      </c>
      <c r="D69" s="609">
        <f>1</f>
        <v>1</v>
      </c>
      <c r="E69" s="609">
        <f>1</f>
        <v>1</v>
      </c>
      <c r="F69" s="609">
        <f>1</f>
        <v>1</v>
      </c>
      <c r="G69" s="609">
        <f>1</f>
        <v>1</v>
      </c>
      <c r="H69" s="609">
        <v>1</v>
      </c>
      <c r="I69" s="609">
        <v>0.9</v>
      </c>
      <c r="J69" s="609">
        <v>0.8</v>
      </c>
      <c r="K69" s="609">
        <v>0.72499999999999998</v>
      </c>
      <c r="L69" s="609">
        <v>0.65</v>
      </c>
      <c r="M69" s="609">
        <v>0.57499999999999996</v>
      </c>
      <c r="N69" s="609">
        <v>0.5</v>
      </c>
    </row>
    <row r="70" spans="2:14" ht="17.25" customHeight="1">
      <c r="H70" s="357"/>
    </row>
    <row r="71" spans="2:14" ht="17.25" customHeight="1">
      <c r="B71" s="426" t="s">
        <v>562</v>
      </c>
      <c r="H71" s="357"/>
    </row>
    <row r="72" spans="2:14" ht="17.25" customHeight="1">
      <c r="C72" s="608" t="s">
        <v>245</v>
      </c>
      <c r="D72" s="608" t="s">
        <v>245</v>
      </c>
      <c r="E72" s="608" t="s">
        <v>245</v>
      </c>
      <c r="F72" s="608" t="s">
        <v>245</v>
      </c>
      <c r="G72" s="608" t="s">
        <v>245</v>
      </c>
      <c r="H72" s="357"/>
    </row>
    <row r="73" spans="2:14" ht="17.25" customHeight="1">
      <c r="B73" s="598"/>
      <c r="C73" s="599">
        <v>2015</v>
      </c>
      <c r="D73" s="599">
        <v>2016</v>
      </c>
      <c r="E73" s="599">
        <v>2017</v>
      </c>
      <c r="F73" s="599">
        <v>2018</v>
      </c>
      <c r="G73" s="599">
        <v>2019</v>
      </c>
      <c r="H73" s="600">
        <v>2020</v>
      </c>
      <c r="I73" s="601">
        <v>2025</v>
      </c>
      <c r="J73" s="601">
        <v>2030</v>
      </c>
      <c r="K73" s="601">
        <v>2035</v>
      </c>
      <c r="L73" s="601">
        <v>2040</v>
      </c>
      <c r="M73" s="601">
        <v>2045</v>
      </c>
      <c r="N73" s="601">
        <v>2050</v>
      </c>
    </row>
    <row r="74" spans="2:14" ht="17.25" customHeight="1">
      <c r="B74" s="652" t="s">
        <v>8</v>
      </c>
      <c r="C74" s="609">
        <v>1.6180000000000001</v>
      </c>
      <c r="D74" s="609">
        <v>1.4550000000000001</v>
      </c>
      <c r="E74" s="609">
        <v>1.619</v>
      </c>
      <c r="F74" s="637">
        <v>1.8194939800000001</v>
      </c>
      <c r="G74" s="637">
        <v>1.6285244480000001</v>
      </c>
      <c r="H74" s="610">
        <v>1.63</v>
      </c>
      <c r="I74" s="610">
        <f>$G74*I68*I69</f>
        <v>1.4876570832479998</v>
      </c>
      <c r="J74" s="610">
        <f t="shared" ref="J74:N74" si="21">$G74*J68*J69</f>
        <v>1.3419041451520002</v>
      </c>
      <c r="K74" s="610">
        <f t="shared" si="21"/>
        <v>1.2305978350358868</v>
      </c>
      <c r="L74" s="610">
        <f t="shared" si="21"/>
        <v>1.1164470473444705</v>
      </c>
      <c r="M74" s="610">
        <f t="shared" si="21"/>
        <v>0.99939978164058096</v>
      </c>
      <c r="N74" s="610">
        <f t="shared" si="21"/>
        <v>0.8794032019200001</v>
      </c>
    </row>
    <row r="77" spans="2:14" ht="17.25" customHeight="1">
      <c r="B77" s="653" t="s">
        <v>563</v>
      </c>
      <c r="C77" s="653"/>
      <c r="D77" s="653"/>
      <c r="E77" s="653"/>
      <c r="F77" s="654"/>
      <c r="G77" s="654"/>
      <c r="H77" s="654"/>
      <c r="I77" s="654"/>
      <c r="J77" s="654"/>
      <c r="K77" s="654"/>
      <c r="L77" s="654"/>
      <c r="M77" s="654"/>
      <c r="N77" s="654"/>
    </row>
    <row r="78" spans="2:14" ht="17.25" customHeight="1">
      <c r="B78" s="642"/>
      <c r="C78" s="644">
        <v>2015</v>
      </c>
      <c r="D78" s="644">
        <v>2016</v>
      </c>
      <c r="E78" s="644">
        <v>2017</v>
      </c>
      <c r="F78" s="644">
        <v>2018</v>
      </c>
      <c r="G78" s="644">
        <v>2019</v>
      </c>
      <c r="H78" s="644">
        <v>2020</v>
      </c>
      <c r="I78" s="644">
        <v>2025</v>
      </c>
      <c r="J78" s="644">
        <v>2030</v>
      </c>
      <c r="K78" s="644">
        <v>2035</v>
      </c>
      <c r="L78" s="644">
        <v>2040</v>
      </c>
      <c r="M78" s="644">
        <v>2045</v>
      </c>
      <c r="N78" s="644">
        <v>2050</v>
      </c>
    </row>
    <row r="79" spans="2:14" ht="17.25" customHeight="1">
      <c r="B79" s="655" t="s">
        <v>564</v>
      </c>
      <c r="C79" s="656">
        <v>0</v>
      </c>
      <c r="D79" s="656">
        <f>C79</f>
        <v>0</v>
      </c>
      <c r="E79" s="656">
        <f t="shared" ref="E79:H79" si="22">D79</f>
        <v>0</v>
      </c>
      <c r="F79" s="656">
        <f t="shared" si="22"/>
        <v>0</v>
      </c>
      <c r="G79" s="656">
        <f t="shared" si="22"/>
        <v>0</v>
      </c>
      <c r="H79" s="656">
        <f t="shared" si="22"/>
        <v>0</v>
      </c>
      <c r="I79" s="656">
        <v>0.03</v>
      </c>
      <c r="J79" s="656">
        <v>0.04</v>
      </c>
      <c r="K79" s="656">
        <f>J79*0.75+N79*0.25</f>
        <v>0.155</v>
      </c>
      <c r="L79" s="656">
        <f>0.5*J79+0.5*N79</f>
        <v>0.27</v>
      </c>
      <c r="M79" s="656">
        <f>0.25*J79+0.75*N79</f>
        <v>0.38500000000000001</v>
      </c>
      <c r="N79" s="656">
        <v>0.5</v>
      </c>
    </row>
    <row r="80" spans="2:14" ht="17.25" customHeight="1">
      <c r="B80" s="657" t="s">
        <v>565</v>
      </c>
      <c r="C80" s="658">
        <v>0</v>
      </c>
      <c r="D80" s="658">
        <f t="shared" ref="D80:H84" si="23">C80</f>
        <v>0</v>
      </c>
      <c r="E80" s="658">
        <f t="shared" si="23"/>
        <v>0</v>
      </c>
      <c r="F80" s="658">
        <f t="shared" si="23"/>
        <v>0</v>
      </c>
      <c r="G80" s="658">
        <f t="shared" si="23"/>
        <v>0</v>
      </c>
      <c r="H80" s="658">
        <f t="shared" si="23"/>
        <v>0</v>
      </c>
      <c r="I80" s="658">
        <v>0</v>
      </c>
      <c r="J80" s="658">
        <v>4.0000000000000001E-3</v>
      </c>
      <c r="K80" s="659">
        <f t="shared" ref="K80:K83" si="24">J80*0.75+N80*0.25</f>
        <v>0.128</v>
      </c>
      <c r="L80" s="659">
        <f t="shared" ref="L80:L83" si="25">0.5*J80+0.5*N80</f>
        <v>0.252</v>
      </c>
      <c r="M80" s="659">
        <f t="shared" ref="M80:M83" si="26">0.25*J80+0.75*N80</f>
        <v>0.376</v>
      </c>
      <c r="N80" s="658">
        <v>0.5</v>
      </c>
    </row>
    <row r="81" spans="2:15" ht="17.25" customHeight="1">
      <c r="B81" s="657" t="s">
        <v>566</v>
      </c>
      <c r="C81" s="658">
        <v>0</v>
      </c>
      <c r="D81" s="658">
        <f t="shared" si="23"/>
        <v>0</v>
      </c>
      <c r="E81" s="658">
        <f t="shared" si="23"/>
        <v>0</v>
      </c>
      <c r="F81" s="658">
        <f t="shared" si="23"/>
        <v>0</v>
      </c>
      <c r="G81" s="658">
        <f t="shared" si="23"/>
        <v>0</v>
      </c>
      <c r="H81" s="658">
        <f t="shared" si="23"/>
        <v>0</v>
      </c>
      <c r="I81" s="658">
        <v>0.03</v>
      </c>
      <c r="J81" s="658">
        <v>3.5999999999999997E-2</v>
      </c>
      <c r="K81" s="659">
        <f t="shared" si="24"/>
        <v>2.6999999999999996E-2</v>
      </c>
      <c r="L81" s="659">
        <f t="shared" si="25"/>
        <v>1.7999999999999999E-2</v>
      </c>
      <c r="M81" s="659">
        <f t="shared" si="26"/>
        <v>8.9999999999999993E-3</v>
      </c>
      <c r="N81" s="658">
        <v>0</v>
      </c>
    </row>
    <row r="82" spans="2:15" ht="17.25" customHeight="1">
      <c r="B82" s="660" t="s">
        <v>567</v>
      </c>
      <c r="C82" s="661">
        <v>1</v>
      </c>
      <c r="D82" s="661">
        <f t="shared" si="23"/>
        <v>1</v>
      </c>
      <c r="E82" s="661">
        <f t="shared" si="23"/>
        <v>1</v>
      </c>
      <c r="F82" s="661">
        <f t="shared" si="23"/>
        <v>1</v>
      </c>
      <c r="G82" s="661">
        <f t="shared" si="23"/>
        <v>1</v>
      </c>
      <c r="H82" s="661">
        <f t="shared" si="23"/>
        <v>1</v>
      </c>
      <c r="I82" s="661">
        <f>1-I79</f>
        <v>0.97</v>
      </c>
      <c r="J82" s="661">
        <f t="shared" ref="J82:N82" si="27">1-J79</f>
        <v>0.96</v>
      </c>
      <c r="K82" s="661">
        <f t="shared" si="27"/>
        <v>0.84499999999999997</v>
      </c>
      <c r="L82" s="661">
        <f t="shared" si="27"/>
        <v>0.73</v>
      </c>
      <c r="M82" s="661">
        <f t="shared" si="27"/>
        <v>0.61499999999999999</v>
      </c>
      <c r="N82" s="661">
        <f t="shared" si="27"/>
        <v>0.5</v>
      </c>
    </row>
    <row r="83" spans="2:15" ht="17.25" customHeight="1">
      <c r="B83" s="662" t="s">
        <v>568</v>
      </c>
      <c r="C83" s="663">
        <v>0</v>
      </c>
      <c r="D83" s="663">
        <f t="shared" si="23"/>
        <v>0</v>
      </c>
      <c r="E83" s="663">
        <f t="shared" si="23"/>
        <v>0</v>
      </c>
      <c r="F83" s="663">
        <f t="shared" si="23"/>
        <v>0</v>
      </c>
      <c r="G83" s="663">
        <f t="shared" si="23"/>
        <v>0</v>
      </c>
      <c r="H83" s="663">
        <f t="shared" si="23"/>
        <v>0</v>
      </c>
      <c r="I83" s="663">
        <v>0</v>
      </c>
      <c r="J83" s="663">
        <v>0</v>
      </c>
      <c r="K83" s="659">
        <f t="shared" si="24"/>
        <v>0</v>
      </c>
      <c r="L83" s="659">
        <f t="shared" si="25"/>
        <v>0</v>
      </c>
      <c r="M83" s="659">
        <f t="shared" si="26"/>
        <v>0</v>
      </c>
      <c r="N83" s="663">
        <v>0</v>
      </c>
    </row>
    <row r="84" spans="2:15" ht="17.25" customHeight="1">
      <c r="B84" s="662" t="s">
        <v>569</v>
      </c>
      <c r="C84" s="663">
        <v>1</v>
      </c>
      <c r="D84" s="663">
        <f t="shared" si="23"/>
        <v>1</v>
      </c>
      <c r="E84" s="663">
        <f t="shared" si="23"/>
        <v>1</v>
      </c>
      <c r="F84" s="663">
        <f t="shared" si="23"/>
        <v>1</v>
      </c>
      <c r="G84" s="663">
        <f t="shared" si="23"/>
        <v>1</v>
      </c>
      <c r="H84" s="663">
        <f t="shared" si="23"/>
        <v>1</v>
      </c>
      <c r="I84" s="663">
        <f>I82</f>
        <v>0.97</v>
      </c>
      <c r="J84" s="663">
        <f t="shared" ref="J84:N84" si="28">J82</f>
        <v>0.96</v>
      </c>
      <c r="K84" s="663">
        <f t="shared" si="28"/>
        <v>0.84499999999999997</v>
      </c>
      <c r="L84" s="663">
        <f t="shared" si="28"/>
        <v>0.73</v>
      </c>
      <c r="M84" s="663">
        <f t="shared" si="28"/>
        <v>0.61499999999999999</v>
      </c>
      <c r="N84" s="663">
        <f t="shared" si="28"/>
        <v>0.5</v>
      </c>
    </row>
    <row r="85" spans="2:15" ht="17.25" customHeight="1">
      <c r="B85" s="357" t="s">
        <v>570</v>
      </c>
      <c r="C85" s="561">
        <f>C80+C83</f>
        <v>0</v>
      </c>
      <c r="D85" s="561">
        <f t="shared" ref="D85:N85" si="29">D80+D83</f>
        <v>0</v>
      </c>
      <c r="E85" s="561">
        <f t="shared" si="29"/>
        <v>0</v>
      </c>
      <c r="F85" s="561">
        <f t="shared" si="29"/>
        <v>0</v>
      </c>
      <c r="G85" s="561">
        <f t="shared" si="29"/>
        <v>0</v>
      </c>
      <c r="H85" s="561">
        <f t="shared" si="29"/>
        <v>0</v>
      </c>
      <c r="I85" s="561">
        <f t="shared" si="29"/>
        <v>0</v>
      </c>
      <c r="J85" s="561">
        <f t="shared" si="29"/>
        <v>4.0000000000000001E-3</v>
      </c>
      <c r="K85" s="561">
        <f t="shared" si="29"/>
        <v>0.128</v>
      </c>
      <c r="L85" s="561">
        <f t="shared" si="29"/>
        <v>0.252</v>
      </c>
      <c r="M85" s="561">
        <f t="shared" si="29"/>
        <v>0.376</v>
      </c>
      <c r="N85" s="561">
        <f t="shared" si="29"/>
        <v>0.5</v>
      </c>
    </row>
    <row r="86" spans="2:15" ht="17.25" customHeight="1">
      <c r="C86" s="357"/>
      <c r="D86" s="357"/>
      <c r="E86" s="357"/>
      <c r="F86" s="357"/>
      <c r="G86" s="357"/>
      <c r="H86" s="357"/>
    </row>
    <row r="87" spans="2:15" ht="17.25" customHeight="1">
      <c r="B87" s="426" t="s">
        <v>571</v>
      </c>
      <c r="C87" s="653"/>
      <c r="D87" s="653"/>
      <c r="E87" s="653"/>
      <c r="F87" s="654"/>
      <c r="G87" s="654"/>
      <c r="H87" s="654"/>
      <c r="I87" s="654"/>
      <c r="J87" s="654"/>
      <c r="K87" s="654"/>
      <c r="L87" s="654"/>
      <c r="M87" s="654"/>
      <c r="N87" s="654"/>
    </row>
    <row r="88" spans="2:15" ht="17.25" customHeight="1">
      <c r="B88" s="642"/>
      <c r="C88" s="644">
        <v>2015</v>
      </c>
      <c r="D88" s="644">
        <v>2016</v>
      </c>
      <c r="E88" s="644">
        <v>2017</v>
      </c>
      <c r="F88" s="644">
        <v>2018</v>
      </c>
      <c r="G88" s="644">
        <v>2019</v>
      </c>
      <c r="H88" s="644">
        <v>2020</v>
      </c>
      <c r="I88" s="644">
        <v>2025</v>
      </c>
      <c r="J88" s="644">
        <v>2030</v>
      </c>
      <c r="K88" s="644">
        <v>2035</v>
      </c>
      <c r="L88" s="644">
        <v>2040</v>
      </c>
      <c r="M88" s="644">
        <v>2045</v>
      </c>
      <c r="N88" s="644">
        <v>2050</v>
      </c>
      <c r="O88" s="358"/>
    </row>
    <row r="89" spans="2:15" ht="17.25" customHeight="1">
      <c r="B89" s="409" t="s">
        <v>226</v>
      </c>
      <c r="C89" s="664">
        <f>C74</f>
        <v>1.6180000000000001</v>
      </c>
      <c r="D89" s="664">
        <f t="shared" ref="D89:N89" si="30">D74</f>
        <v>1.4550000000000001</v>
      </c>
      <c r="E89" s="664">
        <f t="shared" si="30"/>
        <v>1.619</v>
      </c>
      <c r="F89" s="664">
        <f t="shared" si="30"/>
        <v>1.8194939800000001</v>
      </c>
      <c r="G89" s="664">
        <f t="shared" si="30"/>
        <v>1.6285244480000001</v>
      </c>
      <c r="H89" s="664">
        <f t="shared" si="30"/>
        <v>1.63</v>
      </c>
      <c r="I89" s="664">
        <f t="shared" si="30"/>
        <v>1.4876570832479998</v>
      </c>
      <c r="J89" s="664">
        <f t="shared" si="30"/>
        <v>1.3419041451520002</v>
      </c>
      <c r="K89" s="664">
        <f t="shared" si="30"/>
        <v>1.2305978350358868</v>
      </c>
      <c r="L89" s="664">
        <f t="shared" si="30"/>
        <v>1.1164470473444705</v>
      </c>
      <c r="M89" s="664">
        <f t="shared" si="30"/>
        <v>0.99939978164058096</v>
      </c>
      <c r="N89" s="664">
        <f t="shared" si="30"/>
        <v>0.8794032019200001</v>
      </c>
    </row>
    <row r="90" spans="2:15" ht="17.25" customHeight="1">
      <c r="B90" s="409" t="s">
        <v>227</v>
      </c>
      <c r="C90" s="664">
        <f>C74*C80</f>
        <v>0</v>
      </c>
      <c r="D90" s="664">
        <f t="shared" ref="D90:N90" si="31">D74*D80</f>
        <v>0</v>
      </c>
      <c r="E90" s="664">
        <f t="shared" si="31"/>
        <v>0</v>
      </c>
      <c r="F90" s="664">
        <f t="shared" si="31"/>
        <v>0</v>
      </c>
      <c r="G90" s="664">
        <f t="shared" si="31"/>
        <v>0</v>
      </c>
      <c r="H90" s="664">
        <f t="shared" si="31"/>
        <v>0</v>
      </c>
      <c r="I90" s="664">
        <f t="shared" si="31"/>
        <v>0</v>
      </c>
      <c r="J90" s="664">
        <f t="shared" si="31"/>
        <v>5.3676165806080004E-3</v>
      </c>
      <c r="K90" s="664">
        <f t="shared" si="31"/>
        <v>0.15751652288459353</v>
      </c>
      <c r="L90" s="664">
        <f t="shared" si="31"/>
        <v>0.2813446559308066</v>
      </c>
      <c r="M90" s="664">
        <f t="shared" si="31"/>
        <v>0.37577431789685845</v>
      </c>
      <c r="N90" s="664">
        <f t="shared" si="31"/>
        <v>0.43970160096000005</v>
      </c>
    </row>
    <row r="91" spans="2:15" ht="17.25" customHeight="1">
      <c r="B91" s="409" t="s">
        <v>228</v>
      </c>
      <c r="C91" s="664">
        <f>C74*C81</f>
        <v>0</v>
      </c>
      <c r="D91" s="664">
        <f t="shared" ref="D91:N91" si="32">D74*D81</f>
        <v>0</v>
      </c>
      <c r="E91" s="664">
        <f t="shared" si="32"/>
        <v>0</v>
      </c>
      <c r="F91" s="664">
        <f t="shared" si="32"/>
        <v>0</v>
      </c>
      <c r="G91" s="664">
        <f t="shared" si="32"/>
        <v>0</v>
      </c>
      <c r="H91" s="664">
        <f t="shared" si="32"/>
        <v>0</v>
      </c>
      <c r="I91" s="664">
        <f t="shared" si="32"/>
        <v>4.4629712497439994E-2</v>
      </c>
      <c r="J91" s="664">
        <f t="shared" si="32"/>
        <v>4.8308549225472001E-2</v>
      </c>
      <c r="K91" s="664">
        <f t="shared" si="32"/>
        <v>3.3226141545968937E-2</v>
      </c>
      <c r="L91" s="664">
        <f t="shared" si="32"/>
        <v>2.0096046852200469E-2</v>
      </c>
      <c r="M91" s="664">
        <f t="shared" si="32"/>
        <v>8.9945980347652284E-3</v>
      </c>
      <c r="N91" s="664">
        <f t="shared" si="32"/>
        <v>0</v>
      </c>
    </row>
    <row r="92" spans="2:15" ht="17.25" customHeight="1">
      <c r="B92" s="409" t="s">
        <v>229</v>
      </c>
      <c r="C92" s="610">
        <f>C74*C84</f>
        <v>1.6180000000000001</v>
      </c>
      <c r="D92" s="610">
        <f t="shared" ref="D92:N92" si="33">D74*D84</f>
        <v>1.4550000000000001</v>
      </c>
      <c r="E92" s="610">
        <f t="shared" si="33"/>
        <v>1.619</v>
      </c>
      <c r="F92" s="610">
        <f t="shared" si="33"/>
        <v>1.8194939800000001</v>
      </c>
      <c r="G92" s="610">
        <f t="shared" si="33"/>
        <v>1.6285244480000001</v>
      </c>
      <c r="H92" s="610">
        <f t="shared" si="33"/>
        <v>1.63</v>
      </c>
      <c r="I92" s="610">
        <f t="shared" si="33"/>
        <v>1.4430273707505599</v>
      </c>
      <c r="J92" s="610">
        <f t="shared" si="33"/>
        <v>1.2882279793459201</v>
      </c>
      <c r="K92" s="610">
        <f t="shared" si="33"/>
        <v>1.0398551706053243</v>
      </c>
      <c r="L92" s="610">
        <f t="shared" si="33"/>
        <v>0.81500634456146348</v>
      </c>
      <c r="M92" s="610">
        <f t="shared" si="33"/>
        <v>0.61463086570895731</v>
      </c>
      <c r="N92" s="610">
        <f t="shared" si="33"/>
        <v>0.43970160096000005</v>
      </c>
    </row>
    <row r="93" spans="2:15" ht="17.25" customHeight="1">
      <c r="C93" s="357"/>
      <c r="D93" s="357"/>
      <c r="E93" s="357"/>
      <c r="F93" s="357"/>
      <c r="G93" s="357"/>
      <c r="H93" s="357"/>
    </row>
    <row r="94" spans="2:15" ht="17.25" customHeight="1">
      <c r="C94" s="357"/>
      <c r="D94" s="357"/>
      <c r="E94" s="357"/>
    </row>
    <row r="95" spans="2:15" ht="17.25" customHeight="1">
      <c r="C95" s="357"/>
      <c r="D95" s="357"/>
      <c r="E95" s="357"/>
    </row>
  </sheetData>
  <pageMargins left="0" right="0" top="0.39370078740157505" bottom="0.39370078740157505" header="0" footer="0"/>
  <pageSetup paperSize="9" orientation="portrait" r:id="rId1"/>
  <headerFooter>
    <oddHeader>&amp;C&amp;A</oddHeader>
    <oddFooter>&amp;CPage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9E8A2-E8B5-4549-93BB-0202FCFB5968}">
  <dimension ref="A1:P89"/>
  <sheetViews>
    <sheetView workbookViewId="0"/>
  </sheetViews>
  <sheetFormatPr baseColWidth="10" defaultColWidth="9" defaultRowHeight="14.25" customHeight="1"/>
  <cols>
    <col min="1" max="1" width="30.42578125" style="224" customWidth="1"/>
    <col min="2" max="13" width="7.140625" style="224" customWidth="1"/>
    <col min="14" max="14" width="7.85546875" style="224" customWidth="1"/>
    <col min="15" max="15" width="9" style="224"/>
    <col min="16" max="22" width="8.28515625" style="224" customWidth="1"/>
    <col min="23" max="16384" width="9" style="224"/>
  </cols>
  <sheetData>
    <row r="1" spans="1:14" s="703" customFormat="1" ht="21" customHeight="1">
      <c r="A1" s="701" t="s">
        <v>653</v>
      </c>
      <c r="B1" s="702"/>
      <c r="C1" s="702"/>
      <c r="D1" s="702"/>
      <c r="E1" s="702"/>
      <c r="F1" s="702"/>
      <c r="G1" s="702"/>
      <c r="H1" s="702"/>
      <c r="I1" s="702"/>
      <c r="J1" s="702"/>
      <c r="K1" s="702"/>
      <c r="L1" s="702"/>
      <c r="M1" s="702"/>
    </row>
    <row r="2" spans="1:14" s="703" customFormat="1" ht="15" customHeight="1">
      <c r="A2" s="288" t="s">
        <v>605</v>
      </c>
    </row>
    <row r="3" spans="1:14" ht="15" customHeight="1"/>
    <row r="4" spans="1:14" ht="14.25" customHeight="1">
      <c r="E4" s="779" t="s">
        <v>654</v>
      </c>
      <c r="F4" s="779"/>
      <c r="G4" s="780">
        <v>0.17</v>
      </c>
    </row>
    <row r="5" spans="1:14" ht="14.25" customHeight="1">
      <c r="E5" s="779" t="s">
        <v>655</v>
      </c>
      <c r="F5" s="779"/>
      <c r="G5" s="781" t="s">
        <v>656</v>
      </c>
    </row>
    <row r="6" spans="1:14" ht="14.25" customHeight="1">
      <c r="A6" s="288"/>
      <c r="B6" s="288"/>
      <c r="C6" s="288"/>
      <c r="D6" s="288"/>
      <c r="E6" s="288"/>
      <c r="F6" s="288"/>
      <c r="G6" s="288"/>
      <c r="H6" s="288"/>
    </row>
    <row r="7" spans="1:14" ht="14.25" customHeight="1">
      <c r="A7" s="288" t="s">
        <v>613</v>
      </c>
    </row>
    <row r="8" spans="1:14" ht="14.25" customHeight="1">
      <c r="G8" s="782" t="s">
        <v>657</v>
      </c>
      <c r="H8" s="225"/>
      <c r="I8" s="225" t="s">
        <v>614</v>
      </c>
      <c r="J8" s="225"/>
      <c r="K8" s="225"/>
      <c r="L8" s="225"/>
      <c r="M8" s="225" t="s">
        <v>614</v>
      </c>
    </row>
    <row r="9" spans="1:14" ht="14.25" customHeight="1">
      <c r="A9" s="727" t="s">
        <v>615</v>
      </c>
      <c r="B9" s="727" t="s">
        <v>245</v>
      </c>
      <c r="C9" s="727" t="s">
        <v>245</v>
      </c>
      <c r="D9" s="727" t="s">
        <v>245</v>
      </c>
      <c r="E9" s="727" t="s">
        <v>245</v>
      </c>
      <c r="F9" s="727" t="s">
        <v>245</v>
      </c>
      <c r="G9" s="224" t="s">
        <v>616</v>
      </c>
      <c r="H9" s="224" t="s">
        <v>616</v>
      </c>
      <c r="I9" s="224" t="s">
        <v>616</v>
      </c>
      <c r="J9" s="224" t="s">
        <v>616</v>
      </c>
      <c r="K9" s="224" t="s">
        <v>616</v>
      </c>
      <c r="L9" s="224" t="s">
        <v>616</v>
      </c>
      <c r="M9" s="224" t="s">
        <v>616</v>
      </c>
    </row>
    <row r="10" spans="1:14" ht="14.25" customHeight="1">
      <c r="A10" s="783"/>
      <c r="B10" s="783">
        <v>2015</v>
      </c>
      <c r="C10" s="783">
        <v>2016</v>
      </c>
      <c r="D10" s="783">
        <v>2017</v>
      </c>
      <c r="E10" s="783">
        <v>2018</v>
      </c>
      <c r="F10" s="783">
        <v>2019</v>
      </c>
      <c r="G10" s="783">
        <v>2020</v>
      </c>
      <c r="H10" s="783">
        <v>2025</v>
      </c>
      <c r="I10" s="783">
        <v>2030</v>
      </c>
      <c r="J10" s="783">
        <v>2035</v>
      </c>
      <c r="K10" s="783">
        <v>2040</v>
      </c>
      <c r="L10" s="783">
        <v>2045</v>
      </c>
      <c r="M10" s="783">
        <v>2050</v>
      </c>
    </row>
    <row r="11" spans="1:14" ht="14.25" customHeight="1">
      <c r="A11" s="729" t="s">
        <v>233</v>
      </c>
      <c r="B11" s="732">
        <v>775.73277626981576</v>
      </c>
      <c r="C11" s="732">
        <v>784.15667024036395</v>
      </c>
      <c r="D11" s="732">
        <v>790.17874987300763</v>
      </c>
      <c r="E11" s="732">
        <v>789.86584213777542</v>
      </c>
      <c r="F11" s="732">
        <v>787.34196692848298</v>
      </c>
      <c r="G11" s="341">
        <f>E11*(1-G$4)</f>
        <v>655.58864897435353</v>
      </c>
      <c r="H11" s="341">
        <f>0.5*E11+I11*0.5</f>
        <v>795.87529440780361</v>
      </c>
      <c r="I11" s="784">
        <v>801.8847466778318</v>
      </c>
      <c r="J11" s="346">
        <f>I11*0.75+M11*0.25</f>
        <v>819.68905408352339</v>
      </c>
      <c r="K11" s="346">
        <f>I11*0.5+M11*0.5</f>
        <v>837.49336148921486</v>
      </c>
      <c r="L11" s="346">
        <f>I11*0.25+M11*0.75</f>
        <v>855.29766889490634</v>
      </c>
      <c r="M11" s="784">
        <v>873.10197630059793</v>
      </c>
    </row>
    <row r="12" spans="1:14" ht="14.25" customHeight="1">
      <c r="A12" s="729" t="s">
        <v>621</v>
      </c>
      <c r="B12" s="732">
        <v>163.2234182260531</v>
      </c>
      <c r="C12" s="732">
        <v>163.85341962883601</v>
      </c>
      <c r="D12" s="732">
        <v>170.61967602998169</v>
      </c>
      <c r="E12" s="732">
        <v>168.65874782653771</v>
      </c>
      <c r="F12" s="732">
        <v>173.2990164631546</v>
      </c>
      <c r="G12" s="341">
        <f>E12*(1-G$4)</f>
        <v>139.98676069602629</v>
      </c>
      <c r="H12" s="341">
        <f t="shared" ref="H12:H17" si="0">0.5*E12+I12*0.5</f>
        <v>181.16606195540285</v>
      </c>
      <c r="I12" s="784">
        <v>193.673376084268</v>
      </c>
      <c r="J12" s="346">
        <f t="shared" ref="J12:J19" si="1">I12*0.75+M12*0.25</f>
        <v>212.33294562422543</v>
      </c>
      <c r="K12" s="346">
        <f t="shared" ref="K12:K19" si="2">I12*0.5+M12*0.5</f>
        <v>230.99251516418292</v>
      </c>
      <c r="L12" s="346">
        <f t="shared" ref="L12:L19" si="3">I12*0.25+M12*0.75</f>
        <v>249.65208470414041</v>
      </c>
      <c r="M12" s="784">
        <v>268.31165424409784</v>
      </c>
    </row>
    <row r="13" spans="1:14" ht="14.25" customHeight="1">
      <c r="A13" s="731" t="s">
        <v>622</v>
      </c>
      <c r="B13" s="732">
        <v>104.848984661716</v>
      </c>
      <c r="C13" s="732">
        <v>104.207277668976</v>
      </c>
      <c r="D13" s="732">
        <v>110.46922118471301</v>
      </c>
      <c r="E13" s="732">
        <v>107.92049502896801</v>
      </c>
      <c r="F13" s="732">
        <v>112.61418950678301</v>
      </c>
      <c r="G13" s="341">
        <f>E13*(1-G$4)</f>
        <v>89.574010874043438</v>
      </c>
      <c r="H13" s="341">
        <f t="shared" si="0"/>
        <v>121.23647248916791</v>
      </c>
      <c r="I13" s="784">
        <v>134.55244994936783</v>
      </c>
      <c r="J13" s="346">
        <f t="shared" si="1"/>
        <v>148.64663115914797</v>
      </c>
      <c r="K13" s="346">
        <f t="shared" si="2"/>
        <v>162.74081236892812</v>
      </c>
      <c r="L13" s="346">
        <f t="shared" si="3"/>
        <v>176.83499357870829</v>
      </c>
      <c r="M13" s="784">
        <v>190.92917478848841</v>
      </c>
    </row>
    <row r="14" spans="1:14" ht="14.25" customHeight="1">
      <c r="A14" s="731" t="s">
        <v>623</v>
      </c>
      <c r="B14" s="732">
        <v>58.374433564337103</v>
      </c>
      <c r="C14" s="732">
        <v>59.646141959860003</v>
      </c>
      <c r="D14" s="732">
        <v>60.150454845268698</v>
      </c>
      <c r="E14" s="732">
        <v>60.7382527975697</v>
      </c>
      <c r="F14" s="732">
        <v>60.684826956371602</v>
      </c>
      <c r="G14" s="341">
        <f>E14*(1-G$4)</f>
        <v>50.41274982198285</v>
      </c>
      <c r="H14" s="341">
        <f t="shared" si="0"/>
        <v>60.215466584132088</v>
      </c>
      <c r="I14" s="784">
        <v>59.692680370694475</v>
      </c>
      <c r="J14" s="346">
        <f t="shared" si="1"/>
        <v>64.373993281931263</v>
      </c>
      <c r="K14" s="346">
        <f t="shared" si="2"/>
        <v>69.055306193168065</v>
      </c>
      <c r="L14" s="346">
        <f t="shared" si="3"/>
        <v>73.736619104404852</v>
      </c>
      <c r="M14" s="784">
        <v>78.41793201564164</v>
      </c>
    </row>
    <row r="15" spans="1:14" ht="14.25" customHeight="1">
      <c r="A15" s="729" t="s">
        <v>240</v>
      </c>
      <c r="B15" s="732">
        <v>14.281834</v>
      </c>
      <c r="C15" s="732">
        <v>14.821864</v>
      </c>
      <c r="D15" s="732">
        <v>15.409817</v>
      </c>
      <c r="E15" s="732">
        <v>15.883513000000001</v>
      </c>
      <c r="F15" s="732">
        <v>16.199438000000001</v>
      </c>
      <c r="G15" s="785">
        <v>7</v>
      </c>
      <c r="H15" s="341">
        <f t="shared" si="0"/>
        <v>16.405077109864155</v>
      </c>
      <c r="I15" s="786">
        <v>16.92664121972831</v>
      </c>
      <c r="J15" s="346">
        <f t="shared" si="1"/>
        <v>18.173960784429582</v>
      </c>
      <c r="K15" s="346">
        <f t="shared" si="2"/>
        <v>19.42128034913085</v>
      </c>
      <c r="L15" s="346">
        <f t="shared" si="3"/>
        <v>20.668599913832118</v>
      </c>
      <c r="M15" s="786">
        <v>21.91591947853339</v>
      </c>
      <c r="N15" s="727"/>
    </row>
    <row r="16" spans="1:14" ht="14.25" customHeight="1">
      <c r="A16" s="729" t="s">
        <v>235</v>
      </c>
      <c r="B16" s="732">
        <v>11.1337465085714</v>
      </c>
      <c r="C16" s="732">
        <v>11.2105802502473</v>
      </c>
      <c r="D16" s="732">
        <v>11.2732644941883</v>
      </c>
      <c r="E16" s="732">
        <v>11.340237796767999</v>
      </c>
      <c r="F16" s="732">
        <v>11.340237796767999</v>
      </c>
      <c r="G16" s="341">
        <f>E16*(1-G$4)</f>
        <v>9.4123973713174394</v>
      </c>
      <c r="H16" s="341">
        <f t="shared" si="0"/>
        <v>11.453163853510812</v>
      </c>
      <c r="I16" s="784">
        <v>11.566089910253625</v>
      </c>
      <c r="J16" s="346">
        <f t="shared" si="1"/>
        <v>11.509131600059671</v>
      </c>
      <c r="K16" s="346">
        <f t="shared" si="2"/>
        <v>11.452173289865716</v>
      </c>
      <c r="L16" s="346">
        <f t="shared" si="3"/>
        <v>11.395214979671762</v>
      </c>
      <c r="M16" s="784">
        <v>11.338256669477808</v>
      </c>
      <c r="N16" s="727"/>
    </row>
    <row r="17" spans="1:14" ht="14.25" customHeight="1">
      <c r="A17" s="729" t="s">
        <v>658</v>
      </c>
      <c r="B17" s="732">
        <v>5.5</v>
      </c>
      <c r="C17" s="732">
        <v>5.5</v>
      </c>
      <c r="D17" s="732">
        <v>5.5</v>
      </c>
      <c r="E17" s="732">
        <v>5.5</v>
      </c>
      <c r="F17" s="732">
        <v>5.5</v>
      </c>
      <c r="G17" s="341">
        <f>E17</f>
        <v>5.5</v>
      </c>
      <c r="H17" s="341">
        <f t="shared" si="0"/>
        <v>11</v>
      </c>
      <c r="I17" s="784">
        <v>16.5</v>
      </c>
      <c r="J17" s="346">
        <f t="shared" si="1"/>
        <v>16.5</v>
      </c>
      <c r="K17" s="346">
        <f t="shared" si="2"/>
        <v>16.5</v>
      </c>
      <c r="L17" s="346">
        <f t="shared" si="3"/>
        <v>16.5</v>
      </c>
      <c r="M17" s="784">
        <v>16.5</v>
      </c>
      <c r="N17" s="727"/>
    </row>
    <row r="18" spans="1:14" ht="14.25" customHeight="1">
      <c r="A18" s="729" t="s">
        <v>41</v>
      </c>
      <c r="B18" s="732">
        <v>969.87177500444034</v>
      </c>
      <c r="C18" s="732">
        <v>979.54253411944728</v>
      </c>
      <c r="D18" s="732">
        <v>992.98150739717755</v>
      </c>
      <c r="E18" s="732">
        <v>991.24834076108107</v>
      </c>
      <c r="F18" s="732">
        <v>993.68065918840546</v>
      </c>
      <c r="G18" s="341">
        <f>G11+G12+G15+G16+G17</f>
        <v>817.48780704169724</v>
      </c>
      <c r="H18" s="341">
        <f t="shared" ref="H18" si="4">H11+H12+H15+H16+H17</f>
        <v>1015.8995973265813</v>
      </c>
      <c r="I18" s="341">
        <v>1039.6463451558745</v>
      </c>
      <c r="J18" s="346">
        <f t="shared" si="1"/>
        <v>1076.2165661643048</v>
      </c>
      <c r="K18" s="346">
        <f t="shared" si="2"/>
        <v>1112.7867871727353</v>
      </c>
      <c r="L18" s="346">
        <f t="shared" si="3"/>
        <v>1149.3570081811656</v>
      </c>
      <c r="M18" s="341">
        <v>1185.9272291895959</v>
      </c>
      <c r="N18" s="727"/>
    </row>
    <row r="19" spans="1:14" ht="14.25" customHeight="1">
      <c r="A19" s="731" t="s">
        <v>625</v>
      </c>
      <c r="B19" s="734">
        <v>964.37177500444034</v>
      </c>
      <c r="C19" s="734">
        <v>974.04253411944728</v>
      </c>
      <c r="D19" s="734">
        <v>987.48150739717755</v>
      </c>
      <c r="E19" s="734">
        <v>985.74834076108107</v>
      </c>
      <c r="F19" s="734">
        <v>988.18065918840546</v>
      </c>
      <c r="G19" s="341">
        <f>G18-G17</f>
        <v>811.98780704169724</v>
      </c>
      <c r="H19" s="341">
        <f t="shared" ref="H19" si="5">H18-H17</f>
        <v>1004.8995973265813</v>
      </c>
      <c r="I19" s="341">
        <v>1023.1463451558745</v>
      </c>
      <c r="J19" s="346">
        <f t="shared" si="1"/>
        <v>1059.7165661643048</v>
      </c>
      <c r="K19" s="346">
        <f t="shared" si="2"/>
        <v>1096.2867871727353</v>
      </c>
      <c r="L19" s="346">
        <f t="shared" si="3"/>
        <v>1132.8570081811656</v>
      </c>
      <c r="M19" s="341">
        <v>1169.4272291895959</v>
      </c>
      <c r="N19" s="735"/>
    </row>
    <row r="22" spans="1:14" ht="14.25" customHeight="1">
      <c r="A22" s="783"/>
      <c r="B22" s="783">
        <v>2015</v>
      </c>
      <c r="C22" s="783">
        <v>2016</v>
      </c>
      <c r="D22" s="783">
        <v>2017</v>
      </c>
      <c r="E22" s="783">
        <v>2018</v>
      </c>
      <c r="F22" s="783">
        <v>2019</v>
      </c>
      <c r="G22" s="783">
        <v>2020</v>
      </c>
      <c r="H22" s="783">
        <v>2025</v>
      </c>
      <c r="I22" s="783">
        <v>2030</v>
      </c>
      <c r="J22" s="783">
        <v>2035</v>
      </c>
      <c r="K22" s="783">
        <v>2040</v>
      </c>
      <c r="L22" s="783">
        <v>2045</v>
      </c>
      <c r="M22" s="783">
        <v>2050</v>
      </c>
    </row>
    <row r="23" spans="1:14" ht="14.25" customHeight="1">
      <c r="A23" s="670" t="s">
        <v>628</v>
      </c>
      <c r="B23" s="741">
        <f>B18/$E18</f>
        <v>0.97843470210479466</v>
      </c>
      <c r="C23" s="741">
        <f t="shared" ref="C23:M23" si="6">C18/$E18</f>
        <v>0.98819084364605736</v>
      </c>
      <c r="D23" s="741">
        <f t="shared" si="6"/>
        <v>1.0017484686378044</v>
      </c>
      <c r="E23" s="741">
        <f t="shared" si="6"/>
        <v>1</v>
      </c>
      <c r="F23" s="741">
        <f t="shared" si="6"/>
        <v>1.0024537931891586</v>
      </c>
      <c r="G23" s="741">
        <f t="shared" si="6"/>
        <v>0.82470534721301991</v>
      </c>
      <c r="H23" s="741">
        <f t="shared" si="6"/>
        <v>1.0248689007101621</v>
      </c>
      <c r="I23" s="741">
        <f t="shared" si="6"/>
        <v>1.0488253068425148</v>
      </c>
      <c r="J23" s="741">
        <f t="shared" si="6"/>
        <v>1.0857184036625829</v>
      </c>
      <c r="K23" s="741">
        <f t="shared" si="6"/>
        <v>1.1226115004826509</v>
      </c>
      <c r="L23" s="741">
        <f t="shared" si="6"/>
        <v>1.1595045973027189</v>
      </c>
      <c r="M23" s="741">
        <f t="shared" si="6"/>
        <v>1.196397694122787</v>
      </c>
    </row>
    <row r="26" spans="1:14" ht="14.25" customHeight="1">
      <c r="A26" s="727" t="s">
        <v>630</v>
      </c>
      <c r="B26" s="727" t="s">
        <v>245</v>
      </c>
      <c r="C26" s="727" t="s">
        <v>245</v>
      </c>
      <c r="D26" s="727" t="s">
        <v>245</v>
      </c>
      <c r="E26" s="727" t="s">
        <v>245</v>
      </c>
      <c r="F26" s="727" t="s">
        <v>245</v>
      </c>
      <c r="G26" s="224" t="s">
        <v>616</v>
      </c>
      <c r="H26" s="224" t="s">
        <v>616</v>
      </c>
      <c r="I26" s="224" t="s">
        <v>616</v>
      </c>
      <c r="J26" s="224" t="s">
        <v>616</v>
      </c>
      <c r="K26" s="224" t="s">
        <v>616</v>
      </c>
      <c r="M26" s="224" t="s">
        <v>616</v>
      </c>
      <c r="N26" s="727"/>
    </row>
    <row r="27" spans="1:14" ht="14.25" customHeight="1">
      <c r="A27" s="783"/>
      <c r="B27" s="783">
        <v>2015</v>
      </c>
      <c r="C27" s="783">
        <v>2016</v>
      </c>
      <c r="D27" s="783">
        <v>2017</v>
      </c>
      <c r="E27" s="783">
        <v>2018</v>
      </c>
      <c r="F27" s="783">
        <v>2019</v>
      </c>
      <c r="G27" s="783">
        <v>2020</v>
      </c>
      <c r="H27" s="783">
        <v>2025</v>
      </c>
      <c r="I27" s="783">
        <v>2030</v>
      </c>
      <c r="J27" s="783">
        <v>2035</v>
      </c>
      <c r="K27" s="783">
        <v>2040</v>
      </c>
      <c r="L27" s="783">
        <v>2045</v>
      </c>
      <c r="M27" s="783">
        <v>2050</v>
      </c>
      <c r="N27" s="727"/>
    </row>
    <row r="28" spans="1:14" ht="14.25" customHeight="1">
      <c r="A28" s="729" t="s">
        <v>233</v>
      </c>
      <c r="B28" s="742">
        <f>B11/B$18</f>
        <v>0.79983024175155959</v>
      </c>
      <c r="C28" s="742">
        <f t="shared" ref="C28:M36" si="7">C11/C$18</f>
        <v>0.80053355819334171</v>
      </c>
      <c r="D28" s="742">
        <f t="shared" si="7"/>
        <v>0.79576381230325177</v>
      </c>
      <c r="E28" s="742">
        <f t="shared" si="7"/>
        <v>0.79683950999737962</v>
      </c>
      <c r="F28" s="742">
        <f t="shared" si="7"/>
        <v>0.79234909087548222</v>
      </c>
      <c r="G28" s="744">
        <f t="shared" si="7"/>
        <v>0.80195526260725525</v>
      </c>
      <c r="H28" s="744">
        <f t="shared" si="7"/>
        <v>0.78341924389202555</v>
      </c>
      <c r="I28" s="745">
        <f t="shared" si="7"/>
        <v>0.77130531013178805</v>
      </c>
      <c r="J28" s="744">
        <f t="shared" si="7"/>
        <v>0.7616395062612169</v>
      </c>
      <c r="K28" s="744">
        <f t="shared" si="7"/>
        <v>0.75260900932966657</v>
      </c>
      <c r="L28" s="744">
        <f t="shared" si="7"/>
        <v>0.74415317678220605</v>
      </c>
      <c r="M28" s="745">
        <f t="shared" si="7"/>
        <v>0.73621884615739253</v>
      </c>
      <c r="N28" s="727"/>
    </row>
    <row r="29" spans="1:14" ht="14.25" customHeight="1">
      <c r="A29" s="729" t="s">
        <v>621</v>
      </c>
      <c r="B29" s="742">
        <f t="shared" ref="B29:E36" si="8">B12/B$18</f>
        <v>0.16829381206119315</v>
      </c>
      <c r="C29" s="742">
        <f t="shared" si="8"/>
        <v>0.16727545146993628</v>
      </c>
      <c r="D29" s="742">
        <f t="shared" si="8"/>
        <v>0.1718256329639142</v>
      </c>
      <c r="E29" s="742">
        <f t="shared" si="8"/>
        <v>0.17014782359891914</v>
      </c>
      <c r="F29" s="742">
        <f t="shared" si="7"/>
        <v>0.17440111655659837</v>
      </c>
      <c r="G29" s="744">
        <f t="shared" si="7"/>
        <v>0.17124018179868222</v>
      </c>
      <c r="H29" s="744">
        <f t="shared" si="7"/>
        <v>0.17833067601577499</v>
      </c>
      <c r="I29" s="745">
        <f t="shared" si="7"/>
        <v>0.18628774773909343</v>
      </c>
      <c r="J29" s="744">
        <f t="shared" si="7"/>
        <v>0.19729574167492306</v>
      </c>
      <c r="K29" s="744">
        <f t="shared" si="7"/>
        <v>0.20758021017760925</v>
      </c>
      <c r="L29" s="744">
        <f t="shared" si="7"/>
        <v>0.2172102166055522</v>
      </c>
      <c r="M29" s="745">
        <f t="shared" si="7"/>
        <v>0.226246305540559</v>
      </c>
      <c r="N29" s="727"/>
    </row>
    <row r="30" spans="1:14" ht="14.25" customHeight="1">
      <c r="A30" s="731" t="s">
        <v>622</v>
      </c>
      <c r="B30" s="742">
        <f t="shared" si="8"/>
        <v>0.10810602737793455</v>
      </c>
      <c r="C30" s="742">
        <f t="shared" si="8"/>
        <v>0.10638361688158074</v>
      </c>
      <c r="D30" s="742">
        <f t="shared" si="8"/>
        <v>0.11125002868812439</v>
      </c>
      <c r="E30" s="742">
        <f t="shared" si="8"/>
        <v>0.10887331720132473</v>
      </c>
      <c r="F30" s="742">
        <f t="shared" si="7"/>
        <v>0.11333036269294132</v>
      </c>
      <c r="G30" s="744">
        <f t="shared" si="7"/>
        <v>0.10957228976685468</v>
      </c>
      <c r="H30" s="744">
        <f t="shared" si="7"/>
        <v>0.11933902996734234</v>
      </c>
      <c r="I30" s="745">
        <f t="shared" si="7"/>
        <v>0.12942136580992292</v>
      </c>
      <c r="J30" s="744">
        <f t="shared" si="7"/>
        <v>0.13811962743607709</v>
      </c>
      <c r="K30" s="744">
        <f t="shared" si="7"/>
        <v>0.14624617603737439</v>
      </c>
      <c r="L30" s="744">
        <f t="shared" si="7"/>
        <v>0.15385558387862977</v>
      </c>
      <c r="M30" s="745">
        <f t="shared" si="7"/>
        <v>0.1609956918848722</v>
      </c>
      <c r="N30" s="727"/>
    </row>
    <row r="31" spans="1:14" ht="14.25" customHeight="1">
      <c r="A31" s="731" t="s">
        <v>623</v>
      </c>
      <c r="B31" s="742">
        <f t="shared" si="8"/>
        <v>6.0187784683258617E-2</v>
      </c>
      <c r="C31" s="742">
        <f t="shared" si="8"/>
        <v>6.0891834588355544E-2</v>
      </c>
      <c r="D31" s="742">
        <f t="shared" si="8"/>
        <v>6.0575604275789827E-2</v>
      </c>
      <c r="E31" s="742">
        <f t="shared" si="8"/>
        <v>6.1274506397594401E-2</v>
      </c>
      <c r="F31" s="742">
        <f t="shared" si="7"/>
        <v>6.1070753863657054E-2</v>
      </c>
      <c r="G31" s="744">
        <f t="shared" si="7"/>
        <v>6.1667892031827536E-2</v>
      </c>
      <c r="H31" s="744">
        <f t="shared" si="7"/>
        <v>5.9273048973140417E-2</v>
      </c>
      <c r="I31" s="745">
        <f t="shared" si="7"/>
        <v>5.7416332629673925E-2</v>
      </c>
      <c r="J31" s="744">
        <f t="shared" si="7"/>
        <v>5.9815092339048193E-2</v>
      </c>
      <c r="K31" s="744">
        <f t="shared" si="7"/>
        <v>6.2056188111846058E-2</v>
      </c>
      <c r="L31" s="744">
        <f t="shared" si="7"/>
        <v>6.4154669593124575E-2</v>
      </c>
      <c r="M31" s="745">
        <f t="shared" si="7"/>
        <v>6.6123730095335259E-2</v>
      </c>
      <c r="N31" s="727"/>
    </row>
    <row r="32" spans="1:14" ht="14.25" customHeight="1">
      <c r="A32" s="729" t="s">
        <v>240</v>
      </c>
      <c r="B32" s="742">
        <f t="shared" si="8"/>
        <v>1.4725486778842094E-2</v>
      </c>
      <c r="C32" s="742">
        <f t="shared" si="8"/>
        <v>1.513141439368328E-2</v>
      </c>
      <c r="D32" s="742">
        <f t="shared" si="8"/>
        <v>1.5518735127698916E-2</v>
      </c>
      <c r="E32" s="742">
        <f t="shared" si="8"/>
        <v>1.6023747376772032E-2</v>
      </c>
      <c r="F32" s="742">
        <f t="shared" si="7"/>
        <v>1.6302458793181089E-2</v>
      </c>
      <c r="G32" s="744">
        <f t="shared" si="7"/>
        <v>8.5628188453738662E-3</v>
      </c>
      <c r="H32" s="744">
        <f t="shared" si="7"/>
        <v>1.614832524103306E-2</v>
      </c>
      <c r="I32" s="745">
        <f t="shared" si="7"/>
        <v>1.6281153008036106E-2</v>
      </c>
      <c r="J32" s="744">
        <f t="shared" si="7"/>
        <v>1.6886899306152274E-2</v>
      </c>
      <c r="K32" s="744">
        <f t="shared" si="7"/>
        <v>1.7452831551383372E-2</v>
      </c>
      <c r="L32" s="744">
        <f t="shared" si="7"/>
        <v>1.798275015222621E-2</v>
      </c>
      <c r="M32" s="745">
        <f t="shared" si="7"/>
        <v>1.8479986747171363E-2</v>
      </c>
      <c r="N32" s="727"/>
    </row>
    <row r="33" spans="1:14" ht="14.25" customHeight="1">
      <c r="A33" s="729" t="s">
        <v>235</v>
      </c>
      <c r="B33" s="742">
        <f t="shared" si="8"/>
        <v>1.1479606681533161E-2</v>
      </c>
      <c r="C33" s="742">
        <f t="shared" si="8"/>
        <v>1.1444710014889727E-2</v>
      </c>
      <c r="D33" s="742">
        <f t="shared" si="8"/>
        <v>1.1352945055077612E-2</v>
      </c>
      <c r="E33" s="742">
        <f t="shared" si="8"/>
        <v>1.1440359928432221E-2</v>
      </c>
      <c r="F33" s="742">
        <f t="shared" si="7"/>
        <v>1.1412356366108812E-2</v>
      </c>
      <c r="G33" s="744">
        <f t="shared" si="7"/>
        <v>1.1513807655894916E-2</v>
      </c>
      <c r="H33" s="744">
        <f t="shared" si="7"/>
        <v>1.1273913173753295E-2</v>
      </c>
      <c r="I33" s="745">
        <f t="shared" si="7"/>
        <v>1.1125023392949568E-2</v>
      </c>
      <c r="J33" s="744">
        <f t="shared" si="7"/>
        <v>1.0694066567920294E-2</v>
      </c>
      <c r="K33" s="744">
        <f t="shared" si="7"/>
        <v>1.0291435360193597E-2</v>
      </c>
      <c r="L33" s="744">
        <f t="shared" si="7"/>
        <v>9.914425977794716E-3</v>
      </c>
      <c r="M33" s="745">
        <f t="shared" si="7"/>
        <v>9.5606681341028083E-3</v>
      </c>
      <c r="N33" s="727"/>
    </row>
    <row r="34" spans="1:14" ht="14.25" customHeight="1">
      <c r="A34" s="729" t="s">
        <v>624</v>
      </c>
      <c r="B34" s="742">
        <f t="shared" si="8"/>
        <v>5.6708527268718792E-3</v>
      </c>
      <c r="C34" s="742">
        <f t="shared" si="8"/>
        <v>5.6148659281489858E-3</v>
      </c>
      <c r="D34" s="742">
        <f t="shared" si="8"/>
        <v>5.5388745500575404E-3</v>
      </c>
      <c r="E34" s="742">
        <f t="shared" si="8"/>
        <v>5.5485590984970497E-3</v>
      </c>
      <c r="F34" s="742">
        <f t="shared" si="7"/>
        <v>5.5349774086296067E-3</v>
      </c>
      <c r="G34" s="744">
        <f t="shared" si="7"/>
        <v>6.7279290927937524E-3</v>
      </c>
      <c r="H34" s="744">
        <f t="shared" si="7"/>
        <v>1.0827841677413156E-2</v>
      </c>
      <c r="I34" s="745">
        <f t="shared" si="7"/>
        <v>1.5870781518042224E-2</v>
      </c>
      <c r="J34" s="744">
        <f t="shared" si="7"/>
        <v>1.5331486727440844E-2</v>
      </c>
      <c r="K34" s="744">
        <f t="shared" si="7"/>
        <v>1.4827638313285206E-2</v>
      </c>
      <c r="L34" s="744">
        <f t="shared" si="7"/>
        <v>1.4355852779034183E-2</v>
      </c>
      <c r="M34" s="745">
        <f t="shared" si="7"/>
        <v>1.3913163973202036E-2</v>
      </c>
      <c r="N34" s="727"/>
    </row>
    <row r="35" spans="1:14" ht="14.25" customHeight="1">
      <c r="A35" s="729" t="s">
        <v>41</v>
      </c>
      <c r="B35" s="742">
        <f t="shared" si="8"/>
        <v>1</v>
      </c>
      <c r="C35" s="742">
        <f t="shared" si="8"/>
        <v>1</v>
      </c>
      <c r="D35" s="742">
        <f t="shared" si="8"/>
        <v>1</v>
      </c>
      <c r="E35" s="742">
        <f t="shared" si="8"/>
        <v>1</v>
      </c>
      <c r="F35" s="742">
        <f t="shared" si="7"/>
        <v>1</v>
      </c>
      <c r="G35" s="744">
        <f t="shared" si="7"/>
        <v>1</v>
      </c>
      <c r="H35" s="744">
        <f t="shared" si="7"/>
        <v>1</v>
      </c>
      <c r="I35" s="745">
        <f t="shared" si="7"/>
        <v>1</v>
      </c>
      <c r="J35" s="744">
        <f t="shared" si="7"/>
        <v>1</v>
      </c>
      <c r="K35" s="744">
        <f t="shared" si="7"/>
        <v>1</v>
      </c>
      <c r="L35" s="744">
        <f t="shared" si="7"/>
        <v>1</v>
      </c>
      <c r="M35" s="745">
        <f t="shared" si="7"/>
        <v>1</v>
      </c>
      <c r="N35" s="727"/>
    </row>
    <row r="36" spans="1:14" ht="14.25" customHeight="1">
      <c r="A36" s="731" t="s">
        <v>625</v>
      </c>
      <c r="B36" s="742">
        <f t="shared" si="8"/>
        <v>0.99432914727312816</v>
      </c>
      <c r="C36" s="742">
        <f t="shared" si="8"/>
        <v>0.99438513407185103</v>
      </c>
      <c r="D36" s="742">
        <f t="shared" si="8"/>
        <v>0.99446112544994247</v>
      </c>
      <c r="E36" s="742">
        <f t="shared" si="8"/>
        <v>0.99445144090150295</v>
      </c>
      <c r="F36" s="742">
        <f t="shared" si="7"/>
        <v>0.99446502259137037</v>
      </c>
      <c r="G36" s="744">
        <f t="shared" si="7"/>
        <v>0.99327207090720626</v>
      </c>
      <c r="H36" s="744">
        <f t="shared" si="7"/>
        <v>0.98917215832258687</v>
      </c>
      <c r="I36" s="745">
        <f t="shared" si="7"/>
        <v>0.98412921848195778</v>
      </c>
      <c r="J36" s="744">
        <f t="shared" si="7"/>
        <v>0.98466851327255911</v>
      </c>
      <c r="K36" s="744">
        <f t="shared" si="7"/>
        <v>0.98517236168671485</v>
      </c>
      <c r="L36" s="744">
        <f t="shared" si="7"/>
        <v>0.98564414722096583</v>
      </c>
      <c r="M36" s="745">
        <f t="shared" si="7"/>
        <v>0.98608683602679792</v>
      </c>
      <c r="N36" s="727"/>
    </row>
    <row r="38" spans="1:14" ht="27.75" customHeight="1">
      <c r="A38" s="746" t="s">
        <v>632</v>
      </c>
      <c r="B38" s="747">
        <f>B12/B19</f>
        <v>0.16925362443887532</v>
      </c>
      <c r="C38" s="747">
        <f t="shared" ref="C38:M38" si="9">C12/C19</f>
        <v>0.16821998412724612</v>
      </c>
      <c r="D38" s="747">
        <f t="shared" si="9"/>
        <v>0.17278265441112337</v>
      </c>
      <c r="E38" s="747">
        <f t="shared" si="9"/>
        <v>0.17109716633793051</v>
      </c>
      <c r="F38" s="747"/>
      <c r="G38" s="747">
        <f t="shared" si="9"/>
        <v>0.17240007729431051</v>
      </c>
      <c r="H38" s="747">
        <f t="shared" si="9"/>
        <v>0.18028274907998185</v>
      </c>
      <c r="I38" s="747">
        <f t="shared" si="9"/>
        <v>0.18929195906452875</v>
      </c>
      <c r="J38" s="747">
        <f t="shared" si="9"/>
        <v>0.20036767604074998</v>
      </c>
      <c r="K38" s="747">
        <f t="shared" si="9"/>
        <v>0.21070445969699242</v>
      </c>
      <c r="L38" s="747"/>
      <c r="M38" s="747">
        <f t="shared" si="9"/>
        <v>0.22943852130930434</v>
      </c>
      <c r="N38" s="727"/>
    </row>
    <row r="39" spans="1:14" ht="14.25" customHeight="1">
      <c r="A39" s="727"/>
      <c r="B39" s="727"/>
      <c r="C39" s="727"/>
      <c r="D39" s="727"/>
      <c r="E39" s="727"/>
      <c r="F39" s="727"/>
      <c r="G39" s="727"/>
      <c r="H39" s="727"/>
      <c r="I39" s="727"/>
      <c r="J39" s="727"/>
      <c r="K39" s="727"/>
      <c r="L39" s="727"/>
      <c r="M39" s="727"/>
      <c r="N39" s="727"/>
    </row>
    <row r="40" spans="1:14" ht="14.25" customHeight="1">
      <c r="A40" s="727" t="s">
        <v>633</v>
      </c>
      <c r="B40" s="727"/>
      <c r="C40" s="727"/>
      <c r="D40" s="727"/>
      <c r="E40" s="727"/>
      <c r="F40" s="727"/>
      <c r="G40" s="727"/>
      <c r="H40" s="727"/>
      <c r="I40" s="727"/>
      <c r="J40" s="727"/>
      <c r="K40" s="727"/>
      <c r="L40" s="727"/>
      <c r="M40" s="727"/>
      <c r="N40" s="727"/>
    </row>
    <row r="44" spans="1:14" ht="14.25" customHeight="1">
      <c r="A44" s="288" t="s">
        <v>634</v>
      </c>
    </row>
    <row r="46" spans="1:14" ht="14.25" customHeight="1">
      <c r="E46" s="779" t="s">
        <v>659</v>
      </c>
      <c r="F46" s="779"/>
      <c r="G46" s="780">
        <v>0.17</v>
      </c>
    </row>
    <row r="48" spans="1:14" ht="14.25" customHeight="1">
      <c r="A48" s="224" t="s">
        <v>635</v>
      </c>
      <c r="B48" s="225"/>
      <c r="C48" s="225"/>
      <c r="D48" s="225"/>
      <c r="E48" s="225"/>
      <c r="F48" s="225"/>
      <c r="G48" s="225"/>
      <c r="H48" s="225"/>
      <c r="I48" s="225"/>
      <c r="J48" s="225"/>
    </row>
    <row r="49" spans="1:13" ht="14.25" customHeight="1">
      <c r="B49" s="727" t="s">
        <v>245</v>
      </c>
      <c r="C49" s="727" t="s">
        <v>245</v>
      </c>
      <c r="D49" s="727" t="s">
        <v>245</v>
      </c>
      <c r="E49" s="727" t="s">
        <v>245</v>
      </c>
      <c r="F49" s="727" t="s">
        <v>245</v>
      </c>
      <c r="G49" s="727" t="s">
        <v>616</v>
      </c>
      <c r="H49" s="727" t="s">
        <v>616</v>
      </c>
      <c r="I49" s="727" t="s">
        <v>616</v>
      </c>
      <c r="J49" s="727" t="s">
        <v>616</v>
      </c>
      <c r="K49" s="727" t="s">
        <v>616</v>
      </c>
      <c r="L49" s="727" t="s">
        <v>616</v>
      </c>
      <c r="M49" s="727" t="s">
        <v>616</v>
      </c>
    </row>
    <row r="50" spans="1:13" ht="14.25" customHeight="1">
      <c r="A50" s="783"/>
      <c r="B50" s="783">
        <v>2015</v>
      </c>
      <c r="C50" s="783">
        <v>2016</v>
      </c>
      <c r="D50" s="783">
        <v>2017</v>
      </c>
      <c r="E50" s="783">
        <v>2018</v>
      </c>
      <c r="F50" s="783">
        <v>2019</v>
      </c>
      <c r="G50" s="783">
        <v>2020</v>
      </c>
      <c r="H50" s="783">
        <v>2025</v>
      </c>
      <c r="I50" s="783">
        <v>2030</v>
      </c>
      <c r="J50" s="783">
        <v>2035</v>
      </c>
      <c r="K50" s="783">
        <v>2040</v>
      </c>
      <c r="L50" s="783">
        <v>2045</v>
      </c>
      <c r="M50" s="783">
        <v>2050</v>
      </c>
    </row>
    <row r="51" spans="1:13" ht="14.25" customHeight="1">
      <c r="A51" s="345" t="s">
        <v>636</v>
      </c>
      <c r="B51" s="748"/>
      <c r="C51" s="748"/>
      <c r="D51" s="748">
        <v>286.421808731873</v>
      </c>
      <c r="E51" s="748">
        <v>289.547830149822</v>
      </c>
      <c r="F51" s="748">
        <v>297.82673175385503</v>
      </c>
      <c r="G51" s="346">
        <f t="shared" ref="G51:G56" si="10">E51*(1-G$46)</f>
        <v>240.32469902435224</v>
      </c>
      <c r="H51" s="346">
        <f>0.5*E51+I51*0.5</f>
        <v>301.05721697175221</v>
      </c>
      <c r="I51" s="433">
        <v>312.56660379368242</v>
      </c>
      <c r="J51" s="346">
        <f>I51*0.75+M51*0.25</f>
        <v>334.45524908740452</v>
      </c>
      <c r="K51" s="346">
        <f>I51*0.5+M51*0.5</f>
        <v>356.34389438112657</v>
      </c>
      <c r="L51" s="346">
        <f>I51*0.25+M51*0.75</f>
        <v>378.23253967484862</v>
      </c>
      <c r="M51" s="433">
        <v>400.12118496857073</v>
      </c>
    </row>
    <row r="52" spans="1:13" ht="14.25" customHeight="1">
      <c r="A52" s="345" t="s">
        <v>236</v>
      </c>
      <c r="B52" s="748"/>
      <c r="C52" s="748"/>
      <c r="D52" s="748">
        <v>33.441592999999997</v>
      </c>
      <c r="E52" s="748">
        <v>32.038921999999999</v>
      </c>
      <c r="F52" s="748">
        <v>32.6</v>
      </c>
      <c r="G52" s="346">
        <f t="shared" si="10"/>
        <v>26.59230526</v>
      </c>
      <c r="H52" s="346">
        <f t="shared" ref="H52:H56" si="11">0.5*E52+I52*0.5</f>
        <v>28.638547810980992</v>
      </c>
      <c r="I52" s="433">
        <v>25.238173621961984</v>
      </c>
      <c r="J52" s="346">
        <f t="shared" ref="J52:J56" si="12">I52*0.75+M52*0.25</f>
        <v>27.743327943368339</v>
      </c>
      <c r="K52" s="346">
        <f t="shared" ref="K52:K56" si="13">I52*0.5+M52*0.5</f>
        <v>30.24848226477469</v>
      </c>
      <c r="L52" s="346">
        <f t="shared" ref="L52:L56" si="14">I52*0.25+M52*0.75</f>
        <v>32.753636586181045</v>
      </c>
      <c r="M52" s="433">
        <v>35.258790907587397</v>
      </c>
    </row>
    <row r="53" spans="1:13" ht="14.25" customHeight="1">
      <c r="A53" s="345" t="s">
        <v>237</v>
      </c>
      <c r="B53" s="748"/>
      <c r="C53" s="748"/>
      <c r="D53" s="748">
        <v>6.7146486020000005</v>
      </c>
      <c r="E53" s="748">
        <v>6.7016106449999997</v>
      </c>
      <c r="F53" s="748">
        <v>7.3577527040000001</v>
      </c>
      <c r="G53" s="346">
        <f t="shared" si="10"/>
        <v>5.5623368353499991</v>
      </c>
      <c r="H53" s="346">
        <f t="shared" si="11"/>
        <v>6.4673645321770827</v>
      </c>
      <c r="I53" s="433">
        <v>6.2331184193541649</v>
      </c>
      <c r="J53" s="346">
        <f t="shared" si="12"/>
        <v>6.7408843586178806</v>
      </c>
      <c r="K53" s="346">
        <f t="shared" si="13"/>
        <v>7.2486502978815954</v>
      </c>
      <c r="L53" s="346">
        <f t="shared" si="14"/>
        <v>7.7564162371453111</v>
      </c>
      <c r="M53" s="433">
        <v>8.264182176409026</v>
      </c>
    </row>
    <row r="54" spans="1:13" ht="14.25" customHeight="1">
      <c r="A54" s="749" t="s">
        <v>637</v>
      </c>
      <c r="B54" s="750"/>
      <c r="C54" s="750"/>
      <c r="D54" s="750">
        <v>326.57805033387302</v>
      </c>
      <c r="E54" s="750">
        <v>328.28836279482204</v>
      </c>
      <c r="F54" s="750">
        <v>337.78448445785506</v>
      </c>
      <c r="G54" s="346">
        <f t="shared" si="10"/>
        <v>272.47934111970227</v>
      </c>
      <c r="H54" s="346">
        <f t="shared" si="11"/>
        <v>336.16312931491029</v>
      </c>
      <c r="I54" s="787">
        <v>344.03789583499861</v>
      </c>
      <c r="J54" s="346">
        <f t="shared" si="12"/>
        <v>368.93946138939077</v>
      </c>
      <c r="K54" s="346">
        <f t="shared" si="13"/>
        <v>393.84102694378288</v>
      </c>
      <c r="L54" s="346">
        <f t="shared" si="14"/>
        <v>418.74259249817504</v>
      </c>
      <c r="M54" s="787">
        <v>443.64415805256715</v>
      </c>
    </row>
    <row r="55" spans="1:13" ht="14.25" customHeight="1">
      <c r="A55" s="751" t="s">
        <v>638</v>
      </c>
      <c r="B55" s="752"/>
      <c r="C55" s="752"/>
      <c r="D55" s="752">
        <v>23.464953378988099</v>
      </c>
      <c r="E55" s="752">
        <v>24.1085245024538</v>
      </c>
      <c r="F55" s="752">
        <v>24.469112207458799</v>
      </c>
      <c r="G55" s="346">
        <f t="shared" si="10"/>
        <v>20.010075337036653</v>
      </c>
      <c r="H55" s="346">
        <f t="shared" si="11"/>
        <v>25.066826742402021</v>
      </c>
      <c r="I55" s="433">
        <v>26.025128982350246</v>
      </c>
      <c r="J55" s="346">
        <f t="shared" si="12"/>
        <v>27.497426488789962</v>
      </c>
      <c r="K55" s="346">
        <f t="shared" si="13"/>
        <v>28.969723995229685</v>
      </c>
      <c r="L55" s="346">
        <f t="shared" si="14"/>
        <v>30.442021501669402</v>
      </c>
      <c r="M55" s="433">
        <v>31.914319008109121</v>
      </c>
    </row>
    <row r="56" spans="1:13" ht="14.25" customHeight="1">
      <c r="A56" s="751" t="s">
        <v>639</v>
      </c>
      <c r="B56" s="752"/>
      <c r="C56" s="752"/>
      <c r="D56" s="752">
        <v>350.04300371286115</v>
      </c>
      <c r="E56" s="752">
        <v>352.39688729727584</v>
      </c>
      <c r="F56" s="752">
        <v>362.25359666531386</v>
      </c>
      <c r="G56" s="346">
        <f t="shared" si="10"/>
        <v>292.48941645673892</v>
      </c>
      <c r="H56" s="346">
        <f t="shared" si="11"/>
        <v>361.22995605731234</v>
      </c>
      <c r="I56" s="433">
        <v>370.06302481734883</v>
      </c>
      <c r="J56" s="346">
        <f t="shared" si="12"/>
        <v>396.4368878781807</v>
      </c>
      <c r="K56" s="346">
        <f t="shared" si="13"/>
        <v>422.81075093901256</v>
      </c>
      <c r="L56" s="346">
        <f t="shared" si="14"/>
        <v>449.18461399984443</v>
      </c>
      <c r="M56" s="433">
        <v>475.5584770606763</v>
      </c>
    </row>
    <row r="57" spans="1:13" ht="14.25" customHeight="1">
      <c r="B57" s="753"/>
      <c r="C57" s="753"/>
      <c r="D57" s="753"/>
      <c r="E57" s="753"/>
      <c r="F57" s="753"/>
      <c r="G57" s="225"/>
      <c r="H57" s="225"/>
      <c r="I57" s="225"/>
      <c r="J57" s="225"/>
    </row>
    <row r="58" spans="1:13" ht="14.25" customHeight="1">
      <c r="A58" s="783"/>
      <c r="B58" s="783">
        <v>2015</v>
      </c>
      <c r="C58" s="783">
        <v>2016</v>
      </c>
      <c r="D58" s="783">
        <v>2017</v>
      </c>
      <c r="E58" s="783">
        <v>2018</v>
      </c>
      <c r="F58" s="783">
        <v>2019</v>
      </c>
      <c r="G58" s="783">
        <v>2020</v>
      </c>
      <c r="H58" s="783">
        <v>2025</v>
      </c>
      <c r="I58" s="783">
        <v>2030</v>
      </c>
      <c r="J58" s="783">
        <v>2035</v>
      </c>
      <c r="K58" s="783">
        <v>2040</v>
      </c>
      <c r="L58" s="783">
        <v>2045</v>
      </c>
      <c r="M58" s="783">
        <v>2050</v>
      </c>
    </row>
    <row r="59" spans="1:13" ht="14.25" customHeight="1">
      <c r="A59" s="670" t="s">
        <v>628</v>
      </c>
      <c r="B59" s="741"/>
      <c r="C59" s="741"/>
      <c r="D59" s="741">
        <f t="shared" ref="D59:M59" si="15">D54/$E54</f>
        <v>0.99479021295062486</v>
      </c>
      <c r="E59" s="741">
        <f t="shared" si="15"/>
        <v>1</v>
      </c>
      <c r="F59" s="741">
        <f t="shared" si="15"/>
        <v>1.028926159861987</v>
      </c>
      <c r="G59" s="741">
        <f t="shared" si="15"/>
        <v>0.83</v>
      </c>
      <c r="H59" s="741">
        <f t="shared" si="15"/>
        <v>1.0239873459206652</v>
      </c>
      <c r="I59" s="741">
        <f t="shared" si="15"/>
        <v>1.0479746918413306</v>
      </c>
      <c r="J59" s="741">
        <f t="shared" si="15"/>
        <v>1.1238274127309698</v>
      </c>
      <c r="K59" s="741">
        <f t="shared" si="15"/>
        <v>1.1996801336206084</v>
      </c>
      <c r="L59" s="741">
        <f t="shared" si="15"/>
        <v>1.2755328545102473</v>
      </c>
      <c r="M59" s="741">
        <f t="shared" si="15"/>
        <v>1.3513855753998862</v>
      </c>
    </row>
    <row r="60" spans="1:13" ht="14.25" customHeight="1">
      <c r="B60" s="753"/>
      <c r="C60" s="753"/>
      <c r="D60" s="753"/>
      <c r="E60" s="753"/>
      <c r="F60" s="753"/>
      <c r="G60" s="225"/>
      <c r="H60" s="225"/>
      <c r="I60" s="225"/>
      <c r="J60" s="225"/>
    </row>
    <row r="61" spans="1:13" ht="14.25" customHeight="1">
      <c r="A61" s="224" t="s">
        <v>660</v>
      </c>
      <c r="B61" s="225"/>
      <c r="C61" s="225"/>
      <c r="D61" s="225"/>
      <c r="E61" s="225"/>
      <c r="F61" s="225"/>
      <c r="G61" s="225"/>
      <c r="H61" s="225"/>
      <c r="I61" s="225"/>
      <c r="J61" s="225"/>
    </row>
    <row r="62" spans="1:13" ht="14.25" customHeight="1">
      <c r="A62" s="783"/>
      <c r="B62" s="783">
        <v>2015</v>
      </c>
      <c r="C62" s="783">
        <v>2016</v>
      </c>
      <c r="D62" s="783">
        <v>2017</v>
      </c>
      <c r="E62" s="783">
        <v>2018</v>
      </c>
      <c r="F62" s="783">
        <v>2019</v>
      </c>
      <c r="G62" s="783">
        <v>2020</v>
      </c>
      <c r="H62" s="783">
        <v>2025</v>
      </c>
      <c r="I62" s="783">
        <v>2030</v>
      </c>
      <c r="J62" s="783">
        <v>2035</v>
      </c>
      <c r="K62" s="783">
        <v>2040</v>
      </c>
      <c r="L62" s="783">
        <v>2045</v>
      </c>
      <c r="M62" s="783">
        <v>2050</v>
      </c>
    </row>
    <row r="63" spans="1:13" ht="14.25" customHeight="1">
      <c r="A63" s="345" t="s">
        <v>197</v>
      </c>
      <c r="B63" s="755"/>
      <c r="C63" s="755"/>
      <c r="D63" s="755">
        <f t="shared" ref="D63:F66" si="16">D51/D$54</f>
        <v>0.87703937370883689</v>
      </c>
      <c r="E63" s="755">
        <f t="shared" si="16"/>
        <v>0.8819923669691192</v>
      </c>
      <c r="F63" s="755">
        <f t="shared" si="16"/>
        <v>0.88170637035584298</v>
      </c>
      <c r="G63" s="755">
        <f>G51/G$54</f>
        <v>0.8819923669691192</v>
      </c>
      <c r="H63" s="755">
        <f t="shared" ref="H63:M66" si="17">H51/H$54</f>
        <v>0.89556881977299885</v>
      </c>
      <c r="I63" s="755">
        <f t="shared" si="17"/>
        <v>0.90852376316006223</v>
      </c>
      <c r="J63" s="755">
        <f t="shared" si="17"/>
        <v>0.90653151557135692</v>
      </c>
      <c r="K63" s="755">
        <f t="shared" si="17"/>
        <v>0.90479119746961079</v>
      </c>
      <c r="L63" s="755">
        <f t="shared" si="17"/>
        <v>0.90325786402179054</v>
      </c>
      <c r="M63" s="755">
        <f t="shared" si="17"/>
        <v>0.90189666133541335</v>
      </c>
    </row>
    <row r="64" spans="1:13" ht="14.25" customHeight="1">
      <c r="A64" s="345" t="s">
        <v>236</v>
      </c>
      <c r="B64" s="755"/>
      <c r="C64" s="755"/>
      <c r="D64" s="755">
        <f t="shared" si="16"/>
        <v>0.10240000197751012</v>
      </c>
      <c r="E64" s="755">
        <f t="shared" si="16"/>
        <v>9.7593840144812274E-2</v>
      </c>
      <c r="F64" s="755">
        <f t="shared" si="16"/>
        <v>9.6511241634804762E-2</v>
      </c>
      <c r="G64" s="755">
        <f>G52/G$54</f>
        <v>9.7593840144812288E-2</v>
      </c>
      <c r="H64" s="755">
        <f t="shared" si="17"/>
        <v>8.5192411997548442E-2</v>
      </c>
      <c r="I64" s="755">
        <f t="shared" si="17"/>
        <v>7.3358702420579486E-2</v>
      </c>
      <c r="J64" s="755">
        <f t="shared" si="17"/>
        <v>7.5197507577231273E-2</v>
      </c>
      <c r="K64" s="755">
        <f t="shared" si="17"/>
        <v>7.6803786795661536E-2</v>
      </c>
      <c r="L64" s="755">
        <f t="shared" si="17"/>
        <v>7.8219023268629617E-2</v>
      </c>
      <c r="M64" s="755">
        <f t="shared" si="17"/>
        <v>7.9475386450168481E-2</v>
      </c>
    </row>
    <row r="65" spans="1:16" ht="14.25" customHeight="1">
      <c r="A65" s="345" t="s">
        <v>237</v>
      </c>
      <c r="B65" s="755"/>
      <c r="C65" s="755"/>
      <c r="D65" s="755">
        <f t="shared" si="16"/>
        <v>2.056062431365293E-2</v>
      </c>
      <c r="E65" s="755">
        <f t="shared" si="16"/>
        <v>2.0413792886068458E-2</v>
      </c>
      <c r="F65" s="755">
        <f t="shared" si="16"/>
        <v>2.178238800935221E-2</v>
      </c>
      <c r="G65" s="755">
        <f>G53/G$54</f>
        <v>2.0413792886068458E-2</v>
      </c>
      <c r="H65" s="755">
        <f t="shared" si="17"/>
        <v>1.9238768229452662E-2</v>
      </c>
      <c r="I65" s="755">
        <f t="shared" si="17"/>
        <v>1.8117534419358219E-2</v>
      </c>
      <c r="J65" s="755">
        <f t="shared" si="17"/>
        <v>1.8270976851411758E-2</v>
      </c>
      <c r="K65" s="755">
        <f t="shared" si="17"/>
        <v>1.8405015734727588E-2</v>
      </c>
      <c r="L65" s="755">
        <f t="shared" si="17"/>
        <v>1.852311270957973E-2</v>
      </c>
      <c r="M65" s="755">
        <f t="shared" si="17"/>
        <v>1.8627952214418222E-2</v>
      </c>
    </row>
    <row r="66" spans="1:16" ht="14.25" customHeight="1">
      <c r="A66" s="749" t="s">
        <v>637</v>
      </c>
      <c r="B66" s="755"/>
      <c r="C66" s="755"/>
      <c r="D66" s="755">
        <f t="shared" si="16"/>
        <v>1</v>
      </c>
      <c r="E66" s="755">
        <f t="shared" si="16"/>
        <v>1</v>
      </c>
      <c r="F66" s="755">
        <f t="shared" si="16"/>
        <v>1</v>
      </c>
      <c r="G66" s="755">
        <f>G54/G$54</f>
        <v>1</v>
      </c>
      <c r="H66" s="755">
        <f t="shared" si="17"/>
        <v>1</v>
      </c>
      <c r="I66" s="755">
        <f t="shared" si="17"/>
        <v>1</v>
      </c>
      <c r="J66" s="755">
        <f t="shared" si="17"/>
        <v>1</v>
      </c>
      <c r="K66" s="755">
        <f t="shared" si="17"/>
        <v>1</v>
      </c>
      <c r="L66" s="755">
        <f t="shared" si="17"/>
        <v>1</v>
      </c>
      <c r="M66" s="755">
        <f t="shared" si="17"/>
        <v>1</v>
      </c>
    </row>
    <row r="68" spans="1:16" ht="14.25" customHeight="1">
      <c r="A68" s="288" t="s">
        <v>645</v>
      </c>
    </row>
    <row r="69" spans="1:16" ht="14.25" customHeight="1">
      <c r="A69" s="288"/>
    </row>
    <row r="70" spans="1:16" ht="14.25" customHeight="1">
      <c r="A70" s="224" t="s">
        <v>646</v>
      </c>
    </row>
    <row r="71" spans="1:16" ht="14.25" customHeight="1">
      <c r="A71" s="783"/>
      <c r="B71" s="783">
        <v>2015</v>
      </c>
      <c r="C71" s="783">
        <v>2016</v>
      </c>
      <c r="D71" s="783">
        <v>2017</v>
      </c>
      <c r="E71" s="783">
        <v>2018</v>
      </c>
      <c r="F71" s="783">
        <v>2019</v>
      </c>
      <c r="G71" s="783">
        <v>2020</v>
      </c>
      <c r="H71" s="783">
        <v>2025</v>
      </c>
      <c r="I71" s="783">
        <v>2030</v>
      </c>
      <c r="J71" s="783">
        <v>2035</v>
      </c>
      <c r="K71" s="783">
        <v>2040</v>
      </c>
      <c r="L71" s="783">
        <v>2045</v>
      </c>
      <c r="M71" s="783">
        <v>2050</v>
      </c>
    </row>
    <row r="72" spans="1:16" ht="14.25" customHeight="1">
      <c r="A72" s="670" t="s">
        <v>661</v>
      </c>
      <c r="B72" s="740"/>
      <c r="C72" s="740"/>
      <c r="D72" s="740">
        <f>D11/D79</f>
        <v>1.6239146946575191</v>
      </c>
      <c r="E72" s="740">
        <f>E11/E79</f>
        <v>1.623245742506642</v>
      </c>
      <c r="F72" s="740"/>
      <c r="G72" s="788">
        <f>E72</f>
        <v>1.623245742506642</v>
      </c>
      <c r="H72" s="741">
        <f>0.5*E72+I72*0.5</f>
        <v>1.6566228712533211</v>
      </c>
      <c r="I72" s="295">
        <v>1.69</v>
      </c>
      <c r="J72" s="294">
        <f>I72</f>
        <v>1.69</v>
      </c>
      <c r="K72" s="294">
        <f t="shared" ref="K72:L73" si="18">J72</f>
        <v>1.69</v>
      </c>
      <c r="L72" s="294">
        <f t="shared" si="18"/>
        <v>1.69</v>
      </c>
      <c r="M72" s="295">
        <f>K72</f>
        <v>1.69</v>
      </c>
      <c r="O72" s="676">
        <f>I72/E72-1</f>
        <v>4.1123938135377403E-2</v>
      </c>
      <c r="P72" s="676">
        <f>M72/E72-1</f>
        <v>4.1123938135377403E-2</v>
      </c>
    </row>
    <row r="73" spans="1:16" ht="14.25" customHeight="1">
      <c r="A73" s="670" t="s">
        <v>648</v>
      </c>
      <c r="B73" s="740"/>
      <c r="C73" s="740"/>
      <c r="D73" s="740">
        <f t="shared" ref="D73:E73" si="19">D51/D80</f>
        <v>8.2596806054610781</v>
      </c>
      <c r="E73" s="740">
        <f t="shared" si="19"/>
        <v>8.292656462032042</v>
      </c>
      <c r="F73" s="740"/>
      <c r="G73" s="788">
        <f>E73</f>
        <v>8.292656462032042</v>
      </c>
      <c r="H73" s="741">
        <f>0.5*E73+I73*0.5</f>
        <v>8.499972873582843</v>
      </c>
      <c r="I73" s="308">
        <f>E73*1.05</f>
        <v>8.7072892851336441</v>
      </c>
      <c r="J73" s="307">
        <f>I73</f>
        <v>8.7072892851336441</v>
      </c>
      <c r="K73" s="307">
        <f t="shared" si="18"/>
        <v>8.7072892851336441</v>
      </c>
      <c r="L73" s="307">
        <f t="shared" si="18"/>
        <v>8.7072892851336441</v>
      </c>
      <c r="M73" s="308">
        <f>K73</f>
        <v>8.7072892851336441</v>
      </c>
      <c r="O73" s="676">
        <f>I73/E73-1</f>
        <v>5.0000000000000044E-2</v>
      </c>
      <c r="P73" s="676">
        <f>M73/E73-1</f>
        <v>5.0000000000000044E-2</v>
      </c>
    </row>
    <row r="74" spans="1:16" ht="14.25" customHeight="1">
      <c r="A74" s="670" t="s">
        <v>662</v>
      </c>
      <c r="B74" s="789"/>
      <c r="C74" s="789"/>
      <c r="D74" s="789">
        <f>D55/D81</f>
        <v>0.27935308777100287</v>
      </c>
      <c r="E74" s="789">
        <f>E55/E81</f>
        <v>0.27935308777100304</v>
      </c>
      <c r="F74" s="789"/>
      <c r="G74" s="638">
        <f>E74</f>
        <v>0.27935308777100304</v>
      </c>
      <c r="H74" s="638">
        <f t="shared" ref="H74:L75" si="20">G74</f>
        <v>0.27935308777100304</v>
      </c>
      <c r="I74" s="638">
        <f t="shared" si="20"/>
        <v>0.27935308777100304</v>
      </c>
      <c r="J74" s="638">
        <f t="shared" si="20"/>
        <v>0.27935308777100304</v>
      </c>
      <c r="K74" s="638">
        <f t="shared" si="20"/>
        <v>0.27935308777100304</v>
      </c>
      <c r="L74" s="638">
        <f t="shared" si="20"/>
        <v>0.27935308777100304</v>
      </c>
      <c r="M74" s="638">
        <f>K74</f>
        <v>0.27935308777100304</v>
      </c>
    </row>
    <row r="75" spans="1:16" ht="14.25" customHeight="1">
      <c r="A75" s="670" t="s">
        <v>663</v>
      </c>
      <c r="B75" s="790"/>
      <c r="C75" s="790"/>
      <c r="D75" s="790">
        <f>D14/D82</f>
        <v>17.897209252740065</v>
      </c>
      <c r="E75" s="790">
        <f>E14/E82</f>
        <v>17.809642657825545</v>
      </c>
      <c r="F75" s="790"/>
      <c r="G75" s="307">
        <f>E75</f>
        <v>17.809642657825545</v>
      </c>
      <c r="H75" s="307">
        <f t="shared" si="20"/>
        <v>17.809642657825545</v>
      </c>
      <c r="I75" s="307">
        <f t="shared" si="20"/>
        <v>17.809642657825545</v>
      </c>
      <c r="J75" s="307">
        <f t="shared" si="20"/>
        <v>17.809642657825545</v>
      </c>
      <c r="K75" s="307">
        <f t="shared" si="20"/>
        <v>17.809642657825545</v>
      </c>
      <c r="L75" s="307">
        <f t="shared" si="20"/>
        <v>17.809642657825545</v>
      </c>
      <c r="M75" s="307">
        <f>K75</f>
        <v>17.809642657825545</v>
      </c>
    </row>
    <row r="76" spans="1:16" ht="14.25" customHeight="1">
      <c r="A76" s="288"/>
    </row>
    <row r="77" spans="1:16" ht="14.25" customHeight="1">
      <c r="A77" s="224" t="s">
        <v>651</v>
      </c>
    </row>
    <row r="78" spans="1:16" ht="14.25" customHeight="1">
      <c r="A78" s="783"/>
      <c r="B78" s="783">
        <v>2015</v>
      </c>
      <c r="C78" s="783">
        <v>2016</v>
      </c>
      <c r="D78" s="783">
        <v>2017</v>
      </c>
      <c r="E78" s="783">
        <v>2018</v>
      </c>
      <c r="F78" s="783">
        <v>2019</v>
      </c>
      <c r="G78" s="783">
        <v>2020</v>
      </c>
      <c r="H78" s="783">
        <v>2025</v>
      </c>
      <c r="I78" s="783">
        <v>2030</v>
      </c>
      <c r="J78" s="783">
        <v>2035</v>
      </c>
      <c r="K78" s="783">
        <v>2040</v>
      </c>
      <c r="L78" s="783">
        <v>2045</v>
      </c>
      <c r="M78" s="783">
        <v>2050</v>
      </c>
    </row>
    <row r="79" spans="1:16" ht="14.25" customHeight="1">
      <c r="A79" s="345" t="s">
        <v>233</v>
      </c>
      <c r="B79" s="748">
        <v>476.60853900644304</v>
      </c>
      <c r="C79" s="748">
        <v>483.11357978224908</v>
      </c>
      <c r="D79" s="748">
        <v>486.58882912544556</v>
      </c>
      <c r="E79" s="748">
        <v>486.59658944680302</v>
      </c>
      <c r="F79" s="748">
        <v>485.74682458033067</v>
      </c>
      <c r="G79" s="346">
        <f t="shared" ref="G79:M79" si="21">G11/G72</f>
        <v>403.87516924084645</v>
      </c>
      <c r="H79" s="346">
        <f t="shared" si="21"/>
        <v>480.42032270487891</v>
      </c>
      <c r="I79" s="346">
        <f t="shared" si="21"/>
        <v>474.4880157856993</v>
      </c>
      <c r="J79" s="346">
        <f t="shared" si="21"/>
        <v>485.02310892516181</v>
      </c>
      <c r="K79" s="346">
        <f t="shared" si="21"/>
        <v>495.5582020646242</v>
      </c>
      <c r="L79" s="346">
        <f t="shared" si="21"/>
        <v>506.09329520408659</v>
      </c>
      <c r="M79" s="346">
        <f t="shared" si="21"/>
        <v>516.62838834354909</v>
      </c>
    </row>
    <row r="80" spans="1:16" ht="14.25" customHeight="1">
      <c r="A80" s="345" t="s">
        <v>11</v>
      </c>
      <c r="B80" s="748">
        <v>33.122137004111295</v>
      </c>
      <c r="C80" s="748">
        <v>33.562596116826704</v>
      </c>
      <c r="D80" s="748">
        <v>34.677104650087635</v>
      </c>
      <c r="E80" s="748">
        <v>34.916173300500006</v>
      </c>
      <c r="F80" s="748">
        <v>34.897079806123998</v>
      </c>
      <c r="G80" s="346">
        <f>G51/G73</f>
        <v>28.980423839415</v>
      </c>
      <c r="H80" s="346">
        <f t="shared" ref="H80:M80" si="22">H51/H73</f>
        <v>35.418609147261066</v>
      </c>
      <c r="I80" s="346">
        <f t="shared" si="22"/>
        <v>35.897119477509698</v>
      </c>
      <c r="J80" s="346">
        <f t="shared" si="22"/>
        <v>38.41094950852677</v>
      </c>
      <c r="K80" s="346">
        <f t="shared" si="22"/>
        <v>40.924779539543827</v>
      </c>
      <c r="L80" s="346">
        <f t="shared" si="22"/>
        <v>43.438609570560892</v>
      </c>
      <c r="M80" s="346">
        <f t="shared" si="22"/>
        <v>45.952439601577964</v>
      </c>
    </row>
    <row r="81" spans="1:13" ht="14.25" customHeight="1">
      <c r="A81" s="345" t="s">
        <v>12</v>
      </c>
      <c r="B81" s="748">
        <v>81.676394821072108</v>
      </c>
      <c r="C81" s="748">
        <v>82.760549320276056</v>
      </c>
      <c r="D81" s="748">
        <v>83.997472754707047</v>
      </c>
      <c r="E81" s="748">
        <v>86.301263733360003</v>
      </c>
      <c r="F81" s="748">
        <v>87.592059220470006</v>
      </c>
      <c r="G81" s="346">
        <f>G55/G74</f>
        <v>71.630048898688798</v>
      </c>
      <c r="H81" s="346">
        <f t="shared" ref="H81:M81" si="23">H55/H74</f>
        <v>89.731697409947046</v>
      </c>
      <c r="I81" s="346">
        <f t="shared" si="23"/>
        <v>93.162131086534089</v>
      </c>
      <c r="J81" s="346">
        <f t="shared" si="23"/>
        <v>98.432513161732828</v>
      </c>
      <c r="K81" s="346">
        <f t="shared" si="23"/>
        <v>103.7028952369316</v>
      </c>
      <c r="L81" s="346">
        <f t="shared" si="23"/>
        <v>108.97327731213034</v>
      </c>
      <c r="M81" s="346">
        <f t="shared" si="23"/>
        <v>114.2436593873291</v>
      </c>
    </row>
    <row r="82" spans="1:13" ht="14.25" customHeight="1">
      <c r="A82" s="345" t="s">
        <v>486</v>
      </c>
      <c r="B82" s="748">
        <v>3.3007762438939552</v>
      </c>
      <c r="C82" s="748">
        <v>3.3520432337785278</v>
      </c>
      <c r="D82" s="748">
        <v>3.3608845935608453</v>
      </c>
      <c r="E82" s="748">
        <v>3.4104138956926993</v>
      </c>
      <c r="F82" s="748">
        <v>3.4116215544365529</v>
      </c>
      <c r="G82" s="346">
        <f t="shared" ref="G82:L82" si="24">G14/G75</f>
        <v>2.8306435334249405</v>
      </c>
      <c r="H82" s="346">
        <f t="shared" si="24"/>
        <v>3.381059785479382</v>
      </c>
      <c r="I82" s="346">
        <f t="shared" si="24"/>
        <v>3.3517056752660643</v>
      </c>
      <c r="J82" s="346">
        <f t="shared" si="24"/>
        <v>3.6145583894489524</v>
      </c>
      <c r="K82" s="346">
        <f t="shared" si="24"/>
        <v>3.8774111036318413</v>
      </c>
      <c r="L82" s="346">
        <f t="shared" si="24"/>
        <v>4.1402638178147289</v>
      </c>
      <c r="M82" s="346">
        <f>M14/M75</f>
        <v>4.4031165319976173</v>
      </c>
    </row>
    <row r="84" spans="1:13" ht="14.25" customHeight="1">
      <c r="A84" s="224" t="s">
        <v>652</v>
      </c>
    </row>
    <row r="85" spans="1:13" ht="14.25" customHeight="1">
      <c r="A85" s="783"/>
      <c r="B85" s="783">
        <v>2015</v>
      </c>
      <c r="C85" s="783">
        <v>2016</v>
      </c>
      <c r="D85" s="783">
        <v>2017</v>
      </c>
      <c r="E85" s="783">
        <v>2018</v>
      </c>
      <c r="F85" s="783">
        <v>2019</v>
      </c>
      <c r="G85" s="783">
        <v>2020</v>
      </c>
      <c r="H85" s="783">
        <v>2025</v>
      </c>
      <c r="I85" s="783">
        <v>2030</v>
      </c>
      <c r="J85" s="783">
        <v>2035</v>
      </c>
      <c r="K85" s="783">
        <v>2040</v>
      </c>
      <c r="L85" s="783">
        <v>2045</v>
      </c>
      <c r="M85" s="783">
        <v>2050</v>
      </c>
    </row>
    <row r="86" spans="1:13" ht="14.25" customHeight="1">
      <c r="A86" s="670" t="s">
        <v>233</v>
      </c>
      <c r="B86" s="740">
        <f t="shared" ref="B86:M89" si="25">B79/$E79</f>
        <v>0.9794736530074839</v>
      </c>
      <c r="C86" s="740">
        <f t="shared" si="25"/>
        <v>0.99284210012956797</v>
      </c>
      <c r="D86" s="740">
        <f t="shared" si="25"/>
        <v>0.99998405183775274</v>
      </c>
      <c r="E86" s="740">
        <f t="shared" si="25"/>
        <v>1</v>
      </c>
      <c r="F86" s="740">
        <f t="shared" si="25"/>
        <v>0.99825365634510832</v>
      </c>
      <c r="G86" s="741">
        <f t="shared" si="25"/>
        <v>0.82999999999999985</v>
      </c>
      <c r="H86" s="741">
        <f t="shared" si="25"/>
        <v>0.98730721325246906</v>
      </c>
      <c r="I86" s="741">
        <f t="shared" si="25"/>
        <v>0.97511578600485138</v>
      </c>
      <c r="J86" s="741">
        <f t="shared" si="25"/>
        <v>0.99676635521956691</v>
      </c>
      <c r="K86" s="741">
        <f t="shared" si="25"/>
        <v>1.0184169244342822</v>
      </c>
      <c r="L86" s="741">
        <f t="shared" si="25"/>
        <v>1.0400674936489973</v>
      </c>
      <c r="M86" s="741">
        <f t="shared" si="25"/>
        <v>1.0617180628637128</v>
      </c>
    </row>
    <row r="87" spans="1:13" ht="14.25" customHeight="1">
      <c r="A87" s="670" t="s">
        <v>11</v>
      </c>
      <c r="B87" s="740">
        <f t="shared" si="25"/>
        <v>0.94861875953734542</v>
      </c>
      <c r="C87" s="740">
        <f t="shared" si="25"/>
        <v>0.96123351857536121</v>
      </c>
      <c r="D87" s="740">
        <f t="shared" si="25"/>
        <v>0.99315306839741946</v>
      </c>
      <c r="E87" s="740">
        <f t="shared" si="25"/>
        <v>1</v>
      </c>
      <c r="F87" s="740">
        <f t="shared" si="25"/>
        <v>0.99945316188541955</v>
      </c>
      <c r="G87" s="741">
        <f t="shared" si="25"/>
        <v>0.82999999999999985</v>
      </c>
      <c r="H87" s="741">
        <f t="shared" si="25"/>
        <v>1.014389774115191</v>
      </c>
      <c r="I87" s="741">
        <f t="shared" si="25"/>
        <v>1.0280943208915636</v>
      </c>
      <c r="J87" s="741">
        <f t="shared" si="25"/>
        <v>1.1000904703373298</v>
      </c>
      <c r="K87" s="741">
        <f t="shared" si="25"/>
        <v>1.1720866197830957</v>
      </c>
      <c r="L87" s="741">
        <f t="shared" si="25"/>
        <v>1.2440827692288616</v>
      </c>
      <c r="M87" s="741">
        <f t="shared" si="25"/>
        <v>1.316078918674628</v>
      </c>
    </row>
    <row r="88" spans="1:13" ht="14.25" customHeight="1">
      <c r="A88" s="670" t="s">
        <v>12</v>
      </c>
      <c r="B88" s="740">
        <f t="shared" si="25"/>
        <v>0.9464101832091697</v>
      </c>
      <c r="C88" s="740">
        <f t="shared" si="25"/>
        <v>0.95897262380741621</v>
      </c>
      <c r="D88" s="740">
        <f t="shared" si="25"/>
        <v>0.97330524630820192</v>
      </c>
      <c r="E88" s="740">
        <f t="shared" si="25"/>
        <v>1</v>
      </c>
      <c r="F88" s="740">
        <f t="shared" si="25"/>
        <v>1.0149568549899581</v>
      </c>
      <c r="G88" s="741">
        <f t="shared" si="25"/>
        <v>0.83</v>
      </c>
      <c r="H88" s="741">
        <f t="shared" si="25"/>
        <v>1.0397495184680707</v>
      </c>
      <c r="I88" s="741">
        <f t="shared" si="25"/>
        <v>1.0794990369361417</v>
      </c>
      <c r="J88" s="741">
        <f t="shared" si="25"/>
        <v>1.1405686186224808</v>
      </c>
      <c r="K88" s="741">
        <f t="shared" si="25"/>
        <v>1.2016382003088206</v>
      </c>
      <c r="L88" s="741">
        <f t="shared" si="25"/>
        <v>1.2627077819951598</v>
      </c>
      <c r="M88" s="741">
        <f t="shared" si="25"/>
        <v>1.3237773636814993</v>
      </c>
    </row>
    <row r="89" spans="1:13" ht="14.25" customHeight="1">
      <c r="A89" s="670" t="s">
        <v>486</v>
      </c>
      <c r="B89" s="740">
        <f t="shared" si="25"/>
        <v>0.96785209797050886</v>
      </c>
      <c r="C89" s="740">
        <f t="shared" si="25"/>
        <v>0.98288458125628309</v>
      </c>
      <c r="D89" s="740">
        <f t="shared" si="25"/>
        <v>0.98547704072094922</v>
      </c>
      <c r="E89" s="740">
        <f t="shared" si="25"/>
        <v>1</v>
      </c>
      <c r="F89" s="740">
        <f t="shared" si="25"/>
        <v>1.000354109143579</v>
      </c>
      <c r="G89" s="741">
        <f t="shared" si="25"/>
        <v>0.83000000000000007</v>
      </c>
      <c r="H89" s="741">
        <f t="shared" si="25"/>
        <v>0.99139280125195628</v>
      </c>
      <c r="I89" s="741">
        <f t="shared" si="25"/>
        <v>0.98278560250391234</v>
      </c>
      <c r="J89" s="741">
        <f t="shared" si="25"/>
        <v>1.0598591549295775</v>
      </c>
      <c r="K89" s="741">
        <f t="shared" si="25"/>
        <v>1.1369327073552429</v>
      </c>
      <c r="L89" s="741">
        <f t="shared" si="25"/>
        <v>1.2140062597809078</v>
      </c>
      <c r="M89" s="741">
        <f t="shared" si="25"/>
        <v>1.291079812206573</v>
      </c>
    </row>
  </sheetData>
  <pageMargins left="0" right="0" top="0.39370078740157505" bottom="0.39370078740157505" header="0" footer="0"/>
  <pageSetup paperSize="9" fitToWidth="0" fitToHeight="0" pageOrder="overThenDown" orientation="portrait" r:id="rId1"/>
  <headerFooter>
    <oddHeader>&amp;C&amp;A</oddHeader>
    <oddFooter>&amp;CPage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747F3-A968-470E-8D49-DE5C2834690D}">
  <dimension ref="B2:T451"/>
  <sheetViews>
    <sheetView workbookViewId="0"/>
  </sheetViews>
  <sheetFormatPr baseColWidth="10" defaultColWidth="9.140625" defaultRowHeight="12.75"/>
  <cols>
    <col min="1" max="2" width="9.140625" style="4"/>
    <col min="3" max="3" width="36.42578125" style="4" customWidth="1"/>
    <col min="4" max="4" width="12.85546875" style="4" customWidth="1"/>
    <col min="5" max="16384" width="9.140625" style="4"/>
  </cols>
  <sheetData>
    <row r="2" spans="2:20" ht="18">
      <c r="B2" s="2"/>
      <c r="C2" s="3" t="s">
        <v>23</v>
      </c>
      <c r="D2" s="2"/>
      <c r="E2" s="2"/>
      <c r="F2" s="2"/>
      <c r="G2" s="2"/>
      <c r="H2" s="2"/>
      <c r="I2" s="2"/>
      <c r="J2" s="2"/>
      <c r="K2" s="2"/>
      <c r="L2" s="2"/>
      <c r="M2" s="2"/>
      <c r="N2" s="2"/>
      <c r="O2" s="2"/>
      <c r="P2" s="2"/>
      <c r="Q2" s="2"/>
      <c r="R2" s="2"/>
      <c r="S2" s="2"/>
      <c r="T2" s="2"/>
    </row>
    <row r="3" spans="2:20">
      <c r="B3" s="5"/>
      <c r="C3" s="5"/>
      <c r="D3" s="5"/>
      <c r="E3" s="5"/>
      <c r="F3" s="5"/>
      <c r="G3" s="5"/>
      <c r="H3" s="5"/>
      <c r="I3" s="5"/>
      <c r="J3" s="5"/>
      <c r="K3" s="5"/>
      <c r="L3" s="5"/>
      <c r="M3" s="5"/>
      <c r="N3" s="5"/>
      <c r="O3" s="5"/>
      <c r="P3" s="5"/>
      <c r="Q3" s="5"/>
      <c r="R3" s="5"/>
      <c r="S3" s="5"/>
      <c r="T3" s="5"/>
    </row>
    <row r="4" spans="2:20" ht="15">
      <c r="B4" s="5"/>
      <c r="D4" s="6" t="s">
        <v>24</v>
      </c>
      <c r="E4" s="7" t="s">
        <v>25</v>
      </c>
      <c r="F4" s="7"/>
      <c r="G4" s="7"/>
      <c r="H4" s="8" t="s">
        <v>26</v>
      </c>
      <c r="I4" s="8"/>
      <c r="J4" s="8"/>
      <c r="K4" s="8"/>
      <c r="L4" s="8"/>
      <c r="M4" s="8"/>
      <c r="N4" s="8"/>
      <c r="O4" s="8"/>
      <c r="P4" s="7"/>
      <c r="Q4" s="7"/>
      <c r="R4" s="7"/>
      <c r="S4" s="7"/>
      <c r="T4" s="7"/>
    </row>
    <row r="5" spans="2:20" ht="15">
      <c r="B5" s="5"/>
      <c r="D5" s="6" t="s">
        <v>27</v>
      </c>
      <c r="E5" s="7" t="s">
        <v>28</v>
      </c>
      <c r="F5" s="7"/>
      <c r="G5" s="7"/>
      <c r="H5" s="7"/>
      <c r="I5" s="7"/>
      <c r="J5" s="7"/>
      <c r="K5" s="7"/>
      <c r="L5" s="7"/>
      <c r="M5" s="7"/>
      <c r="N5" s="7"/>
      <c r="O5" s="7"/>
      <c r="P5" s="7"/>
      <c r="Q5" s="7"/>
      <c r="R5" s="7"/>
      <c r="S5" s="7"/>
      <c r="T5" s="7"/>
    </row>
    <row r="6" spans="2:20">
      <c r="B6" s="5"/>
      <c r="C6" s="5"/>
      <c r="D6" s="5"/>
      <c r="E6" s="5"/>
      <c r="F6" s="5"/>
      <c r="G6" s="5"/>
      <c r="H6" s="5"/>
      <c r="I6" s="5"/>
      <c r="J6" s="5"/>
      <c r="K6" s="5"/>
      <c r="L6" s="5"/>
      <c r="M6" s="5"/>
      <c r="N6" s="5"/>
      <c r="O6" s="5"/>
      <c r="P6" s="5"/>
      <c r="Q6" s="5"/>
      <c r="R6" s="5"/>
      <c r="S6" s="5"/>
      <c r="T6" s="5"/>
    </row>
    <row r="7" spans="2:20">
      <c r="B7" s="5"/>
      <c r="C7" s="5"/>
      <c r="D7" s="5"/>
      <c r="E7" s="5"/>
      <c r="F7" s="5"/>
      <c r="G7" s="5"/>
      <c r="H7" s="5"/>
      <c r="I7" s="5"/>
      <c r="J7" s="5"/>
      <c r="K7" s="5"/>
      <c r="L7" s="5"/>
      <c r="M7" s="5"/>
      <c r="N7" s="5"/>
      <c r="O7" s="5"/>
      <c r="P7" s="5"/>
      <c r="Q7" s="5"/>
      <c r="R7" s="5"/>
      <c r="S7" s="5"/>
      <c r="T7" s="5"/>
    </row>
    <row r="8" spans="2:20" ht="14.25">
      <c r="B8" s="9"/>
      <c r="C8" s="10" t="s">
        <v>29</v>
      </c>
      <c r="D8" s="9"/>
      <c r="E8" s="9"/>
      <c r="F8" s="9"/>
      <c r="G8" s="9"/>
      <c r="H8" s="9"/>
      <c r="I8" s="9"/>
      <c r="J8" s="9"/>
      <c r="K8" s="9"/>
      <c r="L8" s="9"/>
      <c r="M8" s="9"/>
      <c r="N8" s="9"/>
      <c r="O8" s="9"/>
      <c r="P8" s="9"/>
      <c r="Q8" s="9"/>
      <c r="R8" s="9"/>
      <c r="S8" s="9"/>
      <c r="T8" s="9"/>
    </row>
    <row r="9" spans="2:20">
      <c r="B9" s="5"/>
      <c r="C9" s="5"/>
      <c r="D9" s="5"/>
      <c r="E9" s="5"/>
      <c r="F9" s="5"/>
      <c r="G9" s="5"/>
      <c r="H9" s="5"/>
      <c r="I9" s="5"/>
      <c r="J9" s="5"/>
      <c r="K9" s="5"/>
      <c r="L9" s="5"/>
      <c r="M9" s="5"/>
      <c r="N9" s="5"/>
      <c r="O9" s="5"/>
      <c r="P9" s="5"/>
      <c r="Q9" s="5"/>
      <c r="R9" s="5"/>
      <c r="S9" s="5"/>
      <c r="T9" s="5"/>
    </row>
    <row r="10" spans="2:20" ht="13.5" customHeight="1">
      <c r="B10" s="5"/>
      <c r="C10" s="2190" t="s">
        <v>30</v>
      </c>
      <c r="D10" s="2188" t="s">
        <v>31</v>
      </c>
      <c r="E10" s="2188" t="s">
        <v>32</v>
      </c>
      <c r="F10" s="2188" t="s">
        <v>33</v>
      </c>
      <c r="G10" s="2188" t="s">
        <v>34</v>
      </c>
      <c r="H10" s="2188" t="s">
        <v>35</v>
      </c>
      <c r="I10" s="2188" t="s">
        <v>36</v>
      </c>
      <c r="J10" s="2188" t="s">
        <v>37</v>
      </c>
      <c r="K10" s="2188"/>
      <c r="L10" s="2188"/>
      <c r="M10" s="2188"/>
      <c r="N10" s="2188"/>
      <c r="O10" s="2188"/>
      <c r="P10" s="2189" t="s">
        <v>38</v>
      </c>
      <c r="Q10" s="2189" t="s">
        <v>39</v>
      </c>
      <c r="R10" s="2189" t="s">
        <v>40</v>
      </c>
      <c r="S10" s="2189" t="s">
        <v>41</v>
      </c>
      <c r="T10" s="5"/>
    </row>
    <row r="11" spans="2:20" ht="56.25">
      <c r="B11" s="5"/>
      <c r="C11" s="2190"/>
      <c r="D11" s="2188"/>
      <c r="E11" s="2188"/>
      <c r="F11" s="2188"/>
      <c r="G11" s="2188"/>
      <c r="H11" s="2188"/>
      <c r="I11" s="2188"/>
      <c r="J11" s="11" t="s">
        <v>42</v>
      </c>
      <c r="K11" s="11" t="s">
        <v>43</v>
      </c>
      <c r="L11" s="11" t="s">
        <v>44</v>
      </c>
      <c r="M11" s="11" t="s">
        <v>45</v>
      </c>
      <c r="N11" s="12" t="s">
        <v>46</v>
      </c>
      <c r="O11" s="11" t="s">
        <v>47</v>
      </c>
      <c r="P11" s="2189"/>
      <c r="Q11" s="2189"/>
      <c r="R11" s="2189"/>
      <c r="S11" s="2189"/>
      <c r="T11" s="5"/>
    </row>
    <row r="12" spans="2:20" hidden="1">
      <c r="B12" s="5"/>
      <c r="C12" s="13" t="s">
        <v>48</v>
      </c>
      <c r="D12" s="14">
        <v>0</v>
      </c>
      <c r="E12" s="15">
        <v>11.595553697292999</v>
      </c>
      <c r="F12" s="15">
        <v>0</v>
      </c>
      <c r="G12" s="14">
        <v>0.16688824999999999</v>
      </c>
      <c r="H12" s="15">
        <v>1209.1260212121199</v>
      </c>
      <c r="I12" s="15">
        <v>102.871685</v>
      </c>
      <c r="J12" s="15">
        <v>118.486423433284</v>
      </c>
      <c r="K12" s="15">
        <v>34.6738655663776</v>
      </c>
      <c r="L12" s="15">
        <v>0</v>
      </c>
      <c r="M12" s="15">
        <v>0</v>
      </c>
      <c r="N12" s="15">
        <v>31.017185277777799</v>
      </c>
      <c r="O12" s="15">
        <v>5.36492862873778</v>
      </c>
      <c r="P12" s="16">
        <v>0</v>
      </c>
      <c r="Q12" s="15">
        <v>0</v>
      </c>
      <c r="R12" s="15">
        <v>0</v>
      </c>
      <c r="S12" s="17">
        <v>1513.30255106559</v>
      </c>
      <c r="T12" s="5"/>
    </row>
    <row r="13" spans="2:20" hidden="1">
      <c r="B13" s="5"/>
      <c r="C13" s="13" t="s">
        <v>49</v>
      </c>
      <c r="D13" s="14">
        <v>79.351760335185602</v>
      </c>
      <c r="E13" s="15">
        <v>572.90892340042399</v>
      </c>
      <c r="F13" s="15">
        <v>505.34655196519901</v>
      </c>
      <c r="G13" s="14">
        <v>568.75187100000005</v>
      </c>
      <c r="H13" s="15">
        <v>0</v>
      </c>
      <c r="I13" s="15">
        <v>0</v>
      </c>
      <c r="J13" s="15">
        <v>2.7591261111111098</v>
      </c>
      <c r="K13" s="15">
        <v>0</v>
      </c>
      <c r="L13" s="15">
        <v>18.413864367944399</v>
      </c>
      <c r="M13" s="15">
        <v>0</v>
      </c>
      <c r="N13" s="15">
        <v>0</v>
      </c>
      <c r="O13" s="15">
        <v>0</v>
      </c>
      <c r="P13" s="16">
        <v>15.63175</v>
      </c>
      <c r="Q13" s="15">
        <v>0</v>
      </c>
      <c r="R13" s="15">
        <v>0</v>
      </c>
      <c r="S13" s="17">
        <v>1763.1638471798601</v>
      </c>
      <c r="T13" s="5"/>
    </row>
    <row r="14" spans="2:20" hidden="1">
      <c r="B14" s="5"/>
      <c r="C14" s="13" t="s">
        <v>50</v>
      </c>
      <c r="D14" s="14">
        <v>-4.7877500119999999E-2</v>
      </c>
      <c r="E14" s="15">
        <v>-1.599063909936</v>
      </c>
      <c r="F14" s="15">
        <v>-202.95357523453799</v>
      </c>
      <c r="G14" s="15">
        <v>-112.63352225</v>
      </c>
      <c r="H14" s="15">
        <v>0</v>
      </c>
      <c r="I14" s="15">
        <v>0</v>
      </c>
      <c r="J14" s="15">
        <v>-2.3667455555555601</v>
      </c>
      <c r="K14" s="15">
        <v>0</v>
      </c>
      <c r="L14" s="15">
        <v>-7.27453697866585</v>
      </c>
      <c r="M14" s="15">
        <v>0</v>
      </c>
      <c r="N14" s="15">
        <v>0</v>
      </c>
      <c r="O14" s="15">
        <v>0</v>
      </c>
      <c r="P14" s="15">
        <v>-73.298799000000002</v>
      </c>
      <c r="Q14" s="15">
        <v>0</v>
      </c>
      <c r="R14" s="15">
        <v>0</v>
      </c>
      <c r="S14" s="17">
        <v>-400.174120428815</v>
      </c>
      <c r="T14" s="5"/>
    </row>
    <row r="15" spans="2:20" hidden="1">
      <c r="B15" s="5"/>
      <c r="C15" s="13" t="s">
        <v>51</v>
      </c>
      <c r="D15" s="14">
        <v>0</v>
      </c>
      <c r="E15" s="14">
        <v>0</v>
      </c>
      <c r="F15" s="14">
        <v>-19.6347044545134</v>
      </c>
      <c r="G15" s="14">
        <v>0</v>
      </c>
      <c r="H15" s="14">
        <v>0</v>
      </c>
      <c r="I15" s="14">
        <v>0</v>
      </c>
      <c r="J15" s="14">
        <v>0</v>
      </c>
      <c r="K15" s="14">
        <v>0</v>
      </c>
      <c r="L15" s="14">
        <v>0</v>
      </c>
      <c r="M15" s="14">
        <v>0</v>
      </c>
      <c r="N15" s="14">
        <v>0</v>
      </c>
      <c r="O15" s="14">
        <v>0</v>
      </c>
      <c r="P15" s="14">
        <v>0</v>
      </c>
      <c r="Q15" s="14">
        <v>0</v>
      </c>
      <c r="R15" s="14">
        <v>0</v>
      </c>
      <c r="S15" s="17">
        <v>-19.6347044545134</v>
      </c>
      <c r="T15" s="5"/>
    </row>
    <row r="16" spans="2:20" hidden="1">
      <c r="B16" s="5"/>
      <c r="C16" s="13" t="s">
        <v>52</v>
      </c>
      <c r="D16" s="14">
        <v>0</v>
      </c>
      <c r="E16" s="14">
        <v>0</v>
      </c>
      <c r="F16" s="14">
        <v>-76.714456139869</v>
      </c>
      <c r="G16" s="14">
        <v>0</v>
      </c>
      <c r="H16" s="14">
        <v>0</v>
      </c>
      <c r="I16" s="14">
        <v>0</v>
      </c>
      <c r="J16" s="14">
        <v>0</v>
      </c>
      <c r="K16" s="14">
        <v>0</v>
      </c>
      <c r="L16" s="14">
        <v>0</v>
      </c>
      <c r="M16" s="14">
        <v>0</v>
      </c>
      <c r="N16" s="14">
        <v>0</v>
      </c>
      <c r="O16" s="14">
        <v>0</v>
      </c>
      <c r="P16" s="14">
        <v>0</v>
      </c>
      <c r="Q16" s="14">
        <v>0</v>
      </c>
      <c r="R16" s="14">
        <v>0</v>
      </c>
      <c r="S16" s="17">
        <v>-76.714456139869</v>
      </c>
      <c r="T16" s="5"/>
    </row>
    <row r="17" spans="2:20" hidden="1">
      <c r="B17" s="5"/>
      <c r="C17" s="13" t="s">
        <v>53</v>
      </c>
      <c r="D17" s="14">
        <v>0.119185469932222</v>
      </c>
      <c r="E17" s="15">
        <v>1.54977332473125</v>
      </c>
      <c r="F17" s="15">
        <v>1.2109538188370299</v>
      </c>
      <c r="G17" s="15">
        <v>-19.664768250000002</v>
      </c>
      <c r="H17" s="15">
        <v>0</v>
      </c>
      <c r="I17" s="15">
        <v>0</v>
      </c>
      <c r="J17" s="15">
        <v>0</v>
      </c>
      <c r="K17" s="15">
        <v>0</v>
      </c>
      <c r="L17" s="15">
        <v>0</v>
      </c>
      <c r="M17" s="15">
        <v>0</v>
      </c>
      <c r="N17" s="15">
        <v>0</v>
      </c>
      <c r="O17" s="15">
        <v>0</v>
      </c>
      <c r="P17" s="15">
        <v>0</v>
      </c>
      <c r="Q17" s="14">
        <v>0</v>
      </c>
      <c r="R17" s="14">
        <v>0</v>
      </c>
      <c r="S17" s="17">
        <v>-16.784855636499501</v>
      </c>
      <c r="T17" s="5"/>
    </row>
    <row r="18" spans="2:20" hidden="1">
      <c r="B18" s="5"/>
      <c r="C18" s="18" t="s">
        <v>54</v>
      </c>
      <c r="D18" s="19">
        <v>79.423068304997798</v>
      </c>
      <c r="E18" s="19">
        <v>584.45518651251302</v>
      </c>
      <c r="F18" s="19">
        <v>207.25476995511599</v>
      </c>
      <c r="G18" s="19">
        <v>436.62046874999999</v>
      </c>
      <c r="H18" s="19">
        <v>1209.1260212121199</v>
      </c>
      <c r="I18" s="19">
        <v>102.871685</v>
      </c>
      <c r="J18" s="19">
        <v>118.878803988839</v>
      </c>
      <c r="K18" s="19">
        <v>34.6738655663776</v>
      </c>
      <c r="L18" s="19">
        <v>11.1393273892786</v>
      </c>
      <c r="M18" s="19">
        <v>0</v>
      </c>
      <c r="N18" s="19">
        <v>31.017185277777799</v>
      </c>
      <c r="O18" s="19">
        <v>5.36492862873778</v>
      </c>
      <c r="P18" s="19">
        <v>-57.667048999999999</v>
      </c>
      <c r="Q18" s="19">
        <v>0</v>
      </c>
      <c r="R18" s="19">
        <v>0</v>
      </c>
      <c r="S18" s="19">
        <v>2763.1582615857601</v>
      </c>
      <c r="T18" s="5"/>
    </row>
    <row r="19" spans="2:20" hidden="1">
      <c r="B19" s="5"/>
      <c r="C19" s="20"/>
      <c r="D19" s="21"/>
      <c r="E19" s="21"/>
      <c r="F19" s="21"/>
      <c r="G19" s="21"/>
      <c r="H19" s="21"/>
      <c r="I19" s="21"/>
      <c r="J19" s="21"/>
      <c r="K19" s="21"/>
      <c r="L19" s="21"/>
      <c r="M19" s="21"/>
      <c r="N19" s="21"/>
      <c r="O19" s="21"/>
      <c r="P19" s="21"/>
      <c r="Q19" s="21"/>
      <c r="R19" s="21"/>
      <c r="S19" s="21"/>
      <c r="T19" s="5"/>
    </row>
    <row r="20" spans="2:20" hidden="1">
      <c r="B20" s="5"/>
      <c r="C20" s="22" t="s">
        <v>55</v>
      </c>
      <c r="D20" s="14">
        <v>3.6318872869800001</v>
      </c>
      <c r="E20" s="14">
        <v>10.656145280484299</v>
      </c>
      <c r="F20" s="14">
        <v>16.598642939262302</v>
      </c>
      <c r="G20" s="14">
        <v>-6.9883249999999994E-2</v>
      </c>
      <c r="H20" s="14">
        <v>0</v>
      </c>
      <c r="I20" s="14">
        <v>0</v>
      </c>
      <c r="J20" s="14">
        <v>0</v>
      </c>
      <c r="K20" s="14">
        <v>-0.39035821035195001</v>
      </c>
      <c r="L20" s="14">
        <v>0.39056628404080102</v>
      </c>
      <c r="M20" s="14">
        <v>0</v>
      </c>
      <c r="N20" s="14">
        <v>0</v>
      </c>
      <c r="O20" s="14">
        <v>0</v>
      </c>
      <c r="P20" s="14">
        <v>4.1774383404886102</v>
      </c>
      <c r="Q20" s="14">
        <v>0</v>
      </c>
      <c r="R20" s="14">
        <v>0</v>
      </c>
      <c r="S20" s="23">
        <v>34.994438670904003</v>
      </c>
      <c r="T20" s="5"/>
    </row>
    <row r="21" spans="2:20" hidden="1">
      <c r="B21" s="5"/>
      <c r="C21" s="22" t="s">
        <v>56</v>
      </c>
      <c r="D21" s="14">
        <v>11.774616732900601</v>
      </c>
      <c r="E21" s="14">
        <v>0</v>
      </c>
      <c r="F21" s="14">
        <v>3.6854029373363</v>
      </c>
      <c r="G21" s="14">
        <v>62.931904980327801</v>
      </c>
      <c r="H21" s="14">
        <v>1209.1260212121199</v>
      </c>
      <c r="I21" s="14">
        <v>102.871685</v>
      </c>
      <c r="J21" s="14">
        <v>16.346759805474299</v>
      </c>
      <c r="K21" s="14">
        <v>12.1918962849865</v>
      </c>
      <c r="L21" s="14">
        <v>0</v>
      </c>
      <c r="M21" s="14">
        <v>4.7011419922222197</v>
      </c>
      <c r="N21" s="14">
        <v>0</v>
      </c>
      <c r="O21" s="14">
        <v>6.9765199999999805E-2</v>
      </c>
      <c r="P21" s="14">
        <v>-558.25165491832797</v>
      </c>
      <c r="Q21" s="14">
        <v>0</v>
      </c>
      <c r="R21" s="14">
        <v>0</v>
      </c>
      <c r="S21" s="23">
        <v>865.44753922704194</v>
      </c>
      <c r="T21" s="5"/>
    </row>
    <row r="22" spans="2:20" hidden="1">
      <c r="B22" s="5"/>
      <c r="C22" s="22" t="s">
        <v>57</v>
      </c>
      <c r="D22" s="14">
        <v>1.9109444951460799</v>
      </c>
      <c r="E22" s="14">
        <v>0</v>
      </c>
      <c r="F22" s="14">
        <v>0.26207954907770098</v>
      </c>
      <c r="G22" s="14">
        <v>20.731872769672201</v>
      </c>
      <c r="H22" s="14">
        <v>0</v>
      </c>
      <c r="I22" s="14">
        <v>0</v>
      </c>
      <c r="J22" s="14">
        <v>7.9626399167478796</v>
      </c>
      <c r="K22" s="14">
        <v>16.588146755013501</v>
      </c>
      <c r="L22" s="14">
        <v>0</v>
      </c>
      <c r="M22" s="14">
        <v>2.8409024522222199</v>
      </c>
      <c r="N22" s="14">
        <v>0.25919055555555598</v>
      </c>
      <c r="O22" s="14">
        <v>3.4744864961066599</v>
      </c>
      <c r="P22" s="14">
        <v>0</v>
      </c>
      <c r="Q22" s="14">
        <v>-47.990398244111098</v>
      </c>
      <c r="R22" s="14">
        <v>0</v>
      </c>
      <c r="S22" s="23">
        <v>6.0398647454306902</v>
      </c>
      <c r="T22" s="5"/>
    </row>
    <row r="23" spans="2:20" hidden="1">
      <c r="B23" s="5"/>
      <c r="C23" s="22" t="s">
        <v>58</v>
      </c>
      <c r="D23" s="14">
        <v>0</v>
      </c>
      <c r="E23" s="14">
        <v>0</v>
      </c>
      <c r="F23" s="14">
        <v>0</v>
      </c>
      <c r="G23" s="14">
        <v>0</v>
      </c>
      <c r="H23" s="14">
        <v>0</v>
      </c>
      <c r="I23" s="14">
        <v>0</v>
      </c>
      <c r="J23" s="14">
        <v>0</v>
      </c>
      <c r="K23" s="14">
        <v>0</v>
      </c>
      <c r="L23" s="14">
        <v>0</v>
      </c>
      <c r="M23" s="14">
        <v>-10.0317757222222</v>
      </c>
      <c r="N23" s="14">
        <v>0</v>
      </c>
      <c r="O23" s="14">
        <v>0</v>
      </c>
      <c r="P23" s="14">
        <v>0</v>
      </c>
      <c r="Q23" s="14">
        <v>0</v>
      </c>
      <c r="R23" s="14">
        <v>0</v>
      </c>
      <c r="S23" s="23">
        <v>-10.0317757222222</v>
      </c>
      <c r="T23" s="5"/>
    </row>
    <row r="24" spans="2:20" hidden="1">
      <c r="B24" s="5"/>
      <c r="C24" s="22" t="s">
        <v>59</v>
      </c>
      <c r="D24" s="14">
        <v>0</v>
      </c>
      <c r="E24" s="14">
        <v>0</v>
      </c>
      <c r="F24" s="14">
        <v>0</v>
      </c>
      <c r="G24" s="14">
        <v>0</v>
      </c>
      <c r="H24" s="14">
        <v>0</v>
      </c>
      <c r="I24" s="14">
        <v>0</v>
      </c>
      <c r="J24" s="14">
        <v>0</v>
      </c>
      <c r="K24" s="14">
        <v>0</v>
      </c>
      <c r="L24" s="14">
        <v>0</v>
      </c>
      <c r="M24" s="14">
        <v>0</v>
      </c>
      <c r="N24" s="14">
        <v>0</v>
      </c>
      <c r="O24" s="14">
        <v>0</v>
      </c>
      <c r="P24" s="14">
        <v>0</v>
      </c>
      <c r="Q24" s="14">
        <v>0</v>
      </c>
      <c r="R24" s="14">
        <v>0</v>
      </c>
      <c r="S24" s="23">
        <v>0</v>
      </c>
      <c r="T24" s="5"/>
    </row>
    <row r="25" spans="2:20" hidden="1">
      <c r="B25" s="5"/>
      <c r="C25" s="22" t="s">
        <v>60</v>
      </c>
      <c r="D25" s="14">
        <v>0</v>
      </c>
      <c r="E25" s="14">
        <v>602.36159082799702</v>
      </c>
      <c r="F25" s="14">
        <v>-597.37489673157495</v>
      </c>
      <c r="G25" s="14">
        <v>0</v>
      </c>
      <c r="H25" s="14">
        <v>0</v>
      </c>
      <c r="I25" s="14">
        <v>0</v>
      </c>
      <c r="J25" s="14">
        <v>0</v>
      </c>
      <c r="K25" s="14">
        <v>0</v>
      </c>
      <c r="L25" s="14">
        <v>0</v>
      </c>
      <c r="M25" s="14">
        <v>0</v>
      </c>
      <c r="N25" s="14">
        <v>0</v>
      </c>
      <c r="O25" s="14">
        <v>0</v>
      </c>
      <c r="P25" s="14">
        <v>0</v>
      </c>
      <c r="Q25" s="14">
        <v>0</v>
      </c>
      <c r="R25" s="14">
        <v>0</v>
      </c>
      <c r="S25" s="23">
        <v>4.9866940964217301</v>
      </c>
      <c r="T25" s="5"/>
    </row>
    <row r="26" spans="2:20" hidden="1">
      <c r="B26" s="5"/>
      <c r="C26" s="22" t="s">
        <v>61</v>
      </c>
      <c r="D26" s="14">
        <v>0</v>
      </c>
      <c r="E26" s="14">
        <v>0</v>
      </c>
      <c r="F26" s="14">
        <v>0</v>
      </c>
      <c r="G26" s="14">
        <v>0</v>
      </c>
      <c r="H26" s="14">
        <v>0</v>
      </c>
      <c r="I26" s="14">
        <v>0</v>
      </c>
      <c r="J26" s="14">
        <v>0</v>
      </c>
      <c r="K26" s="14">
        <v>0</v>
      </c>
      <c r="L26" s="14">
        <v>-29.345290968545498</v>
      </c>
      <c r="M26" s="14">
        <v>0</v>
      </c>
      <c r="N26" s="14">
        <v>0</v>
      </c>
      <c r="O26" s="14">
        <v>0</v>
      </c>
      <c r="P26" s="14">
        <v>0</v>
      </c>
      <c r="Q26" s="14">
        <v>0</v>
      </c>
      <c r="R26" s="14">
        <v>0</v>
      </c>
      <c r="S26" s="23">
        <v>-29.345290968545498</v>
      </c>
      <c r="T26" s="5"/>
    </row>
    <row r="27" spans="2:20" hidden="1">
      <c r="B27" s="5"/>
      <c r="C27" s="22" t="s">
        <v>62</v>
      </c>
      <c r="D27" s="14">
        <v>0</v>
      </c>
      <c r="E27" s="14">
        <v>0</v>
      </c>
      <c r="F27" s="14">
        <v>0</v>
      </c>
      <c r="G27" s="14">
        <v>0</v>
      </c>
      <c r="H27" s="14">
        <v>0</v>
      </c>
      <c r="I27" s="14">
        <v>0</v>
      </c>
      <c r="J27" s="14">
        <v>0</v>
      </c>
      <c r="K27" s="14">
        <v>0</v>
      </c>
      <c r="L27" s="14">
        <v>0</v>
      </c>
      <c r="M27" s="14">
        <v>0</v>
      </c>
      <c r="N27" s="14">
        <v>0</v>
      </c>
      <c r="O27" s="14">
        <v>0</v>
      </c>
      <c r="P27" s="14">
        <v>0</v>
      </c>
      <c r="Q27" s="14">
        <v>0</v>
      </c>
      <c r="R27" s="14">
        <v>0</v>
      </c>
      <c r="S27" s="23">
        <v>0</v>
      </c>
      <c r="T27" s="5"/>
    </row>
    <row r="28" spans="2:20" hidden="1">
      <c r="B28" s="5"/>
      <c r="C28" s="22" t="s">
        <v>63</v>
      </c>
      <c r="D28" s="14">
        <v>0</v>
      </c>
      <c r="E28" s="14">
        <v>0</v>
      </c>
      <c r="F28" s="14">
        <v>0</v>
      </c>
      <c r="G28" s="14">
        <v>0</v>
      </c>
      <c r="H28" s="14">
        <v>0</v>
      </c>
      <c r="I28" s="14">
        <v>0</v>
      </c>
      <c r="J28" s="14">
        <v>0</v>
      </c>
      <c r="K28" s="14">
        <v>0</v>
      </c>
      <c r="L28" s="14">
        <v>0</v>
      </c>
      <c r="M28" s="14">
        <v>0</v>
      </c>
      <c r="N28" s="14">
        <v>0</v>
      </c>
      <c r="O28" s="14">
        <v>0</v>
      </c>
      <c r="P28" s="14">
        <v>0</v>
      </c>
      <c r="Q28" s="14">
        <v>0</v>
      </c>
      <c r="R28" s="14">
        <v>0</v>
      </c>
      <c r="S28" s="23">
        <v>0</v>
      </c>
      <c r="T28" s="5"/>
    </row>
    <row r="29" spans="2:20" hidden="1">
      <c r="B29" s="5"/>
      <c r="C29" s="22" t="s">
        <v>64</v>
      </c>
      <c r="D29" s="14">
        <v>32.750811529533301</v>
      </c>
      <c r="E29" s="14">
        <v>-28.642483848312999</v>
      </c>
      <c r="F29" s="14">
        <v>27.554001910313001</v>
      </c>
      <c r="G29" s="14">
        <v>0</v>
      </c>
      <c r="H29" s="14">
        <v>0</v>
      </c>
      <c r="I29" s="14">
        <v>0</v>
      </c>
      <c r="J29" s="14">
        <v>0</v>
      </c>
      <c r="K29" s="14">
        <v>0</v>
      </c>
      <c r="L29" s="14">
        <v>0</v>
      </c>
      <c r="M29" s="14">
        <v>0</v>
      </c>
      <c r="N29" s="14">
        <v>0</v>
      </c>
      <c r="O29" s="14">
        <v>0</v>
      </c>
      <c r="P29" s="14">
        <v>0</v>
      </c>
      <c r="Q29" s="14">
        <v>0</v>
      </c>
      <c r="R29" s="14">
        <v>0</v>
      </c>
      <c r="S29" s="23">
        <v>31.6623295915333</v>
      </c>
      <c r="T29" s="5"/>
    </row>
    <row r="30" spans="2:20" hidden="1">
      <c r="B30" s="5"/>
      <c r="C30" s="22" t="s">
        <v>65</v>
      </c>
      <c r="D30" s="14">
        <v>15.2114677777778</v>
      </c>
      <c r="E30" s="14">
        <v>0</v>
      </c>
      <c r="F30" s="14">
        <v>16.6815166410633</v>
      </c>
      <c r="G30" s="14">
        <v>6.4721602499999999</v>
      </c>
      <c r="H30" s="14">
        <v>0</v>
      </c>
      <c r="I30" s="14">
        <v>0</v>
      </c>
      <c r="J30" s="14">
        <v>0</v>
      </c>
      <c r="K30" s="14">
        <v>0</v>
      </c>
      <c r="L30" s="14">
        <v>0</v>
      </c>
      <c r="M30" s="14">
        <v>0</v>
      </c>
      <c r="N30" s="14">
        <v>0</v>
      </c>
      <c r="O30" s="14">
        <v>0</v>
      </c>
      <c r="P30" s="14">
        <v>34.006289078315298</v>
      </c>
      <c r="Q30" s="14">
        <v>0</v>
      </c>
      <c r="R30" s="14">
        <v>0</v>
      </c>
      <c r="S30" s="23">
        <v>72.371433747156303</v>
      </c>
      <c r="T30" s="5"/>
    </row>
    <row r="31" spans="2:20" hidden="1">
      <c r="B31" s="5"/>
      <c r="C31" s="22" t="s">
        <v>66</v>
      </c>
      <c r="D31" s="14">
        <v>0</v>
      </c>
      <c r="E31" s="14">
        <v>0</v>
      </c>
      <c r="F31" s="14">
        <v>0</v>
      </c>
      <c r="G31" s="14">
        <v>4.9770605000000003</v>
      </c>
      <c r="H31" s="14">
        <v>0</v>
      </c>
      <c r="I31" s="14">
        <v>0</v>
      </c>
      <c r="J31" s="14">
        <v>0</v>
      </c>
      <c r="K31" s="14">
        <v>0</v>
      </c>
      <c r="L31" s="14">
        <v>0</v>
      </c>
      <c r="M31" s="14">
        <v>0</v>
      </c>
      <c r="N31" s="14">
        <v>0</v>
      </c>
      <c r="O31" s="14">
        <v>0</v>
      </c>
      <c r="P31" s="14">
        <v>37.421521940373403</v>
      </c>
      <c r="Q31" s="14">
        <v>3.7626934776683401</v>
      </c>
      <c r="R31" s="14">
        <v>0</v>
      </c>
      <c r="S31" s="23">
        <v>46.161275918041703</v>
      </c>
      <c r="T31" s="5"/>
    </row>
    <row r="32" spans="2:20" hidden="1">
      <c r="B32" s="5"/>
      <c r="C32" s="18" t="s">
        <v>67</v>
      </c>
      <c r="D32" s="19">
        <v>65.279727822337804</v>
      </c>
      <c r="E32" s="19">
        <v>584.37525226016896</v>
      </c>
      <c r="F32" s="19">
        <v>-532.59325275452295</v>
      </c>
      <c r="G32" s="19">
        <v>95.04311525</v>
      </c>
      <c r="H32" s="19">
        <v>1209.1260212121199</v>
      </c>
      <c r="I32" s="19">
        <v>102.871685</v>
      </c>
      <c r="J32" s="19">
        <v>24.309399722222199</v>
      </c>
      <c r="K32" s="19">
        <v>28.3896848296481</v>
      </c>
      <c r="L32" s="19">
        <v>-28.954724684504701</v>
      </c>
      <c r="M32" s="19">
        <v>-2.4897312777777798</v>
      </c>
      <c r="N32" s="19">
        <v>0.25919055555555598</v>
      </c>
      <c r="O32" s="19">
        <v>3.5442516961066599</v>
      </c>
      <c r="P32" s="19">
        <v>-482.64640555915099</v>
      </c>
      <c r="Q32" s="19">
        <v>-44.227704766442798</v>
      </c>
      <c r="R32" s="19">
        <v>0</v>
      </c>
      <c r="S32" s="19">
        <v>1022.28650930576</v>
      </c>
      <c r="T32" s="5"/>
    </row>
    <row r="33" spans="2:20" hidden="1">
      <c r="B33" s="5"/>
      <c r="C33" s="20"/>
      <c r="D33" s="21"/>
      <c r="E33" s="21"/>
      <c r="F33" s="21"/>
      <c r="G33" s="21"/>
      <c r="H33" s="21"/>
      <c r="I33" s="21"/>
      <c r="J33" s="21"/>
      <c r="K33" s="21"/>
      <c r="L33" s="21"/>
      <c r="M33" s="21"/>
      <c r="N33" s="21"/>
      <c r="O33" s="21"/>
      <c r="P33" s="21"/>
      <c r="Q33" s="21"/>
      <c r="R33" s="21"/>
      <c r="S33" s="21"/>
      <c r="T33" s="5"/>
    </row>
    <row r="34" spans="2:20" hidden="1">
      <c r="B34" s="5"/>
      <c r="C34" s="22" t="s">
        <v>68</v>
      </c>
      <c r="D34" s="14">
        <v>10.318644626419999</v>
      </c>
      <c r="E34" s="14">
        <v>0</v>
      </c>
      <c r="F34" s="14">
        <v>31.176167082986101</v>
      </c>
      <c r="G34" s="14">
        <v>122.13725650000001</v>
      </c>
      <c r="H34" s="14">
        <v>0</v>
      </c>
      <c r="I34" s="14">
        <v>0</v>
      </c>
      <c r="J34" s="14">
        <v>14.961055833333299</v>
      </c>
      <c r="K34" s="14">
        <v>4.5351336111111102</v>
      </c>
      <c r="L34" s="14">
        <v>1.07145867509541</v>
      </c>
      <c r="M34" s="14">
        <v>0.57614500000000002</v>
      </c>
      <c r="N34" s="14">
        <v>0</v>
      </c>
      <c r="O34" s="14">
        <v>1.43516666666667E-2</v>
      </c>
      <c r="P34" s="14">
        <v>114.97992949563699</v>
      </c>
      <c r="Q34" s="14">
        <v>19.722316155331701</v>
      </c>
      <c r="R34" s="14">
        <v>0</v>
      </c>
      <c r="S34" s="23">
        <v>319.49245864658201</v>
      </c>
      <c r="T34" s="5"/>
    </row>
    <row r="35" spans="2:20">
      <c r="B35" s="5"/>
      <c r="C35" s="22" t="s">
        <v>69</v>
      </c>
      <c r="D35" s="14">
        <v>0</v>
      </c>
      <c r="E35" s="14">
        <v>0</v>
      </c>
      <c r="F35" s="14">
        <v>451.79066079002598</v>
      </c>
      <c r="G35" s="14">
        <v>1.8942870000000001</v>
      </c>
      <c r="H35" s="14">
        <v>0</v>
      </c>
      <c r="I35" s="14">
        <v>0</v>
      </c>
      <c r="J35" s="14">
        <v>0</v>
      </c>
      <c r="K35" s="14">
        <v>0</v>
      </c>
      <c r="L35" s="14">
        <v>37.1882564212086</v>
      </c>
      <c r="M35" s="14">
        <v>0</v>
      </c>
      <c r="N35" s="14">
        <v>0</v>
      </c>
      <c r="O35" s="14">
        <v>0</v>
      </c>
      <c r="P35" s="14">
        <v>10.07993007</v>
      </c>
      <c r="Q35" s="14">
        <v>0</v>
      </c>
      <c r="R35" s="14">
        <v>0</v>
      </c>
      <c r="S35" s="23">
        <v>500.95313428123501</v>
      </c>
      <c r="T35" s="5"/>
    </row>
    <row r="36" spans="2:20" hidden="1">
      <c r="B36" s="5"/>
      <c r="C36" s="22" t="s">
        <v>70</v>
      </c>
      <c r="D36" s="14">
        <v>0.28361423904999999</v>
      </c>
      <c r="E36" s="14">
        <v>0</v>
      </c>
      <c r="F36" s="14">
        <v>50.342130647316097</v>
      </c>
      <c r="G36" s="14">
        <v>132.15121725</v>
      </c>
      <c r="H36" s="14">
        <v>0</v>
      </c>
      <c r="I36" s="14">
        <v>0</v>
      </c>
      <c r="J36" s="14">
        <v>74.953719722222203</v>
      </c>
      <c r="K36" s="14">
        <v>0</v>
      </c>
      <c r="L36" s="14">
        <v>0</v>
      </c>
      <c r="M36" s="14">
        <v>0</v>
      </c>
      <c r="N36" s="14">
        <v>26.055985555555601</v>
      </c>
      <c r="O36" s="14">
        <v>1.0385659219200001</v>
      </c>
      <c r="P36" s="14">
        <v>156.74628106989999</v>
      </c>
      <c r="Q36" s="14">
        <v>14.980747222222201</v>
      </c>
      <c r="R36" s="14">
        <v>0</v>
      </c>
      <c r="S36" s="23">
        <v>456.55226162818599</v>
      </c>
      <c r="T36" s="5"/>
    </row>
    <row r="37" spans="2:20" hidden="1">
      <c r="B37" s="5"/>
      <c r="C37" s="22" t="s">
        <v>71</v>
      </c>
      <c r="D37" s="14">
        <v>0.40432760307999999</v>
      </c>
      <c r="E37" s="14">
        <v>0</v>
      </c>
      <c r="F37" s="14">
        <v>32.550164958320401</v>
      </c>
      <c r="G37" s="14">
        <v>70.504948999999996</v>
      </c>
      <c r="H37" s="14">
        <v>0</v>
      </c>
      <c r="I37" s="14">
        <v>0</v>
      </c>
      <c r="J37" s="14">
        <v>3.0152302777777802</v>
      </c>
      <c r="K37" s="14">
        <v>1.7490471256183899</v>
      </c>
      <c r="L37" s="14">
        <v>0</v>
      </c>
      <c r="M37" s="14">
        <v>1.48201694444444</v>
      </c>
      <c r="N37" s="14">
        <v>4.7020091666666701</v>
      </c>
      <c r="O37" s="14">
        <v>0.34953088848888902</v>
      </c>
      <c r="P37" s="14">
        <v>134.73088810684999</v>
      </c>
      <c r="Q37" s="14">
        <v>9.3080608333333306</v>
      </c>
      <c r="R37" s="14">
        <v>0</v>
      </c>
      <c r="S37" s="23">
        <v>258.79622490458001</v>
      </c>
      <c r="T37" s="5"/>
    </row>
    <row r="38" spans="2:20" hidden="1">
      <c r="B38" s="5"/>
      <c r="C38" s="22" t="s">
        <v>72</v>
      </c>
      <c r="D38" s="14">
        <v>1.6738093709999999E-2</v>
      </c>
      <c r="E38" s="14">
        <v>0</v>
      </c>
      <c r="F38" s="14">
        <v>35.069780998016903</v>
      </c>
      <c r="G38" s="14">
        <v>2.1960535000000001</v>
      </c>
      <c r="H38" s="14">
        <v>0</v>
      </c>
      <c r="I38" s="14">
        <v>0</v>
      </c>
      <c r="J38" s="14">
        <v>1.63939777777778</v>
      </c>
      <c r="K38" s="14">
        <v>0</v>
      </c>
      <c r="L38" s="14">
        <v>1.8343369774792899</v>
      </c>
      <c r="M38" s="14">
        <v>0.43157000000000001</v>
      </c>
      <c r="N38" s="14">
        <v>0</v>
      </c>
      <c r="O38" s="14">
        <v>0.29222749999999997</v>
      </c>
      <c r="P38" s="14">
        <v>8.4423278167633402</v>
      </c>
      <c r="Q38" s="14">
        <v>0.216580555555556</v>
      </c>
      <c r="R38" s="14">
        <v>0</v>
      </c>
      <c r="S38" s="23">
        <v>50.139013219302797</v>
      </c>
      <c r="T38" s="5"/>
    </row>
    <row r="39" spans="2:20" hidden="1">
      <c r="B39" s="5"/>
      <c r="C39" s="22" t="s">
        <v>73</v>
      </c>
      <c r="D39" s="14">
        <v>0</v>
      </c>
      <c r="E39" s="14">
        <v>0</v>
      </c>
      <c r="F39" s="14">
        <v>0</v>
      </c>
      <c r="G39" s="14">
        <v>0</v>
      </c>
      <c r="H39" s="14">
        <v>0</v>
      </c>
      <c r="I39" s="14">
        <v>0</v>
      </c>
      <c r="J39" s="14">
        <v>0</v>
      </c>
      <c r="K39" s="14">
        <v>0</v>
      </c>
      <c r="L39" s="14">
        <v>0</v>
      </c>
      <c r="M39" s="14">
        <v>0</v>
      </c>
      <c r="N39" s="14">
        <v>0</v>
      </c>
      <c r="O39" s="14">
        <v>0</v>
      </c>
      <c r="P39" s="14">
        <v>0</v>
      </c>
      <c r="Q39" s="14">
        <v>0</v>
      </c>
      <c r="R39" s="14">
        <v>0</v>
      </c>
      <c r="S39" s="23">
        <v>0</v>
      </c>
      <c r="T39" s="5"/>
    </row>
    <row r="40" spans="2:20" hidden="1">
      <c r="B40" s="5"/>
      <c r="C40" s="18" t="s">
        <v>74</v>
      </c>
      <c r="D40" s="19">
        <v>11.023324562259999</v>
      </c>
      <c r="E40" s="19">
        <v>0</v>
      </c>
      <c r="F40" s="19">
        <v>600.92890447666605</v>
      </c>
      <c r="G40" s="19">
        <v>328.88376325000002</v>
      </c>
      <c r="H40" s="19">
        <v>0</v>
      </c>
      <c r="I40" s="19">
        <v>0</v>
      </c>
      <c r="J40" s="19">
        <v>94.569403611111099</v>
      </c>
      <c r="K40" s="19">
        <v>6.2841807367295104</v>
      </c>
      <c r="L40" s="19">
        <v>40.094052073783303</v>
      </c>
      <c r="M40" s="19">
        <v>2.4897319444444399</v>
      </c>
      <c r="N40" s="19">
        <v>30.7579947222222</v>
      </c>
      <c r="O40" s="19">
        <v>1.6946759770755599</v>
      </c>
      <c r="P40" s="19">
        <v>424.97935655915097</v>
      </c>
      <c r="Q40" s="19">
        <v>44.227704766442798</v>
      </c>
      <c r="R40" s="19">
        <v>0</v>
      </c>
      <c r="S40" s="19">
        <v>1585.93309267989</v>
      </c>
      <c r="T40" s="5"/>
    </row>
    <row r="41" spans="2:20" hidden="1">
      <c r="B41" s="5"/>
      <c r="C41" s="13" t="s">
        <v>75</v>
      </c>
      <c r="D41" s="14">
        <v>3.1200159204000002</v>
      </c>
      <c r="E41" s="14">
        <v>0</v>
      </c>
      <c r="F41" s="14">
        <v>138.91911823297301</v>
      </c>
      <c r="G41" s="14">
        <v>13.804214249999999</v>
      </c>
      <c r="H41" s="14">
        <v>0</v>
      </c>
      <c r="I41" s="14">
        <v>0</v>
      </c>
      <c r="J41" s="14">
        <v>0</v>
      </c>
      <c r="K41" s="14">
        <v>0</v>
      </c>
      <c r="L41" s="14">
        <v>0</v>
      </c>
      <c r="M41" s="14">
        <v>0</v>
      </c>
      <c r="N41" s="14">
        <v>0</v>
      </c>
      <c r="O41" s="14">
        <v>0</v>
      </c>
      <c r="P41" s="14">
        <v>0</v>
      </c>
      <c r="Q41" s="14">
        <v>0</v>
      </c>
      <c r="R41" s="14">
        <v>0</v>
      </c>
      <c r="S41" s="23">
        <v>155.843348403373</v>
      </c>
      <c r="T41" s="5"/>
    </row>
    <row r="42" spans="2:20" hidden="1">
      <c r="B42" s="5"/>
      <c r="C42" s="18" t="s">
        <v>76</v>
      </c>
      <c r="D42" s="19">
        <v>14.143340482659999</v>
      </c>
      <c r="E42" s="19">
        <v>0</v>
      </c>
      <c r="F42" s="19">
        <v>739.84802270963905</v>
      </c>
      <c r="G42" s="19">
        <v>342.68797749999999</v>
      </c>
      <c r="H42" s="19">
        <v>0</v>
      </c>
      <c r="I42" s="19">
        <v>0</v>
      </c>
      <c r="J42" s="19">
        <v>94.569403611111099</v>
      </c>
      <c r="K42" s="19">
        <v>6.2841807367295104</v>
      </c>
      <c r="L42" s="19">
        <v>40.094052073783303</v>
      </c>
      <c r="M42" s="19">
        <v>2.4897319444444399</v>
      </c>
      <c r="N42" s="19">
        <v>30.7579947222222</v>
      </c>
      <c r="O42" s="19">
        <v>1.6946759770755599</v>
      </c>
      <c r="P42" s="19">
        <v>424.97935655915097</v>
      </c>
      <c r="Q42" s="19">
        <v>44.227704766442798</v>
      </c>
      <c r="R42" s="19">
        <v>0</v>
      </c>
      <c r="S42" s="19">
        <v>1741.7764410832599</v>
      </c>
      <c r="T42" s="5"/>
    </row>
    <row r="43" spans="2:20">
      <c r="B43" s="5"/>
      <c r="C43" s="5"/>
      <c r="D43" s="5"/>
      <c r="E43" s="5"/>
      <c r="F43" s="5"/>
      <c r="G43" s="5"/>
      <c r="H43" s="5"/>
      <c r="I43" s="5"/>
      <c r="J43" s="5"/>
      <c r="K43" s="5"/>
      <c r="L43" s="5"/>
      <c r="M43" s="5"/>
      <c r="N43" s="5"/>
      <c r="O43" s="5"/>
      <c r="P43" s="5"/>
      <c r="Q43" s="5"/>
      <c r="R43" s="5"/>
      <c r="S43" s="5"/>
      <c r="T43" s="5"/>
    </row>
    <row r="44" spans="2:20">
      <c r="B44" s="5"/>
      <c r="C44" s="5"/>
      <c r="D44" s="5"/>
      <c r="E44" s="5"/>
      <c r="F44" s="5"/>
      <c r="G44" s="5"/>
      <c r="H44" s="5"/>
      <c r="I44" s="5"/>
      <c r="J44" s="5"/>
      <c r="K44" s="5"/>
      <c r="L44" s="5"/>
      <c r="M44" s="5"/>
      <c r="N44" s="5"/>
      <c r="O44" s="5"/>
      <c r="P44" s="5"/>
      <c r="Q44" s="5"/>
      <c r="R44" s="5"/>
      <c r="S44" s="5"/>
      <c r="T44" s="5"/>
    </row>
    <row r="45" spans="2:20" ht="14.25">
      <c r="B45" s="9"/>
      <c r="C45" s="10" t="s">
        <v>77</v>
      </c>
      <c r="D45" s="9"/>
      <c r="E45" s="9"/>
      <c r="F45" s="9"/>
      <c r="G45" s="9"/>
      <c r="H45" s="9"/>
      <c r="I45" s="9"/>
      <c r="J45" s="9"/>
      <c r="K45" s="9"/>
      <c r="L45" s="9"/>
      <c r="M45" s="9"/>
      <c r="N45" s="9"/>
      <c r="O45" s="9"/>
      <c r="P45" s="9"/>
      <c r="Q45" s="9"/>
      <c r="R45" s="9"/>
      <c r="S45" s="9"/>
      <c r="T45" s="9"/>
    </row>
    <row r="46" spans="2:20">
      <c r="B46" s="5"/>
      <c r="C46" s="5"/>
      <c r="D46" s="5"/>
      <c r="E46" s="5"/>
      <c r="F46" s="5"/>
      <c r="G46" s="5"/>
      <c r="H46" s="5"/>
      <c r="I46" s="5"/>
      <c r="J46" s="5"/>
      <c r="K46" s="5"/>
      <c r="L46" s="5"/>
      <c r="M46" s="5"/>
      <c r="N46" s="5"/>
      <c r="O46" s="5"/>
      <c r="P46" s="5"/>
      <c r="Q46" s="5"/>
      <c r="R46" s="5"/>
      <c r="S46" s="5"/>
      <c r="T46" s="5"/>
    </row>
    <row r="47" spans="2:20" ht="13.5" customHeight="1">
      <c r="B47" s="5"/>
      <c r="C47" s="2190" t="s">
        <v>30</v>
      </c>
      <c r="D47" s="2188" t="s">
        <v>31</v>
      </c>
      <c r="E47" s="2188" t="s">
        <v>32</v>
      </c>
      <c r="F47" s="2188" t="s">
        <v>33</v>
      </c>
      <c r="G47" s="2188" t="s">
        <v>34</v>
      </c>
      <c r="H47" s="2188" t="s">
        <v>35</v>
      </c>
      <c r="I47" s="2188" t="s">
        <v>36</v>
      </c>
      <c r="J47" s="2188" t="s">
        <v>37</v>
      </c>
      <c r="K47" s="2188"/>
      <c r="L47" s="2188"/>
      <c r="M47" s="2188"/>
      <c r="N47" s="2188"/>
      <c r="O47" s="2188"/>
      <c r="P47" s="2188" t="s">
        <v>38</v>
      </c>
      <c r="Q47" s="2188" t="s">
        <v>39</v>
      </c>
      <c r="R47" s="2188" t="s">
        <v>40</v>
      </c>
      <c r="S47" s="2188" t="s">
        <v>41</v>
      </c>
      <c r="T47" s="5"/>
    </row>
    <row r="48" spans="2:20" ht="56.25">
      <c r="B48" s="5"/>
      <c r="C48" s="2190"/>
      <c r="D48" s="2188"/>
      <c r="E48" s="2188"/>
      <c r="F48" s="2188"/>
      <c r="G48" s="2188"/>
      <c r="H48" s="2188"/>
      <c r="I48" s="2188"/>
      <c r="J48" s="11" t="s">
        <v>42</v>
      </c>
      <c r="K48" s="11" t="s">
        <v>43</v>
      </c>
      <c r="L48" s="11" t="s">
        <v>44</v>
      </c>
      <c r="M48" s="11" t="s">
        <v>45</v>
      </c>
      <c r="N48" s="12" t="s">
        <v>46</v>
      </c>
      <c r="O48" s="11" t="s">
        <v>47</v>
      </c>
      <c r="P48" s="2188"/>
      <c r="Q48" s="2188"/>
      <c r="R48" s="2188"/>
      <c r="S48" s="2188"/>
      <c r="T48" s="5"/>
    </row>
    <row r="49" spans="2:20">
      <c r="B49" s="5"/>
      <c r="C49" s="13" t="s">
        <v>48</v>
      </c>
      <c r="D49" s="14">
        <v>0</v>
      </c>
      <c r="E49" s="14">
        <v>9.7977867342210008</v>
      </c>
      <c r="F49" s="15">
        <v>0</v>
      </c>
      <c r="G49" s="14">
        <v>0.18111849999999999</v>
      </c>
      <c r="H49" s="15">
        <v>1072.2208090909101</v>
      </c>
      <c r="I49" s="15">
        <v>115.87787899999999</v>
      </c>
      <c r="J49" s="15">
        <v>112.028883763832</v>
      </c>
      <c r="K49" s="15">
        <v>33.3469764659337</v>
      </c>
      <c r="L49" s="15">
        <v>0</v>
      </c>
      <c r="M49" s="15">
        <v>0</v>
      </c>
      <c r="N49" s="15">
        <v>32.169396111111098</v>
      </c>
      <c r="O49" s="15">
        <v>5.5031144880955498</v>
      </c>
      <c r="P49" s="15">
        <v>0</v>
      </c>
      <c r="Q49" s="15">
        <v>0</v>
      </c>
      <c r="R49" s="15">
        <v>0</v>
      </c>
      <c r="S49" s="17">
        <v>1381.1259641541001</v>
      </c>
      <c r="T49" s="5"/>
    </row>
    <row r="50" spans="2:20">
      <c r="B50" s="5"/>
      <c r="C50" s="13" t="s">
        <v>49</v>
      </c>
      <c r="D50" s="15">
        <v>53.758669450103397</v>
      </c>
      <c r="E50" s="15">
        <v>391.30391811518598</v>
      </c>
      <c r="F50" s="15">
        <v>490.50203112152298</v>
      </c>
      <c r="G50" s="15">
        <v>479.42224425000001</v>
      </c>
      <c r="H50" s="15">
        <v>0</v>
      </c>
      <c r="I50" s="15">
        <v>0</v>
      </c>
      <c r="J50" s="15">
        <v>2.6631252777777799</v>
      </c>
      <c r="K50" s="15">
        <v>0</v>
      </c>
      <c r="L50" s="15">
        <v>12.8011363168111</v>
      </c>
      <c r="M50" s="15">
        <v>0</v>
      </c>
      <c r="N50" s="15">
        <v>0</v>
      </c>
      <c r="O50" s="15">
        <v>0</v>
      </c>
      <c r="P50" s="16">
        <v>19.536102</v>
      </c>
      <c r="Q50" s="15">
        <v>0</v>
      </c>
      <c r="R50" s="15">
        <v>0</v>
      </c>
      <c r="S50" s="17">
        <v>1449.9872265314</v>
      </c>
      <c r="T50" s="5"/>
    </row>
    <row r="51" spans="2:20">
      <c r="B51" s="5"/>
      <c r="C51" s="13" t="s">
        <v>50</v>
      </c>
      <c r="D51" s="15">
        <v>-9.697288221E-2</v>
      </c>
      <c r="E51" s="15">
        <v>-1.448866438559</v>
      </c>
      <c r="F51" s="15">
        <v>-152.00047045328199</v>
      </c>
      <c r="G51" s="15">
        <v>-95.022441999999998</v>
      </c>
      <c r="H51" s="15">
        <v>0</v>
      </c>
      <c r="I51" s="15">
        <v>0</v>
      </c>
      <c r="J51" s="15">
        <v>-2.0287163888888902</v>
      </c>
      <c r="K51" s="15">
        <v>0</v>
      </c>
      <c r="L51" s="15">
        <v>-5.9724632088267002</v>
      </c>
      <c r="M51" s="15">
        <v>0</v>
      </c>
      <c r="N51" s="15">
        <v>0</v>
      </c>
      <c r="O51" s="15">
        <v>0</v>
      </c>
      <c r="P51" s="15">
        <v>-64.575295999999994</v>
      </c>
      <c r="Q51" s="15">
        <v>0</v>
      </c>
      <c r="R51" s="15">
        <v>0</v>
      </c>
      <c r="S51" s="17">
        <v>-321.145227371766</v>
      </c>
      <c r="T51" s="5"/>
    </row>
    <row r="52" spans="2:20">
      <c r="B52" s="5"/>
      <c r="C52" s="13" t="s">
        <v>51</v>
      </c>
      <c r="D52" s="14">
        <v>0</v>
      </c>
      <c r="E52" s="14">
        <v>0</v>
      </c>
      <c r="F52" s="14">
        <v>-10.9552200351159</v>
      </c>
      <c r="G52" s="14">
        <v>0</v>
      </c>
      <c r="H52" s="14">
        <v>0</v>
      </c>
      <c r="I52" s="14">
        <v>0</v>
      </c>
      <c r="J52" s="14">
        <v>0</v>
      </c>
      <c r="K52" s="14">
        <v>0</v>
      </c>
      <c r="L52" s="14">
        <v>0</v>
      </c>
      <c r="M52" s="14">
        <v>0</v>
      </c>
      <c r="N52" s="14">
        <v>0</v>
      </c>
      <c r="O52" s="14">
        <v>0</v>
      </c>
      <c r="P52" s="14">
        <v>0</v>
      </c>
      <c r="Q52" s="14">
        <v>0</v>
      </c>
      <c r="R52" s="14">
        <v>0</v>
      </c>
      <c r="S52" s="17">
        <v>-10.9552200351159</v>
      </c>
      <c r="T52" s="5"/>
    </row>
    <row r="53" spans="2:20">
      <c r="B53" s="5"/>
      <c r="C53" s="13" t="s">
        <v>52</v>
      </c>
      <c r="D53" s="14">
        <v>0</v>
      </c>
      <c r="E53" s="14">
        <v>0</v>
      </c>
      <c r="F53" s="14">
        <v>-33.884598226965998</v>
      </c>
      <c r="G53" s="14">
        <v>0</v>
      </c>
      <c r="H53" s="14">
        <v>0</v>
      </c>
      <c r="I53" s="14">
        <v>0</v>
      </c>
      <c r="J53" s="14">
        <v>0</v>
      </c>
      <c r="K53" s="14">
        <v>0</v>
      </c>
      <c r="L53" s="14">
        <v>0</v>
      </c>
      <c r="M53" s="14">
        <v>0</v>
      </c>
      <c r="N53" s="14">
        <v>0</v>
      </c>
      <c r="O53" s="14">
        <v>0</v>
      </c>
      <c r="P53" s="14">
        <v>0</v>
      </c>
      <c r="Q53" s="14">
        <v>0</v>
      </c>
      <c r="R53" s="14">
        <v>0</v>
      </c>
      <c r="S53" s="17">
        <v>-33.884598226965998</v>
      </c>
      <c r="T53" s="5"/>
    </row>
    <row r="54" spans="2:20">
      <c r="B54" s="5"/>
      <c r="C54" s="13" t="s">
        <v>53</v>
      </c>
      <c r="D54" s="15">
        <v>2.3241764109487302</v>
      </c>
      <c r="E54" s="15">
        <v>1.7113809303380001</v>
      </c>
      <c r="F54" s="15">
        <v>-2.0229574121509999</v>
      </c>
      <c r="G54" s="15">
        <v>21.247113500000001</v>
      </c>
      <c r="H54" s="15">
        <v>0</v>
      </c>
      <c r="I54" s="15">
        <v>0</v>
      </c>
      <c r="J54" s="15">
        <v>0</v>
      </c>
      <c r="K54" s="15">
        <v>0</v>
      </c>
      <c r="L54" s="15">
        <v>0</v>
      </c>
      <c r="M54" s="15">
        <v>0</v>
      </c>
      <c r="N54" s="15">
        <v>0</v>
      </c>
      <c r="O54" s="15">
        <v>0</v>
      </c>
      <c r="P54" s="15">
        <v>0</v>
      </c>
      <c r="Q54" s="15">
        <v>0</v>
      </c>
      <c r="R54" s="15">
        <v>0</v>
      </c>
      <c r="S54" s="17">
        <v>23.259713429135701</v>
      </c>
      <c r="T54" s="5"/>
    </row>
    <row r="55" spans="2:20">
      <c r="B55" s="5"/>
      <c r="C55" s="18" t="s">
        <v>54</v>
      </c>
      <c r="D55" s="19">
        <v>55.985872978842103</v>
      </c>
      <c r="E55" s="19">
        <v>401.36421934118601</v>
      </c>
      <c r="F55" s="19">
        <v>291.63878499400801</v>
      </c>
      <c r="G55" s="19">
        <v>405.82803424999997</v>
      </c>
      <c r="H55" s="19">
        <v>1072.2208090909101</v>
      </c>
      <c r="I55" s="19">
        <v>115.87787899999999</v>
      </c>
      <c r="J55" s="19">
        <v>112.663292652721</v>
      </c>
      <c r="K55" s="19">
        <v>33.3469764659337</v>
      </c>
      <c r="L55" s="19">
        <v>6.8286731079844101</v>
      </c>
      <c r="M55" s="19">
        <v>0</v>
      </c>
      <c r="N55" s="19">
        <v>32.169396111111098</v>
      </c>
      <c r="O55" s="19">
        <v>5.5031144880955498</v>
      </c>
      <c r="P55" s="19">
        <v>-45.039194000000002</v>
      </c>
      <c r="Q55" s="19">
        <v>0</v>
      </c>
      <c r="R55" s="19">
        <v>0</v>
      </c>
      <c r="S55" s="19">
        <v>2488.3878584807899</v>
      </c>
      <c r="T55" s="5"/>
    </row>
    <row r="56" spans="2:20">
      <c r="B56" s="5"/>
      <c r="C56" s="20"/>
      <c r="D56" s="21"/>
      <c r="E56" s="21"/>
      <c r="F56" s="21"/>
      <c r="G56" s="21"/>
      <c r="H56" s="21"/>
      <c r="I56" s="21"/>
      <c r="J56" s="21"/>
      <c r="K56" s="21"/>
      <c r="L56" s="21"/>
      <c r="M56" s="21"/>
      <c r="N56" s="21"/>
      <c r="O56" s="21"/>
      <c r="P56" s="21"/>
      <c r="Q56" s="21"/>
      <c r="R56" s="21"/>
      <c r="S56" s="21"/>
      <c r="T56" s="5"/>
    </row>
    <row r="57" spans="2:20">
      <c r="B57" s="5"/>
      <c r="C57" s="22" t="s">
        <v>55</v>
      </c>
      <c r="D57" s="14">
        <v>-3.1696853392377902</v>
      </c>
      <c r="E57" s="14">
        <v>7.5650399061953602</v>
      </c>
      <c r="F57" s="14">
        <v>5.1904492215094802</v>
      </c>
      <c r="G57" s="14">
        <v>1.297493</v>
      </c>
      <c r="H57" s="14">
        <v>0</v>
      </c>
      <c r="I57" s="14">
        <v>0</v>
      </c>
      <c r="J57" s="14">
        <v>0</v>
      </c>
      <c r="K57" s="14">
        <v>0</v>
      </c>
      <c r="L57" s="14">
        <v>0</v>
      </c>
      <c r="M57" s="14">
        <v>0</v>
      </c>
      <c r="N57" s="14">
        <v>0</v>
      </c>
      <c r="O57" s="14">
        <v>0</v>
      </c>
      <c r="P57" s="14">
        <v>3.4925675262248301</v>
      </c>
      <c r="Q57" s="14">
        <v>0</v>
      </c>
      <c r="R57" s="14">
        <v>0</v>
      </c>
      <c r="S57" s="23">
        <v>14.375864314691899</v>
      </c>
      <c r="T57" s="5"/>
    </row>
    <row r="58" spans="2:20">
      <c r="B58" s="5"/>
      <c r="C58" s="22" t="s">
        <v>56</v>
      </c>
      <c r="D58" s="14">
        <v>9.3252829217432893</v>
      </c>
      <c r="E58" s="14">
        <v>0</v>
      </c>
      <c r="F58" s="14">
        <v>3.4206184464582501</v>
      </c>
      <c r="G58" s="14">
        <v>55.436136268600997</v>
      </c>
      <c r="H58" s="14">
        <v>1072.2208090909101</v>
      </c>
      <c r="I58" s="14">
        <v>115.87787899999999</v>
      </c>
      <c r="J58" s="14">
        <v>15.525267102350799</v>
      </c>
      <c r="K58" s="14">
        <v>11.440482679229399</v>
      </c>
      <c r="L58" s="14">
        <v>0</v>
      </c>
      <c r="M58" s="14">
        <v>5.1116648388888901</v>
      </c>
      <c r="N58" s="14">
        <v>0</v>
      </c>
      <c r="O58" s="14">
        <v>0.1168952</v>
      </c>
      <c r="P58" s="14">
        <v>-521.27667777381203</v>
      </c>
      <c r="Q58" s="14">
        <v>0</v>
      </c>
      <c r="R58" s="14">
        <v>0</v>
      </c>
      <c r="S58" s="23">
        <v>767.19835777436799</v>
      </c>
      <c r="T58" s="5"/>
    </row>
    <row r="59" spans="2:20">
      <c r="B59" s="5"/>
      <c r="C59" s="22" t="s">
        <v>57</v>
      </c>
      <c r="D59" s="14">
        <v>1.57293676268989</v>
      </c>
      <c r="E59" s="14">
        <v>0</v>
      </c>
      <c r="F59" s="14">
        <v>0.19738462224074599</v>
      </c>
      <c r="G59" s="14">
        <v>21.089114481399001</v>
      </c>
      <c r="H59" s="14">
        <v>0</v>
      </c>
      <c r="I59" s="14">
        <v>0</v>
      </c>
      <c r="J59" s="14">
        <v>7.65275234209368</v>
      </c>
      <c r="K59" s="14">
        <v>16.451727879229399</v>
      </c>
      <c r="L59" s="14">
        <v>0</v>
      </c>
      <c r="M59" s="14">
        <v>3.0353079388888902</v>
      </c>
      <c r="N59" s="14">
        <v>0.25705111111111101</v>
      </c>
      <c r="O59" s="14">
        <v>3.6793581777777802</v>
      </c>
      <c r="P59" s="14">
        <v>0</v>
      </c>
      <c r="Q59" s="14">
        <v>-47.163694953464002</v>
      </c>
      <c r="R59" s="14">
        <v>0</v>
      </c>
      <c r="S59" s="23">
        <v>6.7719383619664901</v>
      </c>
      <c r="T59" s="5"/>
    </row>
    <row r="60" spans="2:20">
      <c r="B60" s="5"/>
      <c r="C60" s="22" t="s">
        <v>58</v>
      </c>
      <c r="D60" s="14">
        <v>0</v>
      </c>
      <c r="E60" s="14">
        <v>0</v>
      </c>
      <c r="F60" s="14">
        <v>0</v>
      </c>
      <c r="G60" s="14">
        <v>0</v>
      </c>
      <c r="H60" s="14">
        <v>0</v>
      </c>
      <c r="I60" s="14">
        <v>0</v>
      </c>
      <c r="J60" s="14">
        <v>0</v>
      </c>
      <c r="K60" s="14">
        <v>0</v>
      </c>
      <c r="L60" s="14">
        <v>0</v>
      </c>
      <c r="M60" s="14">
        <v>-11.045323777777799</v>
      </c>
      <c r="N60" s="14">
        <v>0</v>
      </c>
      <c r="O60" s="14">
        <v>0</v>
      </c>
      <c r="P60" s="14">
        <v>0</v>
      </c>
      <c r="Q60" s="14">
        <v>0</v>
      </c>
      <c r="R60" s="14">
        <v>0</v>
      </c>
      <c r="S60" s="23">
        <v>-11.045323777777799</v>
      </c>
      <c r="T60" s="5"/>
    </row>
    <row r="61" spans="2:20">
      <c r="B61" s="5"/>
      <c r="C61" s="22" t="s">
        <v>59</v>
      </c>
      <c r="D61" s="14">
        <v>0</v>
      </c>
      <c r="E61" s="14">
        <v>0</v>
      </c>
      <c r="F61" s="14">
        <v>0</v>
      </c>
      <c r="G61" s="14">
        <v>0</v>
      </c>
      <c r="H61" s="14">
        <v>0</v>
      </c>
      <c r="I61" s="14">
        <v>0</v>
      </c>
      <c r="J61" s="14">
        <v>0</v>
      </c>
      <c r="K61" s="14">
        <v>0</v>
      </c>
      <c r="L61" s="14">
        <v>0</v>
      </c>
      <c r="M61" s="14">
        <v>0</v>
      </c>
      <c r="N61" s="14">
        <v>0</v>
      </c>
      <c r="O61" s="14">
        <v>0</v>
      </c>
      <c r="P61" s="14">
        <v>0</v>
      </c>
      <c r="Q61" s="14">
        <v>0</v>
      </c>
      <c r="R61" s="14">
        <v>0</v>
      </c>
      <c r="S61" s="23">
        <v>0</v>
      </c>
      <c r="T61" s="5"/>
    </row>
    <row r="62" spans="2:20">
      <c r="B62" s="5"/>
      <c r="C62" s="22" t="s">
        <v>60</v>
      </c>
      <c r="D62" s="14">
        <v>0</v>
      </c>
      <c r="E62" s="14">
        <v>436.86125260161799</v>
      </c>
      <c r="F62" s="14">
        <v>-434.01700779015403</v>
      </c>
      <c r="G62" s="14">
        <v>0</v>
      </c>
      <c r="H62" s="14">
        <v>0</v>
      </c>
      <c r="I62" s="14">
        <v>0</v>
      </c>
      <c r="J62" s="14">
        <v>0</v>
      </c>
      <c r="K62" s="14">
        <v>0</v>
      </c>
      <c r="L62" s="14">
        <v>0</v>
      </c>
      <c r="M62" s="14">
        <v>0</v>
      </c>
      <c r="N62" s="14">
        <v>0</v>
      </c>
      <c r="O62" s="14">
        <v>0</v>
      </c>
      <c r="P62" s="14">
        <v>0</v>
      </c>
      <c r="Q62" s="14">
        <v>0</v>
      </c>
      <c r="R62" s="14">
        <v>0</v>
      </c>
      <c r="S62" s="23">
        <v>2.8442448114640801</v>
      </c>
      <c r="T62" s="5"/>
    </row>
    <row r="63" spans="2:20">
      <c r="B63" s="5"/>
      <c r="C63" s="22" t="s">
        <v>61</v>
      </c>
      <c r="D63" s="14">
        <v>0</v>
      </c>
      <c r="E63" s="14">
        <v>0</v>
      </c>
      <c r="F63" s="14">
        <v>0</v>
      </c>
      <c r="G63" s="14">
        <v>0</v>
      </c>
      <c r="H63" s="14">
        <v>0</v>
      </c>
      <c r="I63" s="14">
        <v>0</v>
      </c>
      <c r="J63" s="14">
        <v>0</v>
      </c>
      <c r="K63" s="14">
        <v>0</v>
      </c>
      <c r="L63" s="14">
        <v>-27.316249379798698</v>
      </c>
      <c r="M63" s="14">
        <v>0</v>
      </c>
      <c r="N63" s="14">
        <v>0</v>
      </c>
      <c r="O63" s="14">
        <v>0</v>
      </c>
      <c r="P63" s="14">
        <v>0</v>
      </c>
      <c r="Q63" s="14">
        <v>0</v>
      </c>
      <c r="R63" s="14">
        <v>0</v>
      </c>
      <c r="S63" s="23">
        <v>-27.316249379798698</v>
      </c>
      <c r="T63" s="5"/>
    </row>
    <row r="64" spans="2:20">
      <c r="B64" s="5"/>
      <c r="C64" s="22" t="s">
        <v>62</v>
      </c>
      <c r="D64" s="14">
        <v>0</v>
      </c>
      <c r="E64" s="14">
        <v>0</v>
      </c>
      <c r="F64" s="14">
        <v>0</v>
      </c>
      <c r="G64" s="14">
        <v>0</v>
      </c>
      <c r="H64" s="14">
        <v>0</v>
      </c>
      <c r="I64" s="14">
        <v>0</v>
      </c>
      <c r="J64" s="14">
        <v>0</v>
      </c>
      <c r="K64" s="14">
        <v>0</v>
      </c>
      <c r="L64" s="14">
        <v>0</v>
      </c>
      <c r="M64" s="14">
        <v>0</v>
      </c>
      <c r="N64" s="14">
        <v>0</v>
      </c>
      <c r="O64" s="14">
        <v>0</v>
      </c>
      <c r="P64" s="14">
        <v>0</v>
      </c>
      <c r="Q64" s="14">
        <v>0</v>
      </c>
      <c r="R64" s="14">
        <v>0</v>
      </c>
      <c r="S64" s="23">
        <v>0</v>
      </c>
      <c r="T64" s="5"/>
    </row>
    <row r="65" spans="2:20">
      <c r="B65" s="5"/>
      <c r="C65" s="22" t="s">
        <v>63</v>
      </c>
      <c r="D65" s="14">
        <v>0</v>
      </c>
      <c r="E65" s="14">
        <v>0</v>
      </c>
      <c r="F65" s="14">
        <v>0</v>
      </c>
      <c r="G65" s="14">
        <v>0</v>
      </c>
      <c r="H65" s="14">
        <v>0</v>
      </c>
      <c r="I65" s="14">
        <v>0</v>
      </c>
      <c r="J65" s="14">
        <v>0</v>
      </c>
      <c r="K65" s="14">
        <v>0</v>
      </c>
      <c r="L65" s="14">
        <v>0</v>
      </c>
      <c r="M65" s="14">
        <v>0</v>
      </c>
      <c r="N65" s="14">
        <v>0</v>
      </c>
      <c r="O65" s="14">
        <v>0</v>
      </c>
      <c r="P65" s="14">
        <v>0</v>
      </c>
      <c r="Q65" s="14">
        <v>0</v>
      </c>
      <c r="R65" s="14">
        <v>0</v>
      </c>
      <c r="S65" s="23">
        <v>0</v>
      </c>
      <c r="T65" s="5"/>
    </row>
    <row r="66" spans="2:20">
      <c r="B66" s="5"/>
      <c r="C66" s="22" t="s">
        <v>64</v>
      </c>
      <c r="D66" s="14">
        <v>24.856875540426699</v>
      </c>
      <c r="E66" s="14">
        <v>-42.341967860489</v>
      </c>
      <c r="F66" s="14">
        <v>41.425158678488998</v>
      </c>
      <c r="G66" s="14">
        <v>0</v>
      </c>
      <c r="H66" s="14">
        <v>0</v>
      </c>
      <c r="I66" s="14">
        <v>0</v>
      </c>
      <c r="J66" s="14">
        <v>0</v>
      </c>
      <c r="K66" s="14">
        <v>0</v>
      </c>
      <c r="L66" s="14">
        <v>0</v>
      </c>
      <c r="M66" s="14">
        <v>0</v>
      </c>
      <c r="N66" s="14">
        <v>0</v>
      </c>
      <c r="O66" s="14">
        <v>0</v>
      </c>
      <c r="P66" s="14">
        <v>0</v>
      </c>
      <c r="Q66" s="14">
        <v>0</v>
      </c>
      <c r="R66" s="14">
        <v>0</v>
      </c>
      <c r="S66" s="23">
        <v>23.940066358426701</v>
      </c>
      <c r="T66" s="5"/>
    </row>
    <row r="67" spans="2:20">
      <c r="B67" s="5"/>
      <c r="C67" s="22" t="s">
        <v>65</v>
      </c>
      <c r="D67" s="14">
        <v>10.864485</v>
      </c>
      <c r="E67" s="14">
        <v>0</v>
      </c>
      <c r="F67" s="14">
        <v>12.156002809978</v>
      </c>
      <c r="G67" s="14">
        <v>6.2612449999999997</v>
      </c>
      <c r="H67" s="14">
        <v>0</v>
      </c>
      <c r="I67" s="14">
        <v>0</v>
      </c>
      <c r="J67" s="14">
        <v>0</v>
      </c>
      <c r="K67" s="14">
        <v>0</v>
      </c>
      <c r="L67" s="14">
        <v>0</v>
      </c>
      <c r="M67" s="14">
        <v>0</v>
      </c>
      <c r="N67" s="14">
        <v>0</v>
      </c>
      <c r="O67" s="14">
        <v>0</v>
      </c>
      <c r="P67" s="14">
        <v>32.877518711415298</v>
      </c>
      <c r="Q67" s="14">
        <v>0</v>
      </c>
      <c r="R67" s="14">
        <v>0</v>
      </c>
      <c r="S67" s="23">
        <v>62.159251521393301</v>
      </c>
      <c r="T67" s="5"/>
    </row>
    <row r="68" spans="2:20">
      <c r="B68" s="5"/>
      <c r="C68" s="22" t="s">
        <v>66</v>
      </c>
      <c r="D68" s="14">
        <v>0</v>
      </c>
      <c r="E68" s="14">
        <v>0</v>
      </c>
      <c r="F68" s="14">
        <v>0</v>
      </c>
      <c r="G68" s="14">
        <v>3.9080132500000002</v>
      </c>
      <c r="H68" s="14">
        <v>0</v>
      </c>
      <c r="I68" s="14">
        <v>0</v>
      </c>
      <c r="J68" s="14">
        <v>0</v>
      </c>
      <c r="K68" s="14">
        <v>0</v>
      </c>
      <c r="L68" s="14">
        <v>0</v>
      </c>
      <c r="M68" s="14">
        <v>0</v>
      </c>
      <c r="N68" s="14">
        <v>0</v>
      </c>
      <c r="O68" s="14">
        <v>0</v>
      </c>
      <c r="P68" s="14">
        <v>35.222329940373399</v>
      </c>
      <c r="Q68" s="14">
        <v>4.2874916030489096</v>
      </c>
      <c r="R68" s="14">
        <v>0</v>
      </c>
      <c r="S68" s="23">
        <v>43.417834793422301</v>
      </c>
      <c r="T68" s="5"/>
    </row>
    <row r="69" spans="2:20">
      <c r="B69" s="5"/>
      <c r="C69" s="18" t="s">
        <v>67</v>
      </c>
      <c r="D69" s="19">
        <v>43.449894885622101</v>
      </c>
      <c r="E69" s="19">
        <v>402.08432464732402</v>
      </c>
      <c r="F69" s="19">
        <v>-371.627394011479</v>
      </c>
      <c r="G69" s="19">
        <v>87.992001999999999</v>
      </c>
      <c r="H69" s="19">
        <v>1072.2208090909101</v>
      </c>
      <c r="I69" s="19">
        <v>115.87787899999999</v>
      </c>
      <c r="J69" s="19">
        <v>23.178019444444399</v>
      </c>
      <c r="K69" s="19">
        <v>27.8922105584587</v>
      </c>
      <c r="L69" s="19">
        <v>-27.316249379798698</v>
      </c>
      <c r="M69" s="19">
        <v>-2.8983509999999999</v>
      </c>
      <c r="N69" s="19">
        <v>0.25705111111111101</v>
      </c>
      <c r="O69" s="19">
        <v>3.7962533777777798</v>
      </c>
      <c r="P69" s="19">
        <v>-449.684261595799</v>
      </c>
      <c r="Q69" s="19">
        <v>-42.876203350414997</v>
      </c>
      <c r="R69" s="19">
        <v>0</v>
      </c>
      <c r="S69" s="19">
        <v>882.345984778157</v>
      </c>
      <c r="T69" s="5"/>
    </row>
    <row r="70" spans="2:20">
      <c r="B70" s="5"/>
      <c r="C70" s="20"/>
      <c r="D70" s="21"/>
      <c r="E70" s="21"/>
      <c r="F70" s="21"/>
      <c r="G70" s="21"/>
      <c r="H70" s="21"/>
      <c r="I70" s="21"/>
      <c r="J70" s="21"/>
      <c r="K70" s="21"/>
      <c r="L70" s="21"/>
      <c r="M70" s="21"/>
      <c r="N70" s="21"/>
      <c r="O70" s="21"/>
      <c r="P70" s="21"/>
      <c r="Q70" s="21"/>
      <c r="R70" s="21"/>
      <c r="S70" s="21"/>
      <c r="T70" s="5"/>
    </row>
    <row r="71" spans="2:20">
      <c r="B71" s="5"/>
      <c r="C71" s="22" t="s">
        <v>68</v>
      </c>
      <c r="D71" s="14">
        <v>8.9862670625500005</v>
      </c>
      <c r="E71" s="14">
        <v>0</v>
      </c>
      <c r="F71" s="14">
        <v>30.361762354379302</v>
      </c>
      <c r="G71" s="14">
        <v>115.67477925</v>
      </c>
      <c r="H71" s="14">
        <v>0</v>
      </c>
      <c r="I71" s="14">
        <v>0</v>
      </c>
      <c r="J71" s="14">
        <v>15.5648575</v>
      </c>
      <c r="K71" s="14">
        <v>3.5678886111111101</v>
      </c>
      <c r="L71" s="14">
        <v>1.0434102222764099</v>
      </c>
      <c r="M71" s="14">
        <v>0.91264888888888895</v>
      </c>
      <c r="N71" s="14">
        <v>0</v>
      </c>
      <c r="O71" s="14">
        <v>1.51127777777778E-2</v>
      </c>
      <c r="P71" s="14">
        <v>105.150592236873</v>
      </c>
      <c r="Q71" s="14">
        <v>18.686166128192799</v>
      </c>
      <c r="R71" s="14">
        <v>0</v>
      </c>
      <c r="S71" s="23">
        <v>299.96348503204899</v>
      </c>
      <c r="T71" s="5"/>
    </row>
    <row r="72" spans="2:20">
      <c r="B72" s="5"/>
      <c r="C72" s="22" t="s">
        <v>69</v>
      </c>
      <c r="D72" s="14">
        <v>0</v>
      </c>
      <c r="E72" s="14">
        <v>0</v>
      </c>
      <c r="F72" s="14">
        <v>384.06791201745</v>
      </c>
      <c r="G72" s="14">
        <v>2.2477144999999998</v>
      </c>
      <c r="H72" s="14">
        <v>0</v>
      </c>
      <c r="I72" s="14">
        <v>0</v>
      </c>
      <c r="J72" s="14">
        <v>0</v>
      </c>
      <c r="K72" s="14">
        <v>0</v>
      </c>
      <c r="L72" s="14">
        <v>30.751352031352699</v>
      </c>
      <c r="M72" s="14">
        <v>0</v>
      </c>
      <c r="N72" s="14">
        <v>0</v>
      </c>
      <c r="O72" s="14">
        <v>0</v>
      </c>
      <c r="P72" s="14">
        <v>8.3371990700000005</v>
      </c>
      <c r="Q72" s="14">
        <v>0</v>
      </c>
      <c r="R72" s="14">
        <v>0</v>
      </c>
      <c r="S72" s="23">
        <v>425.40417761880298</v>
      </c>
      <c r="T72" s="5"/>
    </row>
    <row r="73" spans="2:20">
      <c r="B73" s="5"/>
      <c r="C73" s="22" t="s">
        <v>70</v>
      </c>
      <c r="D73" s="14">
        <v>0.24074954805000001</v>
      </c>
      <c r="E73" s="14">
        <v>0</v>
      </c>
      <c r="F73" s="14">
        <v>49.863308104442503</v>
      </c>
      <c r="G73" s="14">
        <v>125.05981224999999</v>
      </c>
      <c r="H73" s="14">
        <v>0</v>
      </c>
      <c r="I73" s="14">
        <v>0</v>
      </c>
      <c r="J73" s="14">
        <v>69.4067088888889</v>
      </c>
      <c r="K73" s="14">
        <v>0</v>
      </c>
      <c r="L73" s="14">
        <v>0</v>
      </c>
      <c r="M73" s="14">
        <v>0</v>
      </c>
      <c r="N73" s="14">
        <v>27.426589444444399</v>
      </c>
      <c r="O73" s="14">
        <v>1.04480216638667</v>
      </c>
      <c r="P73" s="14">
        <v>158.3858485003</v>
      </c>
      <c r="Q73" s="14">
        <v>14.411899999999999</v>
      </c>
      <c r="R73" s="14">
        <v>0</v>
      </c>
      <c r="S73" s="23">
        <v>445.83971890251303</v>
      </c>
      <c r="T73" s="5"/>
    </row>
    <row r="74" spans="2:20">
      <c r="B74" s="5"/>
      <c r="C74" s="22" t="s">
        <v>71</v>
      </c>
      <c r="D74" s="14">
        <v>0.35525487623000002</v>
      </c>
      <c r="E74" s="14">
        <v>0</v>
      </c>
      <c r="F74" s="14">
        <v>31.480497483360899</v>
      </c>
      <c r="G74" s="14">
        <v>62.61667825</v>
      </c>
      <c r="H74" s="14">
        <v>0</v>
      </c>
      <c r="I74" s="14">
        <v>0</v>
      </c>
      <c r="J74" s="14">
        <v>2.8232277777777801</v>
      </c>
      <c r="K74" s="14">
        <v>2.28350923457951</v>
      </c>
      <c r="L74" s="14">
        <v>0</v>
      </c>
      <c r="M74" s="14">
        <v>1.47450888888889</v>
      </c>
      <c r="N74" s="14">
        <v>4.4857555555555599</v>
      </c>
      <c r="O74" s="14">
        <v>0.354625058755556</v>
      </c>
      <c r="P74" s="14">
        <v>124.730012203676</v>
      </c>
      <c r="Q74" s="14">
        <v>9.5887644444444504</v>
      </c>
      <c r="R74" s="14">
        <v>0</v>
      </c>
      <c r="S74" s="23">
        <v>240.19283377326801</v>
      </c>
      <c r="T74" s="5"/>
    </row>
    <row r="75" spans="2:20">
      <c r="B75" s="5"/>
      <c r="C75" s="22" t="s">
        <v>72</v>
      </c>
      <c r="D75" s="14">
        <v>1.5371382629999999E-2</v>
      </c>
      <c r="E75" s="14">
        <v>0</v>
      </c>
      <c r="F75" s="14">
        <v>37.008579624305803</v>
      </c>
      <c r="G75" s="14">
        <v>2.1964755</v>
      </c>
      <c r="H75" s="14">
        <v>0</v>
      </c>
      <c r="I75" s="14">
        <v>0</v>
      </c>
      <c r="J75" s="14">
        <v>1.69047944444444</v>
      </c>
      <c r="K75" s="14">
        <v>0</v>
      </c>
      <c r="L75" s="14">
        <v>1.93666726391606</v>
      </c>
      <c r="M75" s="14">
        <v>0.51119305555555605</v>
      </c>
      <c r="N75" s="14">
        <v>0</v>
      </c>
      <c r="O75" s="14">
        <v>0.29232166666666698</v>
      </c>
      <c r="P75" s="14">
        <v>8.0414155849497</v>
      </c>
      <c r="Q75" s="14">
        <v>0.189373333333333</v>
      </c>
      <c r="R75" s="14">
        <v>0</v>
      </c>
      <c r="S75" s="23">
        <v>51.8818768558016</v>
      </c>
      <c r="T75" s="5"/>
    </row>
    <row r="76" spans="2:20">
      <c r="B76" s="5"/>
      <c r="C76" s="22" t="s">
        <v>73</v>
      </c>
      <c r="D76" s="14">
        <v>0</v>
      </c>
      <c r="E76" s="14">
        <v>0</v>
      </c>
      <c r="F76" s="14">
        <v>0</v>
      </c>
      <c r="G76" s="14">
        <v>0</v>
      </c>
      <c r="H76" s="14">
        <v>0</v>
      </c>
      <c r="I76" s="14">
        <v>0</v>
      </c>
      <c r="J76" s="14">
        <v>0</v>
      </c>
      <c r="K76" s="14">
        <v>0</v>
      </c>
      <c r="L76" s="14">
        <v>0</v>
      </c>
      <c r="M76" s="14">
        <v>0</v>
      </c>
      <c r="N76" s="14">
        <v>0</v>
      </c>
      <c r="O76" s="14">
        <v>0</v>
      </c>
      <c r="P76" s="14">
        <v>0</v>
      </c>
      <c r="Q76" s="14">
        <v>0</v>
      </c>
      <c r="R76" s="14">
        <v>0</v>
      </c>
      <c r="S76" s="23">
        <v>0</v>
      </c>
      <c r="T76" s="5"/>
    </row>
    <row r="77" spans="2:20">
      <c r="B77" s="5"/>
      <c r="C77" s="18" t="s">
        <v>74</v>
      </c>
      <c r="D77" s="19">
        <v>9.5976428694599996</v>
      </c>
      <c r="E77" s="19">
        <v>0</v>
      </c>
      <c r="F77" s="19">
        <v>532.78205958393903</v>
      </c>
      <c r="G77" s="19">
        <v>307.79545975000002</v>
      </c>
      <c r="H77" s="19">
        <v>0</v>
      </c>
      <c r="I77" s="19">
        <v>0</v>
      </c>
      <c r="J77" s="19">
        <v>89.485273611111097</v>
      </c>
      <c r="K77" s="19">
        <v>5.8513978456906202</v>
      </c>
      <c r="L77" s="19">
        <v>33.731429517545202</v>
      </c>
      <c r="M77" s="19">
        <v>2.8983508333333301</v>
      </c>
      <c r="N77" s="19">
        <v>31.912344999999998</v>
      </c>
      <c r="O77" s="19">
        <v>1.7068616695866701</v>
      </c>
      <c r="P77" s="19">
        <v>404.64506759579899</v>
      </c>
      <c r="Q77" s="19">
        <v>42.876203905970598</v>
      </c>
      <c r="R77" s="19">
        <v>0</v>
      </c>
      <c r="S77" s="19">
        <v>1463.28209218244</v>
      </c>
      <c r="T77" s="5"/>
    </row>
    <row r="78" spans="2:20">
      <c r="B78" s="5"/>
      <c r="C78" s="13" t="s">
        <v>75</v>
      </c>
      <c r="D78" s="14">
        <v>2.9383352237599998</v>
      </c>
      <c r="E78" s="14">
        <v>0</v>
      </c>
      <c r="F78" s="14">
        <v>130.484119421548</v>
      </c>
      <c r="G78" s="14">
        <v>12.027936499999999</v>
      </c>
      <c r="H78" s="14">
        <v>0</v>
      </c>
      <c r="I78" s="14">
        <v>0</v>
      </c>
      <c r="J78" s="14">
        <v>0</v>
      </c>
      <c r="K78" s="14">
        <v>0</v>
      </c>
      <c r="L78" s="14">
        <v>0</v>
      </c>
      <c r="M78" s="14">
        <v>0</v>
      </c>
      <c r="N78" s="14">
        <v>0</v>
      </c>
      <c r="O78" s="14">
        <v>0</v>
      </c>
      <c r="P78" s="14">
        <v>0</v>
      </c>
      <c r="Q78" s="14">
        <v>0</v>
      </c>
      <c r="R78" s="14">
        <v>0</v>
      </c>
      <c r="S78" s="23">
        <v>145.450391145308</v>
      </c>
      <c r="T78" s="5"/>
    </row>
    <row r="79" spans="2:20">
      <c r="B79" s="5"/>
      <c r="C79" s="18" t="s">
        <v>76</v>
      </c>
      <c r="D79" s="19">
        <v>12.535978093220001</v>
      </c>
      <c r="E79" s="19">
        <v>0</v>
      </c>
      <c r="F79" s="19">
        <v>663.26617900548695</v>
      </c>
      <c r="G79" s="19">
        <v>319.82339624999997</v>
      </c>
      <c r="H79" s="19">
        <v>0</v>
      </c>
      <c r="I79" s="19">
        <v>0</v>
      </c>
      <c r="J79" s="19">
        <v>89.485273611111097</v>
      </c>
      <c r="K79" s="19">
        <v>5.8513978456906202</v>
      </c>
      <c r="L79" s="19">
        <v>33.731429517545202</v>
      </c>
      <c r="M79" s="19">
        <v>2.8983508333333301</v>
      </c>
      <c r="N79" s="19">
        <v>31.912344999999998</v>
      </c>
      <c r="O79" s="19">
        <v>1.7068616695866701</v>
      </c>
      <c r="P79" s="19">
        <v>404.64506759579899</v>
      </c>
      <c r="Q79" s="19">
        <v>42.876203905970598</v>
      </c>
      <c r="R79" s="19">
        <v>0</v>
      </c>
      <c r="S79" s="19">
        <v>1608.7324833277401</v>
      </c>
      <c r="T79" s="5"/>
    </row>
    <row r="80" spans="2:20">
      <c r="B80" s="5"/>
      <c r="C80" s="5"/>
      <c r="D80" s="5"/>
      <c r="E80" s="5"/>
      <c r="F80" s="5"/>
      <c r="G80" s="5"/>
      <c r="H80" s="5"/>
      <c r="I80" s="5"/>
      <c r="J80" s="5"/>
      <c r="K80" s="5"/>
      <c r="L80" s="5"/>
      <c r="M80" s="5"/>
      <c r="N80" s="5"/>
      <c r="O80" s="5"/>
      <c r="P80" s="5"/>
      <c r="Q80" s="5"/>
      <c r="R80" s="5"/>
      <c r="S80" s="5"/>
      <c r="T80" s="5"/>
    </row>
    <row r="81" spans="2:20">
      <c r="B81" s="5"/>
      <c r="C81" s="5"/>
      <c r="D81" s="5"/>
      <c r="E81" s="5"/>
      <c r="F81" s="5"/>
      <c r="G81" s="5"/>
      <c r="H81" s="5"/>
      <c r="I81" s="5"/>
      <c r="J81" s="5"/>
      <c r="K81" s="5"/>
      <c r="L81" s="5"/>
      <c r="M81" s="5"/>
      <c r="N81" s="5"/>
      <c r="O81" s="5"/>
      <c r="P81" s="5"/>
      <c r="Q81" s="5"/>
      <c r="R81" s="5"/>
      <c r="S81" s="5"/>
      <c r="T81" s="5"/>
    </row>
    <row r="82" spans="2:20" ht="14.25">
      <c r="B82" s="9"/>
      <c r="C82" s="10" t="s">
        <v>78</v>
      </c>
      <c r="D82" s="9"/>
      <c r="E82" s="9"/>
      <c r="F82" s="9"/>
      <c r="G82" s="9"/>
      <c r="H82" s="9"/>
      <c r="I82" s="9"/>
      <c r="J82" s="9"/>
      <c r="K82" s="9"/>
      <c r="L82" s="9"/>
      <c r="M82" s="9"/>
      <c r="N82" s="9"/>
      <c r="O82" s="9"/>
      <c r="P82" s="9"/>
      <c r="Q82" s="9"/>
      <c r="R82" s="9"/>
      <c r="S82" s="9"/>
      <c r="T82" s="9"/>
    </row>
    <row r="83" spans="2:20">
      <c r="B83" s="5"/>
      <c r="C83" s="5"/>
      <c r="D83" s="5"/>
      <c r="E83" s="5"/>
      <c r="F83" s="5"/>
      <c r="G83" s="5"/>
      <c r="H83" s="5"/>
      <c r="I83" s="5"/>
      <c r="J83" s="5"/>
      <c r="K83" s="5"/>
      <c r="L83" s="5"/>
      <c r="M83" s="5"/>
      <c r="N83" s="5"/>
      <c r="O83" s="5"/>
      <c r="P83" s="5"/>
      <c r="Q83" s="5"/>
      <c r="R83" s="5"/>
      <c r="S83" s="5"/>
      <c r="T83" s="5"/>
    </row>
    <row r="84" spans="2:20" ht="13.5" customHeight="1">
      <c r="B84" s="5"/>
      <c r="C84" s="2190" t="s">
        <v>30</v>
      </c>
      <c r="D84" s="2188" t="s">
        <v>31</v>
      </c>
      <c r="E84" s="2188" t="s">
        <v>32</v>
      </c>
      <c r="F84" s="2188" t="s">
        <v>33</v>
      </c>
      <c r="G84" s="2188" t="s">
        <v>34</v>
      </c>
      <c r="H84" s="2188" t="s">
        <v>35</v>
      </c>
      <c r="I84" s="2188" t="s">
        <v>36</v>
      </c>
      <c r="J84" s="2188" t="s">
        <v>37</v>
      </c>
      <c r="K84" s="2188"/>
      <c r="L84" s="2188"/>
      <c r="M84" s="2188"/>
      <c r="N84" s="2188"/>
      <c r="O84" s="2188"/>
      <c r="P84" s="2188" t="s">
        <v>38</v>
      </c>
      <c r="Q84" s="2188" t="s">
        <v>39</v>
      </c>
      <c r="R84" s="2188" t="s">
        <v>40</v>
      </c>
      <c r="S84" s="2188" t="s">
        <v>41</v>
      </c>
      <c r="T84" s="5"/>
    </row>
    <row r="85" spans="2:20" ht="56.25">
      <c r="B85" s="5"/>
      <c r="C85" s="2190"/>
      <c r="D85" s="2188"/>
      <c r="E85" s="2188"/>
      <c r="F85" s="2188"/>
      <c r="G85" s="2188"/>
      <c r="H85" s="2188"/>
      <c r="I85" s="2188"/>
      <c r="J85" s="11" t="s">
        <v>42</v>
      </c>
      <c r="K85" s="11" t="s">
        <v>43</v>
      </c>
      <c r="L85" s="11" t="s">
        <v>44</v>
      </c>
      <c r="M85" s="11" t="s">
        <v>45</v>
      </c>
      <c r="N85" s="12" t="s">
        <v>46</v>
      </c>
      <c r="O85" s="11" t="s">
        <v>47</v>
      </c>
      <c r="P85" s="2188"/>
      <c r="Q85" s="2188"/>
      <c r="R85" s="2188"/>
      <c r="S85" s="2188"/>
      <c r="T85" s="5"/>
    </row>
    <row r="86" spans="2:20">
      <c r="B86" s="5"/>
      <c r="C86" s="13" t="s">
        <v>48</v>
      </c>
      <c r="D86" s="14">
        <v>0</v>
      </c>
      <c r="E86" s="14">
        <v>9.7691999999999997</v>
      </c>
      <c r="F86" s="14">
        <v>0</v>
      </c>
      <c r="G86" s="14">
        <v>0.18608</v>
      </c>
      <c r="H86" s="15">
        <v>1119.72451790634</v>
      </c>
      <c r="I86" s="15">
        <v>137.58181818181799</v>
      </c>
      <c r="J86" s="15">
        <v>202.50847733368801</v>
      </c>
      <c r="K86" s="15">
        <v>30.5868948659609</v>
      </c>
      <c r="L86" s="14">
        <v>0</v>
      </c>
      <c r="M86" s="14">
        <v>0</v>
      </c>
      <c r="N86" s="15">
        <v>40.616862909669599</v>
      </c>
      <c r="O86" s="15">
        <v>5.1637277900493501</v>
      </c>
      <c r="P86" s="14">
        <v>0</v>
      </c>
      <c r="Q86" s="14">
        <v>0</v>
      </c>
      <c r="R86" s="14">
        <v>0</v>
      </c>
      <c r="S86" s="17">
        <v>1546.1375789875201</v>
      </c>
      <c r="T86" s="5"/>
    </row>
    <row r="87" spans="2:20">
      <c r="B87" s="5"/>
      <c r="C87" s="13" t="s">
        <v>49</v>
      </c>
      <c r="D87" s="14">
        <v>46.004933486980903</v>
      </c>
      <c r="E87" s="14">
        <v>457.53039947955801</v>
      </c>
      <c r="F87" s="14">
        <v>279.008029341802</v>
      </c>
      <c r="G87" s="14">
        <v>403.492433182566</v>
      </c>
      <c r="H87" s="14">
        <v>0</v>
      </c>
      <c r="I87" s="14">
        <v>0</v>
      </c>
      <c r="J87" s="14">
        <v>0</v>
      </c>
      <c r="K87" s="14">
        <v>0</v>
      </c>
      <c r="L87" s="14">
        <v>0</v>
      </c>
      <c r="M87" s="14">
        <v>0</v>
      </c>
      <c r="N87" s="14">
        <v>0</v>
      </c>
      <c r="O87" s="14">
        <v>0</v>
      </c>
      <c r="P87" s="14">
        <v>0</v>
      </c>
      <c r="Q87" s="14">
        <v>0</v>
      </c>
      <c r="R87" s="14">
        <v>0</v>
      </c>
      <c r="S87" s="17">
        <v>1186.03579549091</v>
      </c>
      <c r="T87" s="5"/>
    </row>
    <row r="88" spans="2:20">
      <c r="B88" s="5"/>
      <c r="C88" s="13" t="s">
        <v>50</v>
      </c>
      <c r="D88" s="14">
        <v>0</v>
      </c>
      <c r="E88" s="14">
        <v>0</v>
      </c>
      <c r="F88" s="14">
        <v>0</v>
      </c>
      <c r="G88" s="14">
        <v>0</v>
      </c>
      <c r="H88" s="14">
        <v>0</v>
      </c>
      <c r="I88" s="14">
        <v>0</v>
      </c>
      <c r="J88" s="14">
        <v>0</v>
      </c>
      <c r="K88" s="14">
        <v>0</v>
      </c>
      <c r="L88" s="14">
        <v>0</v>
      </c>
      <c r="M88" s="14">
        <v>0</v>
      </c>
      <c r="N88" s="14">
        <v>0</v>
      </c>
      <c r="O88" s="14">
        <v>0</v>
      </c>
      <c r="P88" s="14">
        <v>-51.9938570006315</v>
      </c>
      <c r="Q88" s="14">
        <v>0</v>
      </c>
      <c r="R88" s="14">
        <v>0</v>
      </c>
      <c r="S88" s="17">
        <v>-51.9938570006315</v>
      </c>
      <c r="T88" s="5"/>
    </row>
    <row r="89" spans="2:20">
      <c r="B89" s="5"/>
      <c r="C89" s="13" t="s">
        <v>51</v>
      </c>
      <c r="D89" s="14">
        <v>0</v>
      </c>
      <c r="E89" s="14">
        <v>0</v>
      </c>
      <c r="F89" s="14">
        <v>-18.622779435169701</v>
      </c>
      <c r="G89" s="14">
        <v>0</v>
      </c>
      <c r="H89" s="14">
        <v>0</v>
      </c>
      <c r="I89" s="14">
        <v>0</v>
      </c>
      <c r="J89" s="14">
        <v>0</v>
      </c>
      <c r="K89" s="14">
        <v>0</v>
      </c>
      <c r="L89" s="14">
        <v>0</v>
      </c>
      <c r="M89" s="14">
        <v>0</v>
      </c>
      <c r="N89" s="14">
        <v>0</v>
      </c>
      <c r="O89" s="14">
        <v>0</v>
      </c>
      <c r="P89" s="14">
        <v>0</v>
      </c>
      <c r="Q89" s="14">
        <v>0</v>
      </c>
      <c r="R89" s="14">
        <v>0</v>
      </c>
      <c r="S89" s="17">
        <v>-18.622779435169701</v>
      </c>
      <c r="T89" s="5"/>
    </row>
    <row r="90" spans="2:20">
      <c r="B90" s="5"/>
      <c r="C90" s="13" t="s">
        <v>52</v>
      </c>
      <c r="D90" s="14">
        <v>0</v>
      </c>
      <c r="E90" s="14">
        <v>0</v>
      </c>
      <c r="F90" s="14">
        <v>-72.320437564193995</v>
      </c>
      <c r="G90" s="14">
        <v>0</v>
      </c>
      <c r="H90" s="14">
        <v>0</v>
      </c>
      <c r="I90" s="14">
        <v>0</v>
      </c>
      <c r="J90" s="14">
        <v>0</v>
      </c>
      <c r="K90" s="14">
        <v>0</v>
      </c>
      <c r="L90" s="14">
        <v>-1.0297737757018499</v>
      </c>
      <c r="M90" s="14">
        <v>0</v>
      </c>
      <c r="N90" s="14">
        <v>0</v>
      </c>
      <c r="O90" s="14">
        <v>0</v>
      </c>
      <c r="P90" s="14">
        <v>0</v>
      </c>
      <c r="Q90" s="14">
        <v>0</v>
      </c>
      <c r="R90" s="14">
        <v>0</v>
      </c>
      <c r="S90" s="17">
        <v>-73.350211339895793</v>
      </c>
      <c r="T90" s="5"/>
    </row>
    <row r="91" spans="2:20">
      <c r="B91" s="5"/>
      <c r="C91" s="13" t="s">
        <v>53</v>
      </c>
      <c r="D91" s="14">
        <v>0</v>
      </c>
      <c r="E91" s="14">
        <v>0</v>
      </c>
      <c r="F91" s="14">
        <v>0</v>
      </c>
      <c r="G91" s="14">
        <v>0</v>
      </c>
      <c r="H91" s="14">
        <v>0</v>
      </c>
      <c r="I91" s="14">
        <v>0</v>
      </c>
      <c r="J91" s="14">
        <v>0</v>
      </c>
      <c r="K91" s="14">
        <v>0</v>
      </c>
      <c r="L91" s="14">
        <v>0</v>
      </c>
      <c r="M91" s="14">
        <v>0</v>
      </c>
      <c r="N91" s="14">
        <v>0</v>
      </c>
      <c r="O91" s="14">
        <v>0</v>
      </c>
      <c r="P91" s="14">
        <v>0</v>
      </c>
      <c r="Q91" s="14">
        <v>0</v>
      </c>
      <c r="R91" s="14">
        <v>0</v>
      </c>
      <c r="S91" s="17">
        <v>0</v>
      </c>
      <c r="T91" s="5"/>
    </row>
    <row r="92" spans="2:20">
      <c r="B92" s="5"/>
      <c r="C92" s="18" t="s">
        <v>54</v>
      </c>
      <c r="D92" s="19">
        <v>46.004933486980903</v>
      </c>
      <c r="E92" s="19">
        <v>467.29959947955899</v>
      </c>
      <c r="F92" s="19">
        <v>188.06481234243799</v>
      </c>
      <c r="G92" s="19">
        <v>403.67851318256601</v>
      </c>
      <c r="H92" s="19">
        <v>1119.72451790634</v>
      </c>
      <c r="I92" s="19">
        <v>137.58181818181799</v>
      </c>
      <c r="J92" s="19">
        <v>202.50847733368801</v>
      </c>
      <c r="K92" s="19">
        <v>30.5868948659609</v>
      </c>
      <c r="L92" s="19">
        <v>-1.0297737757018499</v>
      </c>
      <c r="M92" s="19">
        <v>0</v>
      </c>
      <c r="N92" s="19">
        <v>40.616862909669599</v>
      </c>
      <c r="O92" s="19">
        <v>5.1637277900493501</v>
      </c>
      <c r="P92" s="19">
        <v>-51.9938570006315</v>
      </c>
      <c r="Q92" s="19">
        <v>0</v>
      </c>
      <c r="R92" s="19">
        <v>0</v>
      </c>
      <c r="S92" s="19">
        <v>2588.2065267027301</v>
      </c>
      <c r="T92" s="5"/>
    </row>
    <row r="93" spans="2:20">
      <c r="B93" s="5"/>
      <c r="C93" s="20"/>
      <c r="D93" s="21"/>
      <c r="E93" s="21"/>
      <c r="F93" s="21"/>
      <c r="G93" s="21"/>
      <c r="H93" s="21"/>
      <c r="I93" s="21"/>
      <c r="J93" s="21"/>
      <c r="K93" s="21"/>
      <c r="L93" s="21"/>
      <c r="M93" s="21"/>
      <c r="N93" s="21"/>
      <c r="O93" s="21"/>
      <c r="P93" s="21"/>
      <c r="Q93" s="21"/>
      <c r="R93" s="21"/>
      <c r="S93" s="21"/>
      <c r="T93" s="5"/>
    </row>
    <row r="94" spans="2:20">
      <c r="B94" s="5"/>
      <c r="C94" s="22" t="s">
        <v>55</v>
      </c>
      <c r="D94" s="14">
        <v>0</v>
      </c>
      <c r="E94" s="14">
        <v>0</v>
      </c>
      <c r="F94" s="14">
        <v>0</v>
      </c>
      <c r="G94" s="14">
        <v>0</v>
      </c>
      <c r="H94" s="14">
        <v>0</v>
      </c>
      <c r="I94" s="14">
        <v>0</v>
      </c>
      <c r="J94" s="14">
        <v>0</v>
      </c>
      <c r="K94" s="14">
        <v>0</v>
      </c>
      <c r="L94" s="14">
        <v>0</v>
      </c>
      <c r="M94" s="14">
        <v>0</v>
      </c>
      <c r="N94" s="14">
        <v>0</v>
      </c>
      <c r="O94" s="14">
        <v>0</v>
      </c>
      <c r="P94" s="14">
        <v>0</v>
      </c>
      <c r="Q94" s="14">
        <v>0</v>
      </c>
      <c r="R94" s="14">
        <v>0</v>
      </c>
      <c r="S94" s="23">
        <v>0</v>
      </c>
      <c r="T94" s="5"/>
    </row>
    <row r="95" spans="2:20">
      <c r="B95" s="5"/>
      <c r="C95" s="22" t="s">
        <v>56</v>
      </c>
      <c r="D95" s="14">
        <v>3.2006847062786301</v>
      </c>
      <c r="E95" s="14">
        <v>0</v>
      </c>
      <c r="F95" s="14">
        <v>3.3264462809917301</v>
      </c>
      <c r="G95" s="14">
        <v>63.913833390943701</v>
      </c>
      <c r="H95" s="14">
        <v>1119.72451790634</v>
      </c>
      <c r="I95" s="14">
        <v>137.58181818181799</v>
      </c>
      <c r="J95" s="14">
        <v>27.5376838867783</v>
      </c>
      <c r="K95" s="14">
        <v>9.2702787609156694</v>
      </c>
      <c r="L95" s="14">
        <v>0</v>
      </c>
      <c r="M95" s="14">
        <v>2.0038990667127501</v>
      </c>
      <c r="N95" s="14">
        <v>0</v>
      </c>
      <c r="O95" s="14">
        <v>0</v>
      </c>
      <c r="P95" s="14">
        <v>-553.90909090909099</v>
      </c>
      <c r="Q95" s="14">
        <v>0</v>
      </c>
      <c r="R95" s="14">
        <v>0</v>
      </c>
      <c r="S95" s="23">
        <v>812.65007127168406</v>
      </c>
      <c r="T95" s="5"/>
    </row>
    <row r="96" spans="2:20">
      <c r="B96" s="5"/>
      <c r="C96" s="22" t="s">
        <v>57</v>
      </c>
      <c r="D96" s="14">
        <v>0.60114753435424795</v>
      </c>
      <c r="E96" s="14">
        <v>0</v>
      </c>
      <c r="F96" s="14">
        <v>9.6807273074047601E-2</v>
      </c>
      <c r="G96" s="14">
        <v>19.947197331938099</v>
      </c>
      <c r="H96" s="14">
        <v>0</v>
      </c>
      <c r="I96" s="14">
        <v>0</v>
      </c>
      <c r="J96" s="14">
        <v>18.6558968725749</v>
      </c>
      <c r="K96" s="14">
        <v>16.5855344131853</v>
      </c>
      <c r="L96" s="14">
        <v>0</v>
      </c>
      <c r="M96" s="14">
        <v>0.62540717707396598</v>
      </c>
      <c r="N96" s="14">
        <v>0</v>
      </c>
      <c r="O96" s="14">
        <v>3.2722764464426599</v>
      </c>
      <c r="P96" s="14">
        <v>0</v>
      </c>
      <c r="Q96" s="14">
        <v>-52.987141496209702</v>
      </c>
      <c r="R96" s="14">
        <v>0</v>
      </c>
      <c r="S96" s="23">
        <v>6.7971255524334904</v>
      </c>
      <c r="T96" s="5"/>
    </row>
    <row r="97" spans="2:20">
      <c r="B97" s="5"/>
      <c r="C97" s="22" t="s">
        <v>58</v>
      </c>
      <c r="D97" s="14">
        <v>0</v>
      </c>
      <c r="E97" s="14">
        <v>0</v>
      </c>
      <c r="F97" s="14">
        <v>0</v>
      </c>
      <c r="G97" s="14">
        <v>0</v>
      </c>
      <c r="H97" s="14">
        <v>0</v>
      </c>
      <c r="I97" s="14">
        <v>0</v>
      </c>
      <c r="J97" s="14">
        <v>14.092210581395801</v>
      </c>
      <c r="K97" s="14">
        <v>0</v>
      </c>
      <c r="L97" s="14">
        <v>0</v>
      </c>
      <c r="M97" s="14">
        <v>-12.2602232058144</v>
      </c>
      <c r="N97" s="14">
        <v>0</v>
      </c>
      <c r="O97" s="14">
        <v>0</v>
      </c>
      <c r="P97" s="14">
        <v>0</v>
      </c>
      <c r="Q97" s="14">
        <v>0</v>
      </c>
      <c r="R97" s="14">
        <v>0</v>
      </c>
      <c r="S97" s="23">
        <v>1.83198737558146</v>
      </c>
      <c r="T97" s="5"/>
    </row>
    <row r="98" spans="2:20">
      <c r="B98" s="5"/>
      <c r="C98" s="22" t="s">
        <v>59</v>
      </c>
      <c r="D98" s="14">
        <v>0</v>
      </c>
      <c r="E98" s="14">
        <v>0</v>
      </c>
      <c r="F98" s="14">
        <v>0</v>
      </c>
      <c r="G98" s="14">
        <v>0</v>
      </c>
      <c r="H98" s="14">
        <v>0</v>
      </c>
      <c r="I98" s="14">
        <v>0</v>
      </c>
      <c r="J98" s="14">
        <v>0</v>
      </c>
      <c r="K98" s="14">
        <v>0</v>
      </c>
      <c r="L98" s="14">
        <v>0</v>
      </c>
      <c r="M98" s="14">
        <v>0</v>
      </c>
      <c r="N98" s="14">
        <v>0</v>
      </c>
      <c r="O98" s="14">
        <v>0</v>
      </c>
      <c r="P98" s="14">
        <v>0</v>
      </c>
      <c r="Q98" s="14">
        <v>0</v>
      </c>
      <c r="R98" s="14">
        <v>0</v>
      </c>
      <c r="S98" s="23">
        <v>0</v>
      </c>
      <c r="T98" s="5"/>
    </row>
    <row r="99" spans="2:20">
      <c r="B99" s="5"/>
      <c r="C99" s="22" t="s">
        <v>60</v>
      </c>
      <c r="D99" s="14">
        <v>0</v>
      </c>
      <c r="E99" s="14">
        <v>484.07271919983299</v>
      </c>
      <c r="F99" s="14">
        <v>-479.23199200783398</v>
      </c>
      <c r="G99" s="14">
        <v>0</v>
      </c>
      <c r="H99" s="14">
        <v>0</v>
      </c>
      <c r="I99" s="14">
        <v>0</v>
      </c>
      <c r="J99" s="14">
        <v>0</v>
      </c>
      <c r="K99" s="14">
        <v>0</v>
      </c>
      <c r="L99" s="14">
        <v>0</v>
      </c>
      <c r="M99" s="14">
        <v>0</v>
      </c>
      <c r="N99" s="14">
        <v>0</v>
      </c>
      <c r="O99" s="14">
        <v>0</v>
      </c>
      <c r="P99" s="14">
        <v>0</v>
      </c>
      <c r="Q99" s="14">
        <v>0</v>
      </c>
      <c r="R99" s="14">
        <v>0</v>
      </c>
      <c r="S99" s="23">
        <v>4.8407271919983303</v>
      </c>
      <c r="T99" s="5"/>
    </row>
    <row r="100" spans="2:20">
      <c r="B100" s="5"/>
      <c r="C100" s="22" t="s">
        <v>61</v>
      </c>
      <c r="D100" s="14">
        <v>0</v>
      </c>
      <c r="E100" s="14">
        <v>0</v>
      </c>
      <c r="F100" s="14">
        <v>0</v>
      </c>
      <c r="G100" s="14">
        <v>0</v>
      </c>
      <c r="H100" s="14">
        <v>0</v>
      </c>
      <c r="I100" s="14">
        <v>0</v>
      </c>
      <c r="J100" s="14">
        <v>40.539777403199601</v>
      </c>
      <c r="K100" s="14">
        <v>0</v>
      </c>
      <c r="L100" s="14">
        <v>-40.539777403199601</v>
      </c>
      <c r="M100" s="14">
        <v>0</v>
      </c>
      <c r="N100" s="14">
        <v>0</v>
      </c>
      <c r="O100" s="14">
        <v>0</v>
      </c>
      <c r="P100" s="14">
        <v>0</v>
      </c>
      <c r="Q100" s="14">
        <v>0</v>
      </c>
      <c r="R100" s="14">
        <v>0</v>
      </c>
      <c r="S100" s="23">
        <v>0</v>
      </c>
      <c r="T100" s="5"/>
    </row>
    <row r="101" spans="2:20">
      <c r="B101" s="5"/>
      <c r="C101" s="22" t="s">
        <v>62</v>
      </c>
      <c r="D101" s="14">
        <v>0</v>
      </c>
      <c r="E101" s="14">
        <v>0</v>
      </c>
      <c r="F101" s="14">
        <v>0</v>
      </c>
      <c r="G101" s="14">
        <v>0</v>
      </c>
      <c r="H101" s="14">
        <v>0</v>
      </c>
      <c r="I101" s="14">
        <v>0</v>
      </c>
      <c r="J101" s="14">
        <v>0</v>
      </c>
      <c r="K101" s="14">
        <v>0</v>
      </c>
      <c r="L101" s="14">
        <v>0</v>
      </c>
      <c r="M101" s="14">
        <v>0</v>
      </c>
      <c r="N101" s="14">
        <v>0</v>
      </c>
      <c r="O101" s="14">
        <v>0</v>
      </c>
      <c r="P101" s="14">
        <v>0</v>
      </c>
      <c r="Q101" s="14">
        <v>0</v>
      </c>
      <c r="R101" s="14">
        <v>0</v>
      </c>
      <c r="S101" s="23">
        <v>0</v>
      </c>
      <c r="T101" s="5"/>
    </row>
    <row r="102" spans="2:20">
      <c r="B102" s="5"/>
      <c r="C102" s="22" t="s">
        <v>63</v>
      </c>
      <c r="D102" s="14">
        <v>0</v>
      </c>
      <c r="E102" s="14">
        <v>0</v>
      </c>
      <c r="F102" s="14">
        <v>0</v>
      </c>
      <c r="G102" s="14">
        <v>1.2251451363860399</v>
      </c>
      <c r="H102" s="14">
        <v>0</v>
      </c>
      <c r="I102" s="14">
        <v>0</v>
      </c>
      <c r="J102" s="14">
        <v>0</v>
      </c>
      <c r="K102" s="14">
        <v>1.6303964872591802E-2</v>
      </c>
      <c r="L102" s="14">
        <v>0</v>
      </c>
      <c r="M102" s="14">
        <v>3.8412141239826197E-2</v>
      </c>
      <c r="N102" s="14">
        <v>0</v>
      </c>
      <c r="O102" s="14">
        <v>0</v>
      </c>
      <c r="P102" s="14">
        <v>0.37749949435770203</v>
      </c>
      <c r="Q102" s="14">
        <v>0</v>
      </c>
      <c r="R102" s="14">
        <v>-1.14127754108143</v>
      </c>
      <c r="S102" s="23">
        <v>0.51608319577473305</v>
      </c>
      <c r="T102" s="5"/>
    </row>
    <row r="103" spans="2:20">
      <c r="B103" s="5"/>
      <c r="C103" s="22" t="s">
        <v>64</v>
      </c>
      <c r="D103" s="14">
        <v>19.459654296875001</v>
      </c>
      <c r="E103" s="14">
        <v>-16.773119720274199</v>
      </c>
      <c r="F103" s="14">
        <v>21.938249886395901</v>
      </c>
      <c r="G103" s="14">
        <v>0</v>
      </c>
      <c r="H103" s="14">
        <v>0</v>
      </c>
      <c r="I103" s="14">
        <v>0</v>
      </c>
      <c r="J103" s="14">
        <v>0</v>
      </c>
      <c r="K103" s="14">
        <v>0</v>
      </c>
      <c r="L103" s="14">
        <v>0</v>
      </c>
      <c r="M103" s="14">
        <v>0</v>
      </c>
      <c r="N103" s="14">
        <v>0</v>
      </c>
      <c r="O103" s="14">
        <v>0</v>
      </c>
      <c r="P103" s="14">
        <v>0</v>
      </c>
      <c r="Q103" s="14">
        <v>0</v>
      </c>
      <c r="R103" s="14">
        <v>0</v>
      </c>
      <c r="S103" s="23">
        <v>24.624784462996701</v>
      </c>
      <c r="T103" s="5"/>
    </row>
    <row r="104" spans="2:20">
      <c r="B104" s="5"/>
      <c r="C104" s="22" t="s">
        <v>65</v>
      </c>
      <c r="D104" s="14">
        <v>13.970490234374999</v>
      </c>
      <c r="E104" s="14">
        <v>0</v>
      </c>
      <c r="F104" s="14">
        <v>17.8949163378383</v>
      </c>
      <c r="G104" s="14">
        <v>5.0521769918695103</v>
      </c>
      <c r="H104" s="14">
        <v>0</v>
      </c>
      <c r="I104" s="14">
        <v>0</v>
      </c>
      <c r="J104" s="14">
        <v>0</v>
      </c>
      <c r="K104" s="14">
        <v>0</v>
      </c>
      <c r="L104" s="14">
        <v>0</v>
      </c>
      <c r="M104" s="14">
        <v>0.158401588853995</v>
      </c>
      <c r="N104" s="14">
        <v>0</v>
      </c>
      <c r="O104" s="14">
        <v>0</v>
      </c>
      <c r="P104" s="14">
        <v>34.623388429752097</v>
      </c>
      <c r="Q104" s="14">
        <v>0</v>
      </c>
      <c r="R104" s="14">
        <v>0</v>
      </c>
      <c r="S104" s="23">
        <v>71.699373582688906</v>
      </c>
      <c r="T104" s="5"/>
    </row>
    <row r="105" spans="2:20">
      <c r="B105" s="5"/>
      <c r="C105" s="22" t="s">
        <v>66</v>
      </c>
      <c r="D105" s="14">
        <v>0</v>
      </c>
      <c r="E105" s="14">
        <v>0</v>
      </c>
      <c r="F105" s="14">
        <v>0</v>
      </c>
      <c r="G105" s="14">
        <v>4.6367975427856196</v>
      </c>
      <c r="H105" s="14">
        <v>0</v>
      </c>
      <c r="I105" s="14">
        <v>0</v>
      </c>
      <c r="J105" s="14">
        <v>0</v>
      </c>
      <c r="K105" s="14">
        <v>0</v>
      </c>
      <c r="L105" s="14">
        <v>0</v>
      </c>
      <c r="M105" s="14">
        <v>0.14537814078040701</v>
      </c>
      <c r="N105" s="14">
        <v>0</v>
      </c>
      <c r="O105" s="14">
        <v>0</v>
      </c>
      <c r="P105" s="14">
        <v>38.466264463898597</v>
      </c>
      <c r="Q105" s="14">
        <v>4.10601465468784</v>
      </c>
      <c r="R105" s="14">
        <v>0</v>
      </c>
      <c r="S105" s="23">
        <v>47.354454802152397</v>
      </c>
      <c r="T105" s="5"/>
    </row>
    <row r="106" spans="2:20">
      <c r="B106" s="5"/>
      <c r="C106" s="18" t="s">
        <v>67</v>
      </c>
      <c r="D106" s="19">
        <v>37.231976771882898</v>
      </c>
      <c r="E106" s="19">
        <v>467.29959947955899</v>
      </c>
      <c r="F106" s="19">
        <v>-435.97557222953401</v>
      </c>
      <c r="G106" s="19">
        <v>94.7751503939229</v>
      </c>
      <c r="H106" s="19">
        <v>1119.72451790634</v>
      </c>
      <c r="I106" s="19">
        <v>137.58181818181799</v>
      </c>
      <c r="J106" s="19">
        <v>100.82556874394901</v>
      </c>
      <c r="K106" s="19">
        <v>25.8721171389736</v>
      </c>
      <c r="L106" s="19">
        <v>-40.539777403199601</v>
      </c>
      <c r="M106" s="19">
        <v>-9.2887250911534007</v>
      </c>
      <c r="N106" s="19">
        <v>0</v>
      </c>
      <c r="O106" s="19">
        <v>3.2722764464426599</v>
      </c>
      <c r="P106" s="19">
        <v>-480.44193852108299</v>
      </c>
      <c r="Q106" s="19">
        <v>-48.881126841521898</v>
      </c>
      <c r="R106" s="19">
        <v>-1.14127754108142</v>
      </c>
      <c r="S106" s="19">
        <v>970.31460743530999</v>
      </c>
      <c r="T106" s="5"/>
    </row>
    <row r="107" spans="2:20">
      <c r="B107" s="5"/>
      <c r="C107" s="20"/>
      <c r="D107" s="21"/>
      <c r="E107" s="21"/>
      <c r="F107" s="21"/>
      <c r="G107" s="21"/>
      <c r="H107" s="21"/>
      <c r="I107" s="21"/>
      <c r="J107" s="21"/>
      <c r="K107" s="21"/>
      <c r="L107" s="21"/>
      <c r="M107" s="21"/>
      <c r="N107" s="21"/>
      <c r="O107" s="21"/>
      <c r="P107" s="21"/>
      <c r="Q107" s="21"/>
      <c r="R107" s="21"/>
      <c r="S107" s="21"/>
      <c r="T107" s="5"/>
    </row>
    <row r="108" spans="2:20">
      <c r="B108" s="5"/>
      <c r="C108" s="22" t="s">
        <v>68</v>
      </c>
      <c r="D108" s="14">
        <v>6.1379110252898199</v>
      </c>
      <c r="E108" s="14">
        <v>0</v>
      </c>
      <c r="F108" s="14">
        <v>24.9256424829229</v>
      </c>
      <c r="G108" s="14">
        <v>105.584955080196</v>
      </c>
      <c r="H108" s="14">
        <v>0</v>
      </c>
      <c r="I108" s="14">
        <v>0</v>
      </c>
      <c r="J108" s="14">
        <v>16.442035571637899</v>
      </c>
      <c r="K108" s="14">
        <v>4.7147777269873004</v>
      </c>
      <c r="L108" s="14">
        <v>0.87185221093749998</v>
      </c>
      <c r="M108" s="14">
        <v>3.3104193837025</v>
      </c>
      <c r="N108" s="14">
        <v>0</v>
      </c>
      <c r="O108" s="14">
        <v>0</v>
      </c>
      <c r="P108" s="14">
        <v>120.094457483417</v>
      </c>
      <c r="Q108" s="14">
        <v>19.712989943667299</v>
      </c>
      <c r="R108" s="14">
        <v>0.25516677856445302</v>
      </c>
      <c r="S108" s="23">
        <v>302.05020768732197</v>
      </c>
      <c r="T108" s="5"/>
    </row>
    <row r="109" spans="2:20">
      <c r="B109" s="5"/>
      <c r="C109" s="22" t="s">
        <v>69</v>
      </c>
      <c r="D109" s="14">
        <v>0</v>
      </c>
      <c r="E109" s="14">
        <v>0</v>
      </c>
      <c r="F109" s="14">
        <v>367.904296562708</v>
      </c>
      <c r="G109" s="14">
        <v>4.87542776368036</v>
      </c>
      <c r="H109" s="14">
        <v>0</v>
      </c>
      <c r="I109" s="14">
        <v>0</v>
      </c>
      <c r="J109" s="14">
        <v>0</v>
      </c>
      <c r="K109" s="14">
        <v>0</v>
      </c>
      <c r="L109" s="14">
        <v>37.352195695954599</v>
      </c>
      <c r="M109" s="14">
        <v>0.214164363861992</v>
      </c>
      <c r="N109" s="14">
        <v>0</v>
      </c>
      <c r="O109" s="14">
        <v>0</v>
      </c>
      <c r="P109" s="14">
        <v>13.826678551873</v>
      </c>
      <c r="Q109" s="14">
        <v>0</v>
      </c>
      <c r="R109" s="14">
        <v>1.40458896628654E-5</v>
      </c>
      <c r="S109" s="23">
        <v>424.17277698396703</v>
      </c>
      <c r="T109" s="5"/>
    </row>
    <row r="110" spans="2:20">
      <c r="B110" s="5"/>
      <c r="C110" s="22" t="s">
        <v>70</v>
      </c>
      <c r="D110" s="14">
        <v>0</v>
      </c>
      <c r="E110" s="14">
        <v>0</v>
      </c>
      <c r="F110" s="14">
        <v>41.440934786500002</v>
      </c>
      <c r="G110" s="14">
        <v>119.762844156702</v>
      </c>
      <c r="H110" s="14">
        <v>0</v>
      </c>
      <c r="I110" s="14">
        <v>0</v>
      </c>
      <c r="J110" s="14">
        <v>79.170081592720095</v>
      </c>
      <c r="K110" s="14">
        <v>0</v>
      </c>
      <c r="L110" s="14">
        <v>0</v>
      </c>
      <c r="M110" s="14">
        <v>3.7549406583784402</v>
      </c>
      <c r="N110" s="14">
        <v>31.891560696954599</v>
      </c>
      <c r="O110" s="14">
        <v>0.345162660046827</v>
      </c>
      <c r="P110" s="14">
        <v>160.36852885406699</v>
      </c>
      <c r="Q110" s="14">
        <v>22.3323495095132</v>
      </c>
      <c r="R110" s="14">
        <v>0</v>
      </c>
      <c r="S110" s="23">
        <v>459.06640291488202</v>
      </c>
      <c r="T110" s="5"/>
    </row>
    <row r="111" spans="2:20">
      <c r="B111" s="5"/>
      <c r="C111" s="22" t="s">
        <v>71</v>
      </c>
      <c r="D111" s="14">
        <v>0</v>
      </c>
      <c r="E111" s="14">
        <v>0</v>
      </c>
      <c r="F111" s="14">
        <v>20.921025449871902</v>
      </c>
      <c r="G111" s="14">
        <v>63.524551255967801</v>
      </c>
      <c r="H111" s="14">
        <v>0</v>
      </c>
      <c r="I111" s="14">
        <v>0</v>
      </c>
      <c r="J111" s="14">
        <v>5.5520423930757801</v>
      </c>
      <c r="K111" s="14">
        <v>0</v>
      </c>
      <c r="L111" s="14">
        <v>0</v>
      </c>
      <c r="M111" s="14">
        <v>1.99169385125972</v>
      </c>
      <c r="N111" s="14">
        <v>8.7253022127149809</v>
      </c>
      <c r="O111" s="14">
        <v>1.2914366737615199</v>
      </c>
      <c r="P111" s="14">
        <v>125.856683916187</v>
      </c>
      <c r="Q111" s="14">
        <v>6.8357873883414397</v>
      </c>
      <c r="R111" s="14">
        <v>0</v>
      </c>
      <c r="S111" s="23">
        <v>234.69852314118</v>
      </c>
      <c r="T111" s="5"/>
    </row>
    <row r="112" spans="2:20">
      <c r="B112" s="5"/>
      <c r="C112" s="22" t="s">
        <v>72</v>
      </c>
      <c r="D112" s="14">
        <v>0</v>
      </c>
      <c r="E112" s="14">
        <v>0</v>
      </c>
      <c r="F112" s="14">
        <v>33.416468820182899</v>
      </c>
      <c r="G112" s="14">
        <v>2.4542233612676601</v>
      </c>
      <c r="H112" s="14">
        <v>0</v>
      </c>
      <c r="I112" s="14">
        <v>0</v>
      </c>
      <c r="J112" s="14">
        <v>0.51874903230540004</v>
      </c>
      <c r="K112" s="14">
        <v>0</v>
      </c>
      <c r="L112" s="14">
        <v>1.15674954162832</v>
      </c>
      <c r="M112" s="14">
        <v>7.6947597135454696E-2</v>
      </c>
      <c r="N112" s="14">
        <v>0</v>
      </c>
      <c r="O112" s="14">
        <v>0.254852009798337</v>
      </c>
      <c r="P112" s="14">
        <v>8.3017327149071107</v>
      </c>
      <c r="Q112" s="14">
        <v>0</v>
      </c>
      <c r="R112" s="14">
        <v>5.2098714141513403E-2</v>
      </c>
      <c r="S112" s="23">
        <v>46.231821791366698</v>
      </c>
      <c r="T112" s="5"/>
    </row>
    <row r="113" spans="2:20">
      <c r="B113" s="5"/>
      <c r="C113" s="22" t="s">
        <v>73</v>
      </c>
      <c r="D113" s="14">
        <v>0</v>
      </c>
      <c r="E113" s="14">
        <v>0</v>
      </c>
      <c r="F113" s="14">
        <v>0</v>
      </c>
      <c r="G113" s="14">
        <v>0</v>
      </c>
      <c r="H113" s="14">
        <v>0</v>
      </c>
      <c r="I113" s="14">
        <v>0</v>
      </c>
      <c r="J113" s="14">
        <v>0</v>
      </c>
      <c r="K113" s="14">
        <v>0</v>
      </c>
      <c r="L113" s="14">
        <v>0</v>
      </c>
      <c r="M113" s="14">
        <v>0</v>
      </c>
      <c r="N113" s="14">
        <v>0</v>
      </c>
      <c r="O113" s="14">
        <v>0</v>
      </c>
      <c r="P113" s="14">
        <v>0</v>
      </c>
      <c r="Q113" s="14">
        <v>0</v>
      </c>
      <c r="R113" s="14">
        <v>0</v>
      </c>
      <c r="S113" s="23">
        <v>0</v>
      </c>
      <c r="T113" s="5"/>
    </row>
    <row r="114" spans="2:20">
      <c r="B114" s="5"/>
      <c r="C114" s="18" t="s">
        <v>74</v>
      </c>
      <c r="D114" s="19">
        <v>6.1379110252898199</v>
      </c>
      <c r="E114" s="19">
        <v>0</v>
      </c>
      <c r="F114" s="19">
        <v>488.60836810218501</v>
      </c>
      <c r="G114" s="19">
        <v>296.20200161781298</v>
      </c>
      <c r="H114" s="19">
        <v>0</v>
      </c>
      <c r="I114" s="19">
        <v>0</v>
      </c>
      <c r="J114" s="19">
        <v>101.682908589739</v>
      </c>
      <c r="K114" s="19">
        <v>4.7147777269873004</v>
      </c>
      <c r="L114" s="19">
        <v>39.380797448520497</v>
      </c>
      <c r="M114" s="19">
        <v>9.3481658543381094</v>
      </c>
      <c r="N114" s="19">
        <v>40.616862909669599</v>
      </c>
      <c r="O114" s="19">
        <v>1.89145134360669</v>
      </c>
      <c r="P114" s="19">
        <v>428.44808152045101</v>
      </c>
      <c r="Q114" s="19">
        <v>48.881126841521898</v>
      </c>
      <c r="R114" s="19">
        <v>0.30727953859562901</v>
      </c>
      <c r="S114" s="19">
        <v>1466.2197325187201</v>
      </c>
      <c r="T114" s="5"/>
    </row>
    <row r="115" spans="2:20">
      <c r="B115" s="5"/>
      <c r="C115" s="13" t="s">
        <v>75</v>
      </c>
      <c r="D115" s="14">
        <v>2.6350456898082402</v>
      </c>
      <c r="E115" s="14">
        <v>0</v>
      </c>
      <c r="F115" s="14">
        <v>135.43201646978699</v>
      </c>
      <c r="G115" s="14">
        <v>12.6419204076448</v>
      </c>
      <c r="H115" s="14">
        <v>0</v>
      </c>
      <c r="I115" s="14">
        <v>0</v>
      </c>
      <c r="J115" s="14">
        <v>0</v>
      </c>
      <c r="K115" s="14">
        <v>0</v>
      </c>
      <c r="L115" s="14">
        <v>0.12920617897727299</v>
      </c>
      <c r="M115" s="14">
        <v>0</v>
      </c>
      <c r="N115" s="14">
        <v>0</v>
      </c>
      <c r="O115" s="14">
        <v>0</v>
      </c>
      <c r="P115" s="14">
        <v>0</v>
      </c>
      <c r="Q115" s="14">
        <v>0</v>
      </c>
      <c r="R115" s="14">
        <v>0.83399800248579503</v>
      </c>
      <c r="S115" s="23">
        <v>151.67218674870301</v>
      </c>
      <c r="T115" s="5"/>
    </row>
    <row r="116" spans="2:20">
      <c r="B116" s="5"/>
      <c r="C116" s="18" t="s">
        <v>76</v>
      </c>
      <c r="D116" s="19">
        <v>8.7729567150980596</v>
      </c>
      <c r="E116" s="19">
        <v>0</v>
      </c>
      <c r="F116" s="19">
        <v>624.04038457197203</v>
      </c>
      <c r="G116" s="19">
        <v>308.84392202545803</v>
      </c>
      <c r="H116" s="19">
        <v>0</v>
      </c>
      <c r="I116" s="19">
        <v>0</v>
      </c>
      <c r="J116" s="19">
        <v>101.682908589739</v>
      </c>
      <c r="K116" s="19">
        <v>4.7147777269873004</v>
      </c>
      <c r="L116" s="19">
        <v>39.510003627497703</v>
      </c>
      <c r="M116" s="19">
        <v>9.3481658543381094</v>
      </c>
      <c r="N116" s="19">
        <v>40.616862909669599</v>
      </c>
      <c r="O116" s="19">
        <v>1.89145134360669</v>
      </c>
      <c r="P116" s="19">
        <v>428.44808152045101</v>
      </c>
      <c r="Q116" s="19">
        <v>48.881126841521898</v>
      </c>
      <c r="R116" s="19">
        <v>1.14127754108142</v>
      </c>
      <c r="S116" s="19">
        <v>1617.89191926742</v>
      </c>
      <c r="T116" s="5"/>
    </row>
    <row r="117" spans="2:20">
      <c r="B117" s="5"/>
      <c r="C117" s="5"/>
      <c r="D117" s="24">
        <f t="shared" ref="D117:S117" si="0">D116+D106-D92</f>
        <v>5.6843418860808015E-14</v>
      </c>
      <c r="E117" s="24">
        <f t="shared" si="0"/>
        <v>0</v>
      </c>
      <c r="F117" s="24">
        <f t="shared" si="0"/>
        <v>0</v>
      </c>
      <c r="G117" s="24">
        <f t="shared" si="0"/>
        <v>-5.9440763185079959E-2</v>
      </c>
      <c r="H117" s="24">
        <f t="shared" si="0"/>
        <v>0</v>
      </c>
      <c r="I117" s="24">
        <f t="shared" si="0"/>
        <v>0</v>
      </c>
      <c r="J117" s="24">
        <f t="shared" si="0"/>
        <v>0</v>
      </c>
      <c r="K117" s="24">
        <f t="shared" si="0"/>
        <v>0</v>
      </c>
      <c r="L117" s="24">
        <f t="shared" si="0"/>
        <v>-4.7961634663806763E-14</v>
      </c>
      <c r="M117" s="24">
        <f t="shared" si="0"/>
        <v>5.94407631847087E-2</v>
      </c>
      <c r="N117" s="24">
        <f t="shared" si="0"/>
        <v>0</v>
      </c>
      <c r="O117" s="24">
        <f t="shared" si="0"/>
        <v>0</v>
      </c>
      <c r="P117" s="24">
        <f t="shared" si="0"/>
        <v>-4.7606363295926712E-13</v>
      </c>
      <c r="Q117" s="24">
        <f t="shared" si="0"/>
        <v>0</v>
      </c>
      <c r="R117" s="24">
        <f t="shared" si="0"/>
        <v>0</v>
      </c>
      <c r="S117" s="24">
        <f t="shared" si="0"/>
        <v>0</v>
      </c>
      <c r="T117" s="5"/>
    </row>
    <row r="118" spans="2:20">
      <c r="B118" s="5"/>
      <c r="C118" s="5"/>
      <c r="D118" s="5"/>
      <c r="E118" s="5"/>
      <c r="F118" s="5"/>
      <c r="G118" s="5"/>
      <c r="H118" s="5"/>
      <c r="I118" s="5"/>
      <c r="J118" s="5"/>
      <c r="K118" s="5"/>
      <c r="L118" s="5"/>
      <c r="M118" s="5"/>
      <c r="N118" s="5"/>
      <c r="O118" s="5"/>
      <c r="P118" s="5"/>
      <c r="Q118" s="5"/>
      <c r="R118" s="5"/>
      <c r="S118" s="5"/>
      <c r="T118" s="5"/>
    </row>
    <row r="119" spans="2:20" ht="14.25">
      <c r="B119" s="9"/>
      <c r="C119" s="10" t="s">
        <v>79</v>
      </c>
      <c r="D119" s="9"/>
      <c r="E119" s="9"/>
      <c r="F119" s="9"/>
      <c r="G119" s="9"/>
      <c r="H119" s="9"/>
      <c r="I119" s="9"/>
      <c r="J119" s="9"/>
      <c r="K119" s="9"/>
      <c r="L119" s="9"/>
      <c r="M119" s="9"/>
      <c r="N119" s="9"/>
      <c r="O119" s="9"/>
      <c r="P119" s="9"/>
      <c r="Q119" s="9"/>
      <c r="R119" s="9"/>
      <c r="S119" s="9"/>
      <c r="T119" s="9"/>
    </row>
    <row r="120" spans="2:20">
      <c r="B120" s="5"/>
      <c r="C120" s="5"/>
      <c r="D120" s="5"/>
      <c r="E120" s="5"/>
      <c r="F120" s="5"/>
      <c r="G120" s="5"/>
      <c r="H120" s="5"/>
      <c r="I120" s="5"/>
      <c r="J120" s="5"/>
      <c r="K120" s="5"/>
      <c r="L120" s="5"/>
      <c r="M120" s="5"/>
      <c r="N120" s="5"/>
      <c r="O120" s="5"/>
      <c r="P120" s="5"/>
      <c r="Q120" s="5"/>
      <c r="R120" s="5"/>
      <c r="S120" s="5"/>
      <c r="T120" s="5"/>
    </row>
    <row r="121" spans="2:20" ht="13.5" customHeight="1">
      <c r="B121" s="5"/>
      <c r="C121" s="2190" t="s">
        <v>30</v>
      </c>
      <c r="D121" s="2188" t="s">
        <v>31</v>
      </c>
      <c r="E121" s="2188" t="s">
        <v>32</v>
      </c>
      <c r="F121" s="2188" t="s">
        <v>33</v>
      </c>
      <c r="G121" s="2188" t="s">
        <v>34</v>
      </c>
      <c r="H121" s="2188" t="s">
        <v>35</v>
      </c>
      <c r="I121" s="2188" t="s">
        <v>36</v>
      </c>
      <c r="J121" s="2188" t="s">
        <v>37</v>
      </c>
      <c r="K121" s="2188"/>
      <c r="L121" s="2188"/>
      <c r="M121" s="2188"/>
      <c r="N121" s="2188"/>
      <c r="O121" s="2188"/>
      <c r="P121" s="2188" t="s">
        <v>38</v>
      </c>
      <c r="Q121" s="2188" t="s">
        <v>39</v>
      </c>
      <c r="R121" s="2188" t="s">
        <v>40</v>
      </c>
      <c r="S121" s="2188" t="s">
        <v>41</v>
      </c>
      <c r="T121" s="5"/>
    </row>
    <row r="122" spans="2:20" ht="56.25">
      <c r="B122" s="5"/>
      <c r="C122" s="2190"/>
      <c r="D122" s="2188"/>
      <c r="E122" s="2188"/>
      <c r="F122" s="2188"/>
      <c r="G122" s="2188"/>
      <c r="H122" s="2188"/>
      <c r="I122" s="2188"/>
      <c r="J122" s="11" t="s">
        <v>42</v>
      </c>
      <c r="K122" s="11" t="s">
        <v>43</v>
      </c>
      <c r="L122" s="11" t="s">
        <v>44</v>
      </c>
      <c r="M122" s="11" t="s">
        <v>45</v>
      </c>
      <c r="N122" s="12" t="s">
        <v>46</v>
      </c>
      <c r="O122" s="11" t="s">
        <v>47</v>
      </c>
      <c r="P122" s="2188"/>
      <c r="Q122" s="2188"/>
      <c r="R122" s="2188"/>
      <c r="S122" s="2188"/>
      <c r="T122" s="5"/>
    </row>
    <row r="123" spans="2:20">
      <c r="B123" s="5"/>
      <c r="C123" s="13" t="s">
        <v>48</v>
      </c>
      <c r="D123" s="14">
        <v>0</v>
      </c>
      <c r="E123" s="14">
        <v>9.7691999999999997</v>
      </c>
      <c r="F123" s="14">
        <v>0</v>
      </c>
      <c r="G123" s="14">
        <v>0.18608</v>
      </c>
      <c r="H123" s="15">
        <v>1105.3443526170799</v>
      </c>
      <c r="I123" s="15">
        <v>153.87272727272699</v>
      </c>
      <c r="J123" s="15">
        <v>218.29145774086999</v>
      </c>
      <c r="K123" s="15">
        <v>33.052742188380101</v>
      </c>
      <c r="L123" s="14">
        <v>0</v>
      </c>
      <c r="M123" s="14">
        <v>0</v>
      </c>
      <c r="N123" s="15">
        <v>46.498719003283597</v>
      </c>
      <c r="O123" s="15">
        <v>6.3732513149243699</v>
      </c>
      <c r="P123" s="14">
        <v>0</v>
      </c>
      <c r="Q123" s="14">
        <v>0</v>
      </c>
      <c r="R123" s="14">
        <v>0</v>
      </c>
      <c r="S123" s="17">
        <v>1573.38853013727</v>
      </c>
      <c r="T123" s="5"/>
    </row>
    <row r="124" spans="2:20">
      <c r="B124" s="5"/>
      <c r="C124" s="13" t="s">
        <v>49</v>
      </c>
      <c r="D124" s="14">
        <v>32.318417934428297</v>
      </c>
      <c r="E124" s="14">
        <v>485.53946937040803</v>
      </c>
      <c r="F124" s="14">
        <v>237.248603992504</v>
      </c>
      <c r="G124" s="14">
        <v>378.89773948754799</v>
      </c>
      <c r="H124" s="14">
        <v>0</v>
      </c>
      <c r="I124" s="14">
        <v>0</v>
      </c>
      <c r="J124" s="14">
        <v>0</v>
      </c>
      <c r="K124" s="14">
        <v>0</v>
      </c>
      <c r="L124" s="14">
        <v>0</v>
      </c>
      <c r="M124" s="14">
        <v>0</v>
      </c>
      <c r="N124" s="14">
        <v>0</v>
      </c>
      <c r="O124" s="14">
        <v>0</v>
      </c>
      <c r="P124" s="14">
        <v>0</v>
      </c>
      <c r="Q124" s="14">
        <v>0</v>
      </c>
      <c r="R124" s="14">
        <v>0</v>
      </c>
      <c r="S124" s="17">
        <v>1134.0042307848901</v>
      </c>
      <c r="T124" s="5"/>
    </row>
    <row r="125" spans="2:20">
      <c r="B125" s="5"/>
      <c r="C125" s="13" t="s">
        <v>50</v>
      </c>
      <c r="D125" s="14">
        <v>0</v>
      </c>
      <c r="E125" s="14">
        <v>0</v>
      </c>
      <c r="F125" s="14">
        <v>0</v>
      </c>
      <c r="G125" s="14">
        <v>0</v>
      </c>
      <c r="H125" s="14">
        <v>0</v>
      </c>
      <c r="I125" s="14">
        <v>0</v>
      </c>
      <c r="J125" s="14">
        <v>0</v>
      </c>
      <c r="K125" s="14">
        <v>0</v>
      </c>
      <c r="L125" s="14">
        <v>0</v>
      </c>
      <c r="M125" s="14">
        <v>0</v>
      </c>
      <c r="N125" s="14">
        <v>0</v>
      </c>
      <c r="O125" s="14">
        <v>0</v>
      </c>
      <c r="P125" s="14">
        <v>-56.711872034267898</v>
      </c>
      <c r="Q125" s="14">
        <v>0</v>
      </c>
      <c r="R125" s="14">
        <v>0</v>
      </c>
      <c r="S125" s="17">
        <v>-56.711872034267898</v>
      </c>
      <c r="T125" s="5"/>
    </row>
    <row r="126" spans="2:20">
      <c r="B126" s="5"/>
      <c r="C126" s="13" t="s">
        <v>51</v>
      </c>
      <c r="D126" s="14">
        <v>0</v>
      </c>
      <c r="E126" s="14">
        <v>0</v>
      </c>
      <c r="F126" s="14">
        <v>-17.936302519198001</v>
      </c>
      <c r="G126" s="14">
        <v>0</v>
      </c>
      <c r="H126" s="14">
        <v>0</v>
      </c>
      <c r="I126" s="14">
        <v>0</v>
      </c>
      <c r="J126" s="14">
        <v>0</v>
      </c>
      <c r="K126" s="14">
        <v>0</v>
      </c>
      <c r="L126" s="14">
        <v>0</v>
      </c>
      <c r="M126" s="14">
        <v>0</v>
      </c>
      <c r="N126" s="14">
        <v>0</v>
      </c>
      <c r="O126" s="14">
        <v>0</v>
      </c>
      <c r="P126" s="14">
        <v>0</v>
      </c>
      <c r="Q126" s="14">
        <v>0</v>
      </c>
      <c r="R126" s="14">
        <v>0</v>
      </c>
      <c r="S126" s="17">
        <v>-17.936302519198001</v>
      </c>
      <c r="T126" s="5"/>
    </row>
    <row r="127" spans="2:20">
      <c r="B127" s="5"/>
      <c r="C127" s="13" t="s">
        <v>52</v>
      </c>
      <c r="D127" s="14">
        <v>0</v>
      </c>
      <c r="E127" s="14">
        <v>0</v>
      </c>
      <c r="F127" s="14">
        <v>-77.506691397188206</v>
      </c>
      <c r="G127" s="14">
        <v>0</v>
      </c>
      <c r="H127" s="14">
        <v>0</v>
      </c>
      <c r="I127" s="14">
        <v>0</v>
      </c>
      <c r="J127" s="14">
        <v>0</v>
      </c>
      <c r="K127" s="14">
        <v>0</v>
      </c>
      <c r="L127" s="14">
        <v>-1.6666930351925899</v>
      </c>
      <c r="M127" s="14">
        <v>0</v>
      </c>
      <c r="N127" s="14">
        <v>0</v>
      </c>
      <c r="O127" s="14">
        <v>0</v>
      </c>
      <c r="P127" s="14">
        <v>0</v>
      </c>
      <c r="Q127" s="14">
        <v>0</v>
      </c>
      <c r="R127" s="14">
        <v>0</v>
      </c>
      <c r="S127" s="17">
        <v>-79.1733844323808</v>
      </c>
      <c r="T127" s="5"/>
    </row>
    <row r="128" spans="2:20">
      <c r="B128" s="5"/>
      <c r="C128" s="13" t="s">
        <v>53</v>
      </c>
      <c r="D128" s="14">
        <v>0</v>
      </c>
      <c r="E128" s="14">
        <v>0</v>
      </c>
      <c r="F128" s="14">
        <v>0</v>
      </c>
      <c r="G128" s="14">
        <v>0</v>
      </c>
      <c r="H128" s="14">
        <v>0</v>
      </c>
      <c r="I128" s="14">
        <v>0</v>
      </c>
      <c r="J128" s="14">
        <v>0</v>
      </c>
      <c r="K128" s="14">
        <v>0</v>
      </c>
      <c r="L128" s="14">
        <v>0</v>
      </c>
      <c r="M128" s="14">
        <v>0</v>
      </c>
      <c r="N128" s="14">
        <v>0</v>
      </c>
      <c r="O128" s="14">
        <v>0</v>
      </c>
      <c r="P128" s="14">
        <v>0</v>
      </c>
      <c r="Q128" s="14">
        <v>0</v>
      </c>
      <c r="R128" s="14">
        <v>0</v>
      </c>
      <c r="S128" s="17">
        <v>0</v>
      </c>
      <c r="T128" s="5"/>
    </row>
    <row r="129" spans="2:20">
      <c r="B129" s="5"/>
      <c r="C129" s="18" t="s">
        <v>54</v>
      </c>
      <c r="D129" s="19">
        <v>32.318417934428297</v>
      </c>
      <c r="E129" s="19">
        <v>495.30866937040798</v>
      </c>
      <c r="F129" s="19">
        <v>141.805610076118</v>
      </c>
      <c r="G129" s="19">
        <v>379.083819487548</v>
      </c>
      <c r="H129" s="19">
        <v>1105.3443526170799</v>
      </c>
      <c r="I129" s="19">
        <v>153.87272727272699</v>
      </c>
      <c r="J129" s="19">
        <v>218.29145774086999</v>
      </c>
      <c r="K129" s="19">
        <v>33.052742188380101</v>
      </c>
      <c r="L129" s="19">
        <v>-1.6666930351925899</v>
      </c>
      <c r="M129" s="19">
        <v>0</v>
      </c>
      <c r="N129" s="19">
        <v>46.498719003283597</v>
      </c>
      <c r="O129" s="19">
        <v>6.3732513149243699</v>
      </c>
      <c r="P129" s="19">
        <v>-56.711872034267898</v>
      </c>
      <c r="Q129" s="19">
        <v>0</v>
      </c>
      <c r="R129" s="19">
        <v>0</v>
      </c>
      <c r="S129" s="19">
        <v>2553.57120193631</v>
      </c>
      <c r="T129" s="5"/>
    </row>
    <row r="130" spans="2:20">
      <c r="B130" s="5"/>
      <c r="C130" s="20"/>
      <c r="D130" s="21"/>
      <c r="E130" s="21"/>
      <c r="F130" s="21"/>
      <c r="G130" s="21"/>
      <c r="H130" s="21"/>
      <c r="I130" s="21"/>
      <c r="J130" s="21"/>
      <c r="K130" s="21"/>
      <c r="L130" s="21"/>
      <c r="M130" s="21"/>
      <c r="N130" s="21"/>
      <c r="O130" s="21"/>
      <c r="P130" s="21"/>
      <c r="Q130" s="21"/>
      <c r="R130" s="21"/>
      <c r="S130" s="21"/>
      <c r="T130" s="5"/>
    </row>
    <row r="131" spans="2:20">
      <c r="B131" s="5"/>
      <c r="C131" s="22" t="s">
        <v>55</v>
      </c>
      <c r="D131" s="14">
        <v>0</v>
      </c>
      <c r="E131" s="14">
        <v>0</v>
      </c>
      <c r="F131" s="14">
        <v>0</v>
      </c>
      <c r="G131" s="14">
        <v>0</v>
      </c>
      <c r="H131" s="14">
        <v>0</v>
      </c>
      <c r="I131" s="14">
        <v>0</v>
      </c>
      <c r="J131" s="14">
        <v>0</v>
      </c>
      <c r="K131" s="14">
        <v>0</v>
      </c>
      <c r="L131" s="14">
        <v>0</v>
      </c>
      <c r="M131" s="14">
        <v>0</v>
      </c>
      <c r="N131" s="14">
        <v>0</v>
      </c>
      <c r="O131" s="14">
        <v>0</v>
      </c>
      <c r="P131" s="14">
        <v>0</v>
      </c>
      <c r="Q131" s="14">
        <v>0</v>
      </c>
      <c r="R131" s="14">
        <v>0</v>
      </c>
      <c r="S131" s="23">
        <v>0</v>
      </c>
      <c r="T131" s="5"/>
    </row>
    <row r="132" spans="2:20">
      <c r="B132" s="5"/>
      <c r="C132" s="22" t="s">
        <v>56</v>
      </c>
      <c r="D132" s="14">
        <v>2.2862033616275901</v>
      </c>
      <c r="E132" s="14">
        <v>0</v>
      </c>
      <c r="F132" s="14">
        <v>2.3760330578512399</v>
      </c>
      <c r="G132" s="14">
        <v>58.629502572898801</v>
      </c>
      <c r="H132" s="14">
        <v>1105.3443526170799</v>
      </c>
      <c r="I132" s="14">
        <v>153.87272727272699</v>
      </c>
      <c r="J132" s="14">
        <v>25.2066483585415</v>
      </c>
      <c r="K132" s="14">
        <v>8.6322578351855004</v>
      </c>
      <c r="L132" s="14">
        <v>0</v>
      </c>
      <c r="M132" s="14">
        <v>3.08576329331046</v>
      </c>
      <c r="N132" s="14">
        <v>0</v>
      </c>
      <c r="O132" s="14">
        <v>0</v>
      </c>
      <c r="P132" s="14">
        <v>-562.76363636363601</v>
      </c>
      <c r="Q132" s="14">
        <v>0</v>
      </c>
      <c r="R132" s="14">
        <v>0</v>
      </c>
      <c r="S132" s="23">
        <v>796.66985200558599</v>
      </c>
      <c r="T132" s="5"/>
    </row>
    <row r="133" spans="2:20">
      <c r="B133" s="5"/>
      <c r="C133" s="22" t="s">
        <v>57</v>
      </c>
      <c r="D133" s="14">
        <v>0.245747462863767</v>
      </c>
      <c r="E133" s="14">
        <v>0</v>
      </c>
      <c r="F133" s="14">
        <v>0</v>
      </c>
      <c r="G133" s="14">
        <v>19.4558288450344</v>
      </c>
      <c r="H133" s="14">
        <v>0</v>
      </c>
      <c r="I133" s="14">
        <v>0</v>
      </c>
      <c r="J133" s="14">
        <v>22.468439288905699</v>
      </c>
      <c r="K133" s="14">
        <v>19.148883562300899</v>
      </c>
      <c r="L133" s="14">
        <v>0</v>
      </c>
      <c r="M133" s="14">
        <v>1.0239909918439201</v>
      </c>
      <c r="N133" s="14">
        <v>0</v>
      </c>
      <c r="O133" s="14">
        <v>4.0933772450343699</v>
      </c>
      <c r="P133" s="14">
        <v>0</v>
      </c>
      <c r="Q133" s="14">
        <v>-59.276881837433898</v>
      </c>
      <c r="R133" s="14">
        <v>0</v>
      </c>
      <c r="S133" s="23">
        <v>7.1593855585491903</v>
      </c>
      <c r="T133" s="5"/>
    </row>
    <row r="134" spans="2:20">
      <c r="B134" s="5"/>
      <c r="C134" s="22" t="s">
        <v>58</v>
      </c>
      <c r="D134" s="14">
        <v>0</v>
      </c>
      <c r="E134" s="14">
        <v>0</v>
      </c>
      <c r="F134" s="14">
        <v>0</v>
      </c>
      <c r="G134" s="14">
        <v>0</v>
      </c>
      <c r="H134" s="14">
        <v>0</v>
      </c>
      <c r="I134" s="14">
        <v>0</v>
      </c>
      <c r="J134" s="14">
        <v>21.829755401481599</v>
      </c>
      <c r="K134" s="14">
        <v>0</v>
      </c>
      <c r="L134" s="14">
        <v>0</v>
      </c>
      <c r="M134" s="14">
        <v>-19.270216580657902</v>
      </c>
      <c r="N134" s="14">
        <v>0</v>
      </c>
      <c r="O134" s="14">
        <v>0</v>
      </c>
      <c r="P134" s="14">
        <v>0</v>
      </c>
      <c r="Q134" s="14">
        <v>0</v>
      </c>
      <c r="R134" s="14">
        <v>0</v>
      </c>
      <c r="S134" s="23">
        <v>2.5595388208237102</v>
      </c>
      <c r="T134" s="5"/>
    </row>
    <row r="135" spans="2:20">
      <c r="B135" s="5"/>
      <c r="C135" s="22" t="s">
        <v>59</v>
      </c>
      <c r="D135" s="14">
        <v>0</v>
      </c>
      <c r="E135" s="14">
        <v>0</v>
      </c>
      <c r="F135" s="14">
        <v>0</v>
      </c>
      <c r="G135" s="14">
        <v>0</v>
      </c>
      <c r="H135" s="14">
        <v>0</v>
      </c>
      <c r="I135" s="14">
        <v>0</v>
      </c>
      <c r="J135" s="14">
        <v>0</v>
      </c>
      <c r="K135" s="14">
        <v>0</v>
      </c>
      <c r="L135" s="14">
        <v>0</v>
      </c>
      <c r="M135" s="14">
        <v>0</v>
      </c>
      <c r="N135" s="14">
        <v>0</v>
      </c>
      <c r="O135" s="14">
        <v>0</v>
      </c>
      <c r="P135" s="14">
        <v>0</v>
      </c>
      <c r="Q135" s="14">
        <v>0</v>
      </c>
      <c r="R135" s="14">
        <v>0</v>
      </c>
      <c r="S135" s="23">
        <v>0</v>
      </c>
      <c r="T135" s="5"/>
    </row>
    <row r="136" spans="2:20">
      <c r="B136" s="5"/>
      <c r="C136" s="22" t="s">
        <v>60</v>
      </c>
      <c r="D136" s="14">
        <v>0</v>
      </c>
      <c r="E136" s="14">
        <v>513.08713872730902</v>
      </c>
      <c r="F136" s="14">
        <v>-507.95626734003599</v>
      </c>
      <c r="G136" s="14">
        <v>0</v>
      </c>
      <c r="H136" s="14">
        <v>0</v>
      </c>
      <c r="I136" s="14">
        <v>0</v>
      </c>
      <c r="J136" s="14">
        <v>0</v>
      </c>
      <c r="K136" s="14">
        <v>0</v>
      </c>
      <c r="L136" s="14">
        <v>0</v>
      </c>
      <c r="M136" s="14">
        <v>0</v>
      </c>
      <c r="N136" s="14">
        <v>0</v>
      </c>
      <c r="O136" s="14">
        <v>0</v>
      </c>
      <c r="P136" s="14">
        <v>0</v>
      </c>
      <c r="Q136" s="14">
        <v>0</v>
      </c>
      <c r="R136" s="14">
        <v>0</v>
      </c>
      <c r="S136" s="23">
        <v>5.13087138727309</v>
      </c>
      <c r="T136" s="5"/>
    </row>
    <row r="137" spans="2:20">
      <c r="B137" s="5"/>
      <c r="C137" s="22" t="s">
        <v>61</v>
      </c>
      <c r="D137" s="14">
        <v>0</v>
      </c>
      <c r="E137" s="14">
        <v>0</v>
      </c>
      <c r="F137" s="14">
        <v>0</v>
      </c>
      <c r="G137" s="14">
        <v>0</v>
      </c>
      <c r="H137" s="14">
        <v>0</v>
      </c>
      <c r="I137" s="14">
        <v>0</v>
      </c>
      <c r="J137" s="14">
        <v>44.276682206447802</v>
      </c>
      <c r="K137" s="14">
        <v>0</v>
      </c>
      <c r="L137" s="14">
        <v>-44.276682206447802</v>
      </c>
      <c r="M137" s="14">
        <v>0</v>
      </c>
      <c r="N137" s="14">
        <v>0</v>
      </c>
      <c r="O137" s="14">
        <v>0</v>
      </c>
      <c r="P137" s="14">
        <v>0</v>
      </c>
      <c r="Q137" s="14">
        <v>0</v>
      </c>
      <c r="R137" s="14">
        <v>0</v>
      </c>
      <c r="S137" s="23">
        <v>0</v>
      </c>
      <c r="T137" s="5"/>
    </row>
    <row r="138" spans="2:20">
      <c r="B138" s="5"/>
      <c r="C138" s="22" t="s">
        <v>62</v>
      </c>
      <c r="D138" s="14">
        <v>0</v>
      </c>
      <c r="E138" s="14">
        <v>0</v>
      </c>
      <c r="F138" s="14">
        <v>0</v>
      </c>
      <c r="G138" s="14">
        <v>0</v>
      </c>
      <c r="H138" s="14">
        <v>0</v>
      </c>
      <c r="I138" s="14">
        <v>0</v>
      </c>
      <c r="J138" s="14">
        <v>0</v>
      </c>
      <c r="K138" s="14">
        <v>0</v>
      </c>
      <c r="L138" s="14">
        <v>0</v>
      </c>
      <c r="M138" s="14">
        <v>0</v>
      </c>
      <c r="N138" s="14">
        <v>0</v>
      </c>
      <c r="O138" s="14">
        <v>0</v>
      </c>
      <c r="P138" s="14">
        <v>0</v>
      </c>
      <c r="Q138" s="14">
        <v>0</v>
      </c>
      <c r="R138" s="14">
        <v>0</v>
      </c>
      <c r="S138" s="23">
        <v>0</v>
      </c>
      <c r="T138" s="5"/>
    </row>
    <row r="139" spans="2:20">
      <c r="B139" s="5"/>
      <c r="C139" s="22" t="s">
        <v>63</v>
      </c>
      <c r="D139" s="14">
        <v>0</v>
      </c>
      <c r="E139" s="14">
        <v>0</v>
      </c>
      <c r="F139" s="14">
        <v>0</v>
      </c>
      <c r="G139" s="14">
        <v>2.0927767434982698</v>
      </c>
      <c r="H139" s="14">
        <v>0</v>
      </c>
      <c r="I139" s="14">
        <v>0</v>
      </c>
      <c r="J139" s="14">
        <v>0</v>
      </c>
      <c r="K139" s="14">
        <v>3.3126659968314598E-2</v>
      </c>
      <c r="L139" s="14">
        <v>0</v>
      </c>
      <c r="M139" s="14">
        <v>0.110146144394646</v>
      </c>
      <c r="N139" s="14">
        <v>0</v>
      </c>
      <c r="O139" s="14">
        <v>0</v>
      </c>
      <c r="P139" s="14">
        <v>1.15943309889101</v>
      </c>
      <c r="Q139" s="14">
        <v>0</v>
      </c>
      <c r="R139" s="14">
        <v>-2.31886619778202</v>
      </c>
      <c r="S139" s="23">
        <v>1.0766164489702199</v>
      </c>
      <c r="T139" s="5"/>
    </row>
    <row r="140" spans="2:20">
      <c r="B140" s="5"/>
      <c r="C140" s="22" t="s">
        <v>64</v>
      </c>
      <c r="D140" s="14">
        <v>13.0209692382813</v>
      </c>
      <c r="E140" s="14">
        <v>-17.778469356901301</v>
      </c>
      <c r="F140" s="14">
        <v>23.253187829923601</v>
      </c>
      <c r="G140" s="14">
        <v>0</v>
      </c>
      <c r="H140" s="14">
        <v>0</v>
      </c>
      <c r="I140" s="14">
        <v>0</v>
      </c>
      <c r="J140" s="14">
        <v>0</v>
      </c>
      <c r="K140" s="14">
        <v>0</v>
      </c>
      <c r="L140" s="14">
        <v>0</v>
      </c>
      <c r="M140" s="14">
        <v>0</v>
      </c>
      <c r="N140" s="14">
        <v>0</v>
      </c>
      <c r="O140" s="14">
        <v>0</v>
      </c>
      <c r="P140" s="14">
        <v>0</v>
      </c>
      <c r="Q140" s="14">
        <v>0</v>
      </c>
      <c r="R140" s="14">
        <v>0</v>
      </c>
      <c r="S140" s="23">
        <v>18.495687711303599</v>
      </c>
      <c r="T140" s="5"/>
    </row>
    <row r="141" spans="2:20">
      <c r="B141" s="5"/>
      <c r="C141" s="22" t="s">
        <v>65</v>
      </c>
      <c r="D141" s="14">
        <v>10.2975283203125</v>
      </c>
      <c r="E141" s="14">
        <v>0</v>
      </c>
      <c r="F141" s="14">
        <v>19.839035858468499</v>
      </c>
      <c r="G141" s="14">
        <v>5.4878274190851801</v>
      </c>
      <c r="H141" s="14">
        <v>0</v>
      </c>
      <c r="I141" s="14">
        <v>0</v>
      </c>
      <c r="J141" s="14">
        <v>0</v>
      </c>
      <c r="K141" s="14">
        <v>0</v>
      </c>
      <c r="L141" s="14">
        <v>0</v>
      </c>
      <c r="M141" s="14">
        <v>0.28883302205711497</v>
      </c>
      <c r="N141" s="14">
        <v>0</v>
      </c>
      <c r="O141" s="14">
        <v>0</v>
      </c>
      <c r="P141" s="14">
        <v>33.598264462809901</v>
      </c>
      <c r="Q141" s="14">
        <v>0</v>
      </c>
      <c r="R141" s="14">
        <v>0</v>
      </c>
      <c r="S141" s="23">
        <v>69.511489082733206</v>
      </c>
      <c r="T141" s="5"/>
    </row>
    <row r="142" spans="2:20">
      <c r="B142" s="5"/>
      <c r="C142" s="22" t="s">
        <v>66</v>
      </c>
      <c r="D142" s="14">
        <v>0</v>
      </c>
      <c r="E142" s="14">
        <v>0</v>
      </c>
      <c r="F142" s="14">
        <v>0</v>
      </c>
      <c r="G142" s="14">
        <v>4.3415112454446598</v>
      </c>
      <c r="H142" s="14">
        <v>0</v>
      </c>
      <c r="I142" s="14">
        <v>0</v>
      </c>
      <c r="J142" s="14">
        <v>0</v>
      </c>
      <c r="K142" s="14">
        <v>0</v>
      </c>
      <c r="L142" s="14">
        <v>0</v>
      </c>
      <c r="M142" s="14">
        <v>0.228500591865508</v>
      </c>
      <c r="N142" s="14">
        <v>0</v>
      </c>
      <c r="O142" s="14">
        <v>0</v>
      </c>
      <c r="P142" s="14">
        <v>38.783283877504701</v>
      </c>
      <c r="Q142" s="14">
        <v>4.5934115076978301</v>
      </c>
      <c r="R142" s="14">
        <v>0</v>
      </c>
      <c r="S142" s="23">
        <v>47.9467072225127</v>
      </c>
      <c r="T142" s="5"/>
    </row>
    <row r="143" spans="2:20">
      <c r="B143" s="5"/>
      <c r="C143" s="18" t="s">
        <v>67</v>
      </c>
      <c r="D143" s="19">
        <v>25.850448383085102</v>
      </c>
      <c r="E143" s="19">
        <v>495.30866937040798</v>
      </c>
      <c r="F143" s="19">
        <v>-462.48801059379298</v>
      </c>
      <c r="G143" s="19">
        <v>90.007446825961395</v>
      </c>
      <c r="H143" s="19">
        <v>1105.3443526170799</v>
      </c>
      <c r="I143" s="19">
        <v>153.87272727272699</v>
      </c>
      <c r="J143" s="19">
        <v>113.78152525537701</v>
      </c>
      <c r="K143" s="19">
        <v>27.814268057454701</v>
      </c>
      <c r="L143" s="19">
        <v>-44.276682206447802</v>
      </c>
      <c r="M143" s="19">
        <v>-14.5329825371862</v>
      </c>
      <c r="N143" s="19">
        <v>0</v>
      </c>
      <c r="O143" s="19">
        <v>4.0933772450343699</v>
      </c>
      <c r="P143" s="19">
        <v>-489.22265492443103</v>
      </c>
      <c r="Q143" s="19">
        <v>-54.683470329736103</v>
      </c>
      <c r="R143" s="19">
        <v>-2.31886619778202</v>
      </c>
      <c r="S143" s="19">
        <v>948.55014823775196</v>
      </c>
      <c r="T143" s="5"/>
    </row>
    <row r="144" spans="2:20">
      <c r="B144" s="5"/>
      <c r="C144" s="20"/>
      <c r="D144" s="21"/>
      <c r="E144" s="21"/>
      <c r="F144" s="21"/>
      <c r="G144" s="21"/>
      <c r="H144" s="21"/>
      <c r="I144" s="21"/>
      <c r="J144" s="21"/>
      <c r="K144" s="21"/>
      <c r="L144" s="21"/>
      <c r="M144" s="21"/>
      <c r="N144" s="21"/>
      <c r="O144" s="21"/>
      <c r="P144" s="21"/>
      <c r="Q144" s="21"/>
      <c r="R144" s="21"/>
      <c r="S144" s="21"/>
      <c r="T144" s="5"/>
    </row>
    <row r="145" spans="2:20">
      <c r="B145" s="5"/>
      <c r="C145" s="22" t="s">
        <v>68</v>
      </c>
      <c r="D145" s="14">
        <v>4.6620736262721998</v>
      </c>
      <c r="E145" s="14">
        <v>0</v>
      </c>
      <c r="F145" s="14">
        <v>22.712519210040199</v>
      </c>
      <c r="G145" s="14">
        <v>102.16152856063501</v>
      </c>
      <c r="H145" s="14">
        <v>0</v>
      </c>
      <c r="I145" s="14">
        <v>0</v>
      </c>
      <c r="J145" s="14">
        <v>16.960957431403401</v>
      </c>
      <c r="K145" s="14">
        <v>5.2384741309254297</v>
      </c>
      <c r="L145" s="14">
        <v>0.94215535644531201</v>
      </c>
      <c r="M145" s="14">
        <v>5.3769225558229001</v>
      </c>
      <c r="N145" s="14">
        <v>0</v>
      </c>
      <c r="O145" s="14">
        <v>0</v>
      </c>
      <c r="P145" s="14">
        <v>125.167073765151</v>
      </c>
      <c r="Q145" s="14">
        <v>21.076181994536299</v>
      </c>
      <c r="R145" s="14">
        <v>1.11776281738281</v>
      </c>
      <c r="S145" s="23">
        <v>305.41564944861398</v>
      </c>
      <c r="T145" s="5"/>
    </row>
    <row r="146" spans="2:20">
      <c r="B146" s="5"/>
      <c r="C146" s="22" t="s">
        <v>69</v>
      </c>
      <c r="D146" s="14">
        <v>0</v>
      </c>
      <c r="E146" s="14">
        <v>0</v>
      </c>
      <c r="F146" s="14">
        <v>362.32110929261898</v>
      </c>
      <c r="G146" s="14">
        <v>6.7558174540043101</v>
      </c>
      <c r="H146" s="14">
        <v>0</v>
      </c>
      <c r="I146" s="14">
        <v>0</v>
      </c>
      <c r="J146" s="14">
        <v>0</v>
      </c>
      <c r="K146" s="14">
        <v>0</v>
      </c>
      <c r="L146" s="14">
        <v>39.472711189167597</v>
      </c>
      <c r="M146" s="14">
        <v>0.35556933968443699</v>
      </c>
      <c r="N146" s="14">
        <v>0</v>
      </c>
      <c r="O146" s="14">
        <v>0</v>
      </c>
      <c r="P146" s="14">
        <v>17.3099309567537</v>
      </c>
      <c r="Q146" s="14">
        <v>0</v>
      </c>
      <c r="R146" s="14">
        <v>0</v>
      </c>
      <c r="S146" s="23">
        <v>426.21513823222898</v>
      </c>
      <c r="T146" s="5"/>
    </row>
    <row r="147" spans="2:20">
      <c r="B147" s="5"/>
      <c r="C147" s="22" t="s">
        <v>70</v>
      </c>
      <c r="D147" s="14">
        <v>0</v>
      </c>
      <c r="E147" s="14">
        <v>0</v>
      </c>
      <c r="F147" s="14">
        <v>34.999969618403199</v>
      </c>
      <c r="G147" s="14">
        <v>107.981806759471</v>
      </c>
      <c r="H147" s="14">
        <v>0</v>
      </c>
      <c r="I147" s="14">
        <v>0</v>
      </c>
      <c r="J147" s="14">
        <v>80.579090971434496</v>
      </c>
      <c r="K147" s="14">
        <v>0</v>
      </c>
      <c r="L147" s="14">
        <v>0</v>
      </c>
      <c r="M147" s="14">
        <v>5.6832529873405804</v>
      </c>
      <c r="N147" s="14">
        <v>35.076999538412302</v>
      </c>
      <c r="O147" s="14">
        <v>0.47984347524752502</v>
      </c>
      <c r="P147" s="14">
        <v>158.50734488006901</v>
      </c>
      <c r="Q147" s="14">
        <v>26.532250788105799</v>
      </c>
      <c r="R147" s="14">
        <v>0</v>
      </c>
      <c r="S147" s="23">
        <v>449.84055901848399</v>
      </c>
      <c r="T147" s="5"/>
    </row>
    <row r="148" spans="2:20">
      <c r="B148" s="5"/>
      <c r="C148" s="22" t="s">
        <v>71</v>
      </c>
      <c r="D148" s="14">
        <v>0</v>
      </c>
      <c r="E148" s="14">
        <v>0</v>
      </c>
      <c r="F148" s="14">
        <v>14.8754398982658</v>
      </c>
      <c r="G148" s="14">
        <v>56.846051133253098</v>
      </c>
      <c r="H148" s="14">
        <v>0</v>
      </c>
      <c r="I148" s="14">
        <v>0</v>
      </c>
      <c r="J148" s="14">
        <v>6.2628201133829897</v>
      </c>
      <c r="K148" s="14">
        <v>0</v>
      </c>
      <c r="L148" s="14">
        <v>0</v>
      </c>
      <c r="M148" s="14">
        <v>2.9918974280659598</v>
      </c>
      <c r="N148" s="14">
        <v>11.4217194648713</v>
      </c>
      <c r="O148" s="14">
        <v>1.4393692820156201</v>
      </c>
      <c r="P148" s="14">
        <v>123.336653566184</v>
      </c>
      <c r="Q148" s="14">
        <v>7.0750375470940403</v>
      </c>
      <c r="R148" s="14">
        <v>0</v>
      </c>
      <c r="S148" s="23">
        <v>224.24898843313301</v>
      </c>
      <c r="T148" s="5"/>
    </row>
    <row r="149" spans="2:20">
      <c r="B149" s="5"/>
      <c r="C149" s="22" t="s">
        <v>72</v>
      </c>
      <c r="D149" s="14">
        <v>0</v>
      </c>
      <c r="E149" s="14">
        <v>0</v>
      </c>
      <c r="F149" s="14">
        <v>31.7690828255494</v>
      </c>
      <c r="G149" s="14">
        <v>2.3814642991744801</v>
      </c>
      <c r="H149" s="14">
        <v>0</v>
      </c>
      <c r="I149" s="14">
        <v>0</v>
      </c>
      <c r="J149" s="14">
        <v>0.70706396927287196</v>
      </c>
      <c r="K149" s="14">
        <v>0</v>
      </c>
      <c r="L149" s="14">
        <v>2.0247618834547998</v>
      </c>
      <c r="M149" s="14">
        <v>0.12534022627234101</v>
      </c>
      <c r="N149" s="14">
        <v>0</v>
      </c>
      <c r="O149" s="14">
        <v>0.36066131262685802</v>
      </c>
      <c r="P149" s="14">
        <v>8.1897797220052908</v>
      </c>
      <c r="Q149" s="14">
        <v>0</v>
      </c>
      <c r="R149" s="14">
        <v>8.6831190235855601E-2</v>
      </c>
      <c r="S149" s="23">
        <v>45.644985428591902</v>
      </c>
      <c r="T149" s="5"/>
    </row>
    <row r="150" spans="2:20">
      <c r="B150" s="5"/>
      <c r="C150" s="22" t="s">
        <v>73</v>
      </c>
      <c r="D150" s="14">
        <v>0</v>
      </c>
      <c r="E150" s="14">
        <v>0</v>
      </c>
      <c r="F150" s="14">
        <v>0</v>
      </c>
      <c r="G150" s="14">
        <v>0</v>
      </c>
      <c r="H150" s="14">
        <v>0</v>
      </c>
      <c r="I150" s="14">
        <v>0</v>
      </c>
      <c r="J150" s="14">
        <v>0</v>
      </c>
      <c r="K150" s="14">
        <v>0</v>
      </c>
      <c r="L150" s="14">
        <v>0</v>
      </c>
      <c r="M150" s="14">
        <v>0</v>
      </c>
      <c r="N150" s="14">
        <v>0</v>
      </c>
      <c r="O150" s="14">
        <v>0</v>
      </c>
      <c r="P150" s="14">
        <v>0</v>
      </c>
      <c r="Q150" s="14">
        <v>0</v>
      </c>
      <c r="R150" s="14">
        <v>0</v>
      </c>
      <c r="S150" s="23">
        <v>0</v>
      </c>
      <c r="T150" s="5"/>
    </row>
    <row r="151" spans="2:20">
      <c r="B151" s="5"/>
      <c r="C151" s="18" t="s">
        <v>74</v>
      </c>
      <c r="D151" s="19">
        <v>4.6620736262721998</v>
      </c>
      <c r="E151" s="19">
        <v>0</v>
      </c>
      <c r="F151" s="19">
        <v>466.67812084487798</v>
      </c>
      <c r="G151" s="19">
        <v>276.126668206538</v>
      </c>
      <c r="H151" s="19">
        <v>0</v>
      </c>
      <c r="I151" s="19">
        <v>0</v>
      </c>
      <c r="J151" s="19">
        <v>104.50993248549401</v>
      </c>
      <c r="K151" s="19">
        <v>5.2384741309254297</v>
      </c>
      <c r="L151" s="19">
        <v>42.439628429067703</v>
      </c>
      <c r="M151" s="19">
        <v>14.5329825371862</v>
      </c>
      <c r="N151" s="19">
        <v>46.498719003283597</v>
      </c>
      <c r="O151" s="19">
        <v>2.27987406989</v>
      </c>
      <c r="P151" s="19">
        <v>432.510782890163</v>
      </c>
      <c r="Q151" s="19">
        <v>54.683470329736103</v>
      </c>
      <c r="R151" s="19">
        <v>1.2045940076186701</v>
      </c>
      <c r="S151" s="19">
        <v>1451.3653205610501</v>
      </c>
      <c r="T151" s="5"/>
    </row>
    <row r="152" spans="2:20">
      <c r="B152" s="5"/>
      <c r="C152" s="13" t="s">
        <v>75</v>
      </c>
      <c r="D152" s="14">
        <v>1.80589592507102</v>
      </c>
      <c r="E152" s="14">
        <v>0</v>
      </c>
      <c r="F152" s="14">
        <v>137.615499825033</v>
      </c>
      <c r="G152" s="14">
        <v>12.949704455048799</v>
      </c>
      <c r="H152" s="14">
        <v>0</v>
      </c>
      <c r="I152" s="14">
        <v>0</v>
      </c>
      <c r="J152" s="14">
        <v>0</v>
      </c>
      <c r="K152" s="14">
        <v>0</v>
      </c>
      <c r="L152" s="14">
        <v>0.1703607421875</v>
      </c>
      <c r="M152" s="14">
        <v>0</v>
      </c>
      <c r="N152" s="14">
        <v>0</v>
      </c>
      <c r="O152" s="14">
        <v>0</v>
      </c>
      <c r="P152" s="14">
        <v>0</v>
      </c>
      <c r="Q152" s="14">
        <v>0</v>
      </c>
      <c r="R152" s="14">
        <v>1.1142721901633501</v>
      </c>
      <c r="S152" s="23">
        <v>153.655733137504</v>
      </c>
      <c r="T152" s="5"/>
    </row>
    <row r="153" spans="2:20">
      <c r="B153" s="5"/>
      <c r="C153" s="18" t="s">
        <v>76</v>
      </c>
      <c r="D153" s="19">
        <v>6.46796955134322</v>
      </c>
      <c r="E153" s="19">
        <v>0</v>
      </c>
      <c r="F153" s="19">
        <v>604.29362066991098</v>
      </c>
      <c r="G153" s="19">
        <v>289.07637266158702</v>
      </c>
      <c r="H153" s="19">
        <v>0</v>
      </c>
      <c r="I153" s="19">
        <v>0</v>
      </c>
      <c r="J153" s="19">
        <v>104.50993248549401</v>
      </c>
      <c r="K153" s="19">
        <v>5.2384741309254297</v>
      </c>
      <c r="L153" s="19">
        <v>42.6099891712553</v>
      </c>
      <c r="M153" s="19">
        <v>14.5329825371862</v>
      </c>
      <c r="N153" s="19">
        <v>46.498719003283597</v>
      </c>
      <c r="O153" s="19">
        <v>2.27987406989</v>
      </c>
      <c r="P153" s="19">
        <v>432.510782890163</v>
      </c>
      <c r="Q153" s="19">
        <v>54.683470329736103</v>
      </c>
      <c r="R153" s="19">
        <v>2.31886619778202</v>
      </c>
      <c r="S153" s="19">
        <v>1605.0210536985601</v>
      </c>
      <c r="T153" s="5"/>
    </row>
    <row r="154" spans="2:20">
      <c r="B154" s="5"/>
      <c r="C154" s="5"/>
      <c r="D154" s="24">
        <f t="shared" ref="D154:S154" si="1">D153+D143-D129</f>
        <v>0</v>
      </c>
      <c r="E154" s="24">
        <f t="shared" si="1"/>
        <v>0</v>
      </c>
      <c r="F154" s="24">
        <f t="shared" si="1"/>
        <v>0</v>
      </c>
      <c r="G154" s="24">
        <f t="shared" si="1"/>
        <v>0</v>
      </c>
      <c r="H154" s="24">
        <f t="shared" si="1"/>
        <v>0</v>
      </c>
      <c r="I154" s="24">
        <f t="shared" si="1"/>
        <v>0</v>
      </c>
      <c r="J154" s="24">
        <f t="shared" si="1"/>
        <v>1.0231815394945443E-12</v>
      </c>
      <c r="K154" s="24">
        <f t="shared" si="1"/>
        <v>0</v>
      </c>
      <c r="L154" s="24">
        <f t="shared" si="1"/>
        <v>8.8151708155237429E-14</v>
      </c>
      <c r="M154" s="24">
        <f t="shared" si="1"/>
        <v>0</v>
      </c>
      <c r="N154" s="24">
        <f t="shared" si="1"/>
        <v>0</v>
      </c>
      <c r="O154" s="24">
        <f t="shared" si="1"/>
        <v>0</v>
      </c>
      <c r="P154" s="24">
        <f t="shared" si="1"/>
        <v>-1.2789769243681803E-13</v>
      </c>
      <c r="Q154" s="24">
        <f t="shared" si="1"/>
        <v>0</v>
      </c>
      <c r="R154" s="24">
        <f t="shared" si="1"/>
        <v>0</v>
      </c>
      <c r="S154" s="24">
        <f t="shared" si="1"/>
        <v>0</v>
      </c>
      <c r="T154" s="5"/>
    </row>
    <row r="155" spans="2:20">
      <c r="B155" s="5"/>
      <c r="C155" s="5"/>
      <c r="D155" s="5"/>
      <c r="E155" s="5"/>
      <c r="F155" s="5"/>
      <c r="G155" s="5"/>
      <c r="H155" s="5"/>
      <c r="I155" s="5"/>
      <c r="J155" s="5"/>
      <c r="K155" s="5"/>
      <c r="L155" s="5"/>
      <c r="M155" s="5"/>
      <c r="N155" s="5"/>
      <c r="O155" s="5"/>
      <c r="P155" s="5"/>
      <c r="Q155" s="5"/>
      <c r="R155" s="5"/>
      <c r="S155" s="5"/>
      <c r="T155" s="5"/>
    </row>
    <row r="156" spans="2:20" ht="14.25">
      <c r="B156" s="9"/>
      <c r="C156" s="10" t="s">
        <v>80</v>
      </c>
      <c r="D156" s="9"/>
      <c r="E156" s="9"/>
      <c r="F156" s="9"/>
      <c r="G156" s="9"/>
      <c r="H156" s="9"/>
      <c r="I156" s="9"/>
      <c r="J156" s="9"/>
      <c r="K156" s="9"/>
      <c r="L156" s="9"/>
      <c r="M156" s="9"/>
      <c r="N156" s="9"/>
      <c r="O156" s="9"/>
      <c r="P156" s="9"/>
      <c r="Q156" s="9"/>
      <c r="R156" s="9"/>
      <c r="S156" s="9"/>
      <c r="T156" s="9"/>
    </row>
    <row r="157" spans="2:20">
      <c r="B157" s="5"/>
      <c r="C157" s="5"/>
      <c r="D157" s="5"/>
      <c r="E157" s="5"/>
      <c r="F157" s="5"/>
      <c r="G157" s="5"/>
      <c r="H157" s="5"/>
      <c r="I157" s="5"/>
      <c r="J157" s="5"/>
      <c r="K157" s="5"/>
      <c r="L157" s="5"/>
      <c r="M157" s="5"/>
      <c r="N157" s="5"/>
      <c r="O157" s="5"/>
      <c r="P157" s="5"/>
      <c r="Q157" s="5"/>
      <c r="R157" s="5"/>
      <c r="S157" s="5"/>
      <c r="T157" s="5"/>
    </row>
    <row r="158" spans="2:20" ht="13.5" customHeight="1">
      <c r="B158" s="5"/>
      <c r="C158" s="2190" t="s">
        <v>30</v>
      </c>
      <c r="D158" s="2188" t="s">
        <v>31</v>
      </c>
      <c r="E158" s="2188" t="s">
        <v>32</v>
      </c>
      <c r="F158" s="2188" t="s">
        <v>33</v>
      </c>
      <c r="G158" s="2188" t="s">
        <v>34</v>
      </c>
      <c r="H158" s="2188" t="s">
        <v>35</v>
      </c>
      <c r="I158" s="2188" t="s">
        <v>36</v>
      </c>
      <c r="J158" s="2188" t="s">
        <v>37</v>
      </c>
      <c r="K158" s="2188"/>
      <c r="L158" s="2188"/>
      <c r="M158" s="2188"/>
      <c r="N158" s="2188"/>
      <c r="O158" s="2188"/>
      <c r="P158" s="2188" t="s">
        <v>38</v>
      </c>
      <c r="Q158" s="2188" t="s">
        <v>39</v>
      </c>
      <c r="R158" s="2188" t="s">
        <v>40</v>
      </c>
      <c r="S158" s="2188" t="s">
        <v>41</v>
      </c>
      <c r="T158" s="5"/>
    </row>
    <row r="159" spans="2:20" ht="56.25">
      <c r="B159" s="5"/>
      <c r="C159" s="2190"/>
      <c r="D159" s="2188"/>
      <c r="E159" s="2188"/>
      <c r="F159" s="2188"/>
      <c r="G159" s="2188"/>
      <c r="H159" s="2188"/>
      <c r="I159" s="2188"/>
      <c r="J159" s="11" t="s">
        <v>42</v>
      </c>
      <c r="K159" s="11" t="s">
        <v>43</v>
      </c>
      <c r="L159" s="11" t="s">
        <v>44</v>
      </c>
      <c r="M159" s="11" t="s">
        <v>45</v>
      </c>
      <c r="N159" s="12" t="s">
        <v>46</v>
      </c>
      <c r="O159" s="11" t="s">
        <v>47</v>
      </c>
      <c r="P159" s="2188"/>
      <c r="Q159" s="2188"/>
      <c r="R159" s="2188"/>
      <c r="S159" s="2188"/>
      <c r="T159" s="5"/>
    </row>
    <row r="160" spans="2:20">
      <c r="B160" s="5"/>
      <c r="C160" s="13" t="s">
        <v>48</v>
      </c>
      <c r="D160" s="14">
        <v>0</v>
      </c>
      <c r="E160" s="14">
        <v>9.7691999999999997</v>
      </c>
      <c r="F160" s="14">
        <v>0</v>
      </c>
      <c r="G160" s="14">
        <v>0.18608</v>
      </c>
      <c r="H160" s="15">
        <v>1083.7741046832</v>
      </c>
      <c r="I160" s="15">
        <v>178.309090909091</v>
      </c>
      <c r="J160" s="15">
        <v>222.134568786812</v>
      </c>
      <c r="K160" s="15">
        <v>35.473118004210797</v>
      </c>
      <c r="L160" s="14">
        <v>0</v>
      </c>
      <c r="M160" s="14">
        <v>0</v>
      </c>
      <c r="N160" s="15">
        <v>54.688192188589603</v>
      </c>
      <c r="O160" s="15">
        <v>8.0158524947922398</v>
      </c>
      <c r="P160" s="14">
        <v>0</v>
      </c>
      <c r="Q160" s="14">
        <v>0</v>
      </c>
      <c r="R160" s="14">
        <v>0</v>
      </c>
      <c r="S160" s="17">
        <v>1592.35020706669</v>
      </c>
      <c r="T160" s="5"/>
    </row>
    <row r="161" spans="2:20">
      <c r="B161" s="5"/>
      <c r="C161" s="13" t="s">
        <v>49</v>
      </c>
      <c r="D161" s="14">
        <v>20.263748329507301</v>
      </c>
      <c r="E161" s="14">
        <v>439.73434116717101</v>
      </c>
      <c r="F161" s="14">
        <v>174.80444040113099</v>
      </c>
      <c r="G161" s="14">
        <v>330.67230734863398</v>
      </c>
      <c r="H161" s="14">
        <v>0</v>
      </c>
      <c r="I161" s="14">
        <v>0</v>
      </c>
      <c r="J161" s="14">
        <v>0</v>
      </c>
      <c r="K161" s="14">
        <v>0</v>
      </c>
      <c r="L161" s="14">
        <v>0</v>
      </c>
      <c r="M161" s="14">
        <v>0</v>
      </c>
      <c r="N161" s="14">
        <v>0</v>
      </c>
      <c r="O161" s="14">
        <v>0</v>
      </c>
      <c r="P161" s="14">
        <v>0</v>
      </c>
      <c r="Q161" s="14">
        <v>0</v>
      </c>
      <c r="R161" s="14">
        <v>0</v>
      </c>
      <c r="S161" s="17">
        <v>965.47483724644405</v>
      </c>
      <c r="T161" s="5"/>
    </row>
    <row r="162" spans="2:20">
      <c r="B162" s="5"/>
      <c r="C162" s="13" t="s">
        <v>50</v>
      </c>
      <c r="D162" s="14">
        <v>0</v>
      </c>
      <c r="E162" s="14">
        <v>0</v>
      </c>
      <c r="F162" s="14">
        <v>0</v>
      </c>
      <c r="G162" s="14">
        <v>0</v>
      </c>
      <c r="H162" s="14">
        <v>0</v>
      </c>
      <c r="I162" s="14">
        <v>0</v>
      </c>
      <c r="J162" s="14">
        <v>0</v>
      </c>
      <c r="K162" s="14">
        <v>0</v>
      </c>
      <c r="L162" s="14">
        <v>0</v>
      </c>
      <c r="M162" s="14">
        <v>0</v>
      </c>
      <c r="N162" s="14">
        <v>0</v>
      </c>
      <c r="O162" s="14">
        <v>0</v>
      </c>
      <c r="P162" s="14">
        <v>-52.7574154473186</v>
      </c>
      <c r="Q162" s="14">
        <v>0</v>
      </c>
      <c r="R162" s="14">
        <v>0</v>
      </c>
      <c r="S162" s="17">
        <v>-52.7574154473186</v>
      </c>
      <c r="T162" s="5"/>
    </row>
    <row r="163" spans="2:20">
      <c r="B163" s="5"/>
      <c r="C163" s="13" t="s">
        <v>51</v>
      </c>
      <c r="D163" s="14">
        <v>0</v>
      </c>
      <c r="E163" s="14">
        <v>0</v>
      </c>
      <c r="F163" s="14">
        <v>-16.8430892984614</v>
      </c>
      <c r="G163" s="14">
        <v>-3.3709705649534398E-2</v>
      </c>
      <c r="H163" s="14">
        <v>0</v>
      </c>
      <c r="I163" s="14">
        <v>0</v>
      </c>
      <c r="J163" s="14">
        <v>0</v>
      </c>
      <c r="K163" s="14">
        <v>0</v>
      </c>
      <c r="L163" s="14">
        <v>0</v>
      </c>
      <c r="M163" s="14">
        <v>-3.74552284994826E-3</v>
      </c>
      <c r="N163" s="14">
        <v>0</v>
      </c>
      <c r="O163" s="14">
        <v>0</v>
      </c>
      <c r="P163" s="14">
        <v>0</v>
      </c>
      <c r="Q163" s="14">
        <v>0</v>
      </c>
      <c r="R163" s="14">
        <v>0</v>
      </c>
      <c r="S163" s="17">
        <v>-16.880544526960801</v>
      </c>
      <c r="T163" s="5"/>
    </row>
    <row r="164" spans="2:20">
      <c r="B164" s="5"/>
      <c r="C164" s="13" t="s">
        <v>52</v>
      </c>
      <c r="D164" s="14">
        <v>0</v>
      </c>
      <c r="E164" s="14">
        <v>0</v>
      </c>
      <c r="F164" s="14">
        <v>-75.677655886771902</v>
      </c>
      <c r="G164" s="14">
        <v>0</v>
      </c>
      <c r="H164" s="14">
        <v>0</v>
      </c>
      <c r="I164" s="14">
        <v>0</v>
      </c>
      <c r="J164" s="14">
        <v>0</v>
      </c>
      <c r="K164" s="14">
        <v>0</v>
      </c>
      <c r="L164" s="14">
        <v>-3.14984148370685</v>
      </c>
      <c r="M164" s="14">
        <v>0</v>
      </c>
      <c r="N164" s="14">
        <v>0</v>
      </c>
      <c r="O164" s="14">
        <v>0</v>
      </c>
      <c r="P164" s="14">
        <v>0</v>
      </c>
      <c r="Q164" s="14">
        <v>0</v>
      </c>
      <c r="R164" s="14">
        <v>0</v>
      </c>
      <c r="S164" s="17">
        <v>-78.827497370478696</v>
      </c>
      <c r="T164" s="5"/>
    </row>
    <row r="165" spans="2:20">
      <c r="B165" s="5"/>
      <c r="C165" s="13" t="s">
        <v>53</v>
      </c>
      <c r="D165" s="14">
        <v>0</v>
      </c>
      <c r="E165" s="14">
        <v>0</v>
      </c>
      <c r="F165" s="14">
        <v>0</v>
      </c>
      <c r="G165" s="14">
        <v>0</v>
      </c>
      <c r="H165" s="14">
        <v>0</v>
      </c>
      <c r="I165" s="14">
        <v>0</v>
      </c>
      <c r="J165" s="14">
        <v>0</v>
      </c>
      <c r="K165" s="14">
        <v>0</v>
      </c>
      <c r="L165" s="14">
        <v>0</v>
      </c>
      <c r="M165" s="14">
        <v>0</v>
      </c>
      <c r="N165" s="14">
        <v>0</v>
      </c>
      <c r="O165" s="14">
        <v>0</v>
      </c>
      <c r="P165" s="14">
        <v>0</v>
      </c>
      <c r="Q165" s="14">
        <v>0</v>
      </c>
      <c r="R165" s="14">
        <v>0</v>
      </c>
      <c r="S165" s="17">
        <v>0</v>
      </c>
      <c r="T165" s="5"/>
    </row>
    <row r="166" spans="2:20">
      <c r="B166" s="5"/>
      <c r="C166" s="18" t="s">
        <v>54</v>
      </c>
      <c r="D166" s="19">
        <v>20.263748329507301</v>
      </c>
      <c r="E166" s="19">
        <v>449.50354116717102</v>
      </c>
      <c r="F166" s="19">
        <v>82.283695215898007</v>
      </c>
      <c r="G166" s="19">
        <v>330.82467764298502</v>
      </c>
      <c r="H166" s="19">
        <v>1083.7741046832</v>
      </c>
      <c r="I166" s="19">
        <v>178.309090909091</v>
      </c>
      <c r="J166" s="19">
        <v>222.134568786812</v>
      </c>
      <c r="K166" s="19">
        <v>35.473118004210797</v>
      </c>
      <c r="L166" s="19">
        <v>-3.14984148370685</v>
      </c>
      <c r="M166" s="19">
        <v>-3.74552284994826E-3</v>
      </c>
      <c r="N166" s="19">
        <v>54.688192188589603</v>
      </c>
      <c r="O166" s="19">
        <v>8.0158524947922398</v>
      </c>
      <c r="P166" s="19">
        <v>-52.7574154473186</v>
      </c>
      <c r="Q166" s="19">
        <v>0</v>
      </c>
      <c r="R166" s="19">
        <v>0</v>
      </c>
      <c r="S166" s="19">
        <v>2409.35958696838</v>
      </c>
      <c r="T166" s="5"/>
    </row>
    <row r="167" spans="2:20">
      <c r="B167" s="5"/>
      <c r="C167" s="20"/>
      <c r="D167" s="21"/>
      <c r="E167" s="21"/>
      <c r="F167" s="21"/>
      <c r="G167" s="21"/>
      <c r="H167" s="21"/>
      <c r="I167" s="21"/>
      <c r="J167" s="21"/>
      <c r="K167" s="21"/>
      <c r="L167" s="21"/>
      <c r="M167" s="21"/>
      <c r="N167" s="21"/>
      <c r="O167" s="21"/>
      <c r="P167" s="21"/>
      <c r="Q167" s="21"/>
      <c r="R167" s="21"/>
      <c r="S167" s="21"/>
      <c r="T167" s="5"/>
    </row>
    <row r="168" spans="2:20">
      <c r="B168" s="5"/>
      <c r="C168" s="22" t="s">
        <v>55</v>
      </c>
      <c r="D168" s="14">
        <v>0</v>
      </c>
      <c r="E168" s="14">
        <v>0</v>
      </c>
      <c r="F168" s="14">
        <v>0</v>
      </c>
      <c r="G168" s="14">
        <v>0</v>
      </c>
      <c r="H168" s="14">
        <v>0</v>
      </c>
      <c r="I168" s="14">
        <v>0</v>
      </c>
      <c r="J168" s="14">
        <v>0</v>
      </c>
      <c r="K168" s="14">
        <v>0</v>
      </c>
      <c r="L168" s="14">
        <v>0</v>
      </c>
      <c r="M168" s="14">
        <v>0</v>
      </c>
      <c r="N168" s="14">
        <v>0</v>
      </c>
      <c r="O168" s="14">
        <v>0</v>
      </c>
      <c r="P168" s="14">
        <v>0</v>
      </c>
      <c r="Q168" s="14">
        <v>0</v>
      </c>
      <c r="R168" s="14">
        <v>0</v>
      </c>
      <c r="S168" s="23">
        <v>0</v>
      </c>
      <c r="T168" s="5"/>
    </row>
    <row r="169" spans="2:20">
      <c r="B169" s="5"/>
      <c r="C169" s="22" t="s">
        <v>56</v>
      </c>
      <c r="D169" s="14">
        <v>0.91448134465103803</v>
      </c>
      <c r="E169" s="14">
        <v>0</v>
      </c>
      <c r="F169" s="14">
        <v>0.95041322314049603</v>
      </c>
      <c r="G169" s="14">
        <v>50.5213015766521</v>
      </c>
      <c r="H169" s="14">
        <v>1083.7741046832</v>
      </c>
      <c r="I169" s="14">
        <v>178.309090909091</v>
      </c>
      <c r="J169" s="14">
        <v>22.646861134117799</v>
      </c>
      <c r="K169" s="14">
        <v>7.6532170524778804</v>
      </c>
      <c r="L169" s="14">
        <v>0</v>
      </c>
      <c r="M169" s="14">
        <v>4.3931566588393203</v>
      </c>
      <c r="N169" s="14">
        <v>0</v>
      </c>
      <c r="O169" s="14">
        <v>0</v>
      </c>
      <c r="P169" s="14">
        <v>-576.04545454545496</v>
      </c>
      <c r="Q169" s="14">
        <v>0</v>
      </c>
      <c r="R169" s="14">
        <v>0</v>
      </c>
      <c r="S169" s="23">
        <v>773.11717203671105</v>
      </c>
      <c r="T169" s="5"/>
    </row>
    <row r="170" spans="2:20">
      <c r="B170" s="5"/>
      <c r="C170" s="22" t="s">
        <v>57</v>
      </c>
      <c r="D170" s="14">
        <v>9.8298985145506806E-2</v>
      </c>
      <c r="E170" s="14">
        <v>0</v>
      </c>
      <c r="F170" s="14">
        <v>0</v>
      </c>
      <c r="G170" s="14">
        <v>18.931106597798902</v>
      </c>
      <c r="H170" s="14">
        <v>0</v>
      </c>
      <c r="I170" s="14">
        <v>0</v>
      </c>
      <c r="J170" s="14">
        <v>24.619601434096001</v>
      </c>
      <c r="K170" s="14">
        <v>21.971315131124399</v>
      </c>
      <c r="L170" s="14">
        <v>0</v>
      </c>
      <c r="M170" s="14">
        <v>1.6461831824173001</v>
      </c>
      <c r="N170" s="14">
        <v>0</v>
      </c>
      <c r="O170" s="14">
        <v>5.09259734951259</v>
      </c>
      <c r="P170" s="14">
        <v>0</v>
      </c>
      <c r="Q170" s="14">
        <v>-65.226956220185599</v>
      </c>
      <c r="R170" s="14">
        <v>0</v>
      </c>
      <c r="S170" s="23">
        <v>7.1321464599091797</v>
      </c>
      <c r="T170" s="5"/>
    </row>
    <row r="171" spans="2:20">
      <c r="B171" s="5"/>
      <c r="C171" s="22" t="s">
        <v>58</v>
      </c>
      <c r="D171" s="14">
        <v>0</v>
      </c>
      <c r="E171" s="14">
        <v>0</v>
      </c>
      <c r="F171" s="14">
        <v>0</v>
      </c>
      <c r="G171" s="14">
        <v>0</v>
      </c>
      <c r="H171" s="14">
        <v>0</v>
      </c>
      <c r="I171" s="14">
        <v>0</v>
      </c>
      <c r="J171" s="14">
        <v>31.027920583566299</v>
      </c>
      <c r="K171" s="14">
        <v>0</v>
      </c>
      <c r="L171" s="14">
        <v>0</v>
      </c>
      <c r="M171" s="14">
        <v>-27.653634220103498</v>
      </c>
      <c r="N171" s="14">
        <v>0</v>
      </c>
      <c r="O171" s="14">
        <v>0</v>
      </c>
      <c r="P171" s="14">
        <v>0</v>
      </c>
      <c r="Q171" s="14">
        <v>0</v>
      </c>
      <c r="R171" s="14">
        <v>0</v>
      </c>
      <c r="S171" s="23">
        <v>3.3742863634628399</v>
      </c>
      <c r="T171" s="5"/>
    </row>
    <row r="172" spans="2:20">
      <c r="B172" s="5"/>
      <c r="C172" s="22" t="s">
        <v>59</v>
      </c>
      <c r="D172" s="14">
        <v>0</v>
      </c>
      <c r="E172" s="14">
        <v>0</v>
      </c>
      <c r="F172" s="14">
        <v>0</v>
      </c>
      <c r="G172" s="14">
        <v>0</v>
      </c>
      <c r="H172" s="14">
        <v>0</v>
      </c>
      <c r="I172" s="14">
        <v>0</v>
      </c>
      <c r="J172" s="14">
        <v>0</v>
      </c>
      <c r="K172" s="14">
        <v>0</v>
      </c>
      <c r="L172" s="14">
        <v>0</v>
      </c>
      <c r="M172" s="14">
        <v>0</v>
      </c>
      <c r="N172" s="14">
        <v>0</v>
      </c>
      <c r="O172" s="14">
        <v>0</v>
      </c>
      <c r="P172" s="14">
        <v>0</v>
      </c>
      <c r="Q172" s="14">
        <v>0</v>
      </c>
      <c r="R172" s="14">
        <v>0</v>
      </c>
      <c r="S172" s="23">
        <v>0</v>
      </c>
      <c r="T172" s="5"/>
    </row>
    <row r="173" spans="2:20">
      <c r="B173" s="5"/>
      <c r="C173" s="22" t="s">
        <v>60</v>
      </c>
      <c r="D173" s="14">
        <v>0</v>
      </c>
      <c r="E173" s="14">
        <v>465.63789420124402</v>
      </c>
      <c r="F173" s="14">
        <v>-460.98151525923203</v>
      </c>
      <c r="G173" s="14">
        <v>0</v>
      </c>
      <c r="H173" s="14">
        <v>0</v>
      </c>
      <c r="I173" s="14">
        <v>0</v>
      </c>
      <c r="J173" s="14">
        <v>0</v>
      </c>
      <c r="K173" s="14">
        <v>0</v>
      </c>
      <c r="L173" s="14">
        <v>0</v>
      </c>
      <c r="M173" s="14">
        <v>0</v>
      </c>
      <c r="N173" s="14">
        <v>0</v>
      </c>
      <c r="O173" s="14">
        <v>0</v>
      </c>
      <c r="P173" s="14">
        <v>0</v>
      </c>
      <c r="Q173" s="14">
        <v>0</v>
      </c>
      <c r="R173" s="14">
        <v>0</v>
      </c>
      <c r="S173" s="23">
        <v>4.6563789420124504</v>
      </c>
      <c r="T173" s="5"/>
    </row>
    <row r="174" spans="2:20">
      <c r="B174" s="5"/>
      <c r="C174" s="22" t="s">
        <v>61</v>
      </c>
      <c r="D174" s="14">
        <v>0</v>
      </c>
      <c r="E174" s="14">
        <v>0</v>
      </c>
      <c r="F174" s="14">
        <v>0</v>
      </c>
      <c r="G174" s="14">
        <v>0</v>
      </c>
      <c r="H174" s="14">
        <v>0</v>
      </c>
      <c r="I174" s="14">
        <v>0</v>
      </c>
      <c r="J174" s="14">
        <v>42.886755488040599</v>
      </c>
      <c r="K174" s="14">
        <v>0</v>
      </c>
      <c r="L174" s="14">
        <v>-42.886755488040599</v>
      </c>
      <c r="M174" s="14">
        <v>0</v>
      </c>
      <c r="N174" s="14">
        <v>0</v>
      </c>
      <c r="O174" s="14">
        <v>0</v>
      </c>
      <c r="P174" s="14">
        <v>0</v>
      </c>
      <c r="Q174" s="14">
        <v>0</v>
      </c>
      <c r="R174" s="14">
        <v>0</v>
      </c>
      <c r="S174" s="23">
        <v>0</v>
      </c>
      <c r="T174" s="5"/>
    </row>
    <row r="175" spans="2:20">
      <c r="B175" s="5"/>
      <c r="C175" s="22" t="s">
        <v>62</v>
      </c>
      <c r="D175" s="14">
        <v>0</v>
      </c>
      <c r="E175" s="14">
        <v>0</v>
      </c>
      <c r="F175" s="14">
        <v>0</v>
      </c>
      <c r="G175" s="14">
        <v>0</v>
      </c>
      <c r="H175" s="14">
        <v>0</v>
      </c>
      <c r="I175" s="14">
        <v>0</v>
      </c>
      <c r="J175" s="14">
        <v>0</v>
      </c>
      <c r="K175" s="14">
        <v>0</v>
      </c>
      <c r="L175" s="14">
        <v>-3.2313287999265801</v>
      </c>
      <c r="M175" s="14">
        <v>0</v>
      </c>
      <c r="N175" s="14">
        <v>0</v>
      </c>
      <c r="O175" s="14">
        <v>0</v>
      </c>
      <c r="P175" s="14">
        <v>0</v>
      </c>
      <c r="Q175" s="14">
        <v>0</v>
      </c>
      <c r="R175" s="14">
        <v>4.6161839998951102</v>
      </c>
      <c r="S175" s="23">
        <v>1.3848551999685399</v>
      </c>
      <c r="T175" s="5"/>
    </row>
    <row r="176" spans="2:20">
      <c r="B176" s="5"/>
      <c r="C176" s="22" t="s">
        <v>63</v>
      </c>
      <c r="D176" s="14">
        <v>0</v>
      </c>
      <c r="E176" s="14">
        <v>0</v>
      </c>
      <c r="F176" s="14">
        <v>0</v>
      </c>
      <c r="G176" s="14">
        <v>6.6130879575557797</v>
      </c>
      <c r="H176" s="14">
        <v>0</v>
      </c>
      <c r="I176" s="14">
        <v>0</v>
      </c>
      <c r="J176" s="14">
        <v>0</v>
      </c>
      <c r="K176" s="14">
        <v>0.14376278168599499</v>
      </c>
      <c r="L176" s="14">
        <v>0</v>
      </c>
      <c r="M176" s="14">
        <v>0.57505112674398096</v>
      </c>
      <c r="N176" s="14">
        <v>0</v>
      </c>
      <c r="O176" s="14">
        <v>0</v>
      </c>
      <c r="P176" s="14">
        <v>7.5862514028148196</v>
      </c>
      <c r="Q176" s="14">
        <v>0</v>
      </c>
      <c r="R176" s="14">
        <v>-10.063394718019699</v>
      </c>
      <c r="S176" s="23">
        <v>4.8547585507809101</v>
      </c>
      <c r="T176" s="5"/>
    </row>
    <row r="177" spans="2:20">
      <c r="B177" s="5"/>
      <c r="C177" s="22" t="s">
        <v>64</v>
      </c>
      <c r="D177" s="14">
        <v>8.1420534667968703</v>
      </c>
      <c r="E177" s="14">
        <v>-16.134353034073101</v>
      </c>
      <c r="F177" s="14">
        <v>21.1027807897289</v>
      </c>
      <c r="G177" s="14">
        <v>0</v>
      </c>
      <c r="H177" s="14">
        <v>0</v>
      </c>
      <c r="I177" s="14">
        <v>0</v>
      </c>
      <c r="J177" s="14">
        <v>0</v>
      </c>
      <c r="K177" s="14">
        <v>0</v>
      </c>
      <c r="L177" s="14">
        <v>0</v>
      </c>
      <c r="M177" s="14">
        <v>0</v>
      </c>
      <c r="N177" s="14">
        <v>0</v>
      </c>
      <c r="O177" s="14">
        <v>0</v>
      </c>
      <c r="P177" s="14">
        <v>0</v>
      </c>
      <c r="Q177" s="14">
        <v>0</v>
      </c>
      <c r="R177" s="14">
        <v>0</v>
      </c>
      <c r="S177" s="23">
        <v>13.1104812224527</v>
      </c>
      <c r="T177" s="5"/>
    </row>
    <row r="178" spans="2:20">
      <c r="B178" s="5"/>
      <c r="C178" s="22" t="s">
        <v>65</v>
      </c>
      <c r="D178" s="14">
        <v>7.5011909179687501</v>
      </c>
      <c r="E178" s="14">
        <v>0</v>
      </c>
      <c r="F178" s="14">
        <v>19.422798115452299</v>
      </c>
      <c r="G178" s="14">
        <v>5.2030248598688003</v>
      </c>
      <c r="H178" s="14">
        <v>0</v>
      </c>
      <c r="I178" s="14">
        <v>0</v>
      </c>
      <c r="J178" s="14">
        <v>0</v>
      </c>
      <c r="K178" s="14">
        <v>0</v>
      </c>
      <c r="L178" s="14">
        <v>0</v>
      </c>
      <c r="M178" s="14">
        <v>0.45243694433641801</v>
      </c>
      <c r="N178" s="14">
        <v>0</v>
      </c>
      <c r="O178" s="14">
        <v>0</v>
      </c>
      <c r="P178" s="14">
        <v>32.060578512396702</v>
      </c>
      <c r="Q178" s="14">
        <v>0</v>
      </c>
      <c r="R178" s="14">
        <v>0</v>
      </c>
      <c r="S178" s="23">
        <v>64.6400293500229</v>
      </c>
      <c r="T178" s="5"/>
    </row>
    <row r="179" spans="2:20">
      <c r="B179" s="5"/>
      <c r="C179" s="22" t="s">
        <v>66</v>
      </c>
      <c r="D179" s="14">
        <v>0</v>
      </c>
      <c r="E179" s="14">
        <v>0</v>
      </c>
      <c r="F179" s="14">
        <v>0</v>
      </c>
      <c r="G179" s="14">
        <v>3.7709501209231999</v>
      </c>
      <c r="H179" s="14">
        <v>0</v>
      </c>
      <c r="I179" s="14">
        <v>0</v>
      </c>
      <c r="J179" s="14">
        <v>0</v>
      </c>
      <c r="K179" s="14">
        <v>0</v>
      </c>
      <c r="L179" s="14">
        <v>0</v>
      </c>
      <c r="M179" s="14">
        <v>0.327908706167235</v>
      </c>
      <c r="N179" s="14">
        <v>0</v>
      </c>
      <c r="O179" s="14">
        <v>0</v>
      </c>
      <c r="P179" s="14">
        <v>40.104254150641999</v>
      </c>
      <c r="Q179" s="14">
        <v>5.0544873823760099</v>
      </c>
      <c r="R179" s="14">
        <v>0</v>
      </c>
      <c r="S179" s="23">
        <v>49.257600360108398</v>
      </c>
      <c r="T179" s="5"/>
    </row>
    <row r="180" spans="2:20">
      <c r="B180" s="5"/>
      <c r="C180" s="18" t="s">
        <v>67</v>
      </c>
      <c r="D180" s="19">
        <v>16.6560247145622</v>
      </c>
      <c r="E180" s="19">
        <v>449.50354116717102</v>
      </c>
      <c r="F180" s="19">
        <v>-419.50552313090998</v>
      </c>
      <c r="G180" s="19">
        <v>85.039471112798793</v>
      </c>
      <c r="H180" s="19">
        <v>1083.7741046832</v>
      </c>
      <c r="I180" s="19">
        <v>178.309090909091</v>
      </c>
      <c r="J180" s="19">
        <v>121.181138639821</v>
      </c>
      <c r="K180" s="19">
        <v>29.768294965288302</v>
      </c>
      <c r="L180" s="19">
        <v>-46.1180842879672</v>
      </c>
      <c r="M180" s="19">
        <v>-20.258897601599202</v>
      </c>
      <c r="N180" s="19">
        <v>0</v>
      </c>
      <c r="O180" s="19">
        <v>5.09259734951259</v>
      </c>
      <c r="P180" s="19">
        <v>-496.29437047960101</v>
      </c>
      <c r="Q180" s="19">
        <v>-60.172468837809603</v>
      </c>
      <c r="R180" s="19">
        <v>-5.4472107181245502</v>
      </c>
      <c r="S180" s="19">
        <v>921.527708485429</v>
      </c>
      <c r="T180" s="5"/>
    </row>
    <row r="181" spans="2:20">
      <c r="B181" s="5"/>
      <c r="C181" s="20"/>
      <c r="D181" s="21"/>
      <c r="E181" s="21"/>
      <c r="F181" s="21"/>
      <c r="G181" s="21"/>
      <c r="H181" s="21"/>
      <c r="I181" s="21"/>
      <c r="J181" s="21"/>
      <c r="K181" s="21"/>
      <c r="L181" s="21"/>
      <c r="M181" s="21"/>
      <c r="N181" s="21"/>
      <c r="O181" s="21"/>
      <c r="P181" s="21"/>
      <c r="Q181" s="21"/>
      <c r="R181" s="21"/>
      <c r="S181" s="21"/>
      <c r="T181" s="5"/>
    </row>
    <row r="182" spans="2:20">
      <c r="B182" s="5"/>
      <c r="C182" s="22" t="s">
        <v>68</v>
      </c>
      <c r="D182" s="14">
        <v>2.4350914505274801</v>
      </c>
      <c r="E182" s="14">
        <v>0</v>
      </c>
      <c r="F182" s="14">
        <v>18.685308217690999</v>
      </c>
      <c r="G182" s="14">
        <v>90.690087499523599</v>
      </c>
      <c r="H182" s="14">
        <v>0</v>
      </c>
      <c r="I182" s="14">
        <v>0</v>
      </c>
      <c r="J182" s="14">
        <v>16.561858262516999</v>
      </c>
      <c r="K182" s="14">
        <v>5.7048230389225099</v>
      </c>
      <c r="L182" s="14">
        <v>1.05767427734375</v>
      </c>
      <c r="M182" s="14">
        <v>7.88609456517597</v>
      </c>
      <c r="N182" s="14">
        <v>0</v>
      </c>
      <c r="O182" s="14">
        <v>0</v>
      </c>
      <c r="P182" s="14">
        <v>127.88727285716099</v>
      </c>
      <c r="Q182" s="14">
        <v>21.391690796451599</v>
      </c>
      <c r="R182" s="14">
        <v>3.30515258789063</v>
      </c>
      <c r="S182" s="23">
        <v>295.60505355320402</v>
      </c>
      <c r="T182" s="5"/>
    </row>
    <row r="183" spans="2:20">
      <c r="B183" s="5"/>
      <c r="C183" s="22" t="s">
        <v>69</v>
      </c>
      <c r="D183" s="14">
        <v>0</v>
      </c>
      <c r="E183" s="14">
        <v>0</v>
      </c>
      <c r="F183" s="14">
        <v>301.15735940524797</v>
      </c>
      <c r="G183" s="14">
        <v>10.6387281798364</v>
      </c>
      <c r="H183" s="14">
        <v>0</v>
      </c>
      <c r="I183" s="14">
        <v>0</v>
      </c>
      <c r="J183" s="14">
        <v>0</v>
      </c>
      <c r="K183" s="14">
        <v>0</v>
      </c>
      <c r="L183" s="14">
        <v>37.806005937221499</v>
      </c>
      <c r="M183" s="14">
        <v>1.02405009123318</v>
      </c>
      <c r="N183" s="14">
        <v>0</v>
      </c>
      <c r="O183" s="14">
        <v>0</v>
      </c>
      <c r="P183" s="14">
        <v>27.481917677670499</v>
      </c>
      <c r="Q183" s="14">
        <v>0</v>
      </c>
      <c r="R183" s="14">
        <v>0.49126373722019001</v>
      </c>
      <c r="S183" s="23">
        <v>378.59932502842901</v>
      </c>
      <c r="T183" s="5"/>
    </row>
    <row r="184" spans="2:20">
      <c r="B184" s="5"/>
      <c r="C184" s="22" t="s">
        <v>70</v>
      </c>
      <c r="D184" s="14">
        <v>0</v>
      </c>
      <c r="E184" s="14">
        <v>0</v>
      </c>
      <c r="F184" s="14">
        <v>15.2825143767471</v>
      </c>
      <c r="G184" s="14">
        <v>83.376139634147805</v>
      </c>
      <c r="H184" s="14">
        <v>0</v>
      </c>
      <c r="I184" s="14">
        <v>0</v>
      </c>
      <c r="J184" s="14">
        <v>76.063688394982904</v>
      </c>
      <c r="K184" s="14">
        <v>0</v>
      </c>
      <c r="L184" s="14">
        <v>0</v>
      </c>
      <c r="M184" s="14">
        <v>7.2500990986215497</v>
      </c>
      <c r="N184" s="14">
        <v>41.655432359759601</v>
      </c>
      <c r="O184" s="14">
        <v>0.77006413908203397</v>
      </c>
      <c r="P184" s="14">
        <v>157.95415268418699</v>
      </c>
      <c r="Q184" s="14">
        <v>30.823495910793799</v>
      </c>
      <c r="R184" s="14">
        <v>0</v>
      </c>
      <c r="S184" s="23">
        <v>413.17558659832201</v>
      </c>
      <c r="T184" s="5"/>
    </row>
    <row r="185" spans="2:20">
      <c r="B185" s="5"/>
      <c r="C185" s="22" t="s">
        <v>71</v>
      </c>
      <c r="D185" s="14">
        <v>0</v>
      </c>
      <c r="E185" s="14">
        <v>0</v>
      </c>
      <c r="F185" s="14">
        <v>8.0339957766220795</v>
      </c>
      <c r="G185" s="14">
        <v>45.902694704054099</v>
      </c>
      <c r="H185" s="14">
        <v>0</v>
      </c>
      <c r="I185" s="14">
        <v>0</v>
      </c>
      <c r="J185" s="14">
        <v>7.2212655206083998</v>
      </c>
      <c r="K185" s="14">
        <v>0</v>
      </c>
      <c r="L185" s="14">
        <v>0</v>
      </c>
      <c r="M185" s="14">
        <v>3.99153866991775</v>
      </c>
      <c r="N185" s="14">
        <v>13.032759828830001</v>
      </c>
      <c r="O185" s="14">
        <v>1.63381573932797</v>
      </c>
      <c r="P185" s="14">
        <v>121.78432803391701</v>
      </c>
      <c r="Q185" s="14">
        <v>7.9572821305642298</v>
      </c>
      <c r="R185" s="14">
        <v>0</v>
      </c>
      <c r="S185" s="23">
        <v>209.557680403841</v>
      </c>
      <c r="T185" s="5"/>
    </row>
    <row r="186" spans="2:20">
      <c r="B186" s="5"/>
      <c r="C186" s="22" t="s">
        <v>72</v>
      </c>
      <c r="D186" s="14">
        <v>0</v>
      </c>
      <c r="E186" s="14">
        <v>0</v>
      </c>
      <c r="F186" s="14">
        <v>28.447053411837398</v>
      </c>
      <c r="G186" s="14">
        <v>2.24418576106194</v>
      </c>
      <c r="H186" s="14">
        <v>0</v>
      </c>
      <c r="I186" s="14">
        <v>0</v>
      </c>
      <c r="J186" s="14">
        <v>1.10661796888252</v>
      </c>
      <c r="K186" s="14">
        <v>0</v>
      </c>
      <c r="L186" s="14">
        <v>3.8296483052490902</v>
      </c>
      <c r="M186" s="14">
        <v>0.19514658791843001</v>
      </c>
      <c r="N186" s="14">
        <v>0</v>
      </c>
      <c r="O186" s="14">
        <v>0.51937526686963897</v>
      </c>
      <c r="P186" s="14">
        <v>7.9492837793472404</v>
      </c>
      <c r="Q186" s="14">
        <v>0</v>
      </c>
      <c r="R186" s="14">
        <v>0.13892990437736899</v>
      </c>
      <c r="S186" s="23">
        <v>44.430240985543698</v>
      </c>
      <c r="T186" s="5"/>
    </row>
    <row r="187" spans="2:20">
      <c r="B187" s="5"/>
      <c r="C187" s="22" t="s">
        <v>73</v>
      </c>
      <c r="D187" s="14">
        <v>0</v>
      </c>
      <c r="E187" s="14">
        <v>0</v>
      </c>
      <c r="F187" s="14">
        <v>0</v>
      </c>
      <c r="G187" s="14">
        <v>0</v>
      </c>
      <c r="H187" s="14">
        <v>0</v>
      </c>
      <c r="I187" s="14">
        <v>0</v>
      </c>
      <c r="J187" s="14">
        <v>0</v>
      </c>
      <c r="K187" s="14">
        <v>0</v>
      </c>
      <c r="L187" s="14">
        <v>0</v>
      </c>
      <c r="M187" s="14">
        <v>0</v>
      </c>
      <c r="N187" s="14">
        <v>0</v>
      </c>
      <c r="O187" s="14">
        <v>0</v>
      </c>
      <c r="P187" s="14">
        <v>0.48</v>
      </c>
      <c r="Q187" s="14">
        <v>0</v>
      </c>
      <c r="R187" s="14">
        <v>0</v>
      </c>
      <c r="S187" s="23">
        <v>0.48</v>
      </c>
      <c r="T187" s="5"/>
    </row>
    <row r="188" spans="2:20">
      <c r="B188" s="5"/>
      <c r="C188" s="18" t="s">
        <v>74</v>
      </c>
      <c r="D188" s="19">
        <v>2.4350914505274801</v>
      </c>
      <c r="E188" s="19">
        <v>0</v>
      </c>
      <c r="F188" s="19">
        <v>371.60623118814499</v>
      </c>
      <c r="G188" s="19">
        <v>232.85183577862401</v>
      </c>
      <c r="H188" s="19">
        <v>0</v>
      </c>
      <c r="I188" s="19">
        <v>0</v>
      </c>
      <c r="J188" s="19">
        <v>100.953430146991</v>
      </c>
      <c r="K188" s="19">
        <v>5.7048230389225099</v>
      </c>
      <c r="L188" s="19">
        <v>42.693328519814301</v>
      </c>
      <c r="M188" s="19">
        <v>20.346929012866902</v>
      </c>
      <c r="N188" s="19">
        <v>54.688192188589603</v>
      </c>
      <c r="O188" s="19">
        <v>2.9232551452796498</v>
      </c>
      <c r="P188" s="19">
        <v>443.53695503228198</v>
      </c>
      <c r="Q188" s="19">
        <v>60.172468837809603</v>
      </c>
      <c r="R188" s="19">
        <v>3.93534622948818</v>
      </c>
      <c r="S188" s="19">
        <v>1341.8478865693401</v>
      </c>
      <c r="T188" s="5"/>
    </row>
    <row r="189" spans="2:20">
      <c r="B189" s="5"/>
      <c r="C189" s="13" t="s">
        <v>75</v>
      </c>
      <c r="D189" s="14">
        <v>1.1726321644176101</v>
      </c>
      <c r="E189" s="14">
        <v>0</v>
      </c>
      <c r="F189" s="14">
        <v>130.182987158663</v>
      </c>
      <c r="G189" s="14">
        <v>12.841593817444201</v>
      </c>
      <c r="H189" s="14">
        <v>0</v>
      </c>
      <c r="I189" s="14">
        <v>0</v>
      </c>
      <c r="J189" s="14">
        <v>0</v>
      </c>
      <c r="K189" s="14">
        <v>0</v>
      </c>
      <c r="L189" s="14">
        <v>0.27491428444602301</v>
      </c>
      <c r="M189" s="14">
        <v>0</v>
      </c>
      <c r="N189" s="14">
        <v>0</v>
      </c>
      <c r="O189" s="14">
        <v>0</v>
      </c>
      <c r="P189" s="14">
        <v>0</v>
      </c>
      <c r="Q189" s="14">
        <v>0</v>
      </c>
      <c r="R189" s="14">
        <v>1.5118644886363599</v>
      </c>
      <c r="S189" s="23">
        <v>145.98399191360701</v>
      </c>
      <c r="T189" s="5"/>
    </row>
    <row r="190" spans="2:20">
      <c r="B190" s="5"/>
      <c r="C190" s="18" t="s">
        <v>76</v>
      </c>
      <c r="D190" s="19">
        <v>3.6077236149451002</v>
      </c>
      <c r="E190" s="19">
        <v>0</v>
      </c>
      <c r="F190" s="19">
        <v>501.78921834680801</v>
      </c>
      <c r="G190" s="19">
        <v>245.693429596068</v>
      </c>
      <c r="H190" s="19">
        <v>0</v>
      </c>
      <c r="I190" s="19">
        <v>0</v>
      </c>
      <c r="J190" s="19">
        <v>100.953430146991</v>
      </c>
      <c r="K190" s="19">
        <v>5.7048230389225099</v>
      </c>
      <c r="L190" s="19">
        <v>42.968242804260399</v>
      </c>
      <c r="M190" s="19">
        <v>20.346929012866902</v>
      </c>
      <c r="N190" s="19">
        <v>54.688192188589603</v>
      </c>
      <c r="O190" s="19">
        <v>2.9232551452796498</v>
      </c>
      <c r="P190" s="19">
        <v>443.53695503228198</v>
      </c>
      <c r="Q190" s="19">
        <v>60.172468837809603</v>
      </c>
      <c r="R190" s="19">
        <v>5.4472107181245502</v>
      </c>
      <c r="S190" s="19">
        <v>1487.8318784829501</v>
      </c>
      <c r="T190" s="5"/>
    </row>
    <row r="191" spans="2:20">
      <c r="B191" s="5"/>
      <c r="C191" s="5"/>
      <c r="D191" s="24">
        <f t="shared" ref="D191:S191" si="2">D190+D180-D166</f>
        <v>0</v>
      </c>
      <c r="E191" s="24">
        <f t="shared" si="2"/>
        <v>0</v>
      </c>
      <c r="F191" s="24">
        <f t="shared" si="2"/>
        <v>0</v>
      </c>
      <c r="G191" s="24">
        <f t="shared" si="2"/>
        <v>-9.1776934118229292E-2</v>
      </c>
      <c r="H191" s="24">
        <f t="shared" si="2"/>
        <v>0</v>
      </c>
      <c r="I191" s="24">
        <f t="shared" si="2"/>
        <v>0</v>
      </c>
      <c r="J191" s="24">
        <f t="shared" si="2"/>
        <v>0</v>
      </c>
      <c r="K191" s="24">
        <f t="shared" si="2"/>
        <v>0</v>
      </c>
      <c r="L191" s="24">
        <f t="shared" si="2"/>
        <v>4.8849813083506888E-14</v>
      </c>
      <c r="M191" s="24">
        <f t="shared" si="2"/>
        <v>9.1776934117648132E-2</v>
      </c>
      <c r="N191" s="24">
        <f t="shared" si="2"/>
        <v>0</v>
      </c>
      <c r="O191" s="24">
        <f t="shared" si="2"/>
        <v>0</v>
      </c>
      <c r="P191" s="24">
        <f t="shared" si="2"/>
        <v>-4.3343106881366111E-13</v>
      </c>
      <c r="Q191" s="24">
        <f t="shared" si="2"/>
        <v>0</v>
      </c>
      <c r="R191" s="24">
        <f t="shared" si="2"/>
        <v>0</v>
      </c>
      <c r="S191" s="24">
        <f t="shared" si="2"/>
        <v>0</v>
      </c>
      <c r="T191" s="5"/>
    </row>
    <row r="192" spans="2:20">
      <c r="B192" s="5"/>
      <c r="C192" s="5"/>
      <c r="D192" s="5"/>
      <c r="E192" s="5"/>
      <c r="F192" s="5"/>
      <c r="G192" s="5"/>
      <c r="H192" s="5"/>
      <c r="I192" s="5"/>
      <c r="J192" s="5"/>
      <c r="K192" s="5"/>
      <c r="L192" s="5"/>
      <c r="M192" s="5"/>
      <c r="N192" s="5"/>
      <c r="O192" s="5"/>
      <c r="P192" s="5"/>
      <c r="Q192" s="5"/>
      <c r="R192" s="5"/>
      <c r="S192" s="5"/>
      <c r="T192" s="5"/>
    </row>
    <row r="193" spans="2:20" ht="14.25">
      <c r="B193" s="9"/>
      <c r="C193" s="10" t="s">
        <v>81</v>
      </c>
      <c r="D193" s="9"/>
      <c r="E193" s="9"/>
      <c r="F193" s="9"/>
      <c r="G193" s="9"/>
      <c r="H193" s="9"/>
      <c r="I193" s="9"/>
      <c r="J193" s="9"/>
      <c r="K193" s="9"/>
      <c r="L193" s="9"/>
      <c r="M193" s="9"/>
      <c r="N193" s="9"/>
      <c r="O193" s="9"/>
      <c r="P193" s="9"/>
      <c r="Q193" s="9"/>
      <c r="R193" s="9"/>
      <c r="S193" s="9"/>
      <c r="T193" s="9"/>
    </row>
    <row r="194" spans="2:20">
      <c r="B194" s="5"/>
      <c r="C194" s="5"/>
      <c r="D194" s="5"/>
      <c r="E194" s="5"/>
      <c r="F194" s="5"/>
      <c r="G194" s="5"/>
      <c r="H194" s="5"/>
      <c r="I194" s="5"/>
      <c r="J194" s="5"/>
      <c r="K194" s="5"/>
      <c r="L194" s="5"/>
      <c r="M194" s="5"/>
      <c r="N194" s="5"/>
      <c r="O194" s="5"/>
      <c r="P194" s="5"/>
      <c r="Q194" s="5"/>
      <c r="R194" s="5"/>
      <c r="S194" s="5"/>
      <c r="T194" s="5"/>
    </row>
    <row r="195" spans="2:20" ht="13.5" customHeight="1">
      <c r="B195" s="5"/>
      <c r="C195" s="2190" t="s">
        <v>30</v>
      </c>
      <c r="D195" s="2188" t="s">
        <v>31</v>
      </c>
      <c r="E195" s="2188" t="s">
        <v>32</v>
      </c>
      <c r="F195" s="2188" t="s">
        <v>33</v>
      </c>
      <c r="G195" s="2188" t="s">
        <v>34</v>
      </c>
      <c r="H195" s="2188" t="s">
        <v>35</v>
      </c>
      <c r="I195" s="2188" t="s">
        <v>36</v>
      </c>
      <c r="J195" s="2188" t="s">
        <v>37</v>
      </c>
      <c r="K195" s="2188"/>
      <c r="L195" s="2188"/>
      <c r="M195" s="2188"/>
      <c r="N195" s="2188"/>
      <c r="O195" s="2188"/>
      <c r="P195" s="2188" t="s">
        <v>38</v>
      </c>
      <c r="Q195" s="2188" t="s">
        <v>39</v>
      </c>
      <c r="R195" s="2188" t="s">
        <v>40</v>
      </c>
      <c r="S195" s="2188" t="s">
        <v>41</v>
      </c>
      <c r="T195" s="5"/>
    </row>
    <row r="196" spans="2:20" ht="56.25">
      <c r="B196" s="5"/>
      <c r="C196" s="2190"/>
      <c r="D196" s="2188"/>
      <c r="E196" s="2188"/>
      <c r="F196" s="2188"/>
      <c r="G196" s="2188"/>
      <c r="H196" s="2188"/>
      <c r="I196" s="2188"/>
      <c r="J196" s="11" t="s">
        <v>42</v>
      </c>
      <c r="K196" s="11" t="s">
        <v>43</v>
      </c>
      <c r="L196" s="11" t="s">
        <v>44</v>
      </c>
      <c r="M196" s="11" t="s">
        <v>45</v>
      </c>
      <c r="N196" s="12" t="s">
        <v>46</v>
      </c>
      <c r="O196" s="11" t="s">
        <v>47</v>
      </c>
      <c r="P196" s="2188"/>
      <c r="Q196" s="2188"/>
      <c r="R196" s="2188"/>
      <c r="S196" s="2188"/>
      <c r="T196" s="5"/>
    </row>
    <row r="197" spans="2:20">
      <c r="B197" s="5"/>
      <c r="C197" s="13" t="s">
        <v>48</v>
      </c>
      <c r="D197" s="14">
        <v>0</v>
      </c>
      <c r="E197" s="14">
        <v>9.7691999999999997</v>
      </c>
      <c r="F197" s="14">
        <v>0</v>
      </c>
      <c r="G197" s="14">
        <v>0.18608</v>
      </c>
      <c r="H197" s="15">
        <v>1069.3939393939399</v>
      </c>
      <c r="I197" s="15">
        <v>194.6</v>
      </c>
      <c r="J197" s="15">
        <v>224.66743134970599</v>
      </c>
      <c r="K197" s="15">
        <v>37.278607013832001</v>
      </c>
      <c r="L197" s="14">
        <v>0</v>
      </c>
      <c r="M197" s="14">
        <v>0</v>
      </c>
      <c r="N197" s="15">
        <v>60.333738532710498</v>
      </c>
      <c r="O197" s="15">
        <v>9.1855201728338205</v>
      </c>
      <c r="P197" s="14">
        <v>0</v>
      </c>
      <c r="Q197" s="14">
        <v>0</v>
      </c>
      <c r="R197" s="14">
        <v>0</v>
      </c>
      <c r="S197" s="17">
        <v>1605.4145164630199</v>
      </c>
      <c r="T197" s="5"/>
    </row>
    <row r="198" spans="2:20">
      <c r="B198" s="5"/>
      <c r="C198" s="13" t="s">
        <v>49</v>
      </c>
      <c r="D198" s="14">
        <v>12.9193471516563</v>
      </c>
      <c r="E198" s="14">
        <v>409.19758903168002</v>
      </c>
      <c r="F198" s="14">
        <v>133.03147421440801</v>
      </c>
      <c r="G198" s="14">
        <v>297.822425417403</v>
      </c>
      <c r="H198" s="14">
        <v>0</v>
      </c>
      <c r="I198" s="14">
        <v>0</v>
      </c>
      <c r="J198" s="14">
        <v>0</v>
      </c>
      <c r="K198" s="14">
        <v>0</v>
      </c>
      <c r="L198" s="14">
        <v>0</v>
      </c>
      <c r="M198" s="14">
        <v>0</v>
      </c>
      <c r="N198" s="14">
        <v>0</v>
      </c>
      <c r="O198" s="14">
        <v>0</v>
      </c>
      <c r="P198" s="14">
        <v>0</v>
      </c>
      <c r="Q198" s="14">
        <v>0</v>
      </c>
      <c r="R198" s="14">
        <v>0</v>
      </c>
      <c r="S198" s="17">
        <v>852.97083581514801</v>
      </c>
      <c r="T198" s="5"/>
    </row>
    <row r="199" spans="2:20">
      <c r="B199" s="5"/>
      <c r="C199" s="13" t="s">
        <v>50</v>
      </c>
      <c r="D199" s="14">
        <v>0</v>
      </c>
      <c r="E199" s="14">
        <v>0</v>
      </c>
      <c r="F199" s="14">
        <v>0</v>
      </c>
      <c r="G199" s="14">
        <v>0</v>
      </c>
      <c r="H199" s="14">
        <v>0</v>
      </c>
      <c r="I199" s="14">
        <v>0</v>
      </c>
      <c r="J199" s="14">
        <v>0</v>
      </c>
      <c r="K199" s="14">
        <v>0</v>
      </c>
      <c r="L199" s="14">
        <v>0</v>
      </c>
      <c r="M199" s="14">
        <v>0</v>
      </c>
      <c r="N199" s="14">
        <v>0</v>
      </c>
      <c r="O199" s="14">
        <v>0</v>
      </c>
      <c r="P199" s="14">
        <v>-48.935732553446002</v>
      </c>
      <c r="Q199" s="14">
        <v>0</v>
      </c>
      <c r="R199" s="14">
        <v>0</v>
      </c>
      <c r="S199" s="17">
        <v>-48.935732553446002</v>
      </c>
      <c r="T199" s="5"/>
    </row>
    <row r="200" spans="2:20">
      <c r="B200" s="5"/>
      <c r="C200" s="13" t="s">
        <v>51</v>
      </c>
      <c r="D200" s="14">
        <v>0</v>
      </c>
      <c r="E200" s="14">
        <v>0</v>
      </c>
      <c r="F200" s="14">
        <v>-16.1142804846369</v>
      </c>
      <c r="G200" s="14">
        <v>-5.6182842749223999E-2</v>
      </c>
      <c r="H200" s="14">
        <v>0</v>
      </c>
      <c r="I200" s="14">
        <v>0</v>
      </c>
      <c r="J200" s="14">
        <v>0</v>
      </c>
      <c r="K200" s="14">
        <v>0</v>
      </c>
      <c r="L200" s="14">
        <v>0</v>
      </c>
      <c r="M200" s="14">
        <v>-6.2425380832471103E-3</v>
      </c>
      <c r="N200" s="14">
        <v>0</v>
      </c>
      <c r="O200" s="14">
        <v>0</v>
      </c>
      <c r="P200" s="14">
        <v>0</v>
      </c>
      <c r="Q200" s="14">
        <v>0</v>
      </c>
      <c r="R200" s="14">
        <v>0</v>
      </c>
      <c r="S200" s="17">
        <v>-16.176705865469401</v>
      </c>
      <c r="T200" s="5"/>
    </row>
    <row r="201" spans="2:20">
      <c r="B201" s="5"/>
      <c r="C201" s="13" t="s">
        <v>52</v>
      </c>
      <c r="D201" s="14">
        <v>0</v>
      </c>
      <c r="E201" s="14">
        <v>0</v>
      </c>
      <c r="F201" s="14">
        <v>-74.686327904220704</v>
      </c>
      <c r="G201" s="14">
        <v>0</v>
      </c>
      <c r="H201" s="14">
        <v>0</v>
      </c>
      <c r="I201" s="14">
        <v>0</v>
      </c>
      <c r="J201" s="14">
        <v>0</v>
      </c>
      <c r="K201" s="14">
        <v>0</v>
      </c>
      <c r="L201" s="14">
        <v>-4.14190380795604</v>
      </c>
      <c r="M201" s="14">
        <v>0</v>
      </c>
      <c r="N201" s="14">
        <v>0</v>
      </c>
      <c r="O201" s="14">
        <v>0</v>
      </c>
      <c r="P201" s="14">
        <v>0</v>
      </c>
      <c r="Q201" s="14">
        <v>0</v>
      </c>
      <c r="R201" s="14">
        <v>0</v>
      </c>
      <c r="S201" s="17">
        <v>-78.828231712176802</v>
      </c>
      <c r="T201" s="5"/>
    </row>
    <row r="202" spans="2:20">
      <c r="B202" s="5"/>
      <c r="C202" s="13" t="s">
        <v>53</v>
      </c>
      <c r="D202" s="14">
        <v>0</v>
      </c>
      <c r="E202" s="14">
        <v>0</v>
      </c>
      <c r="F202" s="14">
        <v>0</v>
      </c>
      <c r="G202" s="14">
        <v>0</v>
      </c>
      <c r="H202" s="14">
        <v>0</v>
      </c>
      <c r="I202" s="14">
        <v>0</v>
      </c>
      <c r="J202" s="14">
        <v>0</v>
      </c>
      <c r="K202" s="14">
        <v>0</v>
      </c>
      <c r="L202" s="14">
        <v>0</v>
      </c>
      <c r="M202" s="14">
        <v>0</v>
      </c>
      <c r="N202" s="14">
        <v>0</v>
      </c>
      <c r="O202" s="14">
        <v>0</v>
      </c>
      <c r="P202" s="14">
        <v>0</v>
      </c>
      <c r="Q202" s="14">
        <v>0</v>
      </c>
      <c r="R202" s="14">
        <v>0</v>
      </c>
      <c r="S202" s="17">
        <v>0</v>
      </c>
      <c r="T202" s="5"/>
    </row>
    <row r="203" spans="2:20">
      <c r="B203" s="5"/>
      <c r="C203" s="18" t="s">
        <v>54</v>
      </c>
      <c r="D203" s="19">
        <v>12.9193471516563</v>
      </c>
      <c r="E203" s="19">
        <v>418.96678903167998</v>
      </c>
      <c r="F203" s="19">
        <v>42.230865825550602</v>
      </c>
      <c r="G203" s="19">
        <v>297.95232257465398</v>
      </c>
      <c r="H203" s="19">
        <v>1069.3939393939399</v>
      </c>
      <c r="I203" s="19">
        <v>194.6</v>
      </c>
      <c r="J203" s="19">
        <v>224.66743134970599</v>
      </c>
      <c r="K203" s="19">
        <v>37.278607013832001</v>
      </c>
      <c r="L203" s="19">
        <v>-4.14190380795604</v>
      </c>
      <c r="M203" s="19">
        <v>-6.2425380832471103E-3</v>
      </c>
      <c r="N203" s="19">
        <v>60.333738532710498</v>
      </c>
      <c r="O203" s="19">
        <v>9.1855201728338205</v>
      </c>
      <c r="P203" s="19">
        <v>-48.935732553446002</v>
      </c>
      <c r="Q203" s="19">
        <v>0</v>
      </c>
      <c r="R203" s="19">
        <v>0</v>
      </c>
      <c r="S203" s="19">
        <v>2314.4446821470801</v>
      </c>
      <c r="T203" s="5"/>
    </row>
    <row r="204" spans="2:20">
      <c r="B204" s="5"/>
      <c r="C204" s="20"/>
      <c r="D204" s="21"/>
      <c r="E204" s="21"/>
      <c r="F204" s="21"/>
      <c r="G204" s="21"/>
      <c r="H204" s="21"/>
      <c r="I204" s="21"/>
      <c r="J204" s="21"/>
      <c r="K204" s="21"/>
      <c r="L204" s="21"/>
      <c r="M204" s="21"/>
      <c r="N204" s="21"/>
      <c r="O204" s="21"/>
      <c r="P204" s="21"/>
      <c r="Q204" s="21"/>
      <c r="R204" s="21"/>
      <c r="S204" s="21"/>
      <c r="T204" s="5"/>
    </row>
    <row r="205" spans="2:20">
      <c r="B205" s="5"/>
      <c r="C205" s="22" t="s">
        <v>55</v>
      </c>
      <c r="D205" s="14">
        <v>0</v>
      </c>
      <c r="E205" s="14">
        <v>0</v>
      </c>
      <c r="F205" s="14">
        <v>0</v>
      </c>
      <c r="G205" s="14">
        <v>0</v>
      </c>
      <c r="H205" s="14">
        <v>0</v>
      </c>
      <c r="I205" s="14">
        <v>0</v>
      </c>
      <c r="J205" s="14">
        <v>0</v>
      </c>
      <c r="K205" s="14">
        <v>0</v>
      </c>
      <c r="L205" s="14">
        <v>0</v>
      </c>
      <c r="M205" s="14">
        <v>0</v>
      </c>
      <c r="N205" s="14">
        <v>0</v>
      </c>
      <c r="O205" s="14">
        <v>0</v>
      </c>
      <c r="P205" s="14">
        <v>0</v>
      </c>
      <c r="Q205" s="14">
        <v>0</v>
      </c>
      <c r="R205" s="14">
        <v>0</v>
      </c>
      <c r="S205" s="23">
        <v>0</v>
      </c>
      <c r="T205" s="5"/>
    </row>
    <row r="206" spans="2:20">
      <c r="B206" s="5"/>
      <c r="C206" s="22" t="s">
        <v>56</v>
      </c>
      <c r="D206" s="14">
        <v>0</v>
      </c>
      <c r="E206" s="14">
        <v>0</v>
      </c>
      <c r="F206" s="14">
        <v>0</v>
      </c>
      <c r="G206" s="14">
        <v>45.490909090909099</v>
      </c>
      <c r="H206" s="14">
        <v>1069.3939393939399</v>
      </c>
      <c r="I206" s="14">
        <v>194.6</v>
      </c>
      <c r="J206" s="14">
        <v>21.1953851819035</v>
      </c>
      <c r="K206" s="14">
        <v>7.10523467058003</v>
      </c>
      <c r="L206" s="14">
        <v>0</v>
      </c>
      <c r="M206" s="14">
        <v>5.05454545454546</v>
      </c>
      <c r="N206" s="14">
        <v>0</v>
      </c>
      <c r="O206" s="14">
        <v>0</v>
      </c>
      <c r="P206" s="14">
        <v>-584.9</v>
      </c>
      <c r="Q206" s="14">
        <v>0</v>
      </c>
      <c r="R206" s="14">
        <v>0</v>
      </c>
      <c r="S206" s="23">
        <v>757.94001379187796</v>
      </c>
      <c r="T206" s="5"/>
    </row>
    <row r="207" spans="2:20">
      <c r="B207" s="5"/>
      <c r="C207" s="22" t="s">
        <v>57</v>
      </c>
      <c r="D207" s="14">
        <v>0</v>
      </c>
      <c r="E207" s="14">
        <v>0</v>
      </c>
      <c r="F207" s="14">
        <v>0</v>
      </c>
      <c r="G207" s="14">
        <v>18.367871704671401</v>
      </c>
      <c r="H207" s="14">
        <v>0</v>
      </c>
      <c r="I207" s="14">
        <v>0</v>
      </c>
      <c r="J207" s="14">
        <v>26.005723960832299</v>
      </c>
      <c r="K207" s="14">
        <v>23.958493278557299</v>
      </c>
      <c r="L207" s="14">
        <v>0</v>
      </c>
      <c r="M207" s="14">
        <v>2.0408746338523698</v>
      </c>
      <c r="N207" s="14">
        <v>0</v>
      </c>
      <c r="O207" s="14">
        <v>5.8333443106277398</v>
      </c>
      <c r="P207" s="14">
        <v>0</v>
      </c>
      <c r="Q207" s="14">
        <v>-69.146331472283194</v>
      </c>
      <c r="R207" s="14">
        <v>0</v>
      </c>
      <c r="S207" s="23">
        <v>7.0599764162579399</v>
      </c>
      <c r="T207" s="5"/>
    </row>
    <row r="208" spans="2:20">
      <c r="B208" s="5"/>
      <c r="C208" s="22" t="s">
        <v>58</v>
      </c>
      <c r="D208" s="14">
        <v>0</v>
      </c>
      <c r="E208" s="14">
        <v>0</v>
      </c>
      <c r="F208" s="14">
        <v>0</v>
      </c>
      <c r="G208" s="14">
        <v>0</v>
      </c>
      <c r="H208" s="14">
        <v>0</v>
      </c>
      <c r="I208" s="14">
        <v>0</v>
      </c>
      <c r="J208" s="14">
        <v>36.4293995794851</v>
      </c>
      <c r="K208" s="14">
        <v>0</v>
      </c>
      <c r="L208" s="14">
        <v>0</v>
      </c>
      <c r="M208" s="14">
        <v>-31.693577634152</v>
      </c>
      <c r="N208" s="14">
        <v>0</v>
      </c>
      <c r="O208" s="14">
        <v>0</v>
      </c>
      <c r="P208" s="14">
        <v>0</v>
      </c>
      <c r="Q208" s="14">
        <v>0</v>
      </c>
      <c r="R208" s="14">
        <v>0</v>
      </c>
      <c r="S208" s="23">
        <v>4.7358219453330603</v>
      </c>
      <c r="T208" s="5"/>
    </row>
    <row r="209" spans="2:20">
      <c r="B209" s="5"/>
      <c r="C209" s="22" t="s">
        <v>59</v>
      </c>
      <c r="D209" s="14">
        <v>0</v>
      </c>
      <c r="E209" s="14">
        <v>0</v>
      </c>
      <c r="F209" s="14">
        <v>0</v>
      </c>
      <c r="G209" s="14">
        <v>0</v>
      </c>
      <c r="H209" s="14">
        <v>0</v>
      </c>
      <c r="I209" s="14">
        <v>0</v>
      </c>
      <c r="J209" s="14">
        <v>0</v>
      </c>
      <c r="K209" s="14">
        <v>0</v>
      </c>
      <c r="L209" s="14">
        <v>0</v>
      </c>
      <c r="M209" s="14">
        <v>0</v>
      </c>
      <c r="N209" s="14">
        <v>0</v>
      </c>
      <c r="O209" s="14">
        <v>0</v>
      </c>
      <c r="P209" s="14">
        <v>0</v>
      </c>
      <c r="Q209" s="14">
        <v>0</v>
      </c>
      <c r="R209" s="14">
        <v>0</v>
      </c>
      <c r="S209" s="23">
        <v>0</v>
      </c>
      <c r="T209" s="5"/>
    </row>
    <row r="210" spans="2:20">
      <c r="B210" s="5"/>
      <c r="C210" s="22" t="s">
        <v>60</v>
      </c>
      <c r="D210" s="14">
        <v>0</v>
      </c>
      <c r="E210" s="14">
        <v>434.00506451720099</v>
      </c>
      <c r="F210" s="14">
        <v>-429.66501387202902</v>
      </c>
      <c r="G210" s="14">
        <v>0</v>
      </c>
      <c r="H210" s="14">
        <v>0</v>
      </c>
      <c r="I210" s="14">
        <v>0</v>
      </c>
      <c r="J210" s="14">
        <v>0</v>
      </c>
      <c r="K210" s="14">
        <v>0</v>
      </c>
      <c r="L210" s="14">
        <v>0</v>
      </c>
      <c r="M210" s="14">
        <v>0</v>
      </c>
      <c r="N210" s="14">
        <v>0</v>
      </c>
      <c r="O210" s="14">
        <v>0</v>
      </c>
      <c r="P210" s="14">
        <v>0</v>
      </c>
      <c r="Q210" s="14">
        <v>0</v>
      </c>
      <c r="R210" s="14">
        <v>0</v>
      </c>
      <c r="S210" s="23">
        <v>4.3400506451720302</v>
      </c>
      <c r="T210" s="5"/>
    </row>
    <row r="211" spans="2:20">
      <c r="B211" s="5"/>
      <c r="C211" s="22" t="s">
        <v>61</v>
      </c>
      <c r="D211" s="14">
        <v>0</v>
      </c>
      <c r="E211" s="14">
        <v>0</v>
      </c>
      <c r="F211" s="14">
        <v>0</v>
      </c>
      <c r="G211" s="14">
        <v>0</v>
      </c>
      <c r="H211" s="14">
        <v>0</v>
      </c>
      <c r="I211" s="14">
        <v>0</v>
      </c>
      <c r="J211" s="14">
        <v>42.6442412976646</v>
      </c>
      <c r="K211" s="14">
        <v>0</v>
      </c>
      <c r="L211" s="14">
        <v>-42.6442412976646</v>
      </c>
      <c r="M211" s="14">
        <v>0</v>
      </c>
      <c r="N211" s="14">
        <v>0</v>
      </c>
      <c r="O211" s="14">
        <v>0</v>
      </c>
      <c r="P211" s="14">
        <v>0</v>
      </c>
      <c r="Q211" s="14">
        <v>0</v>
      </c>
      <c r="R211" s="14">
        <v>0</v>
      </c>
      <c r="S211" s="23">
        <v>0</v>
      </c>
      <c r="T211" s="5"/>
    </row>
    <row r="212" spans="2:20">
      <c r="B212" s="5"/>
      <c r="C212" s="22" t="s">
        <v>62</v>
      </c>
      <c r="D212" s="14">
        <v>0</v>
      </c>
      <c r="E212" s="14">
        <v>0</v>
      </c>
      <c r="F212" s="14">
        <v>0</v>
      </c>
      <c r="G212" s="14">
        <v>0</v>
      </c>
      <c r="H212" s="14">
        <v>0</v>
      </c>
      <c r="I212" s="14">
        <v>0</v>
      </c>
      <c r="J212" s="14">
        <v>0</v>
      </c>
      <c r="K212" s="14">
        <v>0</v>
      </c>
      <c r="L212" s="14">
        <v>-5.01027091961934</v>
      </c>
      <c r="M212" s="14">
        <v>0</v>
      </c>
      <c r="N212" s="14">
        <v>0</v>
      </c>
      <c r="O212" s="14">
        <v>0</v>
      </c>
      <c r="P212" s="14">
        <v>0</v>
      </c>
      <c r="Q212" s="14">
        <v>0</v>
      </c>
      <c r="R212" s="14">
        <v>7.15752988517049</v>
      </c>
      <c r="S212" s="23">
        <v>2.14725896555115</v>
      </c>
      <c r="T212" s="5"/>
    </row>
    <row r="213" spans="2:20">
      <c r="B213" s="5"/>
      <c r="C213" s="22" t="s">
        <v>63</v>
      </c>
      <c r="D213" s="14">
        <v>0</v>
      </c>
      <c r="E213" s="14">
        <v>0</v>
      </c>
      <c r="F213" s="14">
        <v>0</v>
      </c>
      <c r="G213" s="14">
        <v>7.3296795740695702</v>
      </c>
      <c r="H213" s="14">
        <v>0</v>
      </c>
      <c r="I213" s="14">
        <v>0</v>
      </c>
      <c r="J213" s="14">
        <v>0</v>
      </c>
      <c r="K213" s="14">
        <v>0.208822779888022</v>
      </c>
      <c r="L213" s="14">
        <v>0</v>
      </c>
      <c r="M213" s="14">
        <v>0.81440884156328497</v>
      </c>
      <c r="N213" s="14">
        <v>0</v>
      </c>
      <c r="O213" s="14">
        <v>0</v>
      </c>
      <c r="P213" s="14">
        <v>13.4931642389183</v>
      </c>
      <c r="Q213" s="14">
        <v>0</v>
      </c>
      <c r="R213" s="14">
        <v>-14.617594592161501</v>
      </c>
      <c r="S213" s="23">
        <v>7.2284808422776798</v>
      </c>
      <c r="T213" s="5"/>
    </row>
    <row r="214" spans="2:20">
      <c r="B214" s="5"/>
      <c r="C214" s="22" t="s">
        <v>64</v>
      </c>
      <c r="D214" s="14">
        <v>5.4641713867187498</v>
      </c>
      <c r="E214" s="14">
        <v>-15.038275485521</v>
      </c>
      <c r="F214" s="14">
        <v>19.669176096265801</v>
      </c>
      <c r="G214" s="14">
        <v>0</v>
      </c>
      <c r="H214" s="14">
        <v>0</v>
      </c>
      <c r="I214" s="14">
        <v>0</v>
      </c>
      <c r="J214" s="14">
        <v>0</v>
      </c>
      <c r="K214" s="14">
        <v>0</v>
      </c>
      <c r="L214" s="14">
        <v>0</v>
      </c>
      <c r="M214" s="14">
        <v>0</v>
      </c>
      <c r="N214" s="14">
        <v>0</v>
      </c>
      <c r="O214" s="14">
        <v>0</v>
      </c>
      <c r="P214" s="14">
        <v>0</v>
      </c>
      <c r="Q214" s="14">
        <v>0</v>
      </c>
      <c r="R214" s="14">
        <v>0</v>
      </c>
      <c r="S214" s="23">
        <v>10.095071997463499</v>
      </c>
      <c r="T214" s="5"/>
    </row>
    <row r="215" spans="2:20">
      <c r="B215" s="5"/>
      <c r="C215" s="22" t="s">
        <v>65</v>
      </c>
      <c r="D215" s="14">
        <v>5.6084375</v>
      </c>
      <c r="E215" s="14">
        <v>0</v>
      </c>
      <c r="F215" s="14">
        <v>19.145306286774801</v>
      </c>
      <c r="G215" s="14">
        <v>5.0171964416224499</v>
      </c>
      <c r="H215" s="14">
        <v>0</v>
      </c>
      <c r="I215" s="14">
        <v>0</v>
      </c>
      <c r="J215" s="14">
        <v>0</v>
      </c>
      <c r="K215" s="14">
        <v>0</v>
      </c>
      <c r="L215" s="14">
        <v>0</v>
      </c>
      <c r="M215" s="14">
        <v>0.55746627129138404</v>
      </c>
      <c r="N215" s="14">
        <v>0</v>
      </c>
      <c r="O215" s="14">
        <v>0</v>
      </c>
      <c r="P215" s="14">
        <v>31.035454545454499</v>
      </c>
      <c r="Q215" s="14">
        <v>0</v>
      </c>
      <c r="R215" s="14">
        <v>0</v>
      </c>
      <c r="S215" s="23">
        <v>61.363861045143203</v>
      </c>
      <c r="T215" s="5"/>
    </row>
    <row r="216" spans="2:20">
      <c r="B216" s="5"/>
      <c r="C216" s="22" t="s">
        <v>66</v>
      </c>
      <c r="D216" s="14">
        <v>0</v>
      </c>
      <c r="E216" s="14">
        <v>0</v>
      </c>
      <c r="F216" s="14">
        <v>0</v>
      </c>
      <c r="G216" s="14">
        <v>3.38231856174745</v>
      </c>
      <c r="H216" s="14">
        <v>0</v>
      </c>
      <c r="I216" s="14">
        <v>0</v>
      </c>
      <c r="J216" s="14">
        <v>0</v>
      </c>
      <c r="K216" s="14">
        <v>0</v>
      </c>
      <c r="L216" s="14">
        <v>0</v>
      </c>
      <c r="M216" s="14">
        <v>0.37581317352749399</v>
      </c>
      <c r="N216" s="14">
        <v>0</v>
      </c>
      <c r="O216" s="14">
        <v>0</v>
      </c>
      <c r="P216" s="14">
        <v>41.075747181961198</v>
      </c>
      <c r="Q216" s="14">
        <v>5.3582028078153003</v>
      </c>
      <c r="R216" s="14">
        <v>0</v>
      </c>
      <c r="S216" s="23">
        <v>50.192081725051402</v>
      </c>
      <c r="T216" s="5"/>
    </row>
    <row r="217" spans="2:20">
      <c r="B217" s="5"/>
      <c r="C217" s="18" t="s">
        <v>67</v>
      </c>
      <c r="D217" s="19">
        <v>11.0726088867188</v>
      </c>
      <c r="E217" s="19">
        <v>418.96678903167998</v>
      </c>
      <c r="F217" s="19">
        <v>-390.850531488988</v>
      </c>
      <c r="G217" s="19">
        <v>79.587975373019901</v>
      </c>
      <c r="H217" s="19">
        <v>1069.3939393939399</v>
      </c>
      <c r="I217" s="19">
        <v>194.6</v>
      </c>
      <c r="J217" s="19">
        <v>126.274750019886</v>
      </c>
      <c r="K217" s="19">
        <v>31.272550729025401</v>
      </c>
      <c r="L217" s="19">
        <v>-47.654512217284001</v>
      </c>
      <c r="M217" s="19">
        <v>-22.850469259372002</v>
      </c>
      <c r="N217" s="19">
        <v>0</v>
      </c>
      <c r="O217" s="19">
        <v>5.8333443106277398</v>
      </c>
      <c r="P217" s="19">
        <v>-499.29563403366598</v>
      </c>
      <c r="Q217" s="19">
        <v>-63.788128664467799</v>
      </c>
      <c r="R217" s="19">
        <v>-7.46006470699104</v>
      </c>
      <c r="S217" s="19">
        <v>905.10261737412702</v>
      </c>
      <c r="T217" s="5"/>
    </row>
    <row r="218" spans="2:20">
      <c r="B218" s="5"/>
      <c r="C218" s="20"/>
      <c r="D218" s="21"/>
      <c r="E218" s="21"/>
      <c r="F218" s="21"/>
      <c r="G218" s="21"/>
      <c r="H218" s="21"/>
      <c r="I218" s="21"/>
      <c r="J218" s="21"/>
      <c r="K218" s="21"/>
      <c r="L218" s="21"/>
      <c r="M218" s="21"/>
      <c r="N218" s="21"/>
      <c r="O218" s="21"/>
      <c r="P218" s="21"/>
      <c r="Q218" s="21"/>
      <c r="R218" s="21"/>
      <c r="S218" s="21"/>
      <c r="T218" s="5"/>
    </row>
    <row r="219" spans="2:20">
      <c r="B219" s="5"/>
      <c r="C219" s="22" t="s">
        <v>68</v>
      </c>
      <c r="D219" s="14">
        <v>1.03859638261328</v>
      </c>
      <c r="E219" s="14">
        <v>0</v>
      </c>
      <c r="F219" s="14">
        <v>16.1500825446474</v>
      </c>
      <c r="G219" s="14">
        <v>83.563747634312705</v>
      </c>
      <c r="H219" s="14">
        <v>0</v>
      </c>
      <c r="I219" s="14">
        <v>0</v>
      </c>
      <c r="J219" s="14">
        <v>16.030232994230801</v>
      </c>
      <c r="K219" s="14">
        <v>6.0060562848066503</v>
      </c>
      <c r="L219" s="14">
        <v>1.13006109375</v>
      </c>
      <c r="M219" s="14">
        <v>9.2848608482569706</v>
      </c>
      <c r="N219" s="14">
        <v>0</v>
      </c>
      <c r="O219" s="14">
        <v>0</v>
      </c>
      <c r="P219" s="14">
        <v>129.219891687043</v>
      </c>
      <c r="Q219" s="14">
        <v>21.558357485670999</v>
      </c>
      <c r="R219" s="14">
        <v>4.7486479492187499</v>
      </c>
      <c r="S219" s="23">
        <v>288.73053490454998</v>
      </c>
      <c r="T219" s="5"/>
    </row>
    <row r="220" spans="2:20">
      <c r="B220" s="5"/>
      <c r="C220" s="22" t="s">
        <v>69</v>
      </c>
      <c r="D220" s="14">
        <v>0</v>
      </c>
      <c r="E220" s="14">
        <v>0</v>
      </c>
      <c r="F220" s="14">
        <v>260.38152614699999</v>
      </c>
      <c r="G220" s="14">
        <v>13.227335330391099</v>
      </c>
      <c r="H220" s="14">
        <v>0</v>
      </c>
      <c r="I220" s="14">
        <v>0</v>
      </c>
      <c r="J220" s="14">
        <v>0</v>
      </c>
      <c r="K220" s="14">
        <v>0</v>
      </c>
      <c r="L220" s="14">
        <v>36.694869102590701</v>
      </c>
      <c r="M220" s="14">
        <v>1.4697039255990101</v>
      </c>
      <c r="N220" s="14">
        <v>0</v>
      </c>
      <c r="O220" s="14">
        <v>0</v>
      </c>
      <c r="P220" s="14">
        <v>34.263242158281798</v>
      </c>
      <c r="Q220" s="14">
        <v>0</v>
      </c>
      <c r="R220" s="14">
        <v>0.81877289536698405</v>
      </c>
      <c r="S220" s="23">
        <v>346.85544955923001</v>
      </c>
      <c r="T220" s="5"/>
    </row>
    <row r="221" spans="2:20">
      <c r="B221" s="5"/>
      <c r="C221" s="22" t="s">
        <v>70</v>
      </c>
      <c r="D221" s="14">
        <v>0</v>
      </c>
      <c r="E221" s="14">
        <v>0</v>
      </c>
      <c r="F221" s="14">
        <v>2.13754421564302</v>
      </c>
      <c r="G221" s="14">
        <v>67.740322251067198</v>
      </c>
      <c r="H221" s="14">
        <v>0</v>
      </c>
      <c r="I221" s="14">
        <v>0</v>
      </c>
      <c r="J221" s="14">
        <v>73.053420010681904</v>
      </c>
      <c r="K221" s="14">
        <v>0</v>
      </c>
      <c r="L221" s="14">
        <v>0</v>
      </c>
      <c r="M221" s="14">
        <v>7.5267024723407996</v>
      </c>
      <c r="N221" s="14">
        <v>46.226951794574703</v>
      </c>
      <c r="O221" s="14">
        <v>0.96354458163837398</v>
      </c>
      <c r="P221" s="14">
        <v>157.585357886932</v>
      </c>
      <c r="Q221" s="14">
        <v>33.684325992585798</v>
      </c>
      <c r="R221" s="14">
        <v>0</v>
      </c>
      <c r="S221" s="23">
        <v>388.91816920546398</v>
      </c>
      <c r="T221" s="5"/>
    </row>
    <row r="222" spans="2:20">
      <c r="B222" s="5"/>
      <c r="C222" s="22" t="s">
        <v>71</v>
      </c>
      <c r="D222" s="14">
        <v>0</v>
      </c>
      <c r="E222" s="14">
        <v>0</v>
      </c>
      <c r="F222" s="14">
        <v>3.4730330288595899</v>
      </c>
      <c r="G222" s="14">
        <v>38.938580924166203</v>
      </c>
      <c r="H222" s="14">
        <v>0</v>
      </c>
      <c r="I222" s="14">
        <v>0</v>
      </c>
      <c r="J222" s="14">
        <v>7.8602291254253398</v>
      </c>
      <c r="K222" s="14">
        <v>0</v>
      </c>
      <c r="L222" s="14">
        <v>0</v>
      </c>
      <c r="M222" s="14">
        <v>4.3265089915740296</v>
      </c>
      <c r="N222" s="14">
        <v>14.106786738135799</v>
      </c>
      <c r="O222" s="14">
        <v>1.76344671086954</v>
      </c>
      <c r="P222" s="14">
        <v>120.74944434573899</v>
      </c>
      <c r="Q222" s="14">
        <v>8.5454451862110297</v>
      </c>
      <c r="R222" s="14">
        <v>0</v>
      </c>
      <c r="S222" s="23">
        <v>199.76347505098099</v>
      </c>
      <c r="T222" s="5"/>
    </row>
    <row r="223" spans="2:20">
      <c r="B223" s="5"/>
      <c r="C223" s="22" t="s">
        <v>72</v>
      </c>
      <c r="D223" s="14">
        <v>0</v>
      </c>
      <c r="E223" s="14">
        <v>0</v>
      </c>
      <c r="F223" s="14">
        <v>25.7144401275857</v>
      </c>
      <c r="G223" s="14">
        <v>2.1280543516616701</v>
      </c>
      <c r="H223" s="14">
        <v>0</v>
      </c>
      <c r="I223" s="14">
        <v>0</v>
      </c>
      <c r="J223" s="14">
        <v>1.4487991994827001</v>
      </c>
      <c r="K223" s="14">
        <v>0</v>
      </c>
      <c r="L223" s="14">
        <v>5.3355985499012704</v>
      </c>
      <c r="M223" s="14">
        <v>0.23645048351796299</v>
      </c>
      <c r="N223" s="14">
        <v>0</v>
      </c>
      <c r="O223" s="14">
        <v>0.62518456969816005</v>
      </c>
      <c r="P223" s="14">
        <v>7.74196540222413</v>
      </c>
      <c r="Q223" s="14">
        <v>0</v>
      </c>
      <c r="R223" s="14">
        <v>0.17366238047171101</v>
      </c>
      <c r="S223" s="23">
        <v>43.404155064543303</v>
      </c>
      <c r="T223" s="5"/>
    </row>
    <row r="224" spans="2:20">
      <c r="B224" s="5"/>
      <c r="C224" s="22" t="s">
        <v>73</v>
      </c>
      <c r="D224" s="14">
        <v>0</v>
      </c>
      <c r="E224" s="14">
        <v>0</v>
      </c>
      <c r="F224" s="14">
        <v>0</v>
      </c>
      <c r="G224" s="14">
        <v>0</v>
      </c>
      <c r="H224" s="14">
        <v>0</v>
      </c>
      <c r="I224" s="14">
        <v>0</v>
      </c>
      <c r="J224" s="14">
        <v>0</v>
      </c>
      <c r="K224" s="14">
        <v>0</v>
      </c>
      <c r="L224" s="14">
        <v>0</v>
      </c>
      <c r="M224" s="14">
        <v>0</v>
      </c>
      <c r="N224" s="14">
        <v>0</v>
      </c>
      <c r="O224" s="14">
        <v>0</v>
      </c>
      <c r="P224" s="14">
        <v>0.8</v>
      </c>
      <c r="Q224" s="14">
        <v>0</v>
      </c>
      <c r="R224" s="14">
        <v>0</v>
      </c>
      <c r="S224" s="23">
        <v>0.8</v>
      </c>
      <c r="T224" s="5"/>
    </row>
    <row r="225" spans="2:20">
      <c r="B225" s="5"/>
      <c r="C225" s="18" t="s">
        <v>74</v>
      </c>
      <c r="D225" s="19">
        <v>1.03859638261328</v>
      </c>
      <c r="E225" s="19">
        <v>0</v>
      </c>
      <c r="F225" s="19">
        <v>307.85662606373597</v>
      </c>
      <c r="G225" s="19">
        <v>205.59804049159899</v>
      </c>
      <c r="H225" s="19">
        <v>0</v>
      </c>
      <c r="I225" s="19">
        <v>0</v>
      </c>
      <c r="J225" s="19">
        <v>98.392681329820704</v>
      </c>
      <c r="K225" s="19">
        <v>6.0060562848066503</v>
      </c>
      <c r="L225" s="19">
        <v>43.160528746242001</v>
      </c>
      <c r="M225" s="19">
        <v>22.844226721288798</v>
      </c>
      <c r="N225" s="19">
        <v>60.333738532710498</v>
      </c>
      <c r="O225" s="19">
        <v>3.35217586220607</v>
      </c>
      <c r="P225" s="19">
        <v>450.35990148022</v>
      </c>
      <c r="Q225" s="19">
        <v>63.788128664467799</v>
      </c>
      <c r="R225" s="19">
        <v>5.74108322505744</v>
      </c>
      <c r="S225" s="19">
        <v>1268.47178378477</v>
      </c>
      <c r="T225" s="5"/>
    </row>
    <row r="226" spans="2:20">
      <c r="B226" s="5"/>
      <c r="C226" s="13" t="s">
        <v>75</v>
      </c>
      <c r="D226" s="14">
        <v>0.80814188232421902</v>
      </c>
      <c r="E226" s="14">
        <v>0</v>
      </c>
      <c r="F226" s="14">
        <v>125.224771250803</v>
      </c>
      <c r="G226" s="14">
        <v>12.7663067100353</v>
      </c>
      <c r="H226" s="14">
        <v>0</v>
      </c>
      <c r="I226" s="14">
        <v>0</v>
      </c>
      <c r="J226" s="14">
        <v>0</v>
      </c>
      <c r="K226" s="14">
        <v>0</v>
      </c>
      <c r="L226" s="14">
        <v>0.35207966308593802</v>
      </c>
      <c r="M226" s="14">
        <v>0</v>
      </c>
      <c r="N226" s="14">
        <v>0</v>
      </c>
      <c r="O226" s="14">
        <v>0</v>
      </c>
      <c r="P226" s="14">
        <v>0</v>
      </c>
      <c r="Q226" s="14">
        <v>0</v>
      </c>
      <c r="R226" s="14">
        <v>1.71898148193359</v>
      </c>
      <c r="S226" s="23">
        <v>140.870280988182</v>
      </c>
      <c r="T226" s="5"/>
    </row>
    <row r="227" spans="2:20">
      <c r="B227" s="5"/>
      <c r="C227" s="18" t="s">
        <v>76</v>
      </c>
      <c r="D227" s="19">
        <v>1.8467382649374999</v>
      </c>
      <c r="E227" s="19">
        <v>0</v>
      </c>
      <c r="F227" s="19">
        <v>433.081397314539</v>
      </c>
      <c r="G227" s="19">
        <v>218.36434720163399</v>
      </c>
      <c r="H227" s="19">
        <v>0</v>
      </c>
      <c r="I227" s="19">
        <v>0</v>
      </c>
      <c r="J227" s="19">
        <v>98.392681329820704</v>
      </c>
      <c r="K227" s="19">
        <v>6.0060562848066503</v>
      </c>
      <c r="L227" s="19">
        <v>43.512608409327903</v>
      </c>
      <c r="M227" s="19">
        <v>22.844226721288798</v>
      </c>
      <c r="N227" s="19">
        <v>60.333738532710498</v>
      </c>
      <c r="O227" s="19">
        <v>3.35217586220607</v>
      </c>
      <c r="P227" s="19">
        <v>450.35990148022</v>
      </c>
      <c r="Q227" s="19">
        <v>63.788128664467799</v>
      </c>
      <c r="R227" s="19">
        <v>7.46006470699104</v>
      </c>
      <c r="S227" s="19">
        <v>1409.3420647729499</v>
      </c>
      <c r="T227" s="5"/>
    </row>
    <row r="228" spans="2:20">
      <c r="B228" s="5"/>
      <c r="C228" s="5"/>
      <c r="D228" s="24">
        <f t="shared" ref="D228:S228" si="3">D227+D217-D203</f>
        <v>0</v>
      </c>
      <c r="E228" s="24">
        <f t="shared" si="3"/>
        <v>0</v>
      </c>
      <c r="F228" s="24">
        <f t="shared" si="3"/>
        <v>4.0500935938325711E-13</v>
      </c>
      <c r="G228" s="24">
        <f t="shared" si="3"/>
        <v>0</v>
      </c>
      <c r="H228" s="24">
        <f t="shared" si="3"/>
        <v>0</v>
      </c>
      <c r="I228" s="24">
        <f t="shared" si="3"/>
        <v>0</v>
      </c>
      <c r="J228" s="24">
        <f t="shared" si="3"/>
        <v>7.1054273576010019E-13</v>
      </c>
      <c r="K228" s="24">
        <f t="shared" si="3"/>
        <v>0</v>
      </c>
      <c r="L228" s="24">
        <f t="shared" si="3"/>
        <v>-5.773159728050814E-14</v>
      </c>
      <c r="M228" s="24">
        <f t="shared" si="3"/>
        <v>4.3924065773470744E-14</v>
      </c>
      <c r="N228" s="24">
        <f t="shared" si="3"/>
        <v>0</v>
      </c>
      <c r="O228" s="24">
        <f t="shared" si="3"/>
        <v>0</v>
      </c>
      <c r="P228" s="24">
        <f t="shared" si="3"/>
        <v>0</v>
      </c>
      <c r="Q228" s="24">
        <f t="shared" si="3"/>
        <v>0</v>
      </c>
      <c r="R228" s="24">
        <f t="shared" si="3"/>
        <v>0</v>
      </c>
      <c r="S228" s="24">
        <f t="shared" si="3"/>
        <v>0</v>
      </c>
      <c r="T228" s="5"/>
    </row>
    <row r="229" spans="2:20">
      <c r="B229" s="5"/>
      <c r="C229" s="5"/>
      <c r="D229" s="5"/>
      <c r="E229" s="5"/>
      <c r="F229" s="5"/>
      <c r="G229" s="5"/>
      <c r="H229" s="5"/>
      <c r="I229" s="5"/>
      <c r="J229" s="5"/>
      <c r="K229" s="5"/>
      <c r="L229" s="5"/>
      <c r="M229" s="5"/>
      <c r="N229" s="5"/>
      <c r="O229" s="5"/>
      <c r="P229" s="5"/>
      <c r="Q229" s="5"/>
      <c r="R229" s="5"/>
      <c r="S229" s="5"/>
      <c r="T229" s="5"/>
    </row>
    <row r="230" spans="2:20" ht="14.25">
      <c r="B230" s="9"/>
      <c r="C230" s="10" t="s">
        <v>82</v>
      </c>
      <c r="D230" s="9"/>
      <c r="E230" s="9"/>
      <c r="F230" s="9"/>
      <c r="G230" s="9"/>
      <c r="H230" s="9"/>
      <c r="I230" s="9"/>
      <c r="J230" s="9"/>
      <c r="K230" s="9"/>
      <c r="L230" s="9"/>
      <c r="M230" s="9"/>
      <c r="N230" s="9"/>
      <c r="O230" s="9"/>
      <c r="P230" s="9"/>
      <c r="Q230" s="9"/>
      <c r="R230" s="9"/>
      <c r="S230" s="9"/>
      <c r="T230" s="9"/>
    </row>
    <row r="231" spans="2:20">
      <c r="B231" s="5"/>
      <c r="C231" s="5"/>
      <c r="D231" s="5"/>
      <c r="E231" s="5"/>
      <c r="F231" s="5"/>
      <c r="G231" s="5"/>
      <c r="H231" s="5"/>
      <c r="I231" s="5"/>
      <c r="J231" s="5"/>
      <c r="K231" s="5"/>
      <c r="L231" s="5"/>
      <c r="M231" s="5"/>
      <c r="N231" s="5"/>
      <c r="O231" s="5"/>
      <c r="P231" s="5"/>
      <c r="Q231" s="5"/>
      <c r="R231" s="5"/>
      <c r="S231" s="5"/>
      <c r="T231" s="5"/>
    </row>
    <row r="232" spans="2:20" ht="13.5" customHeight="1">
      <c r="B232" s="5"/>
      <c r="C232" s="2190" t="s">
        <v>30</v>
      </c>
      <c r="D232" s="2188" t="s">
        <v>31</v>
      </c>
      <c r="E232" s="2188" t="s">
        <v>32</v>
      </c>
      <c r="F232" s="2188" t="s">
        <v>33</v>
      </c>
      <c r="G232" s="2188" t="s">
        <v>34</v>
      </c>
      <c r="H232" s="2188" t="s">
        <v>35</v>
      </c>
      <c r="I232" s="2188" t="s">
        <v>36</v>
      </c>
      <c r="J232" s="2188" t="s">
        <v>37</v>
      </c>
      <c r="K232" s="2188"/>
      <c r="L232" s="2188"/>
      <c r="M232" s="2188"/>
      <c r="N232" s="2188"/>
      <c r="O232" s="2188"/>
      <c r="P232" s="2188" t="s">
        <v>38</v>
      </c>
      <c r="Q232" s="2188" t="s">
        <v>39</v>
      </c>
      <c r="R232" s="2188" t="s">
        <v>40</v>
      </c>
      <c r="S232" s="2188" t="s">
        <v>41</v>
      </c>
      <c r="T232" s="5"/>
    </row>
    <row r="233" spans="2:20" ht="56.25">
      <c r="B233" s="5"/>
      <c r="C233" s="2190"/>
      <c r="D233" s="2188"/>
      <c r="E233" s="2188"/>
      <c r="F233" s="2188"/>
      <c r="G233" s="2188"/>
      <c r="H233" s="2188"/>
      <c r="I233" s="2188"/>
      <c r="J233" s="11" t="s">
        <v>42</v>
      </c>
      <c r="K233" s="11" t="s">
        <v>43</v>
      </c>
      <c r="L233" s="11" t="s">
        <v>44</v>
      </c>
      <c r="M233" s="11" t="s">
        <v>45</v>
      </c>
      <c r="N233" s="12" t="s">
        <v>46</v>
      </c>
      <c r="O233" s="11" t="s">
        <v>47</v>
      </c>
      <c r="P233" s="2188"/>
      <c r="Q233" s="2188"/>
      <c r="R233" s="2188"/>
      <c r="S233" s="2188"/>
      <c r="T233" s="5"/>
    </row>
    <row r="234" spans="2:20">
      <c r="B234" s="5"/>
      <c r="C234" s="13" t="s">
        <v>48</v>
      </c>
      <c r="D234" s="14">
        <v>0</v>
      </c>
      <c r="E234" s="14">
        <v>7.3966799999999999</v>
      </c>
      <c r="F234" s="14">
        <v>0</v>
      </c>
      <c r="G234" s="14">
        <v>0.13025600000000001</v>
      </c>
      <c r="H234" s="15">
        <v>1024.3939393939399</v>
      </c>
      <c r="I234" s="15">
        <v>225.38</v>
      </c>
      <c r="J234" s="15">
        <v>249.411773964681</v>
      </c>
      <c r="K234" s="15">
        <v>38.123330465500104</v>
      </c>
      <c r="L234" s="14">
        <v>0</v>
      </c>
      <c r="M234" s="14">
        <v>0</v>
      </c>
      <c r="N234" s="15">
        <v>69.623642523263698</v>
      </c>
      <c r="O234" s="15">
        <v>11.4063956350667</v>
      </c>
      <c r="P234" s="14">
        <v>0</v>
      </c>
      <c r="Q234" s="14">
        <v>0</v>
      </c>
      <c r="R234" s="14">
        <v>0</v>
      </c>
      <c r="S234" s="17">
        <v>1625.8660179824501</v>
      </c>
      <c r="T234" s="5"/>
    </row>
    <row r="235" spans="2:20">
      <c r="B235" s="5"/>
      <c r="C235" s="13" t="s">
        <v>49</v>
      </c>
      <c r="D235" s="14">
        <v>11.0699461599751</v>
      </c>
      <c r="E235" s="14">
        <v>365.76498082844302</v>
      </c>
      <c r="F235" s="14">
        <v>76.623972898719799</v>
      </c>
      <c r="G235" s="14">
        <v>256.70615603413501</v>
      </c>
      <c r="H235" s="14">
        <v>0</v>
      </c>
      <c r="I235" s="14">
        <v>0</v>
      </c>
      <c r="J235" s="14">
        <v>0</v>
      </c>
      <c r="K235" s="14">
        <v>0</v>
      </c>
      <c r="L235" s="14">
        <v>0</v>
      </c>
      <c r="M235" s="14">
        <v>0</v>
      </c>
      <c r="N235" s="14">
        <v>0</v>
      </c>
      <c r="O235" s="14">
        <v>0</v>
      </c>
      <c r="P235" s="14">
        <v>0</v>
      </c>
      <c r="Q235" s="14">
        <v>0</v>
      </c>
      <c r="R235" s="14">
        <v>0</v>
      </c>
      <c r="S235" s="17">
        <v>710.16505592127305</v>
      </c>
      <c r="T235" s="5"/>
    </row>
    <row r="236" spans="2:20">
      <c r="B236" s="5"/>
      <c r="C236" s="13" t="s">
        <v>50</v>
      </c>
      <c r="D236" s="14">
        <v>0</v>
      </c>
      <c r="E236" s="14">
        <v>0</v>
      </c>
      <c r="F236" s="14">
        <v>0</v>
      </c>
      <c r="G236" s="14">
        <v>0</v>
      </c>
      <c r="H236" s="14">
        <v>0</v>
      </c>
      <c r="I236" s="14">
        <v>0</v>
      </c>
      <c r="J236" s="14">
        <v>0</v>
      </c>
      <c r="K236" s="14">
        <v>0</v>
      </c>
      <c r="L236" s="14">
        <v>0</v>
      </c>
      <c r="M236" s="14">
        <v>0</v>
      </c>
      <c r="N236" s="14">
        <v>0</v>
      </c>
      <c r="O236" s="14">
        <v>0</v>
      </c>
      <c r="P236" s="14">
        <v>-21.729292917443001</v>
      </c>
      <c r="Q236" s="14">
        <v>0</v>
      </c>
      <c r="R236" s="14">
        <v>0</v>
      </c>
      <c r="S236" s="17">
        <v>-21.729292917443001</v>
      </c>
      <c r="T236" s="5"/>
    </row>
    <row r="237" spans="2:20">
      <c r="B237" s="5"/>
      <c r="C237" s="13" t="s">
        <v>51</v>
      </c>
      <c r="D237" s="14">
        <v>0</v>
      </c>
      <c r="E237" s="14">
        <v>0</v>
      </c>
      <c r="F237" s="14">
        <v>-14.2084330221338</v>
      </c>
      <c r="G237" s="14">
        <v>-0.95675088928507901</v>
      </c>
      <c r="H237" s="14">
        <v>0</v>
      </c>
      <c r="I237" s="14">
        <v>0</v>
      </c>
      <c r="J237" s="14">
        <v>0</v>
      </c>
      <c r="K237" s="14">
        <v>0</v>
      </c>
      <c r="L237" s="14">
        <v>0</v>
      </c>
      <c r="M237" s="14">
        <v>-0.167369559736603</v>
      </c>
      <c r="N237" s="14">
        <v>0</v>
      </c>
      <c r="O237" s="14">
        <v>0</v>
      </c>
      <c r="P237" s="14">
        <v>0</v>
      </c>
      <c r="Q237" s="14">
        <v>0</v>
      </c>
      <c r="R237" s="14">
        <v>0</v>
      </c>
      <c r="S237" s="17">
        <v>-15.332553471155499</v>
      </c>
      <c r="T237" s="5"/>
    </row>
    <row r="238" spans="2:20">
      <c r="B238" s="5"/>
      <c r="C238" s="13" t="s">
        <v>52</v>
      </c>
      <c r="D238" s="14">
        <v>0</v>
      </c>
      <c r="E238" s="14">
        <v>0</v>
      </c>
      <c r="F238" s="14">
        <v>-66.313833146582994</v>
      </c>
      <c r="G238" s="14">
        <v>0</v>
      </c>
      <c r="H238" s="14">
        <v>0</v>
      </c>
      <c r="I238" s="14">
        <v>0</v>
      </c>
      <c r="J238" s="14">
        <v>0</v>
      </c>
      <c r="K238" s="14">
        <v>0</v>
      </c>
      <c r="L238" s="14">
        <v>-11.3748641642475</v>
      </c>
      <c r="M238" s="14">
        <v>0</v>
      </c>
      <c r="N238" s="14">
        <v>0</v>
      </c>
      <c r="O238" s="14">
        <v>0</v>
      </c>
      <c r="P238" s="14">
        <v>0</v>
      </c>
      <c r="Q238" s="14">
        <v>0</v>
      </c>
      <c r="R238" s="14">
        <v>0</v>
      </c>
      <c r="S238" s="17">
        <v>-77.688697310830506</v>
      </c>
      <c r="T238" s="5"/>
    </row>
    <row r="239" spans="2:20">
      <c r="B239" s="5"/>
      <c r="C239" s="13" t="s">
        <v>53</v>
      </c>
      <c r="D239" s="14">
        <v>0</v>
      </c>
      <c r="E239" s="14">
        <v>0</v>
      </c>
      <c r="F239" s="14">
        <v>0</v>
      </c>
      <c r="G239" s="14">
        <v>0</v>
      </c>
      <c r="H239" s="14">
        <v>0</v>
      </c>
      <c r="I239" s="14">
        <v>0</v>
      </c>
      <c r="J239" s="14">
        <v>0</v>
      </c>
      <c r="K239" s="14">
        <v>0</v>
      </c>
      <c r="L239" s="14">
        <v>0</v>
      </c>
      <c r="M239" s="14">
        <v>0</v>
      </c>
      <c r="N239" s="14">
        <v>0</v>
      </c>
      <c r="O239" s="14">
        <v>0</v>
      </c>
      <c r="P239" s="14">
        <v>0</v>
      </c>
      <c r="Q239" s="14">
        <v>0</v>
      </c>
      <c r="R239" s="14">
        <v>0</v>
      </c>
      <c r="S239" s="17">
        <v>0</v>
      </c>
      <c r="T239" s="5"/>
    </row>
    <row r="240" spans="2:20">
      <c r="B240" s="5"/>
      <c r="C240" s="18" t="s">
        <v>54</v>
      </c>
      <c r="D240" s="19">
        <v>11.0699461599751</v>
      </c>
      <c r="E240" s="19">
        <v>373.16166082844302</v>
      </c>
      <c r="F240" s="19">
        <v>-3.8982932699969699</v>
      </c>
      <c r="G240" s="19">
        <v>255.87966114484999</v>
      </c>
      <c r="H240" s="19">
        <v>1024.3939393939399</v>
      </c>
      <c r="I240" s="19">
        <v>225.38</v>
      </c>
      <c r="J240" s="19">
        <v>249.411773964681</v>
      </c>
      <c r="K240" s="19">
        <v>38.123330465500104</v>
      </c>
      <c r="L240" s="19">
        <v>-11.3748641642475</v>
      </c>
      <c r="M240" s="19">
        <v>-0.167369559736603</v>
      </c>
      <c r="N240" s="19">
        <v>69.623642523263698</v>
      </c>
      <c r="O240" s="19">
        <v>11.4063956350667</v>
      </c>
      <c r="P240" s="19">
        <v>-21.729292917443001</v>
      </c>
      <c r="Q240" s="19">
        <v>0</v>
      </c>
      <c r="R240" s="19">
        <v>0</v>
      </c>
      <c r="S240" s="19">
        <v>2221.2805302042998</v>
      </c>
      <c r="T240" s="5"/>
    </row>
    <row r="241" spans="2:20">
      <c r="B241" s="5"/>
      <c r="C241" s="20"/>
      <c r="D241" s="21"/>
      <c r="E241" s="21"/>
      <c r="F241" s="21"/>
      <c r="G241" s="21"/>
      <c r="H241" s="21"/>
      <c r="I241" s="21"/>
      <c r="J241" s="21"/>
      <c r="K241" s="21"/>
      <c r="L241" s="21"/>
      <c r="M241" s="21"/>
      <c r="N241" s="21"/>
      <c r="O241" s="21"/>
      <c r="P241" s="21"/>
      <c r="Q241" s="21"/>
      <c r="R241" s="21"/>
      <c r="S241" s="21"/>
      <c r="T241" s="5"/>
    </row>
    <row r="242" spans="2:20">
      <c r="B242" s="5"/>
      <c r="C242" s="22" t="s">
        <v>55</v>
      </c>
      <c r="D242" s="14">
        <v>0</v>
      </c>
      <c r="E242" s="14">
        <v>0</v>
      </c>
      <c r="F242" s="14">
        <v>0</v>
      </c>
      <c r="G242" s="14">
        <v>0</v>
      </c>
      <c r="H242" s="14">
        <v>0</v>
      </c>
      <c r="I242" s="14">
        <v>0</v>
      </c>
      <c r="J242" s="14">
        <v>0</v>
      </c>
      <c r="K242" s="14">
        <v>0</v>
      </c>
      <c r="L242" s="14">
        <v>0</v>
      </c>
      <c r="M242" s="14">
        <v>0</v>
      </c>
      <c r="N242" s="14">
        <v>0</v>
      </c>
      <c r="O242" s="14">
        <v>0</v>
      </c>
      <c r="P242" s="14">
        <v>0</v>
      </c>
      <c r="Q242" s="14">
        <v>0</v>
      </c>
      <c r="R242" s="14">
        <v>0</v>
      </c>
      <c r="S242" s="23">
        <v>0</v>
      </c>
      <c r="T242" s="5"/>
    </row>
    <row r="243" spans="2:20">
      <c r="B243" s="5"/>
      <c r="C243" s="22" t="s">
        <v>56</v>
      </c>
      <c r="D243" s="14">
        <v>0</v>
      </c>
      <c r="E243" s="14">
        <v>0</v>
      </c>
      <c r="F243" s="14">
        <v>0</v>
      </c>
      <c r="G243" s="14">
        <v>32.755695067264597</v>
      </c>
      <c r="H243" s="14">
        <v>1024.3939393939399</v>
      </c>
      <c r="I243" s="14">
        <v>225.38</v>
      </c>
      <c r="J243" s="14">
        <v>19.8875173501633</v>
      </c>
      <c r="K243" s="14">
        <v>6.3668985415530699</v>
      </c>
      <c r="L243" s="14">
        <v>0</v>
      </c>
      <c r="M243" s="14">
        <v>4.8945291479820598</v>
      </c>
      <c r="N243" s="14">
        <v>0</v>
      </c>
      <c r="O243" s="14">
        <v>0</v>
      </c>
      <c r="P243" s="14">
        <v>-594.08000000000004</v>
      </c>
      <c r="Q243" s="14">
        <v>0</v>
      </c>
      <c r="R243" s="14">
        <v>1.425</v>
      </c>
      <c r="S243" s="23">
        <v>721.02357950090197</v>
      </c>
      <c r="T243" s="5"/>
    </row>
    <row r="244" spans="2:20">
      <c r="B244" s="5"/>
      <c r="C244" s="22" t="s">
        <v>57</v>
      </c>
      <c r="D244" s="14">
        <v>0</v>
      </c>
      <c r="E244" s="14">
        <v>0</v>
      </c>
      <c r="F244" s="14">
        <v>0</v>
      </c>
      <c r="G244" s="14">
        <v>16.944127998060999</v>
      </c>
      <c r="H244" s="14">
        <v>0</v>
      </c>
      <c r="I244" s="14">
        <v>0</v>
      </c>
      <c r="J244" s="14">
        <v>27.801582142602999</v>
      </c>
      <c r="K244" s="14">
        <v>25.484218291937999</v>
      </c>
      <c r="L244" s="14">
        <v>0</v>
      </c>
      <c r="M244" s="14">
        <v>2.5318811951125699</v>
      </c>
      <c r="N244" s="14">
        <v>0</v>
      </c>
      <c r="O244" s="14">
        <v>7.47026455928955</v>
      </c>
      <c r="P244" s="14">
        <v>0</v>
      </c>
      <c r="Q244" s="14">
        <v>-73.132276024870606</v>
      </c>
      <c r="R244" s="14">
        <v>0</v>
      </c>
      <c r="S244" s="23">
        <v>7.09979816213355</v>
      </c>
      <c r="T244" s="5"/>
    </row>
    <row r="245" spans="2:20">
      <c r="B245" s="5"/>
      <c r="C245" s="22" t="s">
        <v>58</v>
      </c>
      <c r="D245" s="14">
        <v>0</v>
      </c>
      <c r="E245" s="14">
        <v>0</v>
      </c>
      <c r="F245" s="14">
        <v>0</v>
      </c>
      <c r="G245" s="14">
        <v>0</v>
      </c>
      <c r="H245" s="14">
        <v>0</v>
      </c>
      <c r="I245" s="14">
        <v>0</v>
      </c>
      <c r="J245" s="14">
        <v>41.569838696258103</v>
      </c>
      <c r="K245" s="14">
        <v>0</v>
      </c>
      <c r="L245" s="14">
        <v>0</v>
      </c>
      <c r="M245" s="14">
        <v>-36.695775109121797</v>
      </c>
      <c r="N245" s="14">
        <v>0</v>
      </c>
      <c r="O245" s="14">
        <v>0</v>
      </c>
      <c r="P245" s="14">
        <v>0</v>
      </c>
      <c r="Q245" s="14">
        <v>0</v>
      </c>
      <c r="R245" s="14">
        <v>0</v>
      </c>
      <c r="S245" s="23">
        <v>4.8740635871362601</v>
      </c>
      <c r="T245" s="5"/>
    </row>
    <row r="246" spans="2:20">
      <c r="B246" s="5"/>
      <c r="C246" s="22" t="s">
        <v>59</v>
      </c>
      <c r="D246" s="14">
        <v>0</v>
      </c>
      <c r="E246" s="14">
        <v>0</v>
      </c>
      <c r="F246" s="14">
        <v>0</v>
      </c>
      <c r="G246" s="14">
        <v>0</v>
      </c>
      <c r="H246" s="14">
        <v>0</v>
      </c>
      <c r="I246" s="14">
        <v>0</v>
      </c>
      <c r="J246" s="14">
        <v>0</v>
      </c>
      <c r="K246" s="14">
        <v>0</v>
      </c>
      <c r="L246" s="14">
        <v>0</v>
      </c>
      <c r="M246" s="14">
        <v>0</v>
      </c>
      <c r="N246" s="14">
        <v>0</v>
      </c>
      <c r="O246" s="14">
        <v>0</v>
      </c>
      <c r="P246" s="14">
        <v>0</v>
      </c>
      <c r="Q246" s="14">
        <v>0</v>
      </c>
      <c r="R246" s="14">
        <v>0</v>
      </c>
      <c r="S246" s="23">
        <v>0</v>
      </c>
      <c r="T246" s="5"/>
    </row>
    <row r="247" spans="2:20">
      <c r="B247" s="5"/>
      <c r="C247" s="22" t="s">
        <v>60</v>
      </c>
      <c r="D247" s="14">
        <v>0</v>
      </c>
      <c r="E247" s="14">
        <v>386.55581999113599</v>
      </c>
      <c r="F247" s="14">
        <v>-382.69026179122397</v>
      </c>
      <c r="G247" s="14">
        <v>0</v>
      </c>
      <c r="H247" s="14">
        <v>0</v>
      </c>
      <c r="I247" s="14">
        <v>0</v>
      </c>
      <c r="J247" s="14">
        <v>0</v>
      </c>
      <c r="K247" s="14">
        <v>0</v>
      </c>
      <c r="L247" s="14">
        <v>0</v>
      </c>
      <c r="M247" s="14">
        <v>0</v>
      </c>
      <c r="N247" s="14">
        <v>0</v>
      </c>
      <c r="O247" s="14">
        <v>0</v>
      </c>
      <c r="P247" s="14">
        <v>0</v>
      </c>
      <c r="Q247" s="14">
        <v>0</v>
      </c>
      <c r="R247" s="14">
        <v>0</v>
      </c>
      <c r="S247" s="23">
        <v>3.8655581999113302</v>
      </c>
      <c r="T247" s="5"/>
    </row>
    <row r="248" spans="2:20">
      <c r="B248" s="5"/>
      <c r="C248" s="22" t="s">
        <v>61</v>
      </c>
      <c r="D248" s="14">
        <v>0</v>
      </c>
      <c r="E248" s="14">
        <v>0</v>
      </c>
      <c r="F248" s="14">
        <v>0</v>
      </c>
      <c r="G248" s="14">
        <v>0</v>
      </c>
      <c r="H248" s="14">
        <v>0</v>
      </c>
      <c r="I248" s="14">
        <v>0</v>
      </c>
      <c r="J248" s="14">
        <v>59.787730212494701</v>
      </c>
      <c r="K248" s="14">
        <v>0</v>
      </c>
      <c r="L248" s="14">
        <v>-59.787730212494701</v>
      </c>
      <c r="M248" s="14">
        <v>0</v>
      </c>
      <c r="N248" s="14">
        <v>0</v>
      </c>
      <c r="O248" s="14">
        <v>0</v>
      </c>
      <c r="P248" s="14">
        <v>0</v>
      </c>
      <c r="Q248" s="14">
        <v>0</v>
      </c>
      <c r="R248" s="14">
        <v>0</v>
      </c>
      <c r="S248" s="23">
        <v>0</v>
      </c>
      <c r="T248" s="5"/>
    </row>
    <row r="249" spans="2:20">
      <c r="B249" s="5"/>
      <c r="C249" s="22" t="s">
        <v>62</v>
      </c>
      <c r="D249" s="14">
        <v>0</v>
      </c>
      <c r="E249" s="14">
        <v>0</v>
      </c>
      <c r="F249" s="14">
        <v>0</v>
      </c>
      <c r="G249" s="14">
        <v>0</v>
      </c>
      <c r="H249" s="14">
        <v>0</v>
      </c>
      <c r="I249" s="14">
        <v>0</v>
      </c>
      <c r="J249" s="14">
        <v>0</v>
      </c>
      <c r="K249" s="14">
        <v>0</v>
      </c>
      <c r="L249" s="14">
        <v>-11.848147131187501</v>
      </c>
      <c r="M249" s="14">
        <v>0</v>
      </c>
      <c r="N249" s="14">
        <v>0</v>
      </c>
      <c r="O249" s="14">
        <v>0</v>
      </c>
      <c r="P249" s="14">
        <v>0</v>
      </c>
      <c r="Q249" s="14">
        <v>0</v>
      </c>
      <c r="R249" s="14">
        <v>16.925924473125001</v>
      </c>
      <c r="S249" s="23">
        <v>5.0777773419374901</v>
      </c>
      <c r="T249" s="5"/>
    </row>
    <row r="250" spans="2:20">
      <c r="B250" s="5"/>
      <c r="C250" s="22" t="s">
        <v>63</v>
      </c>
      <c r="D250" s="14">
        <v>0</v>
      </c>
      <c r="E250" s="14">
        <v>0</v>
      </c>
      <c r="F250" s="14">
        <v>0</v>
      </c>
      <c r="G250" s="14">
        <v>12.6235241576865</v>
      </c>
      <c r="H250" s="14">
        <v>0</v>
      </c>
      <c r="I250" s="14">
        <v>0</v>
      </c>
      <c r="J250" s="14">
        <v>0</v>
      </c>
      <c r="K250" s="14">
        <v>0.435729666138086</v>
      </c>
      <c r="L250" s="14">
        <v>0</v>
      </c>
      <c r="M250" s="14">
        <v>1.88627372471178</v>
      </c>
      <c r="N250" s="14">
        <v>0</v>
      </c>
      <c r="O250" s="14">
        <v>0</v>
      </c>
      <c r="P250" s="14">
        <v>30.339450939728401</v>
      </c>
      <c r="Q250" s="14">
        <v>0</v>
      </c>
      <c r="R250" s="14">
        <v>-30.501076629665999</v>
      </c>
      <c r="S250" s="23">
        <v>14.7839018585987</v>
      </c>
      <c r="T250" s="5"/>
    </row>
    <row r="251" spans="2:20">
      <c r="B251" s="5"/>
      <c r="C251" s="22" t="s">
        <v>64</v>
      </c>
      <c r="D251" s="14">
        <v>4.3307530517578101</v>
      </c>
      <c r="E251" s="14">
        <v>-13.394159162692899</v>
      </c>
      <c r="F251" s="14">
        <v>17.5187690560711</v>
      </c>
      <c r="G251" s="14">
        <v>0</v>
      </c>
      <c r="H251" s="14">
        <v>0</v>
      </c>
      <c r="I251" s="14">
        <v>0</v>
      </c>
      <c r="J251" s="14">
        <v>0</v>
      </c>
      <c r="K251" s="14">
        <v>0</v>
      </c>
      <c r="L251" s="14">
        <v>0</v>
      </c>
      <c r="M251" s="14">
        <v>0</v>
      </c>
      <c r="N251" s="14">
        <v>0</v>
      </c>
      <c r="O251" s="14">
        <v>0</v>
      </c>
      <c r="P251" s="14">
        <v>0</v>
      </c>
      <c r="Q251" s="14">
        <v>0</v>
      </c>
      <c r="R251" s="14">
        <v>0</v>
      </c>
      <c r="S251" s="23">
        <v>8.4553629451360095</v>
      </c>
      <c r="T251" s="5"/>
    </row>
    <row r="252" spans="2:20">
      <c r="B252" s="5"/>
      <c r="C252" s="22" t="s">
        <v>65</v>
      </c>
      <c r="D252" s="14">
        <v>4.9205957031249996</v>
      </c>
      <c r="E252" s="14">
        <v>0</v>
      </c>
      <c r="F252" s="14">
        <v>18.729068543758601</v>
      </c>
      <c r="G252" s="14">
        <v>4.7445137460997797</v>
      </c>
      <c r="H252" s="14">
        <v>0</v>
      </c>
      <c r="I252" s="14">
        <v>0</v>
      </c>
      <c r="J252" s="14">
        <v>0</v>
      </c>
      <c r="K252" s="14">
        <v>0</v>
      </c>
      <c r="L252" s="14">
        <v>0</v>
      </c>
      <c r="M252" s="14">
        <v>0.70895032987697904</v>
      </c>
      <c r="N252" s="14">
        <v>0</v>
      </c>
      <c r="O252" s="14">
        <v>0</v>
      </c>
      <c r="P252" s="14">
        <v>32.617954545454502</v>
      </c>
      <c r="Q252" s="14">
        <v>0</v>
      </c>
      <c r="R252" s="14">
        <v>0</v>
      </c>
      <c r="S252" s="23">
        <v>61.721082868314902</v>
      </c>
      <c r="T252" s="5"/>
    </row>
    <row r="253" spans="2:20">
      <c r="B253" s="5"/>
      <c r="C253" s="22" t="s">
        <v>66</v>
      </c>
      <c r="D253" s="14">
        <v>0</v>
      </c>
      <c r="E253" s="14">
        <v>0</v>
      </c>
      <c r="F253" s="14">
        <v>0</v>
      </c>
      <c r="G253" s="14">
        <v>2.9120089095411301</v>
      </c>
      <c r="H253" s="14">
        <v>0</v>
      </c>
      <c r="I253" s="14">
        <v>0</v>
      </c>
      <c r="J253" s="14">
        <v>0</v>
      </c>
      <c r="K253" s="14">
        <v>0</v>
      </c>
      <c r="L253" s="14">
        <v>0</v>
      </c>
      <c r="M253" s="14">
        <v>0.43512776809235298</v>
      </c>
      <c r="N253" s="14">
        <v>0</v>
      </c>
      <c r="O253" s="14">
        <v>0</v>
      </c>
      <c r="P253" s="14">
        <v>43.864366286105501</v>
      </c>
      <c r="Q253" s="14">
        <v>5.66707673993462</v>
      </c>
      <c r="R253" s="14">
        <v>0</v>
      </c>
      <c r="S253" s="23">
        <v>52.878579703673601</v>
      </c>
      <c r="T253" s="5"/>
    </row>
    <row r="254" spans="2:20">
      <c r="B254" s="5"/>
      <c r="C254" s="18" t="s">
        <v>67</v>
      </c>
      <c r="D254" s="19">
        <v>9.2513487548828106</v>
      </c>
      <c r="E254" s="19">
        <v>373.16166082844302</v>
      </c>
      <c r="F254" s="19">
        <v>-346.44242419139499</v>
      </c>
      <c r="G254" s="19">
        <v>69.979869878653005</v>
      </c>
      <c r="H254" s="19">
        <v>1024.3939393939399</v>
      </c>
      <c r="I254" s="19">
        <v>225.38</v>
      </c>
      <c r="J254" s="19">
        <v>149.04666840151901</v>
      </c>
      <c r="K254" s="19">
        <v>32.2868464996291</v>
      </c>
      <c r="L254" s="19">
        <v>-71.635877343682196</v>
      </c>
      <c r="M254" s="19">
        <v>-26.239012943346101</v>
      </c>
      <c r="N254" s="19">
        <v>0</v>
      </c>
      <c r="O254" s="19">
        <v>7.47026455928955</v>
      </c>
      <c r="P254" s="19">
        <v>-487.25822822871203</v>
      </c>
      <c r="Q254" s="19">
        <v>-67.465199284936006</v>
      </c>
      <c r="R254" s="19">
        <v>-12.1501521565411</v>
      </c>
      <c r="S254" s="19">
        <v>879.77970416774394</v>
      </c>
      <c r="T254" s="5"/>
    </row>
    <row r="255" spans="2:20">
      <c r="B255" s="5"/>
      <c r="C255" s="20"/>
      <c r="D255" s="21"/>
      <c r="E255" s="21"/>
      <c r="F255" s="21"/>
      <c r="G255" s="21"/>
      <c r="H255" s="21"/>
      <c r="I255" s="21"/>
      <c r="J255" s="21"/>
      <c r="K255" s="21"/>
      <c r="L255" s="21"/>
      <c r="M255" s="21"/>
      <c r="N255" s="21"/>
      <c r="O255" s="21"/>
      <c r="P255" s="21"/>
      <c r="Q255" s="21"/>
      <c r="R255" s="21"/>
      <c r="S255" s="21"/>
      <c r="T255" s="5"/>
    </row>
    <row r="256" spans="2:20">
      <c r="B256" s="5"/>
      <c r="C256" s="22" t="s">
        <v>68</v>
      </c>
      <c r="D256" s="14">
        <v>1.16328553009227</v>
      </c>
      <c r="E256" s="14">
        <v>0</v>
      </c>
      <c r="F256" s="14">
        <v>13.8112344502171</v>
      </c>
      <c r="G256" s="14">
        <v>75.974004401831806</v>
      </c>
      <c r="H256" s="14">
        <v>0</v>
      </c>
      <c r="I256" s="14">
        <v>0</v>
      </c>
      <c r="J256" s="14">
        <v>15.6078294644963</v>
      </c>
      <c r="K256" s="14">
        <v>5.8364839658710004</v>
      </c>
      <c r="L256" s="14">
        <v>1.8190377949218799</v>
      </c>
      <c r="M256" s="14">
        <v>11.352437439354199</v>
      </c>
      <c r="N256" s="14">
        <v>0</v>
      </c>
      <c r="O256" s="14">
        <v>0</v>
      </c>
      <c r="P256" s="14">
        <v>131.71593128381801</v>
      </c>
      <c r="Q256" s="14">
        <v>22.303652442230799</v>
      </c>
      <c r="R256" s="14">
        <v>5.3802006835937499</v>
      </c>
      <c r="S256" s="23">
        <v>284.964097456427</v>
      </c>
      <c r="T256" s="5"/>
    </row>
    <row r="257" spans="2:20">
      <c r="B257" s="5"/>
      <c r="C257" s="22" t="s">
        <v>69</v>
      </c>
      <c r="D257" s="14">
        <v>0</v>
      </c>
      <c r="E257" s="14">
        <v>0</v>
      </c>
      <c r="F257" s="14">
        <v>189.87862112859401</v>
      </c>
      <c r="G257" s="14">
        <v>16.64955020583</v>
      </c>
      <c r="H257" s="14">
        <v>0</v>
      </c>
      <c r="I257" s="14">
        <v>0</v>
      </c>
      <c r="J257" s="14">
        <v>0</v>
      </c>
      <c r="K257" s="14">
        <v>0</v>
      </c>
      <c r="L257" s="14">
        <v>44.405791664587298</v>
      </c>
      <c r="M257" s="14">
        <v>2.5923432302996501</v>
      </c>
      <c r="N257" s="14">
        <v>0</v>
      </c>
      <c r="O257" s="14">
        <v>0</v>
      </c>
      <c r="P257" s="14">
        <v>49.821959604820101</v>
      </c>
      <c r="Q257" s="14">
        <v>0</v>
      </c>
      <c r="R257" s="14">
        <v>1.5849058336758</v>
      </c>
      <c r="S257" s="23">
        <v>304.93317166780702</v>
      </c>
      <c r="T257" s="5"/>
    </row>
    <row r="258" spans="2:20">
      <c r="B258" s="5"/>
      <c r="C258" s="22" t="s">
        <v>70</v>
      </c>
      <c r="D258" s="14">
        <v>0</v>
      </c>
      <c r="E258" s="14">
        <v>0</v>
      </c>
      <c r="F258" s="14">
        <v>1.42606261735715</v>
      </c>
      <c r="G258" s="14">
        <v>47.453363010823402</v>
      </c>
      <c r="H258" s="14">
        <v>0</v>
      </c>
      <c r="I258" s="14">
        <v>0</v>
      </c>
      <c r="J258" s="14">
        <v>75.037621036530098</v>
      </c>
      <c r="K258" s="14">
        <v>0</v>
      </c>
      <c r="L258" s="14">
        <v>0</v>
      </c>
      <c r="M258" s="14">
        <v>7.0907324039161397</v>
      </c>
      <c r="N258" s="14">
        <v>55.372520536787299</v>
      </c>
      <c r="O258" s="14">
        <v>1.39422233549626</v>
      </c>
      <c r="P258" s="14">
        <v>156.615027079708</v>
      </c>
      <c r="Q258" s="14">
        <v>35.653708400257798</v>
      </c>
      <c r="R258" s="14">
        <v>0</v>
      </c>
      <c r="S258" s="23">
        <v>380.04325742087599</v>
      </c>
      <c r="T258" s="5"/>
    </row>
    <row r="259" spans="2:20">
      <c r="B259" s="5"/>
      <c r="C259" s="22" t="s">
        <v>71</v>
      </c>
      <c r="D259" s="14">
        <v>0</v>
      </c>
      <c r="E259" s="14">
        <v>0</v>
      </c>
      <c r="F259" s="14">
        <v>2.6552662898972801</v>
      </c>
      <c r="G259" s="14">
        <v>32.546671207199999</v>
      </c>
      <c r="H259" s="14">
        <v>0</v>
      </c>
      <c r="I259" s="14">
        <v>0</v>
      </c>
      <c r="J259" s="14">
        <v>7.6606579921523004</v>
      </c>
      <c r="K259" s="14">
        <v>0</v>
      </c>
      <c r="L259" s="14">
        <v>0</v>
      </c>
      <c r="M259" s="14">
        <v>4.8632956976275903</v>
      </c>
      <c r="N259" s="14">
        <v>14.2511219864764</v>
      </c>
      <c r="O259" s="14">
        <v>1.71409342707066</v>
      </c>
      <c r="P259" s="14">
        <v>118.721330344538</v>
      </c>
      <c r="Q259" s="14">
        <v>9.5078384424472908</v>
      </c>
      <c r="R259" s="14">
        <v>0</v>
      </c>
      <c r="S259" s="23">
        <v>191.92027538740899</v>
      </c>
      <c r="T259" s="5"/>
    </row>
    <row r="260" spans="2:20">
      <c r="B260" s="5"/>
      <c r="C260" s="22" t="s">
        <v>72</v>
      </c>
      <c r="D260" s="14">
        <v>0</v>
      </c>
      <c r="E260" s="14">
        <v>0</v>
      </c>
      <c r="F260" s="14">
        <v>20.984802440298498</v>
      </c>
      <c r="G260" s="14">
        <v>1.90707745937911</v>
      </c>
      <c r="H260" s="14">
        <v>0</v>
      </c>
      <c r="I260" s="14">
        <v>0</v>
      </c>
      <c r="J260" s="14">
        <v>2.05899706998358</v>
      </c>
      <c r="K260" s="14">
        <v>0</v>
      </c>
      <c r="L260" s="14">
        <v>7.9300402287146001</v>
      </c>
      <c r="M260" s="14">
        <v>0.28496559737848798</v>
      </c>
      <c r="N260" s="14">
        <v>0</v>
      </c>
      <c r="O260" s="14">
        <v>0.82781531321025903</v>
      </c>
      <c r="P260" s="14">
        <v>7.3746869983845702</v>
      </c>
      <c r="Q260" s="14">
        <v>0</v>
      </c>
      <c r="R260" s="14">
        <v>0.21911019493558401</v>
      </c>
      <c r="S260" s="23">
        <v>41.587495302284701</v>
      </c>
      <c r="T260" s="5"/>
    </row>
    <row r="261" spans="2:20">
      <c r="B261" s="5"/>
      <c r="C261" s="22" t="s">
        <v>73</v>
      </c>
      <c r="D261" s="14">
        <v>0</v>
      </c>
      <c r="E261" s="14">
        <v>0</v>
      </c>
      <c r="F261" s="14">
        <v>0</v>
      </c>
      <c r="G261" s="14">
        <v>0</v>
      </c>
      <c r="H261" s="14">
        <v>0</v>
      </c>
      <c r="I261" s="14">
        <v>0</v>
      </c>
      <c r="J261" s="14">
        <v>0</v>
      </c>
      <c r="K261" s="14">
        <v>0</v>
      </c>
      <c r="L261" s="14">
        <v>0</v>
      </c>
      <c r="M261" s="14">
        <v>0</v>
      </c>
      <c r="N261" s="14">
        <v>0</v>
      </c>
      <c r="O261" s="14">
        <v>0</v>
      </c>
      <c r="P261" s="14">
        <v>1.28</v>
      </c>
      <c r="Q261" s="14">
        <v>0</v>
      </c>
      <c r="R261" s="14">
        <v>0</v>
      </c>
      <c r="S261" s="23">
        <v>1.28</v>
      </c>
      <c r="T261" s="5"/>
    </row>
    <row r="262" spans="2:20">
      <c r="B262" s="5"/>
      <c r="C262" s="18" t="s">
        <v>74</v>
      </c>
      <c r="D262" s="19">
        <v>1.16328553009227</v>
      </c>
      <c r="E262" s="19">
        <v>0</v>
      </c>
      <c r="F262" s="19">
        <v>228.75598692636399</v>
      </c>
      <c r="G262" s="19">
        <v>174.530666285064</v>
      </c>
      <c r="H262" s="19">
        <v>0</v>
      </c>
      <c r="I262" s="19">
        <v>0</v>
      </c>
      <c r="J262" s="19">
        <v>100.365105563162</v>
      </c>
      <c r="K262" s="19">
        <v>5.8364839658710004</v>
      </c>
      <c r="L262" s="19">
        <v>54.154869688223798</v>
      </c>
      <c r="M262" s="19">
        <v>26.183774368576</v>
      </c>
      <c r="N262" s="19">
        <v>69.623642523263698</v>
      </c>
      <c r="O262" s="19">
        <v>3.9361310757771801</v>
      </c>
      <c r="P262" s="19">
        <v>465.52893531126898</v>
      </c>
      <c r="Q262" s="19">
        <v>67.465199284936006</v>
      </c>
      <c r="R262" s="19">
        <v>7.1842167122051297</v>
      </c>
      <c r="S262" s="19">
        <v>1204.7282972348</v>
      </c>
      <c r="T262" s="5"/>
    </row>
    <row r="263" spans="2:20">
      <c r="B263" s="5"/>
      <c r="C263" s="13" t="s">
        <v>75</v>
      </c>
      <c r="D263" s="14">
        <v>0.65531187499999999</v>
      </c>
      <c r="E263" s="14">
        <v>0</v>
      </c>
      <c r="F263" s="14">
        <v>113.78814399503401</v>
      </c>
      <c r="G263" s="14">
        <v>11.2569939961659</v>
      </c>
      <c r="H263" s="14">
        <v>0</v>
      </c>
      <c r="I263" s="14">
        <v>0</v>
      </c>
      <c r="J263" s="14">
        <v>0</v>
      </c>
      <c r="K263" s="14">
        <v>0</v>
      </c>
      <c r="L263" s="14">
        <v>6.1061434912109398</v>
      </c>
      <c r="M263" s="14">
        <v>0</v>
      </c>
      <c r="N263" s="14">
        <v>0</v>
      </c>
      <c r="O263" s="14">
        <v>0</v>
      </c>
      <c r="P263" s="14">
        <v>0</v>
      </c>
      <c r="Q263" s="14">
        <v>0</v>
      </c>
      <c r="R263" s="14">
        <v>4.9659354443359396</v>
      </c>
      <c r="S263" s="23">
        <v>136.772528801747</v>
      </c>
      <c r="T263" s="5"/>
    </row>
    <row r="264" spans="2:20">
      <c r="B264" s="5"/>
      <c r="C264" s="18" t="s">
        <v>76</v>
      </c>
      <c r="D264" s="19">
        <v>1.81859740509227</v>
      </c>
      <c r="E264" s="19">
        <v>0</v>
      </c>
      <c r="F264" s="19">
        <v>342.54413092139799</v>
      </c>
      <c r="G264" s="19">
        <v>185.78766028122999</v>
      </c>
      <c r="H264" s="19">
        <v>0</v>
      </c>
      <c r="I264" s="19">
        <v>0</v>
      </c>
      <c r="J264" s="19">
        <v>100.365105563162</v>
      </c>
      <c r="K264" s="19">
        <v>5.8364839658710004</v>
      </c>
      <c r="L264" s="19">
        <v>60.261013179434698</v>
      </c>
      <c r="M264" s="19">
        <v>26.183774368576</v>
      </c>
      <c r="N264" s="19">
        <v>69.623642523263698</v>
      </c>
      <c r="O264" s="19">
        <v>3.9361310757771801</v>
      </c>
      <c r="P264" s="19">
        <v>465.52893531126898</v>
      </c>
      <c r="Q264" s="19">
        <v>67.465199284936006</v>
      </c>
      <c r="R264" s="19">
        <v>12.1501521565411</v>
      </c>
      <c r="S264" s="19">
        <v>1341.5008260365501</v>
      </c>
      <c r="T264" s="5"/>
    </row>
    <row r="265" spans="2:20">
      <c r="B265" s="5"/>
      <c r="C265" s="5"/>
      <c r="D265" s="24">
        <f t="shared" ref="D265:S265" si="4">D264+D254-D240</f>
        <v>-1.9539925233402755E-14</v>
      </c>
      <c r="E265" s="24">
        <f t="shared" si="4"/>
        <v>0</v>
      </c>
      <c r="F265" s="24">
        <f t="shared" si="4"/>
        <v>-2.7977620220553945E-14</v>
      </c>
      <c r="G265" s="24">
        <f t="shared" si="4"/>
        <v>-0.11213098496699558</v>
      </c>
      <c r="H265" s="24">
        <f t="shared" si="4"/>
        <v>0</v>
      </c>
      <c r="I265" s="24">
        <f t="shared" si="4"/>
        <v>0</v>
      </c>
      <c r="J265" s="24">
        <f t="shared" si="4"/>
        <v>0</v>
      </c>
      <c r="K265" s="24">
        <f t="shared" si="4"/>
        <v>0</v>
      </c>
      <c r="L265" s="24">
        <f t="shared" si="4"/>
        <v>0</v>
      </c>
      <c r="M265" s="24">
        <f t="shared" si="4"/>
        <v>0.11213098496650203</v>
      </c>
      <c r="N265" s="24">
        <f t="shared" si="4"/>
        <v>0</v>
      </c>
      <c r="O265" s="24">
        <f t="shared" si="4"/>
        <v>3.0198066269804258E-14</v>
      </c>
      <c r="P265" s="24">
        <f t="shared" si="4"/>
        <v>-4.6185277824406512E-14</v>
      </c>
      <c r="Q265" s="24">
        <f t="shared" si="4"/>
        <v>0</v>
      </c>
      <c r="R265" s="24">
        <f t="shared" si="4"/>
        <v>0</v>
      </c>
      <c r="S265" s="24">
        <f t="shared" si="4"/>
        <v>-5.9117155615240335E-12</v>
      </c>
      <c r="T265" s="5"/>
    </row>
    <row r="266" spans="2:20">
      <c r="B266" s="5"/>
      <c r="C266" s="5"/>
      <c r="D266" s="5"/>
      <c r="E266" s="5"/>
      <c r="F266" s="5"/>
      <c r="G266" s="5"/>
      <c r="H266" s="5"/>
      <c r="I266" s="5"/>
      <c r="J266" s="5"/>
      <c r="K266" s="5"/>
      <c r="L266" s="5"/>
      <c r="M266" s="5"/>
      <c r="N266" s="5"/>
      <c r="O266" s="5"/>
      <c r="P266" s="5"/>
      <c r="Q266" s="5"/>
      <c r="R266" s="5"/>
      <c r="S266" s="5"/>
      <c r="T266" s="5"/>
    </row>
    <row r="267" spans="2:20" ht="14.25">
      <c r="B267" s="9"/>
      <c r="C267" s="10" t="s">
        <v>83</v>
      </c>
      <c r="D267" s="9"/>
      <c r="E267" s="9"/>
      <c r="F267" s="9"/>
      <c r="G267" s="9"/>
      <c r="H267" s="9"/>
      <c r="I267" s="9"/>
      <c r="J267" s="9"/>
      <c r="K267" s="9"/>
      <c r="L267" s="9"/>
      <c r="M267" s="9"/>
      <c r="N267" s="9"/>
      <c r="O267" s="9"/>
      <c r="P267" s="9"/>
      <c r="Q267" s="9"/>
      <c r="R267" s="9"/>
      <c r="S267" s="9"/>
      <c r="T267" s="9"/>
    </row>
    <row r="268" spans="2:20">
      <c r="B268" s="5"/>
      <c r="C268" s="5"/>
      <c r="D268" s="5"/>
      <c r="E268" s="5"/>
      <c r="F268" s="5"/>
      <c r="G268" s="5"/>
      <c r="H268" s="5"/>
      <c r="I268" s="5"/>
      <c r="J268" s="5"/>
      <c r="K268" s="5"/>
      <c r="L268" s="5"/>
      <c r="M268" s="5"/>
      <c r="N268" s="5"/>
      <c r="O268" s="5"/>
      <c r="P268" s="5"/>
      <c r="Q268" s="5"/>
      <c r="R268" s="5"/>
      <c r="S268" s="5"/>
      <c r="T268" s="5"/>
    </row>
    <row r="269" spans="2:20" ht="13.5" customHeight="1">
      <c r="B269" s="5"/>
      <c r="C269" s="2190" t="s">
        <v>30</v>
      </c>
      <c r="D269" s="2188" t="s">
        <v>31</v>
      </c>
      <c r="E269" s="2188" t="s">
        <v>32</v>
      </c>
      <c r="F269" s="2188" t="s">
        <v>33</v>
      </c>
      <c r="G269" s="2188" t="s">
        <v>34</v>
      </c>
      <c r="H269" s="2188" t="s">
        <v>35</v>
      </c>
      <c r="I269" s="2188" t="s">
        <v>36</v>
      </c>
      <c r="J269" s="2188" t="s">
        <v>37</v>
      </c>
      <c r="K269" s="2188"/>
      <c r="L269" s="2188"/>
      <c r="M269" s="2188"/>
      <c r="N269" s="2188"/>
      <c r="O269" s="2188"/>
      <c r="P269" s="2188" t="s">
        <v>38</v>
      </c>
      <c r="Q269" s="2188" t="s">
        <v>39</v>
      </c>
      <c r="R269" s="2188" t="s">
        <v>40</v>
      </c>
      <c r="S269" s="2188" t="s">
        <v>41</v>
      </c>
      <c r="T269" s="5"/>
    </row>
    <row r="270" spans="2:20" ht="56.25">
      <c r="B270" s="5"/>
      <c r="C270" s="2190"/>
      <c r="D270" s="2188"/>
      <c r="E270" s="2188"/>
      <c r="F270" s="2188"/>
      <c r="G270" s="2188"/>
      <c r="H270" s="2188"/>
      <c r="I270" s="2188"/>
      <c r="J270" s="11" t="s">
        <v>42</v>
      </c>
      <c r="K270" s="11" t="s">
        <v>43</v>
      </c>
      <c r="L270" s="11" t="s">
        <v>44</v>
      </c>
      <c r="M270" s="11" t="s">
        <v>45</v>
      </c>
      <c r="N270" s="12" t="s">
        <v>46</v>
      </c>
      <c r="O270" s="11" t="s">
        <v>47</v>
      </c>
      <c r="P270" s="2188"/>
      <c r="Q270" s="2188"/>
      <c r="R270" s="2188"/>
      <c r="S270" s="2188"/>
      <c r="T270" s="5"/>
    </row>
    <row r="271" spans="2:20">
      <c r="B271" s="5"/>
      <c r="C271" s="13" t="s">
        <v>48</v>
      </c>
      <c r="D271" s="14">
        <v>0</v>
      </c>
      <c r="E271" s="14">
        <v>5.8150000000000004</v>
      </c>
      <c r="F271" s="14">
        <v>0</v>
      </c>
      <c r="G271" s="14">
        <v>9.3039999999999998E-2</v>
      </c>
      <c r="H271" s="15">
        <v>994.39393939393995</v>
      </c>
      <c r="I271" s="15">
        <v>245.9</v>
      </c>
      <c r="J271" s="15">
        <v>264.74542837362799</v>
      </c>
      <c r="K271" s="15">
        <v>38.681123219215998</v>
      </c>
      <c r="L271" s="14">
        <v>0</v>
      </c>
      <c r="M271" s="14">
        <v>0</v>
      </c>
      <c r="N271" s="15">
        <v>76.035944637668194</v>
      </c>
      <c r="O271" s="15">
        <v>12.9897242601147</v>
      </c>
      <c r="P271" s="14">
        <v>0</v>
      </c>
      <c r="Q271" s="14">
        <v>0</v>
      </c>
      <c r="R271" s="14">
        <v>0</v>
      </c>
      <c r="S271" s="17">
        <v>1638.6541998845701</v>
      </c>
      <c r="T271" s="5"/>
    </row>
    <row r="272" spans="2:20">
      <c r="B272" s="5"/>
      <c r="C272" s="13" t="s">
        <v>49</v>
      </c>
      <c r="D272" s="14">
        <v>9.9184003265082108</v>
      </c>
      <c r="E272" s="14">
        <v>336.80990869295198</v>
      </c>
      <c r="F272" s="14">
        <v>39.622058745499999</v>
      </c>
      <c r="G272" s="14">
        <v>228.981754766043</v>
      </c>
      <c r="H272" s="14">
        <v>0</v>
      </c>
      <c r="I272" s="14">
        <v>0</v>
      </c>
      <c r="J272" s="14">
        <v>0</v>
      </c>
      <c r="K272" s="14">
        <v>0</v>
      </c>
      <c r="L272" s="14">
        <v>0</v>
      </c>
      <c r="M272" s="14">
        <v>0</v>
      </c>
      <c r="N272" s="14">
        <v>0</v>
      </c>
      <c r="O272" s="14">
        <v>0</v>
      </c>
      <c r="P272" s="14">
        <v>0</v>
      </c>
      <c r="Q272" s="14">
        <v>0</v>
      </c>
      <c r="R272" s="14">
        <v>0</v>
      </c>
      <c r="S272" s="17">
        <v>615.33212253100305</v>
      </c>
      <c r="T272" s="5"/>
    </row>
    <row r="273" spans="2:20">
      <c r="B273" s="5"/>
      <c r="C273" s="13" t="s">
        <v>50</v>
      </c>
      <c r="D273" s="14">
        <v>0</v>
      </c>
      <c r="E273" s="14">
        <v>0</v>
      </c>
      <c r="F273" s="14">
        <v>0</v>
      </c>
      <c r="G273" s="14">
        <v>0</v>
      </c>
      <c r="H273" s="14">
        <v>0</v>
      </c>
      <c r="I273" s="14">
        <v>0</v>
      </c>
      <c r="J273" s="14">
        <v>0</v>
      </c>
      <c r="K273" s="14">
        <v>0</v>
      </c>
      <c r="L273" s="14">
        <v>0</v>
      </c>
      <c r="M273" s="14">
        <v>0</v>
      </c>
      <c r="N273" s="14">
        <v>0</v>
      </c>
      <c r="O273" s="14">
        <v>0</v>
      </c>
      <c r="P273" s="14">
        <v>-3.4250745408713801</v>
      </c>
      <c r="Q273" s="14">
        <v>0</v>
      </c>
      <c r="R273" s="14">
        <v>0</v>
      </c>
      <c r="S273" s="17">
        <v>-3.4250745408713801</v>
      </c>
      <c r="T273" s="5"/>
    </row>
    <row r="274" spans="2:20">
      <c r="B274" s="5"/>
      <c r="C274" s="13" t="s">
        <v>51</v>
      </c>
      <c r="D274" s="14">
        <v>0</v>
      </c>
      <c r="E274" s="14">
        <v>0</v>
      </c>
      <c r="F274" s="14">
        <v>-12.937868047131699</v>
      </c>
      <c r="G274" s="14">
        <v>-1.5571295869756501</v>
      </c>
      <c r="H274" s="14">
        <v>0</v>
      </c>
      <c r="I274" s="14">
        <v>0</v>
      </c>
      <c r="J274" s="14">
        <v>0</v>
      </c>
      <c r="K274" s="14">
        <v>0</v>
      </c>
      <c r="L274" s="14">
        <v>0</v>
      </c>
      <c r="M274" s="14">
        <v>-0.27478757417217298</v>
      </c>
      <c r="N274" s="14">
        <v>0</v>
      </c>
      <c r="O274" s="14">
        <v>0</v>
      </c>
      <c r="P274" s="14">
        <v>0</v>
      </c>
      <c r="Q274" s="14">
        <v>0</v>
      </c>
      <c r="R274" s="14">
        <v>0</v>
      </c>
      <c r="S274" s="17">
        <v>-14.7697852082796</v>
      </c>
      <c r="T274" s="5"/>
    </row>
    <row r="275" spans="2:20">
      <c r="B275" s="5"/>
      <c r="C275" s="13" t="s">
        <v>52</v>
      </c>
      <c r="D275" s="14">
        <v>0</v>
      </c>
      <c r="E275" s="14">
        <v>0</v>
      </c>
      <c r="F275" s="14">
        <v>-61.179449557820497</v>
      </c>
      <c r="G275" s="14">
        <v>0</v>
      </c>
      <c r="H275" s="14">
        <v>0</v>
      </c>
      <c r="I275" s="14">
        <v>0</v>
      </c>
      <c r="J275" s="14">
        <v>0</v>
      </c>
      <c r="K275" s="14">
        <v>0</v>
      </c>
      <c r="L275" s="14">
        <v>-16.1518358617665</v>
      </c>
      <c r="M275" s="14">
        <v>0</v>
      </c>
      <c r="N275" s="14">
        <v>0</v>
      </c>
      <c r="O275" s="14">
        <v>0</v>
      </c>
      <c r="P275" s="14">
        <v>0</v>
      </c>
      <c r="Q275" s="14">
        <v>0</v>
      </c>
      <c r="R275" s="14">
        <v>-0.14322207633848999</v>
      </c>
      <c r="S275" s="17">
        <v>-77.474507495925394</v>
      </c>
      <c r="T275" s="5"/>
    </row>
    <row r="276" spans="2:20">
      <c r="B276" s="5"/>
      <c r="C276" s="13" t="s">
        <v>53</v>
      </c>
      <c r="D276" s="14">
        <v>0</v>
      </c>
      <c r="E276" s="14">
        <v>0</v>
      </c>
      <c r="F276" s="14">
        <v>0</v>
      </c>
      <c r="G276" s="14">
        <v>0</v>
      </c>
      <c r="H276" s="14">
        <v>0</v>
      </c>
      <c r="I276" s="14">
        <v>0</v>
      </c>
      <c r="J276" s="14">
        <v>0</v>
      </c>
      <c r="K276" s="14">
        <v>0</v>
      </c>
      <c r="L276" s="14">
        <v>0</v>
      </c>
      <c r="M276" s="14">
        <v>0</v>
      </c>
      <c r="N276" s="14">
        <v>0</v>
      </c>
      <c r="O276" s="14">
        <v>0</v>
      </c>
      <c r="P276" s="14">
        <v>0</v>
      </c>
      <c r="Q276" s="14">
        <v>0</v>
      </c>
      <c r="R276" s="14">
        <v>0</v>
      </c>
      <c r="S276" s="17">
        <v>0</v>
      </c>
      <c r="T276" s="5"/>
    </row>
    <row r="277" spans="2:20">
      <c r="B277" s="5"/>
      <c r="C277" s="18" t="s">
        <v>54</v>
      </c>
      <c r="D277" s="19">
        <v>9.9184003265082108</v>
      </c>
      <c r="E277" s="19">
        <v>342.62490869295198</v>
      </c>
      <c r="F277" s="19">
        <v>-34.4952588594522</v>
      </c>
      <c r="G277" s="19">
        <v>227.51766517906799</v>
      </c>
      <c r="H277" s="19">
        <v>994.39393939393995</v>
      </c>
      <c r="I277" s="19">
        <v>245.9</v>
      </c>
      <c r="J277" s="19">
        <v>264.74542837362799</v>
      </c>
      <c r="K277" s="19">
        <v>38.681123219215998</v>
      </c>
      <c r="L277" s="19">
        <v>-16.1518358617665</v>
      </c>
      <c r="M277" s="19">
        <v>-0.27478757417217298</v>
      </c>
      <c r="N277" s="19">
        <v>76.035944637668194</v>
      </c>
      <c r="O277" s="19">
        <v>12.9897242601147</v>
      </c>
      <c r="P277" s="19">
        <v>-3.4250745408713801</v>
      </c>
      <c r="Q277" s="19">
        <v>0</v>
      </c>
      <c r="R277" s="19">
        <v>-0.14322207633848999</v>
      </c>
      <c r="S277" s="19">
        <v>2158.31695517049</v>
      </c>
      <c r="T277" s="5"/>
    </row>
    <row r="278" spans="2:20">
      <c r="B278" s="5"/>
      <c r="C278" s="20"/>
      <c r="D278" s="21"/>
      <c r="E278" s="21"/>
      <c r="F278" s="21"/>
      <c r="G278" s="21"/>
      <c r="H278" s="21"/>
      <c r="I278" s="21"/>
      <c r="J278" s="21"/>
      <c r="K278" s="21"/>
      <c r="L278" s="21"/>
      <c r="M278" s="21"/>
      <c r="N278" s="21"/>
      <c r="O278" s="21"/>
      <c r="P278" s="21"/>
      <c r="Q278" s="21"/>
      <c r="R278" s="21"/>
      <c r="S278" s="21"/>
      <c r="T278" s="5"/>
    </row>
    <row r="279" spans="2:20">
      <c r="B279" s="5"/>
      <c r="C279" s="22" t="s">
        <v>55</v>
      </c>
      <c r="D279" s="14">
        <v>0</v>
      </c>
      <c r="E279" s="14">
        <v>0</v>
      </c>
      <c r="F279" s="14">
        <v>0</v>
      </c>
      <c r="G279" s="14">
        <v>0</v>
      </c>
      <c r="H279" s="14">
        <v>0</v>
      </c>
      <c r="I279" s="14">
        <v>0</v>
      </c>
      <c r="J279" s="14">
        <v>0</v>
      </c>
      <c r="K279" s="14">
        <v>0</v>
      </c>
      <c r="L279" s="14">
        <v>0</v>
      </c>
      <c r="M279" s="14">
        <v>0</v>
      </c>
      <c r="N279" s="14">
        <v>0</v>
      </c>
      <c r="O279" s="14">
        <v>0</v>
      </c>
      <c r="P279" s="14">
        <v>0</v>
      </c>
      <c r="Q279" s="14">
        <v>0</v>
      </c>
      <c r="R279" s="14">
        <v>0</v>
      </c>
      <c r="S279" s="23">
        <v>0</v>
      </c>
      <c r="T279" s="5"/>
    </row>
    <row r="280" spans="2:20">
      <c r="B280" s="5"/>
      <c r="C280" s="22" t="s">
        <v>56</v>
      </c>
      <c r="D280" s="14">
        <v>0</v>
      </c>
      <c r="E280" s="14">
        <v>0</v>
      </c>
      <c r="F280" s="14">
        <v>0</v>
      </c>
      <c r="G280" s="14">
        <v>24.857777777777802</v>
      </c>
      <c r="H280" s="14">
        <v>994.39393939393904</v>
      </c>
      <c r="I280" s="14">
        <v>245.9</v>
      </c>
      <c r="J280" s="14">
        <v>19.077680006004599</v>
      </c>
      <c r="K280" s="14">
        <v>5.91268147655415</v>
      </c>
      <c r="L280" s="14">
        <v>0</v>
      </c>
      <c r="M280" s="14">
        <v>4.3866666666666703</v>
      </c>
      <c r="N280" s="14">
        <v>0</v>
      </c>
      <c r="O280" s="14">
        <v>0</v>
      </c>
      <c r="P280" s="14">
        <v>-600.20000000000005</v>
      </c>
      <c r="Q280" s="14">
        <v>0</v>
      </c>
      <c r="R280" s="14">
        <v>2.375</v>
      </c>
      <c r="S280" s="23">
        <v>696.70374532094297</v>
      </c>
      <c r="T280" s="5"/>
    </row>
    <row r="281" spans="2:20">
      <c r="B281" s="5"/>
      <c r="C281" s="22" t="s">
        <v>57</v>
      </c>
      <c r="D281" s="14">
        <v>0</v>
      </c>
      <c r="E281" s="14">
        <v>0</v>
      </c>
      <c r="F281" s="14">
        <v>0</v>
      </c>
      <c r="G281" s="14">
        <v>15.8957878644364</v>
      </c>
      <c r="H281" s="14">
        <v>0</v>
      </c>
      <c r="I281" s="14">
        <v>0</v>
      </c>
      <c r="J281" s="14">
        <v>29.009686446350699</v>
      </c>
      <c r="K281" s="14">
        <v>26.492019019171298</v>
      </c>
      <c r="L281" s="14">
        <v>0</v>
      </c>
      <c r="M281" s="14">
        <v>2.8051390349005398</v>
      </c>
      <c r="N281" s="14">
        <v>0</v>
      </c>
      <c r="O281" s="14">
        <v>8.6642897086234303</v>
      </c>
      <c r="P281" s="14">
        <v>0</v>
      </c>
      <c r="Q281" s="14">
        <v>-75.764237599145602</v>
      </c>
      <c r="R281" s="14">
        <v>0</v>
      </c>
      <c r="S281" s="23">
        <v>7.1026844743368098</v>
      </c>
      <c r="T281" s="5"/>
    </row>
    <row r="282" spans="2:20">
      <c r="B282" s="5"/>
      <c r="C282" s="22" t="s">
        <v>58</v>
      </c>
      <c r="D282" s="14">
        <v>0</v>
      </c>
      <c r="E282" s="14">
        <v>0</v>
      </c>
      <c r="F282" s="14">
        <v>0</v>
      </c>
      <c r="G282" s="14">
        <v>0</v>
      </c>
      <c r="H282" s="14">
        <v>0</v>
      </c>
      <c r="I282" s="14">
        <v>0</v>
      </c>
      <c r="J282" s="14">
        <v>43.323904788910497</v>
      </c>
      <c r="K282" s="14">
        <v>0</v>
      </c>
      <c r="L282" s="14">
        <v>0</v>
      </c>
      <c r="M282" s="14">
        <v>-38.612430143116498</v>
      </c>
      <c r="N282" s="14">
        <v>0</v>
      </c>
      <c r="O282" s="14">
        <v>0</v>
      </c>
      <c r="P282" s="14">
        <v>0</v>
      </c>
      <c r="Q282" s="14">
        <v>0</v>
      </c>
      <c r="R282" s="14">
        <v>0</v>
      </c>
      <c r="S282" s="23">
        <v>4.71147464579402</v>
      </c>
      <c r="T282" s="5"/>
    </row>
    <row r="283" spans="2:20">
      <c r="B283" s="5"/>
      <c r="C283" s="22" t="s">
        <v>59</v>
      </c>
      <c r="D283" s="14">
        <v>0</v>
      </c>
      <c r="E283" s="14">
        <v>0</v>
      </c>
      <c r="F283" s="14">
        <v>0</v>
      </c>
      <c r="G283" s="14">
        <v>0</v>
      </c>
      <c r="H283" s="14">
        <v>0</v>
      </c>
      <c r="I283" s="14">
        <v>0</v>
      </c>
      <c r="J283" s="14">
        <v>0</v>
      </c>
      <c r="K283" s="14">
        <v>0</v>
      </c>
      <c r="L283" s="14">
        <v>0</v>
      </c>
      <c r="M283" s="14">
        <v>0</v>
      </c>
      <c r="N283" s="14">
        <v>0</v>
      </c>
      <c r="O283" s="14">
        <v>0</v>
      </c>
      <c r="P283" s="14">
        <v>0</v>
      </c>
      <c r="Q283" s="14">
        <v>0</v>
      </c>
      <c r="R283" s="14">
        <v>0</v>
      </c>
      <c r="S283" s="23">
        <v>0</v>
      </c>
      <c r="T283" s="5"/>
    </row>
    <row r="284" spans="2:20">
      <c r="B284" s="5"/>
      <c r="C284" s="22" t="s">
        <v>60</v>
      </c>
      <c r="D284" s="14">
        <v>0</v>
      </c>
      <c r="E284" s="14">
        <v>354.92299030709302</v>
      </c>
      <c r="F284" s="14">
        <v>-351.37376040402199</v>
      </c>
      <c r="G284" s="14">
        <v>0</v>
      </c>
      <c r="H284" s="14">
        <v>0</v>
      </c>
      <c r="I284" s="14">
        <v>0</v>
      </c>
      <c r="J284" s="14">
        <v>0</v>
      </c>
      <c r="K284" s="14">
        <v>0</v>
      </c>
      <c r="L284" s="14">
        <v>0</v>
      </c>
      <c r="M284" s="14">
        <v>0</v>
      </c>
      <c r="N284" s="14">
        <v>0</v>
      </c>
      <c r="O284" s="14">
        <v>0</v>
      </c>
      <c r="P284" s="14">
        <v>0</v>
      </c>
      <c r="Q284" s="14">
        <v>0</v>
      </c>
      <c r="R284" s="14">
        <v>0</v>
      </c>
      <c r="S284" s="23">
        <v>3.54922990307091</v>
      </c>
      <c r="T284" s="5"/>
    </row>
    <row r="285" spans="2:20">
      <c r="B285" s="5"/>
      <c r="C285" s="22" t="s">
        <v>61</v>
      </c>
      <c r="D285" s="14">
        <v>0</v>
      </c>
      <c r="E285" s="14">
        <v>0</v>
      </c>
      <c r="F285" s="14">
        <v>0</v>
      </c>
      <c r="G285" s="14">
        <v>0</v>
      </c>
      <c r="H285" s="14">
        <v>0</v>
      </c>
      <c r="I285" s="14">
        <v>0</v>
      </c>
      <c r="J285" s="14">
        <v>71.6348751715379</v>
      </c>
      <c r="K285" s="14">
        <v>0</v>
      </c>
      <c r="L285" s="14">
        <v>-71.6348751715379</v>
      </c>
      <c r="M285" s="14">
        <v>0</v>
      </c>
      <c r="N285" s="14">
        <v>0</v>
      </c>
      <c r="O285" s="14">
        <v>0</v>
      </c>
      <c r="P285" s="14">
        <v>0</v>
      </c>
      <c r="Q285" s="14">
        <v>0</v>
      </c>
      <c r="R285" s="14">
        <v>0</v>
      </c>
      <c r="S285" s="23">
        <v>0</v>
      </c>
      <c r="T285" s="5"/>
    </row>
    <row r="286" spans="2:20">
      <c r="B286" s="5"/>
      <c r="C286" s="22" t="s">
        <v>62</v>
      </c>
      <c r="D286" s="14">
        <v>0</v>
      </c>
      <c r="E286" s="14">
        <v>0</v>
      </c>
      <c r="F286" s="14">
        <v>0</v>
      </c>
      <c r="G286" s="14">
        <v>0</v>
      </c>
      <c r="H286" s="14">
        <v>0</v>
      </c>
      <c r="I286" s="14">
        <v>0</v>
      </c>
      <c r="J286" s="14">
        <v>0</v>
      </c>
      <c r="K286" s="14">
        <v>0</v>
      </c>
      <c r="L286" s="14">
        <v>-15.7927133896962</v>
      </c>
      <c r="M286" s="14">
        <v>0</v>
      </c>
      <c r="N286" s="14">
        <v>0</v>
      </c>
      <c r="O286" s="14">
        <v>0</v>
      </c>
      <c r="P286" s="14">
        <v>0</v>
      </c>
      <c r="Q286" s="14">
        <v>0</v>
      </c>
      <c r="R286" s="14">
        <v>22.561019128137399</v>
      </c>
      <c r="S286" s="23">
        <v>6.7683057384412297</v>
      </c>
      <c r="T286" s="5"/>
    </row>
    <row r="287" spans="2:20">
      <c r="B287" s="5"/>
      <c r="C287" s="22" t="s">
        <v>63</v>
      </c>
      <c r="D287" s="14">
        <v>0</v>
      </c>
      <c r="E287" s="14">
        <v>0</v>
      </c>
      <c r="F287" s="14">
        <v>0</v>
      </c>
      <c r="G287" s="14">
        <v>14.420213484885</v>
      </c>
      <c r="H287" s="14">
        <v>0</v>
      </c>
      <c r="I287" s="14">
        <v>0</v>
      </c>
      <c r="J287" s="14">
        <v>0</v>
      </c>
      <c r="K287" s="14">
        <v>0.57508328952682097</v>
      </c>
      <c r="L287" s="14">
        <v>0</v>
      </c>
      <c r="M287" s="14">
        <v>2.5447435561561802</v>
      </c>
      <c r="N287" s="14">
        <v>0</v>
      </c>
      <c r="O287" s="14">
        <v>0</v>
      </c>
      <c r="P287" s="14">
        <v>41.914310165512902</v>
      </c>
      <c r="Q287" s="14">
        <v>0</v>
      </c>
      <c r="R287" s="14">
        <v>-40.255830266877503</v>
      </c>
      <c r="S287" s="23">
        <v>19.198520229203499</v>
      </c>
      <c r="T287" s="5"/>
    </row>
    <row r="288" spans="2:20">
      <c r="B288" s="5"/>
      <c r="C288" s="22" t="s">
        <v>64</v>
      </c>
      <c r="D288" s="14">
        <v>3.6632235107421902</v>
      </c>
      <c r="E288" s="14">
        <v>-12.2980816141408</v>
      </c>
      <c r="F288" s="14">
        <v>16.085164362607902</v>
      </c>
      <c r="G288" s="14">
        <v>0</v>
      </c>
      <c r="H288" s="14">
        <v>0</v>
      </c>
      <c r="I288" s="14">
        <v>0</v>
      </c>
      <c r="J288" s="14">
        <v>0</v>
      </c>
      <c r="K288" s="14">
        <v>0</v>
      </c>
      <c r="L288" s="14">
        <v>0</v>
      </c>
      <c r="M288" s="14">
        <v>0</v>
      </c>
      <c r="N288" s="14">
        <v>0</v>
      </c>
      <c r="O288" s="14">
        <v>0</v>
      </c>
      <c r="P288" s="14">
        <v>0</v>
      </c>
      <c r="Q288" s="14">
        <v>0</v>
      </c>
      <c r="R288" s="14">
        <v>0</v>
      </c>
      <c r="S288" s="23">
        <v>7.4503062592093503</v>
      </c>
      <c r="T288" s="5"/>
    </row>
    <row r="289" spans="2:20">
      <c r="B289" s="5"/>
      <c r="C289" s="22" t="s">
        <v>65</v>
      </c>
      <c r="D289" s="14">
        <v>4.4693862304687499</v>
      </c>
      <c r="E289" s="14">
        <v>0</v>
      </c>
      <c r="F289" s="14">
        <v>18.451576715081099</v>
      </c>
      <c r="G289" s="14">
        <v>4.5667652369825698</v>
      </c>
      <c r="H289" s="14">
        <v>0</v>
      </c>
      <c r="I289" s="14">
        <v>0</v>
      </c>
      <c r="J289" s="14">
        <v>0</v>
      </c>
      <c r="K289" s="14">
        <v>0</v>
      </c>
      <c r="L289" s="14">
        <v>0</v>
      </c>
      <c r="M289" s="14">
        <v>0.80589974770280703</v>
      </c>
      <c r="N289" s="14">
        <v>0</v>
      </c>
      <c r="O289" s="14">
        <v>0</v>
      </c>
      <c r="P289" s="14">
        <v>33.672954545454502</v>
      </c>
      <c r="Q289" s="14">
        <v>0</v>
      </c>
      <c r="R289" s="14">
        <v>0</v>
      </c>
      <c r="S289" s="23">
        <v>61.966582475689798</v>
      </c>
      <c r="T289" s="5"/>
    </row>
    <row r="290" spans="2:20">
      <c r="B290" s="5"/>
      <c r="C290" s="22" t="s">
        <v>66</v>
      </c>
      <c r="D290" s="14">
        <v>0</v>
      </c>
      <c r="E290" s="14">
        <v>0</v>
      </c>
      <c r="F290" s="14">
        <v>0</v>
      </c>
      <c r="G290" s="14">
        <v>2.59451111633589</v>
      </c>
      <c r="H290" s="14">
        <v>0</v>
      </c>
      <c r="I290" s="14">
        <v>0</v>
      </c>
      <c r="J290" s="14">
        <v>0</v>
      </c>
      <c r="K290" s="14">
        <v>0</v>
      </c>
      <c r="L290" s="14">
        <v>0</v>
      </c>
      <c r="M290" s="14">
        <v>0.457854902882804</v>
      </c>
      <c r="N290" s="14">
        <v>0</v>
      </c>
      <c r="O290" s="14">
        <v>0</v>
      </c>
      <c r="P290" s="14">
        <v>45.736213123829799</v>
      </c>
      <c r="Q290" s="14">
        <v>5.8710294818526103</v>
      </c>
      <c r="R290" s="14">
        <v>0</v>
      </c>
      <c r="S290" s="23">
        <v>54.659608624901097</v>
      </c>
      <c r="T290" s="5"/>
    </row>
    <row r="291" spans="2:20">
      <c r="B291" s="5"/>
      <c r="C291" s="18" t="s">
        <v>67</v>
      </c>
      <c r="D291" s="19">
        <v>8.1326097412109402</v>
      </c>
      <c r="E291" s="19">
        <v>342.62490869295198</v>
      </c>
      <c r="F291" s="19">
        <v>-316.83701932633301</v>
      </c>
      <c r="G291" s="19">
        <v>62.335055480417701</v>
      </c>
      <c r="H291" s="19">
        <v>994.39393939393995</v>
      </c>
      <c r="I291" s="19">
        <v>245.9</v>
      </c>
      <c r="J291" s="19">
        <v>163.04614641280401</v>
      </c>
      <c r="K291" s="19">
        <v>32.979783785252302</v>
      </c>
      <c r="L291" s="19">
        <v>-87.427588561234103</v>
      </c>
      <c r="M291" s="19">
        <v>-27.612126234807501</v>
      </c>
      <c r="N291" s="19">
        <v>0</v>
      </c>
      <c r="O291" s="19">
        <v>8.6642897086234303</v>
      </c>
      <c r="P291" s="19">
        <v>-478.87652216520303</v>
      </c>
      <c r="Q291" s="19">
        <v>-69.893208117293</v>
      </c>
      <c r="R291" s="19">
        <v>-15.3198111387401</v>
      </c>
      <c r="S291" s="19">
        <v>862.11045767158896</v>
      </c>
      <c r="T291" s="5"/>
    </row>
    <row r="292" spans="2:20">
      <c r="B292" s="5"/>
      <c r="C292" s="20"/>
      <c r="D292" s="21"/>
      <c r="E292" s="21"/>
      <c r="F292" s="21"/>
      <c r="G292" s="21"/>
      <c r="H292" s="21"/>
      <c r="I292" s="21"/>
      <c r="J292" s="21"/>
      <c r="K292" s="21"/>
      <c r="L292" s="21"/>
      <c r="M292" s="21"/>
      <c r="N292" s="21"/>
      <c r="O292" s="21"/>
      <c r="P292" s="21"/>
      <c r="Q292" s="21"/>
      <c r="R292" s="21"/>
      <c r="S292" s="21"/>
      <c r="T292" s="5"/>
    </row>
    <row r="293" spans="2:20">
      <c r="B293" s="5"/>
      <c r="C293" s="22" t="s">
        <v>68</v>
      </c>
      <c r="D293" s="14">
        <v>1.22322682797306</v>
      </c>
      <c r="E293" s="14">
        <v>0</v>
      </c>
      <c r="F293" s="14">
        <v>12.3232605440811</v>
      </c>
      <c r="G293" s="14">
        <v>71.153898442538505</v>
      </c>
      <c r="H293" s="14">
        <v>0</v>
      </c>
      <c r="I293" s="14">
        <v>0</v>
      </c>
      <c r="J293" s="14">
        <v>15.298292037520801</v>
      </c>
      <c r="K293" s="14">
        <v>5.70133943396368</v>
      </c>
      <c r="L293" s="14">
        <v>2.2588896484375001</v>
      </c>
      <c r="M293" s="14">
        <v>12.5565703133891</v>
      </c>
      <c r="N293" s="14">
        <v>0</v>
      </c>
      <c r="O293" s="14">
        <v>0</v>
      </c>
      <c r="P293" s="14">
        <v>133.21901148131599</v>
      </c>
      <c r="Q293" s="14">
        <v>22.777144165315601</v>
      </c>
      <c r="R293" s="14">
        <v>5.7972734375000003</v>
      </c>
      <c r="S293" s="23">
        <v>282.30890633203597</v>
      </c>
      <c r="T293" s="5"/>
    </row>
    <row r="294" spans="2:20">
      <c r="B294" s="5"/>
      <c r="C294" s="22" t="s">
        <v>69</v>
      </c>
      <c r="D294" s="14">
        <v>0</v>
      </c>
      <c r="E294" s="14">
        <v>0</v>
      </c>
      <c r="F294" s="14">
        <v>142.87668444965701</v>
      </c>
      <c r="G294" s="14">
        <v>18.931026789455998</v>
      </c>
      <c r="H294" s="14">
        <v>0</v>
      </c>
      <c r="I294" s="14">
        <v>0</v>
      </c>
      <c r="J294" s="14">
        <v>0</v>
      </c>
      <c r="K294" s="14">
        <v>0</v>
      </c>
      <c r="L294" s="14">
        <v>49.5464067059184</v>
      </c>
      <c r="M294" s="14">
        <v>3.3407694334334099</v>
      </c>
      <c r="N294" s="14">
        <v>0</v>
      </c>
      <c r="O294" s="14">
        <v>0</v>
      </c>
      <c r="P294" s="14">
        <v>60.194437902512199</v>
      </c>
      <c r="Q294" s="14">
        <v>0</v>
      </c>
      <c r="R294" s="14">
        <v>2.09566112588168</v>
      </c>
      <c r="S294" s="23">
        <v>276.98498640685898</v>
      </c>
      <c r="T294" s="5"/>
    </row>
    <row r="295" spans="2:20">
      <c r="B295" s="5"/>
      <c r="C295" s="22" t="s">
        <v>70</v>
      </c>
      <c r="D295" s="14">
        <v>0</v>
      </c>
      <c r="E295" s="14">
        <v>0</v>
      </c>
      <c r="F295" s="14">
        <v>0.95174155183324205</v>
      </c>
      <c r="G295" s="14">
        <v>34.619487827616503</v>
      </c>
      <c r="H295" s="14">
        <v>0</v>
      </c>
      <c r="I295" s="14">
        <v>0</v>
      </c>
      <c r="J295" s="14">
        <v>76.360421720428903</v>
      </c>
      <c r="K295" s="14">
        <v>0</v>
      </c>
      <c r="L295" s="14">
        <v>0</v>
      </c>
      <c r="M295" s="14">
        <v>6.1093213813440803</v>
      </c>
      <c r="N295" s="14">
        <v>61.688599152298004</v>
      </c>
      <c r="O295" s="14">
        <v>1.68134083806818</v>
      </c>
      <c r="P295" s="14">
        <v>155.96813987489199</v>
      </c>
      <c r="Q295" s="14">
        <v>36.966630005372501</v>
      </c>
      <c r="R295" s="14">
        <v>0</v>
      </c>
      <c r="S295" s="23">
        <v>374.34568235185299</v>
      </c>
      <c r="T295" s="5"/>
    </row>
    <row r="296" spans="2:20">
      <c r="B296" s="5"/>
      <c r="C296" s="22" t="s">
        <v>71</v>
      </c>
      <c r="D296" s="14">
        <v>0</v>
      </c>
      <c r="E296" s="14">
        <v>0</v>
      </c>
      <c r="F296" s="14">
        <v>2.11008846392241</v>
      </c>
      <c r="G296" s="14">
        <v>28.4805688295863</v>
      </c>
      <c r="H296" s="14">
        <v>0</v>
      </c>
      <c r="I296" s="14">
        <v>0</v>
      </c>
      <c r="J296" s="14">
        <v>7.5276105699702702</v>
      </c>
      <c r="K296" s="14">
        <v>0</v>
      </c>
      <c r="L296" s="14">
        <v>0</v>
      </c>
      <c r="M296" s="14">
        <v>5.0259827346328798</v>
      </c>
      <c r="N296" s="14">
        <v>14.3473454853701</v>
      </c>
      <c r="O296" s="14">
        <v>1.68119123787141</v>
      </c>
      <c r="P296" s="14">
        <v>117.369254343737</v>
      </c>
      <c r="Q296" s="14">
        <v>10.1494339466048</v>
      </c>
      <c r="R296" s="14">
        <v>0</v>
      </c>
      <c r="S296" s="23">
        <v>186.69147561169501</v>
      </c>
      <c r="T296" s="5"/>
    </row>
    <row r="297" spans="2:20">
      <c r="B297" s="5"/>
      <c r="C297" s="22" t="s">
        <v>72</v>
      </c>
      <c r="D297" s="14">
        <v>0</v>
      </c>
      <c r="E297" s="14">
        <v>0</v>
      </c>
      <c r="F297" s="14">
        <v>17.601103552872999</v>
      </c>
      <c r="G297" s="14">
        <v>1.72660385440275</v>
      </c>
      <c r="H297" s="14">
        <v>0</v>
      </c>
      <c r="I297" s="14">
        <v>0</v>
      </c>
      <c r="J297" s="14">
        <v>2.5129576329044099</v>
      </c>
      <c r="K297" s="14">
        <v>0</v>
      </c>
      <c r="L297" s="14">
        <v>9.7844973088568903</v>
      </c>
      <c r="M297" s="14">
        <v>0.30469479783577902</v>
      </c>
      <c r="N297" s="14">
        <v>0</v>
      </c>
      <c r="O297" s="14">
        <v>0.96290247555165798</v>
      </c>
      <c r="P297" s="14">
        <v>7.1006040218742701</v>
      </c>
      <c r="Q297" s="14">
        <v>0</v>
      </c>
      <c r="R297" s="14">
        <v>0.24940873791150001</v>
      </c>
      <c r="S297" s="23">
        <v>40.242772382210298</v>
      </c>
      <c r="T297" s="5"/>
    </row>
    <row r="298" spans="2:20">
      <c r="B298" s="5"/>
      <c r="C298" s="22" t="s">
        <v>73</v>
      </c>
      <c r="D298" s="14">
        <v>0</v>
      </c>
      <c r="E298" s="14">
        <v>0</v>
      </c>
      <c r="F298" s="14">
        <v>0</v>
      </c>
      <c r="G298" s="14">
        <v>0</v>
      </c>
      <c r="H298" s="14">
        <v>0</v>
      </c>
      <c r="I298" s="14">
        <v>0</v>
      </c>
      <c r="J298" s="14">
        <v>0</v>
      </c>
      <c r="K298" s="14">
        <v>0</v>
      </c>
      <c r="L298" s="14">
        <v>0</v>
      </c>
      <c r="M298" s="14">
        <v>0</v>
      </c>
      <c r="N298" s="14">
        <v>0</v>
      </c>
      <c r="O298" s="14">
        <v>0</v>
      </c>
      <c r="P298" s="14">
        <v>1.6</v>
      </c>
      <c r="Q298" s="14">
        <v>0</v>
      </c>
      <c r="R298" s="14">
        <v>0</v>
      </c>
      <c r="S298" s="23">
        <v>1.6</v>
      </c>
      <c r="T298" s="5"/>
    </row>
    <row r="299" spans="2:20">
      <c r="B299" s="5"/>
      <c r="C299" s="18" t="s">
        <v>74</v>
      </c>
      <c r="D299" s="19">
        <v>1.22322682797306</v>
      </c>
      <c r="E299" s="19">
        <v>0</v>
      </c>
      <c r="F299" s="19">
        <v>175.862878562367</v>
      </c>
      <c r="G299" s="19">
        <v>154.9115857436</v>
      </c>
      <c r="H299" s="19">
        <v>0</v>
      </c>
      <c r="I299" s="19">
        <v>0</v>
      </c>
      <c r="J299" s="19">
        <v>101.699281960824</v>
      </c>
      <c r="K299" s="19">
        <v>5.70133943396368</v>
      </c>
      <c r="L299" s="19">
        <v>61.589793663212802</v>
      </c>
      <c r="M299" s="19">
        <v>27.3373386606353</v>
      </c>
      <c r="N299" s="19">
        <v>76.035944637668194</v>
      </c>
      <c r="O299" s="19">
        <v>4.3254345514912496</v>
      </c>
      <c r="P299" s="19">
        <v>475.45144762433102</v>
      </c>
      <c r="Q299" s="19">
        <v>69.893208117293</v>
      </c>
      <c r="R299" s="19">
        <v>8.1423433012931792</v>
      </c>
      <c r="S299" s="19">
        <v>1162.1738230846499</v>
      </c>
      <c r="T299" s="5"/>
    </row>
    <row r="300" spans="2:20">
      <c r="B300" s="5"/>
      <c r="C300" s="13" t="s">
        <v>75</v>
      </c>
      <c r="D300" s="14">
        <v>0.56256375732421904</v>
      </c>
      <c r="E300" s="14">
        <v>0</v>
      </c>
      <c r="F300" s="14">
        <v>106.478881904514</v>
      </c>
      <c r="G300" s="14">
        <v>10.27102395505</v>
      </c>
      <c r="H300" s="14">
        <v>0</v>
      </c>
      <c r="I300" s="14">
        <v>0</v>
      </c>
      <c r="J300" s="14">
        <v>0</v>
      </c>
      <c r="K300" s="14">
        <v>0</v>
      </c>
      <c r="L300" s="14">
        <v>9.6859590362548804</v>
      </c>
      <c r="M300" s="14">
        <v>0</v>
      </c>
      <c r="N300" s="14">
        <v>0</v>
      </c>
      <c r="O300" s="14">
        <v>0</v>
      </c>
      <c r="P300" s="14">
        <v>0</v>
      </c>
      <c r="Q300" s="14">
        <v>0</v>
      </c>
      <c r="R300" s="14">
        <v>7.0342457611083997</v>
      </c>
      <c r="S300" s="23">
        <v>134.03267441425101</v>
      </c>
      <c r="T300" s="5"/>
    </row>
    <row r="301" spans="2:20">
      <c r="B301" s="5"/>
      <c r="C301" s="18" t="s">
        <v>76</v>
      </c>
      <c r="D301" s="19">
        <v>1.78579058529727</v>
      </c>
      <c r="E301" s="19">
        <v>0</v>
      </c>
      <c r="F301" s="19">
        <v>282.34176046687998</v>
      </c>
      <c r="G301" s="19">
        <v>165.18260969865</v>
      </c>
      <c r="H301" s="19">
        <v>0</v>
      </c>
      <c r="I301" s="19">
        <v>0</v>
      </c>
      <c r="J301" s="19">
        <v>101.699281960824</v>
      </c>
      <c r="K301" s="19">
        <v>5.70133943396368</v>
      </c>
      <c r="L301" s="19">
        <v>71.275752699467702</v>
      </c>
      <c r="M301" s="19">
        <v>27.3373386606353</v>
      </c>
      <c r="N301" s="19">
        <v>76.035944637668194</v>
      </c>
      <c r="O301" s="19">
        <v>4.3254345514912496</v>
      </c>
      <c r="P301" s="19">
        <v>475.45144762433102</v>
      </c>
      <c r="Q301" s="19">
        <v>69.8932081172929</v>
      </c>
      <c r="R301" s="19">
        <v>15.1765890624016</v>
      </c>
      <c r="S301" s="19">
        <v>1296.2064974989</v>
      </c>
      <c r="T301" s="5"/>
    </row>
    <row r="302" spans="2:20">
      <c r="B302" s="5"/>
      <c r="C302" s="5"/>
      <c r="D302" s="24">
        <f t="shared" ref="D302:S302" si="5">D301+D291-D277</f>
        <v>0</v>
      </c>
      <c r="E302" s="24">
        <f t="shared" si="5"/>
        <v>0</v>
      </c>
      <c r="F302" s="24">
        <f t="shared" si="5"/>
        <v>-8.3133500083931722E-13</v>
      </c>
      <c r="G302" s="24">
        <f t="shared" si="5"/>
        <v>-2.8421709430404007E-13</v>
      </c>
      <c r="H302" s="24">
        <f t="shared" si="5"/>
        <v>0</v>
      </c>
      <c r="I302" s="24">
        <f t="shared" si="5"/>
        <v>0</v>
      </c>
      <c r="J302" s="24">
        <f t="shared" si="5"/>
        <v>0</v>
      </c>
      <c r="K302" s="24">
        <f t="shared" si="5"/>
        <v>0</v>
      </c>
      <c r="L302" s="24">
        <f t="shared" si="5"/>
        <v>9.9475983006414026E-14</v>
      </c>
      <c r="M302" s="24">
        <f t="shared" si="5"/>
        <v>-2.8255175976710234E-14</v>
      </c>
      <c r="N302" s="24">
        <f t="shared" si="5"/>
        <v>0</v>
      </c>
      <c r="O302" s="24">
        <f t="shared" si="5"/>
        <v>-1.9539925233402755E-14</v>
      </c>
      <c r="P302" s="24">
        <f t="shared" si="5"/>
        <v>-6.2350125062948791E-13</v>
      </c>
      <c r="Q302" s="24">
        <f t="shared" si="5"/>
        <v>-9.9475983006414026E-14</v>
      </c>
      <c r="R302" s="24">
        <f t="shared" si="5"/>
        <v>-9.7144514654701197E-15</v>
      </c>
      <c r="S302" s="24">
        <f t="shared" si="5"/>
        <v>0</v>
      </c>
      <c r="T302" s="5"/>
    </row>
    <row r="303" spans="2:20">
      <c r="B303" s="5"/>
      <c r="C303" s="5"/>
      <c r="D303" s="5"/>
      <c r="E303" s="5"/>
      <c r="F303" s="5"/>
      <c r="G303" s="5"/>
      <c r="H303" s="5"/>
      <c r="I303" s="5"/>
      <c r="J303" s="5"/>
      <c r="K303" s="5"/>
      <c r="L303" s="5"/>
      <c r="M303" s="5"/>
      <c r="N303" s="5"/>
      <c r="O303" s="5"/>
      <c r="P303" s="5"/>
      <c r="Q303" s="5"/>
      <c r="R303" s="5"/>
      <c r="S303" s="5"/>
      <c r="T303" s="5"/>
    </row>
    <row r="304" spans="2:20" ht="14.25">
      <c r="B304" s="9"/>
      <c r="C304" s="10" t="s">
        <v>84</v>
      </c>
      <c r="D304" s="9"/>
      <c r="E304" s="9"/>
      <c r="F304" s="9"/>
      <c r="G304" s="9"/>
      <c r="H304" s="9"/>
      <c r="I304" s="9"/>
      <c r="J304" s="9"/>
      <c r="K304" s="9"/>
      <c r="L304" s="9"/>
      <c r="M304" s="9"/>
      <c r="N304" s="9"/>
      <c r="O304" s="9"/>
      <c r="P304" s="9"/>
      <c r="Q304" s="9"/>
      <c r="R304" s="9"/>
      <c r="S304" s="9"/>
      <c r="T304" s="9"/>
    </row>
    <row r="305" spans="2:20">
      <c r="B305" s="5"/>
      <c r="C305" s="5"/>
      <c r="D305" s="5"/>
      <c r="E305" s="5"/>
      <c r="F305" s="5"/>
      <c r="G305" s="5"/>
      <c r="H305" s="5"/>
      <c r="I305" s="5"/>
      <c r="J305" s="5"/>
      <c r="K305" s="5"/>
      <c r="L305" s="5"/>
      <c r="M305" s="5"/>
      <c r="N305" s="5"/>
      <c r="O305" s="5"/>
      <c r="P305" s="5"/>
      <c r="Q305" s="5"/>
      <c r="R305" s="5"/>
      <c r="S305" s="5"/>
      <c r="T305" s="5"/>
    </row>
    <row r="306" spans="2:20" ht="13.5" customHeight="1">
      <c r="B306" s="5"/>
      <c r="C306" s="2190" t="s">
        <v>30</v>
      </c>
      <c r="D306" s="2188" t="s">
        <v>31</v>
      </c>
      <c r="E306" s="2188" t="s">
        <v>32</v>
      </c>
      <c r="F306" s="2188" t="s">
        <v>33</v>
      </c>
      <c r="G306" s="2188" t="s">
        <v>34</v>
      </c>
      <c r="H306" s="2188" t="s">
        <v>35</v>
      </c>
      <c r="I306" s="2188" t="s">
        <v>36</v>
      </c>
      <c r="J306" s="2188" t="s">
        <v>37</v>
      </c>
      <c r="K306" s="2188"/>
      <c r="L306" s="2188"/>
      <c r="M306" s="2188"/>
      <c r="N306" s="2188"/>
      <c r="O306" s="2188"/>
      <c r="P306" s="2188" t="s">
        <v>38</v>
      </c>
      <c r="Q306" s="2188" t="s">
        <v>39</v>
      </c>
      <c r="R306" s="2188" t="s">
        <v>40</v>
      </c>
      <c r="S306" s="2188" t="s">
        <v>41</v>
      </c>
      <c r="T306" s="5"/>
    </row>
    <row r="307" spans="2:20" ht="56.25">
      <c r="B307" s="5"/>
      <c r="C307" s="2190"/>
      <c r="D307" s="2188"/>
      <c r="E307" s="2188"/>
      <c r="F307" s="2188"/>
      <c r="G307" s="2188"/>
      <c r="H307" s="2188"/>
      <c r="I307" s="2188"/>
      <c r="J307" s="11" t="s">
        <v>42</v>
      </c>
      <c r="K307" s="11" t="s">
        <v>43</v>
      </c>
      <c r="L307" s="11" t="s">
        <v>44</v>
      </c>
      <c r="M307" s="11" t="s">
        <v>45</v>
      </c>
      <c r="N307" s="12" t="s">
        <v>46</v>
      </c>
      <c r="O307" s="11" t="s">
        <v>47</v>
      </c>
      <c r="P307" s="2188"/>
      <c r="Q307" s="2188"/>
      <c r="R307" s="2188"/>
      <c r="S307" s="2188"/>
      <c r="T307" s="5"/>
    </row>
    <row r="308" spans="2:20">
      <c r="B308" s="5"/>
      <c r="C308" s="13" t="s">
        <v>48</v>
      </c>
      <c r="D308" s="14">
        <v>0</v>
      </c>
      <c r="E308" s="14">
        <v>2.3260000000000001</v>
      </c>
      <c r="F308" s="14">
        <v>0</v>
      </c>
      <c r="G308" s="14">
        <v>3.7215999999999999E-2</v>
      </c>
      <c r="H308" s="15">
        <v>949.39393939393904</v>
      </c>
      <c r="I308" s="15">
        <v>276.68</v>
      </c>
      <c r="J308" s="15">
        <v>284.734772116177</v>
      </c>
      <c r="K308" s="15">
        <v>38.511665616305898</v>
      </c>
      <c r="L308" s="14">
        <v>0</v>
      </c>
      <c r="M308" s="14">
        <v>0</v>
      </c>
      <c r="N308" s="15">
        <v>85.392433579820405</v>
      </c>
      <c r="O308" s="15">
        <v>15.074805441341001</v>
      </c>
      <c r="P308" s="14">
        <v>0</v>
      </c>
      <c r="Q308" s="14">
        <v>0</v>
      </c>
      <c r="R308" s="14">
        <v>0</v>
      </c>
      <c r="S308" s="17">
        <v>1652.1508321475801</v>
      </c>
      <c r="T308" s="5"/>
    </row>
    <row r="309" spans="2:20">
      <c r="B309" s="5"/>
      <c r="C309" s="13" t="s">
        <v>49</v>
      </c>
      <c r="D309" s="14">
        <v>8.4277409701764192</v>
      </c>
      <c r="E309" s="14">
        <v>294.49378048971499</v>
      </c>
      <c r="F309" s="14">
        <v>3.02470006963182</v>
      </c>
      <c r="G309" s="14">
        <v>181.17738201956001</v>
      </c>
      <c r="H309" s="14">
        <v>0</v>
      </c>
      <c r="I309" s="14">
        <v>0</v>
      </c>
      <c r="J309" s="14">
        <v>0</v>
      </c>
      <c r="K309" s="14">
        <v>0</v>
      </c>
      <c r="L309" s="14">
        <v>0</v>
      </c>
      <c r="M309" s="14">
        <v>0</v>
      </c>
      <c r="N309" s="14">
        <v>0</v>
      </c>
      <c r="O309" s="14">
        <v>0</v>
      </c>
      <c r="P309" s="14">
        <v>13.6891405650981</v>
      </c>
      <c r="Q309" s="14">
        <v>0</v>
      </c>
      <c r="R309" s="14">
        <v>0</v>
      </c>
      <c r="S309" s="17">
        <v>500.81274411418099</v>
      </c>
      <c r="T309" s="5"/>
    </row>
    <row r="310" spans="2:20">
      <c r="B310" s="5"/>
      <c r="C310" s="13" t="s">
        <v>50</v>
      </c>
      <c r="D310" s="14">
        <v>0</v>
      </c>
      <c r="E310" s="14">
        <v>0</v>
      </c>
      <c r="F310" s="14">
        <v>0</v>
      </c>
      <c r="G310" s="14">
        <v>0</v>
      </c>
      <c r="H310" s="14">
        <v>0</v>
      </c>
      <c r="I310" s="14">
        <v>0</v>
      </c>
      <c r="J310" s="14">
        <v>0</v>
      </c>
      <c r="K310" s="14">
        <v>0</v>
      </c>
      <c r="L310" s="14">
        <v>0</v>
      </c>
      <c r="M310" s="14">
        <v>0</v>
      </c>
      <c r="N310" s="14">
        <v>0</v>
      </c>
      <c r="O310" s="14">
        <v>0</v>
      </c>
      <c r="P310" s="14">
        <v>0</v>
      </c>
      <c r="Q310" s="14">
        <v>0</v>
      </c>
      <c r="R310" s="14">
        <v>0</v>
      </c>
      <c r="S310" s="17">
        <v>0</v>
      </c>
      <c r="T310" s="5"/>
    </row>
    <row r="311" spans="2:20">
      <c r="B311" s="5"/>
      <c r="C311" s="13" t="s">
        <v>51</v>
      </c>
      <c r="D311" s="14">
        <v>0</v>
      </c>
      <c r="E311" s="14">
        <v>0</v>
      </c>
      <c r="F311" s="14">
        <v>-11.216317309287099</v>
      </c>
      <c r="G311" s="14">
        <v>-1.99710794114988</v>
      </c>
      <c r="H311" s="14">
        <v>0</v>
      </c>
      <c r="I311" s="14">
        <v>0</v>
      </c>
      <c r="J311" s="14">
        <v>0</v>
      </c>
      <c r="K311" s="14">
        <v>0</v>
      </c>
      <c r="L311" s="14">
        <v>0</v>
      </c>
      <c r="M311" s="14">
        <v>-0.69888193239441998</v>
      </c>
      <c r="N311" s="14">
        <v>0</v>
      </c>
      <c r="O311" s="14">
        <v>0</v>
      </c>
      <c r="P311" s="14">
        <v>0</v>
      </c>
      <c r="Q311" s="14">
        <v>0</v>
      </c>
      <c r="R311" s="14">
        <v>0</v>
      </c>
      <c r="S311" s="17">
        <v>-13.9123071828314</v>
      </c>
      <c r="T311" s="5"/>
    </row>
    <row r="312" spans="2:20">
      <c r="B312" s="5"/>
      <c r="C312" s="13" t="s">
        <v>52</v>
      </c>
      <c r="D312" s="14">
        <v>0</v>
      </c>
      <c r="E312" s="14">
        <v>0</v>
      </c>
      <c r="F312" s="14">
        <v>-55.603077514900399</v>
      </c>
      <c r="G312" s="14">
        <v>0</v>
      </c>
      <c r="H312" s="14">
        <v>0</v>
      </c>
      <c r="I312" s="14">
        <v>0</v>
      </c>
      <c r="J312" s="14">
        <v>0</v>
      </c>
      <c r="K312" s="14">
        <v>0</v>
      </c>
      <c r="L312" s="14">
        <v>-22.070241117704398</v>
      </c>
      <c r="M312" s="14">
        <v>0</v>
      </c>
      <c r="N312" s="14">
        <v>0</v>
      </c>
      <c r="O312" s="14">
        <v>0</v>
      </c>
      <c r="P312" s="14">
        <v>0</v>
      </c>
      <c r="Q312" s="14">
        <v>0</v>
      </c>
      <c r="R312" s="14">
        <v>-0.48199249828489099</v>
      </c>
      <c r="S312" s="17">
        <v>-78.155311130889601</v>
      </c>
      <c r="T312" s="5"/>
    </row>
    <row r="313" spans="2:20">
      <c r="B313" s="5"/>
      <c r="C313" s="13" t="s">
        <v>53</v>
      </c>
      <c r="D313" s="14">
        <v>0</v>
      </c>
      <c r="E313" s="14">
        <v>0</v>
      </c>
      <c r="F313" s="14">
        <v>0</v>
      </c>
      <c r="G313" s="14">
        <v>0</v>
      </c>
      <c r="H313" s="14">
        <v>0</v>
      </c>
      <c r="I313" s="14">
        <v>0</v>
      </c>
      <c r="J313" s="14">
        <v>0</v>
      </c>
      <c r="K313" s="14">
        <v>0</v>
      </c>
      <c r="L313" s="14">
        <v>0</v>
      </c>
      <c r="M313" s="14">
        <v>0</v>
      </c>
      <c r="N313" s="14">
        <v>0</v>
      </c>
      <c r="O313" s="14">
        <v>0</v>
      </c>
      <c r="P313" s="14">
        <v>0</v>
      </c>
      <c r="Q313" s="14">
        <v>0</v>
      </c>
      <c r="R313" s="14">
        <v>0</v>
      </c>
      <c r="S313" s="17">
        <v>0</v>
      </c>
      <c r="T313" s="5"/>
    </row>
    <row r="314" spans="2:20">
      <c r="B314" s="5"/>
      <c r="C314" s="18" t="s">
        <v>54</v>
      </c>
      <c r="D314" s="19">
        <v>8.4277409701764192</v>
      </c>
      <c r="E314" s="19">
        <v>296.81978048971501</v>
      </c>
      <c r="F314" s="19">
        <v>-63.794694754555699</v>
      </c>
      <c r="G314" s="19">
        <v>179.21749007841001</v>
      </c>
      <c r="H314" s="19">
        <v>949.39393939393904</v>
      </c>
      <c r="I314" s="19">
        <v>276.68</v>
      </c>
      <c r="J314" s="19">
        <v>284.734772116177</v>
      </c>
      <c r="K314" s="19">
        <v>38.511665616305898</v>
      </c>
      <c r="L314" s="19">
        <v>-22.070241117704398</v>
      </c>
      <c r="M314" s="19">
        <v>-0.69888193239441998</v>
      </c>
      <c r="N314" s="19">
        <v>85.392433579820405</v>
      </c>
      <c r="O314" s="19">
        <v>15.074805441341001</v>
      </c>
      <c r="P314" s="19">
        <v>13.6891405650981</v>
      </c>
      <c r="Q314" s="19">
        <v>0</v>
      </c>
      <c r="R314" s="19">
        <v>-0.48199249828489099</v>
      </c>
      <c r="S314" s="19">
        <v>2060.8959579480402</v>
      </c>
      <c r="T314" s="5"/>
    </row>
    <row r="315" spans="2:20">
      <c r="B315" s="5"/>
      <c r="C315" s="20"/>
      <c r="D315" s="21"/>
      <c r="E315" s="21"/>
      <c r="F315" s="21"/>
      <c r="G315" s="21"/>
      <c r="H315" s="21"/>
      <c r="I315" s="21"/>
      <c r="J315" s="21"/>
      <c r="K315" s="21"/>
      <c r="L315" s="21"/>
      <c r="M315" s="21"/>
      <c r="N315" s="21"/>
      <c r="O315" s="21"/>
      <c r="P315" s="21"/>
      <c r="Q315" s="21"/>
      <c r="R315" s="21"/>
      <c r="S315" s="21"/>
      <c r="T315" s="5"/>
    </row>
    <row r="316" spans="2:20">
      <c r="B316" s="5"/>
      <c r="C316" s="22" t="s">
        <v>55</v>
      </c>
      <c r="D316" s="14">
        <v>0</v>
      </c>
      <c r="E316" s="14">
        <v>0</v>
      </c>
      <c r="F316" s="14">
        <v>0</v>
      </c>
      <c r="G316" s="14">
        <v>0</v>
      </c>
      <c r="H316" s="14">
        <v>0</v>
      </c>
      <c r="I316" s="14">
        <v>0</v>
      </c>
      <c r="J316" s="14">
        <v>0</v>
      </c>
      <c r="K316" s="14">
        <v>0</v>
      </c>
      <c r="L316" s="14">
        <v>0</v>
      </c>
      <c r="M316" s="14">
        <v>0</v>
      </c>
      <c r="N316" s="14">
        <v>0</v>
      </c>
      <c r="O316" s="14">
        <v>0</v>
      </c>
      <c r="P316" s="14">
        <v>0</v>
      </c>
      <c r="Q316" s="14">
        <v>0</v>
      </c>
      <c r="R316" s="14">
        <v>0</v>
      </c>
      <c r="S316" s="23">
        <v>0</v>
      </c>
      <c r="T316" s="5"/>
    </row>
    <row r="317" spans="2:20">
      <c r="B317" s="5"/>
      <c r="C317" s="22" t="s">
        <v>56</v>
      </c>
      <c r="D317" s="14">
        <v>0</v>
      </c>
      <c r="E317" s="14">
        <v>0</v>
      </c>
      <c r="F317" s="14">
        <v>0</v>
      </c>
      <c r="G317" s="14">
        <v>12.8533333333333</v>
      </c>
      <c r="H317" s="14">
        <v>949.39393939393904</v>
      </c>
      <c r="I317" s="14">
        <v>276.68</v>
      </c>
      <c r="J317" s="14">
        <v>18.141357717605299</v>
      </c>
      <c r="K317" s="14">
        <v>5.2928476822958697</v>
      </c>
      <c r="L317" s="14">
        <v>0</v>
      </c>
      <c r="M317" s="14">
        <v>4.05894736842105</v>
      </c>
      <c r="N317" s="14">
        <v>0</v>
      </c>
      <c r="O317" s="14">
        <v>0</v>
      </c>
      <c r="P317" s="14">
        <v>-609.38</v>
      </c>
      <c r="Q317" s="14">
        <v>0</v>
      </c>
      <c r="R317" s="14">
        <v>3.8</v>
      </c>
      <c r="S317" s="23">
        <v>660.84042549559501</v>
      </c>
      <c r="T317" s="5"/>
    </row>
    <row r="318" spans="2:20">
      <c r="B318" s="5"/>
      <c r="C318" s="22" t="s">
        <v>57</v>
      </c>
      <c r="D318" s="14">
        <v>0</v>
      </c>
      <c r="E318" s="14">
        <v>0</v>
      </c>
      <c r="F318" s="14">
        <v>0</v>
      </c>
      <c r="G318" s="14">
        <v>13.2997527316566</v>
      </c>
      <c r="H318" s="14">
        <v>0</v>
      </c>
      <c r="I318" s="14">
        <v>0</v>
      </c>
      <c r="J318" s="14">
        <v>29.191829684725199</v>
      </c>
      <c r="K318" s="14">
        <v>27.043598962685898</v>
      </c>
      <c r="L318" s="14">
        <v>0</v>
      </c>
      <c r="M318" s="14">
        <v>4.1999219152599903</v>
      </c>
      <c r="N318" s="14">
        <v>0</v>
      </c>
      <c r="O318" s="14">
        <v>10.1722943931358</v>
      </c>
      <c r="P318" s="14">
        <v>0</v>
      </c>
      <c r="Q318" s="14">
        <v>-77.056499329406094</v>
      </c>
      <c r="R318" s="14">
        <v>0</v>
      </c>
      <c r="S318" s="23">
        <v>6.8508983580574103</v>
      </c>
      <c r="T318" s="5"/>
    </row>
    <row r="319" spans="2:20">
      <c r="B319" s="5"/>
      <c r="C319" s="22" t="s">
        <v>58</v>
      </c>
      <c r="D319" s="14">
        <v>0</v>
      </c>
      <c r="E319" s="14">
        <v>0</v>
      </c>
      <c r="F319" s="14">
        <v>0</v>
      </c>
      <c r="G319" s="14">
        <v>0</v>
      </c>
      <c r="H319" s="14">
        <v>0</v>
      </c>
      <c r="I319" s="14">
        <v>0</v>
      </c>
      <c r="J319" s="14">
        <v>60.206069168057198</v>
      </c>
      <c r="K319" s="14">
        <v>0</v>
      </c>
      <c r="L319" s="14">
        <v>0</v>
      </c>
      <c r="M319" s="14">
        <v>-54.4262865279237</v>
      </c>
      <c r="N319" s="14">
        <v>0</v>
      </c>
      <c r="O319" s="14">
        <v>0</v>
      </c>
      <c r="P319" s="14">
        <v>0</v>
      </c>
      <c r="Q319" s="14">
        <v>0</v>
      </c>
      <c r="R319" s="14">
        <v>0</v>
      </c>
      <c r="S319" s="23">
        <v>5.7797826401334804</v>
      </c>
      <c r="T319" s="5"/>
    </row>
    <row r="320" spans="2:20">
      <c r="B320" s="5"/>
      <c r="C320" s="22" t="s">
        <v>59</v>
      </c>
      <c r="D320" s="14">
        <v>0</v>
      </c>
      <c r="E320" s="14">
        <v>0</v>
      </c>
      <c r="F320" s="14">
        <v>0</v>
      </c>
      <c r="G320" s="14">
        <v>0</v>
      </c>
      <c r="H320" s="14">
        <v>0</v>
      </c>
      <c r="I320" s="14">
        <v>0</v>
      </c>
      <c r="J320" s="14">
        <v>0</v>
      </c>
      <c r="K320" s="14">
        <v>0</v>
      </c>
      <c r="L320" s="14">
        <v>0</v>
      </c>
      <c r="M320" s="14">
        <v>0</v>
      </c>
      <c r="N320" s="14">
        <v>0</v>
      </c>
      <c r="O320" s="14">
        <v>0</v>
      </c>
      <c r="P320" s="14">
        <v>0</v>
      </c>
      <c r="Q320" s="14">
        <v>0</v>
      </c>
      <c r="R320" s="14">
        <v>0</v>
      </c>
      <c r="S320" s="23">
        <v>0</v>
      </c>
      <c r="T320" s="5"/>
    </row>
    <row r="321" spans="2:20">
      <c r="B321" s="5"/>
      <c r="C321" s="22" t="s">
        <v>60</v>
      </c>
      <c r="D321" s="14">
        <v>0</v>
      </c>
      <c r="E321" s="14">
        <v>307.47374578102801</v>
      </c>
      <c r="F321" s="14">
        <v>-304.399008323217</v>
      </c>
      <c r="G321" s="14">
        <v>0</v>
      </c>
      <c r="H321" s="14">
        <v>0</v>
      </c>
      <c r="I321" s="14">
        <v>0</v>
      </c>
      <c r="J321" s="14">
        <v>0</v>
      </c>
      <c r="K321" s="14">
        <v>0</v>
      </c>
      <c r="L321" s="14">
        <v>0</v>
      </c>
      <c r="M321" s="14">
        <v>0</v>
      </c>
      <c r="N321" s="14">
        <v>0</v>
      </c>
      <c r="O321" s="14">
        <v>0</v>
      </c>
      <c r="P321" s="14">
        <v>0</v>
      </c>
      <c r="Q321" s="14">
        <v>0</v>
      </c>
      <c r="R321" s="14">
        <v>0</v>
      </c>
      <c r="S321" s="23">
        <v>3.07473745781027</v>
      </c>
      <c r="T321" s="5"/>
    </row>
    <row r="322" spans="2:20">
      <c r="B322" s="5"/>
      <c r="C322" s="22" t="s">
        <v>61</v>
      </c>
      <c r="D322" s="14">
        <v>0</v>
      </c>
      <c r="E322" s="14">
        <v>0</v>
      </c>
      <c r="F322" s="14">
        <v>0</v>
      </c>
      <c r="G322" s="14">
        <v>0</v>
      </c>
      <c r="H322" s="14">
        <v>0</v>
      </c>
      <c r="I322" s="14">
        <v>0</v>
      </c>
      <c r="J322" s="14">
        <v>85.931808179639404</v>
      </c>
      <c r="K322" s="14">
        <v>0</v>
      </c>
      <c r="L322" s="14">
        <v>-85.931808179639404</v>
      </c>
      <c r="M322" s="14">
        <v>0</v>
      </c>
      <c r="N322" s="14">
        <v>0</v>
      </c>
      <c r="O322" s="14">
        <v>0</v>
      </c>
      <c r="P322" s="14">
        <v>0</v>
      </c>
      <c r="Q322" s="14">
        <v>0</v>
      </c>
      <c r="R322" s="14">
        <v>0</v>
      </c>
      <c r="S322" s="23">
        <v>0</v>
      </c>
      <c r="T322" s="5"/>
    </row>
    <row r="323" spans="2:20">
      <c r="B323" s="5"/>
      <c r="C323" s="22" t="s">
        <v>62</v>
      </c>
      <c r="D323" s="14">
        <v>0</v>
      </c>
      <c r="E323" s="14">
        <v>0</v>
      </c>
      <c r="F323" s="14">
        <v>0</v>
      </c>
      <c r="G323" s="14">
        <v>0</v>
      </c>
      <c r="H323" s="14">
        <v>0</v>
      </c>
      <c r="I323" s="14">
        <v>0</v>
      </c>
      <c r="J323" s="14">
        <v>0</v>
      </c>
      <c r="K323" s="14">
        <v>0</v>
      </c>
      <c r="L323" s="14">
        <v>-17.535700738468499</v>
      </c>
      <c r="M323" s="14">
        <v>0</v>
      </c>
      <c r="N323" s="14">
        <v>0</v>
      </c>
      <c r="O323" s="14">
        <v>0</v>
      </c>
      <c r="P323" s="14">
        <v>0</v>
      </c>
      <c r="Q323" s="14">
        <v>0</v>
      </c>
      <c r="R323" s="14">
        <v>25.051001054954899</v>
      </c>
      <c r="S323" s="23">
        <v>7.5153003164864902</v>
      </c>
      <c r="T323" s="5"/>
    </row>
    <row r="324" spans="2:20">
      <c r="B324" s="5"/>
      <c r="C324" s="22" t="s">
        <v>63</v>
      </c>
      <c r="D324" s="14">
        <v>0</v>
      </c>
      <c r="E324" s="14">
        <v>0</v>
      </c>
      <c r="F324" s="14">
        <v>0</v>
      </c>
      <c r="G324" s="14">
        <v>12.8407715215872</v>
      </c>
      <c r="H324" s="14">
        <v>0</v>
      </c>
      <c r="I324" s="14">
        <v>0</v>
      </c>
      <c r="J324" s="14">
        <v>0</v>
      </c>
      <c r="K324" s="14">
        <v>0.70990554630623504</v>
      </c>
      <c r="L324" s="14">
        <v>0</v>
      </c>
      <c r="M324" s="14">
        <v>4.05498048050121</v>
      </c>
      <c r="N324" s="14">
        <v>0</v>
      </c>
      <c r="O324" s="14">
        <v>0</v>
      </c>
      <c r="P324" s="14">
        <v>55.117150379882297</v>
      </c>
      <c r="Q324" s="14">
        <v>0</v>
      </c>
      <c r="R324" s="14">
        <v>-49.693388241436402</v>
      </c>
      <c r="S324" s="23">
        <v>23.029419686840502</v>
      </c>
      <c r="T324" s="5"/>
    </row>
    <row r="325" spans="2:20">
      <c r="B325" s="5"/>
      <c r="C325" s="22" t="s">
        <v>64</v>
      </c>
      <c r="D325" s="14">
        <v>2.83393890380859</v>
      </c>
      <c r="E325" s="14">
        <v>-10.6539652913126</v>
      </c>
      <c r="F325" s="14">
        <v>13.9347573224132</v>
      </c>
      <c r="G325" s="14">
        <v>0</v>
      </c>
      <c r="H325" s="14">
        <v>0</v>
      </c>
      <c r="I325" s="14">
        <v>0</v>
      </c>
      <c r="J325" s="14">
        <v>0</v>
      </c>
      <c r="K325" s="14">
        <v>0</v>
      </c>
      <c r="L325" s="14">
        <v>0</v>
      </c>
      <c r="M325" s="14">
        <v>0</v>
      </c>
      <c r="N325" s="14">
        <v>0</v>
      </c>
      <c r="O325" s="14">
        <v>0</v>
      </c>
      <c r="P325" s="14">
        <v>0</v>
      </c>
      <c r="Q325" s="14">
        <v>0</v>
      </c>
      <c r="R325" s="14">
        <v>0</v>
      </c>
      <c r="S325" s="23">
        <v>6.1147309349091996</v>
      </c>
      <c r="T325" s="5"/>
    </row>
    <row r="326" spans="2:20">
      <c r="B326" s="5"/>
      <c r="C326" s="22" t="s">
        <v>65</v>
      </c>
      <c r="D326" s="14">
        <v>3.8710979003906201</v>
      </c>
      <c r="E326" s="14">
        <v>0</v>
      </c>
      <c r="F326" s="14">
        <v>18.035338972064899</v>
      </c>
      <c r="G326" s="14">
        <v>3.99111442428871</v>
      </c>
      <c r="H326" s="14">
        <v>0</v>
      </c>
      <c r="I326" s="14">
        <v>0</v>
      </c>
      <c r="J326" s="14">
        <v>0</v>
      </c>
      <c r="K326" s="14">
        <v>0</v>
      </c>
      <c r="L326" s="14">
        <v>0</v>
      </c>
      <c r="M326" s="14">
        <v>1.2603519234595899</v>
      </c>
      <c r="N326" s="14">
        <v>0</v>
      </c>
      <c r="O326" s="14">
        <v>0</v>
      </c>
      <c r="P326" s="14">
        <v>35.255454545454498</v>
      </c>
      <c r="Q326" s="14">
        <v>0</v>
      </c>
      <c r="R326" s="14">
        <v>0</v>
      </c>
      <c r="S326" s="23">
        <v>62.413357765658397</v>
      </c>
      <c r="T326" s="5"/>
    </row>
    <row r="327" spans="2:20">
      <c r="B327" s="5"/>
      <c r="C327" s="22" t="s">
        <v>66</v>
      </c>
      <c r="D327" s="14">
        <v>0</v>
      </c>
      <c r="E327" s="14">
        <v>0</v>
      </c>
      <c r="F327" s="14">
        <v>0</v>
      </c>
      <c r="G327" s="14">
        <v>2.0436747905742099</v>
      </c>
      <c r="H327" s="14">
        <v>0</v>
      </c>
      <c r="I327" s="14">
        <v>0</v>
      </c>
      <c r="J327" s="14">
        <v>0</v>
      </c>
      <c r="K327" s="14">
        <v>0</v>
      </c>
      <c r="L327" s="14">
        <v>0</v>
      </c>
      <c r="M327" s="14">
        <v>0.64537098649711899</v>
      </c>
      <c r="N327" s="14">
        <v>0</v>
      </c>
      <c r="O327" s="14">
        <v>0</v>
      </c>
      <c r="P327" s="14">
        <v>47.751374577011198</v>
      </c>
      <c r="Q327" s="14">
        <v>5.9711678447141301</v>
      </c>
      <c r="R327" s="14">
        <v>0</v>
      </c>
      <c r="S327" s="23">
        <v>56.4115881987967</v>
      </c>
      <c r="T327" s="5"/>
    </row>
    <row r="328" spans="2:20">
      <c r="B328" s="5"/>
      <c r="C328" s="18" t="s">
        <v>67</v>
      </c>
      <c r="D328" s="19">
        <v>6.7050368041992199</v>
      </c>
      <c r="E328" s="19">
        <v>296.81978048971501</v>
      </c>
      <c r="F328" s="19">
        <v>-272.42891202873898</v>
      </c>
      <c r="G328" s="19">
        <v>45.028646801440097</v>
      </c>
      <c r="H328" s="19">
        <v>949.39393939393904</v>
      </c>
      <c r="I328" s="19">
        <v>276.68</v>
      </c>
      <c r="J328" s="19">
        <v>193.47106475002701</v>
      </c>
      <c r="K328" s="19">
        <v>33.046352191288001</v>
      </c>
      <c r="L328" s="19">
        <v>-103.467508918108</v>
      </c>
      <c r="M328" s="19">
        <v>-40.206713853784699</v>
      </c>
      <c r="N328" s="19">
        <v>0</v>
      </c>
      <c r="O328" s="19">
        <v>10.1722943931358</v>
      </c>
      <c r="P328" s="19">
        <v>-471.256020497652</v>
      </c>
      <c r="Q328" s="19">
        <v>-71.085331484692006</v>
      </c>
      <c r="R328" s="19">
        <v>-20.842387186481499</v>
      </c>
      <c r="S328" s="19">
        <v>832.03024085428694</v>
      </c>
      <c r="T328" s="5"/>
    </row>
    <row r="329" spans="2:20">
      <c r="B329" s="5"/>
      <c r="C329" s="20"/>
      <c r="D329" s="21"/>
      <c r="E329" s="21"/>
      <c r="F329" s="21"/>
      <c r="G329" s="21"/>
      <c r="H329" s="21"/>
      <c r="I329" s="21"/>
      <c r="J329" s="21"/>
      <c r="K329" s="21"/>
      <c r="L329" s="21"/>
      <c r="M329" s="21"/>
      <c r="N329" s="21"/>
      <c r="O329" s="21"/>
      <c r="P329" s="21"/>
      <c r="Q329" s="21"/>
      <c r="R329" s="21"/>
      <c r="S329" s="21"/>
      <c r="T329" s="5"/>
    </row>
    <row r="330" spans="2:20">
      <c r="B330" s="5"/>
      <c r="C330" s="22" t="s">
        <v>68</v>
      </c>
      <c r="D330" s="14">
        <v>1.27819257295963</v>
      </c>
      <c r="E330" s="14">
        <v>0</v>
      </c>
      <c r="F330" s="14">
        <v>9.6128944226359607</v>
      </c>
      <c r="G330" s="14">
        <v>60.199792292935904</v>
      </c>
      <c r="H330" s="14">
        <v>0</v>
      </c>
      <c r="I330" s="14">
        <v>0</v>
      </c>
      <c r="J330" s="14">
        <v>14.9029709316316</v>
      </c>
      <c r="K330" s="14">
        <v>5.4653134250178503</v>
      </c>
      <c r="L330" s="14">
        <v>3.5459101562500002</v>
      </c>
      <c r="M330" s="14">
        <v>19.010460724085</v>
      </c>
      <c r="N330" s="14">
        <v>0</v>
      </c>
      <c r="O330" s="14">
        <v>0</v>
      </c>
      <c r="P330" s="14">
        <v>136.692289377436</v>
      </c>
      <c r="Q330" s="14">
        <v>23.646366063927399</v>
      </c>
      <c r="R330" s="14">
        <v>6.4302626953124999</v>
      </c>
      <c r="S330" s="23">
        <v>280.78445266219097</v>
      </c>
      <c r="T330" s="5"/>
    </row>
    <row r="331" spans="2:20">
      <c r="B331" s="5"/>
      <c r="C331" s="22" t="s">
        <v>69</v>
      </c>
      <c r="D331" s="14">
        <v>0</v>
      </c>
      <c r="E331" s="14">
        <v>0</v>
      </c>
      <c r="F331" s="14">
        <v>87.8758260186641</v>
      </c>
      <c r="G331" s="14">
        <v>18.337650579977399</v>
      </c>
      <c r="H331" s="14">
        <v>0</v>
      </c>
      <c r="I331" s="14">
        <v>0</v>
      </c>
      <c r="J331" s="14">
        <v>0</v>
      </c>
      <c r="K331" s="14">
        <v>0</v>
      </c>
      <c r="L331" s="14">
        <v>50.618247821052101</v>
      </c>
      <c r="M331" s="14">
        <v>5.9499820008855098</v>
      </c>
      <c r="N331" s="14">
        <v>0</v>
      </c>
      <c r="O331" s="14">
        <v>0</v>
      </c>
      <c r="P331" s="14">
        <v>72.745040205449797</v>
      </c>
      <c r="Q331" s="14">
        <v>0</v>
      </c>
      <c r="R331" s="14">
        <v>3.6092463767880099</v>
      </c>
      <c r="S331" s="23">
        <v>239.135993002817</v>
      </c>
      <c r="T331" s="5"/>
    </row>
    <row r="332" spans="2:20">
      <c r="B332" s="5"/>
      <c r="C332" s="22" t="s">
        <v>70</v>
      </c>
      <c r="D332" s="14">
        <v>0</v>
      </c>
      <c r="E332" s="14">
        <v>0</v>
      </c>
      <c r="F332" s="14">
        <v>0.73996972526279803</v>
      </c>
      <c r="G332" s="14">
        <v>24.071010680096698</v>
      </c>
      <c r="H332" s="14">
        <v>0</v>
      </c>
      <c r="I332" s="14">
        <v>0</v>
      </c>
      <c r="J332" s="14">
        <v>65.809563312785698</v>
      </c>
      <c r="K332" s="14">
        <v>0</v>
      </c>
      <c r="L332" s="14">
        <v>0</v>
      </c>
      <c r="M332" s="14">
        <v>7.60137179371476</v>
      </c>
      <c r="N332" s="14">
        <v>70.900752846109597</v>
      </c>
      <c r="O332" s="14">
        <v>2.1051398750689501</v>
      </c>
      <c r="P332" s="14">
        <v>151.15345776916399</v>
      </c>
      <c r="Q332" s="14">
        <v>36.326109024475898</v>
      </c>
      <c r="R332" s="14">
        <v>0</v>
      </c>
      <c r="S332" s="23">
        <v>358.70737502667799</v>
      </c>
      <c r="T332" s="5"/>
    </row>
    <row r="333" spans="2:20">
      <c r="B333" s="5"/>
      <c r="C333" s="22" t="s">
        <v>71</v>
      </c>
      <c r="D333" s="14">
        <v>0</v>
      </c>
      <c r="E333" s="14">
        <v>0</v>
      </c>
      <c r="F333" s="14">
        <v>1.6908527840101399</v>
      </c>
      <c r="G333" s="14">
        <v>21.232227312602799</v>
      </c>
      <c r="H333" s="14">
        <v>0</v>
      </c>
      <c r="I333" s="14">
        <v>0</v>
      </c>
      <c r="J333" s="14">
        <v>7.3285872023111196</v>
      </c>
      <c r="K333" s="14">
        <v>0</v>
      </c>
      <c r="L333" s="14">
        <v>0</v>
      </c>
      <c r="M333" s="14">
        <v>6.7049138881903696</v>
      </c>
      <c r="N333" s="14">
        <v>14.491680733710799</v>
      </c>
      <c r="O333" s="14">
        <v>1.6318379540725301</v>
      </c>
      <c r="P333" s="14">
        <v>115.122674454118</v>
      </c>
      <c r="Q333" s="14">
        <v>11.1128563962888</v>
      </c>
      <c r="R333" s="14">
        <v>0</v>
      </c>
      <c r="S333" s="23">
        <v>179.315630725305</v>
      </c>
      <c r="T333" s="5"/>
    </row>
    <row r="334" spans="2:20">
      <c r="B334" s="5"/>
      <c r="C334" s="22" t="s">
        <v>72</v>
      </c>
      <c r="D334" s="14">
        <v>0</v>
      </c>
      <c r="E334" s="14">
        <v>0</v>
      </c>
      <c r="F334" s="14">
        <v>12.5124400680813</v>
      </c>
      <c r="G334" s="14">
        <v>1.3106771859998501</v>
      </c>
      <c r="H334" s="14">
        <v>0</v>
      </c>
      <c r="I334" s="14">
        <v>0</v>
      </c>
      <c r="J334" s="14">
        <v>3.2225859194218698</v>
      </c>
      <c r="K334" s="14">
        <v>0</v>
      </c>
      <c r="L334" s="14">
        <v>12.553992450054499</v>
      </c>
      <c r="M334" s="14">
        <v>0.41389805873679603</v>
      </c>
      <c r="N334" s="14">
        <v>0</v>
      </c>
      <c r="O334" s="14">
        <v>1.16553321906376</v>
      </c>
      <c r="P334" s="14">
        <v>6.6716992565826096</v>
      </c>
      <c r="Q334" s="14">
        <v>0</v>
      </c>
      <c r="R334" s="14">
        <v>0.294856552375373</v>
      </c>
      <c r="S334" s="23">
        <v>38.145682710316102</v>
      </c>
      <c r="T334" s="5"/>
    </row>
    <row r="335" spans="2:20">
      <c r="B335" s="5"/>
      <c r="C335" s="22" t="s">
        <v>73</v>
      </c>
      <c r="D335" s="14">
        <v>0</v>
      </c>
      <c r="E335" s="14">
        <v>0</v>
      </c>
      <c r="F335" s="14">
        <v>0</v>
      </c>
      <c r="G335" s="14">
        <v>0</v>
      </c>
      <c r="H335" s="14">
        <v>0</v>
      </c>
      <c r="I335" s="14">
        <v>0</v>
      </c>
      <c r="J335" s="14">
        <v>0</v>
      </c>
      <c r="K335" s="14">
        <v>0</v>
      </c>
      <c r="L335" s="14">
        <v>0</v>
      </c>
      <c r="M335" s="14">
        <v>0</v>
      </c>
      <c r="N335" s="14">
        <v>0</v>
      </c>
      <c r="O335" s="14">
        <v>0</v>
      </c>
      <c r="P335" s="14">
        <v>2.56</v>
      </c>
      <c r="Q335" s="14">
        <v>0</v>
      </c>
      <c r="R335" s="14">
        <v>0</v>
      </c>
      <c r="S335" s="23">
        <v>2.56</v>
      </c>
      <c r="T335" s="5"/>
    </row>
    <row r="336" spans="2:20">
      <c r="B336" s="5"/>
      <c r="C336" s="18" t="s">
        <v>74</v>
      </c>
      <c r="D336" s="19">
        <v>1.27819257295963</v>
      </c>
      <c r="E336" s="19">
        <v>0</v>
      </c>
      <c r="F336" s="19">
        <v>112.43198301865399</v>
      </c>
      <c r="G336" s="19">
        <v>125.151358051613</v>
      </c>
      <c r="H336" s="19">
        <v>0</v>
      </c>
      <c r="I336" s="19">
        <v>0</v>
      </c>
      <c r="J336" s="19">
        <v>91.2637073661502</v>
      </c>
      <c r="K336" s="19">
        <v>5.4653134250178503</v>
      </c>
      <c r="L336" s="19">
        <v>66.718150427356605</v>
      </c>
      <c r="M336" s="19">
        <v>39.680626465612498</v>
      </c>
      <c r="N336" s="19">
        <v>85.392433579820405</v>
      </c>
      <c r="O336" s="19">
        <v>4.9025110482052403</v>
      </c>
      <c r="P336" s="19">
        <v>484.94516106275</v>
      </c>
      <c r="Q336" s="19">
        <v>71.085331484692006</v>
      </c>
      <c r="R336" s="19">
        <v>10.3343656244759</v>
      </c>
      <c r="S336" s="19">
        <v>1098.6491341273099</v>
      </c>
      <c r="T336" s="5"/>
    </row>
    <row r="337" spans="2:20">
      <c r="B337" s="5"/>
      <c r="C337" s="13" t="s">
        <v>75</v>
      </c>
      <c r="D337" s="14">
        <v>0.44451159301757798</v>
      </c>
      <c r="E337" s="14">
        <v>0</v>
      </c>
      <c r="F337" s="14">
        <v>96.202234255529206</v>
      </c>
      <c r="G337" s="14">
        <v>8.8646906811351496</v>
      </c>
      <c r="H337" s="14">
        <v>0</v>
      </c>
      <c r="I337" s="14">
        <v>0</v>
      </c>
      <c r="J337" s="14">
        <v>0</v>
      </c>
      <c r="K337" s="14">
        <v>0</v>
      </c>
      <c r="L337" s="14">
        <v>14.6791173730469</v>
      </c>
      <c r="M337" s="14">
        <v>0</v>
      </c>
      <c r="N337" s="14">
        <v>0</v>
      </c>
      <c r="O337" s="14">
        <v>0</v>
      </c>
      <c r="P337" s="14">
        <v>0</v>
      </c>
      <c r="Q337" s="14">
        <v>0</v>
      </c>
      <c r="R337" s="14">
        <v>10.026029063720699</v>
      </c>
      <c r="S337" s="23">
        <v>130.21658296645001</v>
      </c>
      <c r="T337" s="5"/>
    </row>
    <row r="338" spans="2:20">
      <c r="B338" s="5"/>
      <c r="C338" s="18" t="s">
        <v>76</v>
      </c>
      <c r="D338" s="19">
        <v>1.72270416597721</v>
      </c>
      <c r="E338" s="19">
        <v>0</v>
      </c>
      <c r="F338" s="19">
        <v>208.63421727418401</v>
      </c>
      <c r="G338" s="19">
        <v>134.016048732748</v>
      </c>
      <c r="H338" s="19">
        <v>0</v>
      </c>
      <c r="I338" s="19">
        <v>0</v>
      </c>
      <c r="J338" s="19">
        <v>91.2637073661502</v>
      </c>
      <c r="K338" s="19">
        <v>5.4653134250178503</v>
      </c>
      <c r="L338" s="19">
        <v>81.397267800403498</v>
      </c>
      <c r="M338" s="19">
        <v>39.680626465612498</v>
      </c>
      <c r="N338" s="19">
        <v>85.392433579820405</v>
      </c>
      <c r="O338" s="19">
        <v>4.9025110482052403</v>
      </c>
      <c r="P338" s="19">
        <v>484.94516106275</v>
      </c>
      <c r="Q338" s="19">
        <v>71.085331484692006</v>
      </c>
      <c r="R338" s="19">
        <v>20.3603946881966</v>
      </c>
      <c r="S338" s="19">
        <v>1228.8657170937599</v>
      </c>
      <c r="T338" s="5"/>
    </row>
    <row r="339" spans="2:20">
      <c r="B339" s="5"/>
      <c r="C339" s="5"/>
      <c r="D339" s="24">
        <f t="shared" ref="D339:S339" si="6">D338+D328-D314</f>
        <v>0</v>
      </c>
      <c r="E339" s="24">
        <f t="shared" si="6"/>
        <v>0</v>
      </c>
      <c r="F339" s="24">
        <f t="shared" si="6"/>
        <v>7.3185901783290319E-13</v>
      </c>
      <c r="G339" s="24">
        <f t="shared" si="6"/>
        <v>-0.1727945442219152</v>
      </c>
      <c r="H339" s="24">
        <f t="shared" si="6"/>
        <v>0</v>
      </c>
      <c r="I339" s="24">
        <f t="shared" si="6"/>
        <v>0</v>
      </c>
      <c r="J339" s="24">
        <f t="shared" si="6"/>
        <v>0</v>
      </c>
      <c r="K339" s="24">
        <f t="shared" si="6"/>
        <v>0</v>
      </c>
      <c r="L339" s="24">
        <f t="shared" si="6"/>
        <v>-9.9475983006414026E-14</v>
      </c>
      <c r="M339" s="24">
        <f t="shared" si="6"/>
        <v>0.1727945442222194</v>
      </c>
      <c r="N339" s="24">
        <f t="shared" si="6"/>
        <v>0</v>
      </c>
      <c r="O339" s="24">
        <f t="shared" si="6"/>
        <v>4.0856207306205761E-14</v>
      </c>
      <c r="P339" s="24">
        <f t="shared" si="6"/>
        <v>-9.9475983006414026E-14</v>
      </c>
      <c r="Q339" s="24">
        <f t="shared" si="6"/>
        <v>0</v>
      </c>
      <c r="R339" s="24">
        <f t="shared" si="6"/>
        <v>-8.5487172896137054E-15</v>
      </c>
      <c r="S339" s="24">
        <f t="shared" si="6"/>
        <v>6.8212102632969618E-12</v>
      </c>
      <c r="T339" s="5"/>
    </row>
    <row r="340" spans="2:20">
      <c r="B340" s="5"/>
      <c r="C340" s="5"/>
      <c r="D340" s="5"/>
      <c r="E340" s="5"/>
      <c r="F340" s="5"/>
      <c r="G340" s="5"/>
      <c r="H340" s="5"/>
      <c r="I340" s="5"/>
      <c r="J340" s="5"/>
      <c r="K340" s="5"/>
      <c r="L340" s="5"/>
      <c r="M340" s="5"/>
      <c r="N340" s="5"/>
      <c r="O340" s="5"/>
      <c r="P340" s="5"/>
      <c r="Q340" s="5"/>
      <c r="R340" s="5"/>
      <c r="S340" s="5"/>
      <c r="T340" s="5"/>
    </row>
    <row r="341" spans="2:20" ht="14.25">
      <c r="B341" s="9"/>
      <c r="C341" s="10" t="s">
        <v>85</v>
      </c>
      <c r="D341" s="9"/>
      <c r="E341" s="9"/>
      <c r="F341" s="9"/>
      <c r="G341" s="9"/>
      <c r="H341" s="9"/>
      <c r="I341" s="9"/>
      <c r="J341" s="9"/>
      <c r="K341" s="9"/>
      <c r="L341" s="9"/>
      <c r="M341" s="9"/>
      <c r="N341" s="9"/>
      <c r="O341" s="9"/>
      <c r="P341" s="9"/>
      <c r="Q341" s="9"/>
      <c r="R341" s="9"/>
      <c r="S341" s="9"/>
      <c r="T341" s="9"/>
    </row>
    <row r="342" spans="2:20">
      <c r="B342" s="5"/>
      <c r="C342" s="5"/>
      <c r="D342" s="5"/>
      <c r="E342" s="5"/>
      <c r="F342" s="5"/>
      <c r="G342" s="5"/>
      <c r="H342" s="5"/>
      <c r="I342" s="5"/>
      <c r="J342" s="5"/>
      <c r="K342" s="5"/>
      <c r="L342" s="5"/>
      <c r="M342" s="5"/>
      <c r="N342" s="5"/>
      <c r="O342" s="5"/>
      <c r="P342" s="5"/>
      <c r="Q342" s="5"/>
      <c r="R342" s="5"/>
      <c r="S342" s="5"/>
      <c r="T342" s="5"/>
    </row>
    <row r="343" spans="2:20" ht="13.5" customHeight="1">
      <c r="B343" s="5"/>
      <c r="C343" s="2190" t="s">
        <v>30</v>
      </c>
      <c r="D343" s="2188" t="s">
        <v>31</v>
      </c>
      <c r="E343" s="2188" t="s">
        <v>32</v>
      </c>
      <c r="F343" s="2188" t="s">
        <v>33</v>
      </c>
      <c r="G343" s="2188" t="s">
        <v>34</v>
      </c>
      <c r="H343" s="2188" t="s">
        <v>35</v>
      </c>
      <c r="I343" s="2188" t="s">
        <v>36</v>
      </c>
      <c r="J343" s="2188" t="s">
        <v>37</v>
      </c>
      <c r="K343" s="2188"/>
      <c r="L343" s="2188"/>
      <c r="M343" s="2188"/>
      <c r="N343" s="2188"/>
      <c r="O343" s="2188"/>
      <c r="P343" s="2188" t="s">
        <v>38</v>
      </c>
      <c r="Q343" s="2188" t="s">
        <v>39</v>
      </c>
      <c r="R343" s="2188" t="s">
        <v>40</v>
      </c>
      <c r="S343" s="2188" t="s">
        <v>41</v>
      </c>
      <c r="T343" s="5"/>
    </row>
    <row r="344" spans="2:20" ht="56.25">
      <c r="B344" s="5"/>
      <c r="C344" s="2190"/>
      <c r="D344" s="2188"/>
      <c r="E344" s="2188"/>
      <c r="F344" s="2188"/>
      <c r="G344" s="2188"/>
      <c r="H344" s="2188"/>
      <c r="I344" s="2188"/>
      <c r="J344" s="11" t="s">
        <v>42</v>
      </c>
      <c r="K344" s="11" t="s">
        <v>43</v>
      </c>
      <c r="L344" s="11" t="s">
        <v>44</v>
      </c>
      <c r="M344" s="11" t="s">
        <v>45</v>
      </c>
      <c r="N344" s="12" t="s">
        <v>46</v>
      </c>
      <c r="O344" s="11" t="s">
        <v>47</v>
      </c>
      <c r="P344" s="2188"/>
      <c r="Q344" s="2188"/>
      <c r="R344" s="2188"/>
      <c r="S344" s="2188"/>
      <c r="T344" s="5"/>
    </row>
    <row r="345" spans="2:20">
      <c r="B345" s="5"/>
      <c r="C345" s="13" t="s">
        <v>48</v>
      </c>
      <c r="D345" s="14">
        <v>0</v>
      </c>
      <c r="E345" s="14">
        <v>0</v>
      </c>
      <c r="F345" s="14">
        <v>0</v>
      </c>
      <c r="G345" s="14">
        <v>0</v>
      </c>
      <c r="H345" s="15">
        <v>919.39393939393995</v>
      </c>
      <c r="I345" s="15">
        <v>297.2</v>
      </c>
      <c r="J345" s="15">
        <v>293.71785736374301</v>
      </c>
      <c r="K345" s="15">
        <v>38.3991774648144</v>
      </c>
      <c r="L345" s="14">
        <v>0</v>
      </c>
      <c r="M345" s="14">
        <v>0</v>
      </c>
      <c r="N345" s="15">
        <v>91.728344176793996</v>
      </c>
      <c r="O345" s="15">
        <v>16.494075355247801</v>
      </c>
      <c r="P345" s="14">
        <v>0</v>
      </c>
      <c r="Q345" s="14">
        <v>0</v>
      </c>
      <c r="R345" s="14">
        <v>0</v>
      </c>
      <c r="S345" s="17">
        <v>1656.93339375454</v>
      </c>
      <c r="T345" s="5"/>
    </row>
    <row r="346" spans="2:20">
      <c r="B346" s="5"/>
      <c r="C346" s="13" t="s">
        <v>49</v>
      </c>
      <c r="D346" s="14">
        <v>7.4939151456434798</v>
      </c>
      <c r="E346" s="14">
        <v>266.28302835422397</v>
      </c>
      <c r="F346" s="14">
        <v>0</v>
      </c>
      <c r="G346" s="14">
        <v>151.91024428871401</v>
      </c>
      <c r="H346" s="14">
        <v>0</v>
      </c>
      <c r="I346" s="14">
        <v>0</v>
      </c>
      <c r="J346" s="14">
        <v>0</v>
      </c>
      <c r="K346" s="14">
        <v>0</v>
      </c>
      <c r="L346" s="14">
        <v>0</v>
      </c>
      <c r="M346" s="14">
        <v>0</v>
      </c>
      <c r="N346" s="14">
        <v>0</v>
      </c>
      <c r="O346" s="14">
        <v>0</v>
      </c>
      <c r="P346" s="14">
        <v>25.896699392432499</v>
      </c>
      <c r="Q346" s="14">
        <v>0</v>
      </c>
      <c r="R346" s="14">
        <v>0</v>
      </c>
      <c r="S346" s="17">
        <v>451.58388718101401</v>
      </c>
      <c r="T346" s="5"/>
    </row>
    <row r="347" spans="2:20">
      <c r="B347" s="5"/>
      <c r="C347" s="13" t="s">
        <v>50</v>
      </c>
      <c r="D347" s="14">
        <v>0</v>
      </c>
      <c r="E347" s="14">
        <v>0</v>
      </c>
      <c r="F347" s="14">
        <v>-20.601925350856099</v>
      </c>
      <c r="G347" s="14">
        <v>0</v>
      </c>
      <c r="H347" s="14">
        <v>0</v>
      </c>
      <c r="I347" s="14">
        <v>0</v>
      </c>
      <c r="J347" s="14">
        <v>0</v>
      </c>
      <c r="K347" s="14">
        <v>0</v>
      </c>
      <c r="L347" s="14">
        <v>0</v>
      </c>
      <c r="M347" s="14">
        <v>0</v>
      </c>
      <c r="N347" s="14">
        <v>0</v>
      </c>
      <c r="O347" s="14">
        <v>0</v>
      </c>
      <c r="P347" s="14">
        <v>0</v>
      </c>
      <c r="Q347" s="14">
        <v>0</v>
      </c>
      <c r="R347" s="14">
        <v>0</v>
      </c>
      <c r="S347" s="17">
        <v>-20.601925350856099</v>
      </c>
      <c r="T347" s="5"/>
    </row>
    <row r="348" spans="2:20">
      <c r="B348" s="5"/>
      <c r="C348" s="13" t="s">
        <v>51</v>
      </c>
      <c r="D348" s="14">
        <v>0</v>
      </c>
      <c r="E348" s="14">
        <v>0</v>
      </c>
      <c r="F348" s="14">
        <v>-10.0686168173907</v>
      </c>
      <c r="G348" s="14">
        <v>-2.2904268439326998</v>
      </c>
      <c r="H348" s="14">
        <v>0</v>
      </c>
      <c r="I348" s="14">
        <v>0</v>
      </c>
      <c r="J348" s="14">
        <v>0</v>
      </c>
      <c r="K348" s="14">
        <v>0</v>
      </c>
      <c r="L348" s="14">
        <v>0</v>
      </c>
      <c r="M348" s="14">
        <v>-0.98161150454258395</v>
      </c>
      <c r="N348" s="14">
        <v>0</v>
      </c>
      <c r="O348" s="14">
        <v>0</v>
      </c>
      <c r="P348" s="14">
        <v>0</v>
      </c>
      <c r="Q348" s="14">
        <v>0</v>
      </c>
      <c r="R348" s="14">
        <v>0</v>
      </c>
      <c r="S348" s="17">
        <v>-13.3406551658659</v>
      </c>
      <c r="T348" s="5"/>
    </row>
    <row r="349" spans="2:20">
      <c r="B349" s="5"/>
      <c r="C349" s="13" t="s">
        <v>52</v>
      </c>
      <c r="D349" s="14">
        <v>0</v>
      </c>
      <c r="E349" s="14">
        <v>0</v>
      </c>
      <c r="F349" s="14">
        <v>-52.082612477609999</v>
      </c>
      <c r="G349" s="14">
        <v>0</v>
      </c>
      <c r="H349" s="14">
        <v>0</v>
      </c>
      <c r="I349" s="14">
        <v>0</v>
      </c>
      <c r="J349" s="14">
        <v>0</v>
      </c>
      <c r="K349" s="14">
        <v>0</v>
      </c>
      <c r="L349" s="14">
        <v>-26.158313394490399</v>
      </c>
      <c r="M349" s="14">
        <v>0</v>
      </c>
      <c r="N349" s="14">
        <v>0</v>
      </c>
      <c r="O349" s="14">
        <v>0</v>
      </c>
      <c r="P349" s="14">
        <v>0</v>
      </c>
      <c r="Q349" s="14">
        <v>0</v>
      </c>
      <c r="R349" s="14">
        <v>-0.70753299969045202</v>
      </c>
      <c r="S349" s="17">
        <v>-78.948458871790905</v>
      </c>
      <c r="T349" s="5"/>
    </row>
    <row r="350" spans="2:20">
      <c r="B350" s="5"/>
      <c r="C350" s="13" t="s">
        <v>53</v>
      </c>
      <c r="D350" s="14">
        <v>0</v>
      </c>
      <c r="E350" s="14">
        <v>0</v>
      </c>
      <c r="F350" s="14">
        <v>0</v>
      </c>
      <c r="G350" s="14">
        <v>0</v>
      </c>
      <c r="H350" s="14">
        <v>0</v>
      </c>
      <c r="I350" s="14">
        <v>0</v>
      </c>
      <c r="J350" s="14">
        <v>0</v>
      </c>
      <c r="K350" s="14">
        <v>0</v>
      </c>
      <c r="L350" s="14">
        <v>0</v>
      </c>
      <c r="M350" s="14">
        <v>0</v>
      </c>
      <c r="N350" s="14">
        <v>0</v>
      </c>
      <c r="O350" s="14">
        <v>0</v>
      </c>
      <c r="P350" s="14">
        <v>0</v>
      </c>
      <c r="Q350" s="14">
        <v>0</v>
      </c>
      <c r="R350" s="14">
        <v>0</v>
      </c>
      <c r="S350" s="17">
        <v>0</v>
      </c>
      <c r="T350" s="5"/>
    </row>
    <row r="351" spans="2:20">
      <c r="B351" s="5"/>
      <c r="C351" s="18" t="s">
        <v>54</v>
      </c>
      <c r="D351" s="19">
        <v>7.4939151456434798</v>
      </c>
      <c r="E351" s="19">
        <v>266.28302835422397</v>
      </c>
      <c r="F351" s="19">
        <v>-82.753154645856696</v>
      </c>
      <c r="G351" s="19">
        <v>149.61981744478101</v>
      </c>
      <c r="H351" s="19">
        <v>919.39393939393995</v>
      </c>
      <c r="I351" s="19">
        <v>297.2</v>
      </c>
      <c r="J351" s="19">
        <v>293.71785736374301</v>
      </c>
      <c r="K351" s="19">
        <v>38.3991774648144</v>
      </c>
      <c r="L351" s="19">
        <v>-26.158313394490399</v>
      </c>
      <c r="M351" s="19">
        <v>-0.98161150454258395</v>
      </c>
      <c r="N351" s="19">
        <v>91.728344176793996</v>
      </c>
      <c r="O351" s="19">
        <v>16.494075355247801</v>
      </c>
      <c r="P351" s="19">
        <v>25.896699392432499</v>
      </c>
      <c r="Q351" s="19">
        <v>0</v>
      </c>
      <c r="R351" s="19">
        <v>-0.70753299969045202</v>
      </c>
      <c r="S351" s="19">
        <v>1995.6262415470401</v>
      </c>
      <c r="T351" s="5"/>
    </row>
    <row r="352" spans="2:20">
      <c r="B352" s="5"/>
      <c r="C352" s="20"/>
      <c r="D352" s="21"/>
      <c r="E352" s="21"/>
      <c r="F352" s="21"/>
      <c r="G352" s="21"/>
      <c r="H352" s="21"/>
      <c r="I352" s="21"/>
      <c r="J352" s="21"/>
      <c r="K352" s="21"/>
      <c r="L352" s="21"/>
      <c r="M352" s="21"/>
      <c r="N352" s="21"/>
      <c r="O352" s="21"/>
      <c r="P352" s="21"/>
      <c r="Q352" s="21"/>
      <c r="R352" s="21"/>
      <c r="S352" s="21"/>
      <c r="T352" s="5"/>
    </row>
    <row r="353" spans="2:20">
      <c r="B353" s="5"/>
      <c r="C353" s="22" t="s">
        <v>55</v>
      </c>
      <c r="D353" s="14">
        <v>0</v>
      </c>
      <c r="E353" s="14">
        <v>0</v>
      </c>
      <c r="F353" s="14">
        <v>0</v>
      </c>
      <c r="G353" s="14">
        <v>0</v>
      </c>
      <c r="H353" s="14">
        <v>0</v>
      </c>
      <c r="I353" s="14">
        <v>0</v>
      </c>
      <c r="J353" s="14">
        <v>0</v>
      </c>
      <c r="K353" s="14">
        <v>0</v>
      </c>
      <c r="L353" s="14">
        <v>0</v>
      </c>
      <c r="M353" s="14">
        <v>0</v>
      </c>
      <c r="N353" s="14">
        <v>0</v>
      </c>
      <c r="O353" s="14">
        <v>0</v>
      </c>
      <c r="P353" s="14">
        <v>0</v>
      </c>
      <c r="Q353" s="14">
        <v>0</v>
      </c>
      <c r="R353" s="14">
        <v>0</v>
      </c>
      <c r="S353" s="23">
        <v>0</v>
      </c>
      <c r="T353" s="5"/>
    </row>
    <row r="354" spans="2:20">
      <c r="B354" s="5"/>
      <c r="C354" s="22" t="s">
        <v>56</v>
      </c>
      <c r="D354" s="14">
        <v>0</v>
      </c>
      <c r="E354" s="14">
        <v>0</v>
      </c>
      <c r="F354" s="14">
        <v>0</v>
      </c>
      <c r="G354" s="14">
        <v>6.2086956521739101</v>
      </c>
      <c r="H354" s="14">
        <v>919.39393939393904</v>
      </c>
      <c r="I354" s="14">
        <v>297.2</v>
      </c>
      <c r="J354" s="14">
        <v>17.565889816526202</v>
      </c>
      <c r="K354" s="14">
        <v>4.9093303559187103</v>
      </c>
      <c r="L354" s="14">
        <v>0</v>
      </c>
      <c r="M354" s="14">
        <v>2.6608695652173902</v>
      </c>
      <c r="N354" s="14">
        <v>0</v>
      </c>
      <c r="O354" s="14">
        <v>0</v>
      </c>
      <c r="P354" s="14">
        <v>-615.5</v>
      </c>
      <c r="Q354" s="14">
        <v>0</v>
      </c>
      <c r="R354" s="14">
        <v>4.75</v>
      </c>
      <c r="S354" s="23">
        <v>637.18872478377602</v>
      </c>
      <c r="T354" s="5"/>
    </row>
    <row r="355" spans="2:20">
      <c r="B355" s="5"/>
      <c r="C355" s="22" t="s">
        <v>57</v>
      </c>
      <c r="D355" s="14">
        <v>0</v>
      </c>
      <c r="E355" s="14">
        <v>0</v>
      </c>
      <c r="F355" s="14">
        <v>0</v>
      </c>
      <c r="G355" s="14">
        <v>11.665233563399299</v>
      </c>
      <c r="H355" s="14">
        <v>0</v>
      </c>
      <c r="I355" s="14">
        <v>0</v>
      </c>
      <c r="J355" s="14">
        <v>29.284960707020101</v>
      </c>
      <c r="K355" s="14">
        <v>27.401179727670598</v>
      </c>
      <c r="L355" s="14">
        <v>0</v>
      </c>
      <c r="M355" s="14">
        <v>4.9993858128854303</v>
      </c>
      <c r="N355" s="14">
        <v>0</v>
      </c>
      <c r="O355" s="14">
        <v>11.2068466425665</v>
      </c>
      <c r="P355" s="14">
        <v>0</v>
      </c>
      <c r="Q355" s="14">
        <v>-77.8888709289253</v>
      </c>
      <c r="R355" s="14">
        <v>0</v>
      </c>
      <c r="S355" s="23">
        <v>6.6687355246166398</v>
      </c>
      <c r="T355" s="5"/>
    </row>
    <row r="356" spans="2:20">
      <c r="B356" s="5"/>
      <c r="C356" s="22" t="s">
        <v>58</v>
      </c>
      <c r="D356" s="14">
        <v>0</v>
      </c>
      <c r="E356" s="14">
        <v>0</v>
      </c>
      <c r="F356" s="14">
        <v>0</v>
      </c>
      <c r="G356" s="14">
        <v>0</v>
      </c>
      <c r="H356" s="14">
        <v>0</v>
      </c>
      <c r="I356" s="14">
        <v>0</v>
      </c>
      <c r="J356" s="14">
        <v>67.617330016206097</v>
      </c>
      <c r="K356" s="14">
        <v>0</v>
      </c>
      <c r="L356" s="14">
        <v>0</v>
      </c>
      <c r="M356" s="14">
        <v>-61.700813639788102</v>
      </c>
      <c r="N356" s="14">
        <v>0</v>
      </c>
      <c r="O356" s="14">
        <v>0</v>
      </c>
      <c r="P356" s="14">
        <v>0</v>
      </c>
      <c r="Q356" s="14">
        <v>0</v>
      </c>
      <c r="R356" s="14">
        <v>0</v>
      </c>
      <c r="S356" s="23">
        <v>5.9165163764180404</v>
      </c>
      <c r="T356" s="5"/>
    </row>
    <row r="357" spans="2:20">
      <c r="B357" s="5"/>
      <c r="C357" s="22" t="s">
        <v>59</v>
      </c>
      <c r="D357" s="14">
        <v>0</v>
      </c>
      <c r="E357" s="14">
        <v>0</v>
      </c>
      <c r="F357" s="14">
        <v>0</v>
      </c>
      <c r="G357" s="14">
        <v>0</v>
      </c>
      <c r="H357" s="14">
        <v>0</v>
      </c>
      <c r="I357" s="14">
        <v>0</v>
      </c>
      <c r="J357" s="14">
        <v>0</v>
      </c>
      <c r="K357" s="14">
        <v>0</v>
      </c>
      <c r="L357" s="14">
        <v>0</v>
      </c>
      <c r="M357" s="14">
        <v>0</v>
      </c>
      <c r="N357" s="14">
        <v>0</v>
      </c>
      <c r="O357" s="14">
        <v>0</v>
      </c>
      <c r="P357" s="14">
        <v>0</v>
      </c>
      <c r="Q357" s="14">
        <v>0</v>
      </c>
      <c r="R357" s="14">
        <v>0</v>
      </c>
      <c r="S357" s="23">
        <v>0</v>
      </c>
      <c r="T357" s="5"/>
    </row>
    <row r="358" spans="2:20">
      <c r="B358" s="5"/>
      <c r="C358" s="22" t="s">
        <v>60</v>
      </c>
      <c r="D358" s="14">
        <v>0</v>
      </c>
      <c r="E358" s="14">
        <v>275.84091609698402</v>
      </c>
      <c r="F358" s="14">
        <v>-273.082506936014</v>
      </c>
      <c r="G358" s="14">
        <v>0</v>
      </c>
      <c r="H358" s="14">
        <v>0</v>
      </c>
      <c r="I358" s="14">
        <v>0</v>
      </c>
      <c r="J358" s="14">
        <v>0</v>
      </c>
      <c r="K358" s="14">
        <v>0</v>
      </c>
      <c r="L358" s="14">
        <v>0</v>
      </c>
      <c r="M358" s="14">
        <v>0</v>
      </c>
      <c r="N358" s="14">
        <v>0</v>
      </c>
      <c r="O358" s="14">
        <v>0</v>
      </c>
      <c r="P358" s="14">
        <v>0</v>
      </c>
      <c r="Q358" s="14">
        <v>0</v>
      </c>
      <c r="R358" s="14">
        <v>0</v>
      </c>
      <c r="S358" s="23">
        <v>2.7584091609698498</v>
      </c>
      <c r="T358" s="5"/>
    </row>
    <row r="359" spans="2:20">
      <c r="B359" s="5"/>
      <c r="C359" s="22" t="s">
        <v>61</v>
      </c>
      <c r="D359" s="14">
        <v>0</v>
      </c>
      <c r="E359" s="14">
        <v>0</v>
      </c>
      <c r="F359" s="14">
        <v>0</v>
      </c>
      <c r="G359" s="14">
        <v>0</v>
      </c>
      <c r="H359" s="14">
        <v>0</v>
      </c>
      <c r="I359" s="14">
        <v>0</v>
      </c>
      <c r="J359" s="14">
        <v>94.973460214546293</v>
      </c>
      <c r="K359" s="14">
        <v>0</v>
      </c>
      <c r="L359" s="14">
        <v>-94.973460214546293</v>
      </c>
      <c r="M359" s="14">
        <v>0</v>
      </c>
      <c r="N359" s="14">
        <v>0</v>
      </c>
      <c r="O359" s="14">
        <v>0</v>
      </c>
      <c r="P359" s="14">
        <v>0</v>
      </c>
      <c r="Q359" s="14">
        <v>0</v>
      </c>
      <c r="R359" s="14">
        <v>0</v>
      </c>
      <c r="S359" s="23">
        <v>0</v>
      </c>
      <c r="T359" s="5"/>
    </row>
    <row r="360" spans="2:20">
      <c r="B360" s="5"/>
      <c r="C360" s="22" t="s">
        <v>62</v>
      </c>
      <c r="D360" s="14">
        <v>0</v>
      </c>
      <c r="E360" s="14">
        <v>0</v>
      </c>
      <c r="F360" s="14">
        <v>0</v>
      </c>
      <c r="G360" s="14">
        <v>0</v>
      </c>
      <c r="H360" s="14">
        <v>0</v>
      </c>
      <c r="I360" s="14">
        <v>0</v>
      </c>
      <c r="J360" s="14">
        <v>0</v>
      </c>
      <c r="K360" s="14">
        <v>0</v>
      </c>
      <c r="L360" s="14">
        <v>-18.919398689376301</v>
      </c>
      <c r="M360" s="14">
        <v>0</v>
      </c>
      <c r="N360" s="14">
        <v>0</v>
      </c>
      <c r="O360" s="14">
        <v>0</v>
      </c>
      <c r="P360" s="14">
        <v>0</v>
      </c>
      <c r="Q360" s="14">
        <v>0</v>
      </c>
      <c r="R360" s="14">
        <v>27.027712413394799</v>
      </c>
      <c r="S360" s="23">
        <v>8.10831372401843</v>
      </c>
      <c r="T360" s="5"/>
    </row>
    <row r="361" spans="2:20">
      <c r="B361" s="5"/>
      <c r="C361" s="22" t="s">
        <v>63</v>
      </c>
      <c r="D361" s="14">
        <v>0</v>
      </c>
      <c r="E361" s="14">
        <v>0</v>
      </c>
      <c r="F361" s="14">
        <v>0</v>
      </c>
      <c r="G361" s="14">
        <v>11.241873404965199</v>
      </c>
      <c r="H361" s="14">
        <v>0</v>
      </c>
      <c r="I361" s="14">
        <v>0</v>
      </c>
      <c r="J361" s="14">
        <v>0</v>
      </c>
      <c r="K361" s="14">
        <v>0.80299095749751603</v>
      </c>
      <c r="L361" s="14">
        <v>0</v>
      </c>
      <c r="M361" s="14">
        <v>4.8179457449851002</v>
      </c>
      <c r="N361" s="14">
        <v>0</v>
      </c>
      <c r="O361" s="14">
        <v>0</v>
      </c>
      <c r="P361" s="14">
        <v>64.825401386295795</v>
      </c>
      <c r="Q361" s="14">
        <v>0</v>
      </c>
      <c r="R361" s="14">
        <v>-56.209367024826101</v>
      </c>
      <c r="S361" s="23">
        <v>25.478844468917501</v>
      </c>
      <c r="T361" s="5"/>
    </row>
    <row r="362" spans="2:20">
      <c r="B362" s="5"/>
      <c r="C362" s="22" t="s">
        <v>64</v>
      </c>
      <c r="D362" s="14">
        <v>2.3505202026367198</v>
      </c>
      <c r="E362" s="14">
        <v>-9.55788774276051</v>
      </c>
      <c r="F362" s="14">
        <v>12.5011526289501</v>
      </c>
      <c r="G362" s="14">
        <v>0</v>
      </c>
      <c r="H362" s="14">
        <v>0</v>
      </c>
      <c r="I362" s="14">
        <v>0</v>
      </c>
      <c r="J362" s="14">
        <v>0</v>
      </c>
      <c r="K362" s="14">
        <v>0</v>
      </c>
      <c r="L362" s="14">
        <v>0</v>
      </c>
      <c r="M362" s="14">
        <v>0</v>
      </c>
      <c r="N362" s="14">
        <v>0</v>
      </c>
      <c r="O362" s="14">
        <v>0</v>
      </c>
      <c r="P362" s="14">
        <v>0</v>
      </c>
      <c r="Q362" s="14">
        <v>0</v>
      </c>
      <c r="R362" s="14">
        <v>0</v>
      </c>
      <c r="S362" s="23">
        <v>5.2937850888262901</v>
      </c>
      <c r="T362" s="5"/>
    </row>
    <row r="363" spans="2:20">
      <c r="B363" s="5"/>
      <c r="C363" s="22" t="s">
        <v>65</v>
      </c>
      <c r="D363" s="14">
        <v>3.4784289550781202</v>
      </c>
      <c r="E363" s="14">
        <v>0</v>
      </c>
      <c r="F363" s="14">
        <v>17.757847143387401</v>
      </c>
      <c r="G363" s="14">
        <v>3.6194670795198398</v>
      </c>
      <c r="H363" s="14">
        <v>0</v>
      </c>
      <c r="I363" s="14">
        <v>0</v>
      </c>
      <c r="J363" s="14">
        <v>0</v>
      </c>
      <c r="K363" s="14">
        <v>0</v>
      </c>
      <c r="L363" s="14">
        <v>0</v>
      </c>
      <c r="M363" s="14">
        <v>1.55120017693708</v>
      </c>
      <c r="N363" s="14">
        <v>0</v>
      </c>
      <c r="O363" s="14">
        <v>0</v>
      </c>
      <c r="P363" s="14">
        <v>36.310454545454498</v>
      </c>
      <c r="Q363" s="14">
        <v>0</v>
      </c>
      <c r="R363" s="14">
        <v>0</v>
      </c>
      <c r="S363" s="23">
        <v>62.717397900377001</v>
      </c>
      <c r="T363" s="5"/>
    </row>
    <row r="364" spans="2:20">
      <c r="B364" s="5"/>
      <c r="C364" s="22" t="s">
        <v>66</v>
      </c>
      <c r="D364" s="14">
        <v>0</v>
      </c>
      <c r="E364" s="14">
        <v>0</v>
      </c>
      <c r="F364" s="14">
        <v>0</v>
      </c>
      <c r="G364" s="14">
        <v>1.70713713627872</v>
      </c>
      <c r="H364" s="14">
        <v>0</v>
      </c>
      <c r="I364" s="14">
        <v>0</v>
      </c>
      <c r="J364" s="14">
        <v>0</v>
      </c>
      <c r="K364" s="14">
        <v>0</v>
      </c>
      <c r="L364" s="14">
        <v>0</v>
      </c>
      <c r="M364" s="14">
        <v>0.73163020126230904</v>
      </c>
      <c r="N364" s="14">
        <v>0</v>
      </c>
      <c r="O364" s="14">
        <v>0</v>
      </c>
      <c r="P364" s="14">
        <v>49.155979731830001</v>
      </c>
      <c r="Q364" s="14">
        <v>6.0356689649720803</v>
      </c>
      <c r="R364" s="14">
        <v>0</v>
      </c>
      <c r="S364" s="23">
        <v>57.630416034343099</v>
      </c>
      <c r="T364" s="5"/>
    </row>
    <row r="365" spans="2:20">
      <c r="B365" s="5"/>
      <c r="C365" s="18" t="s">
        <v>67</v>
      </c>
      <c r="D365" s="19">
        <v>5.82894915771484</v>
      </c>
      <c r="E365" s="19">
        <v>266.28302835422397</v>
      </c>
      <c r="F365" s="19">
        <v>-242.82350716367699</v>
      </c>
      <c r="G365" s="19">
        <v>34.442406836337</v>
      </c>
      <c r="H365" s="19">
        <v>919.39393939393995</v>
      </c>
      <c r="I365" s="19">
        <v>297.2</v>
      </c>
      <c r="J365" s="19">
        <v>209.44164075429899</v>
      </c>
      <c r="K365" s="19">
        <v>33.113501041086799</v>
      </c>
      <c r="L365" s="19">
        <v>-113.892858903923</v>
      </c>
      <c r="M365" s="19">
        <v>-46.939782138500803</v>
      </c>
      <c r="N365" s="19">
        <v>0</v>
      </c>
      <c r="O365" s="19">
        <v>11.2068466425665</v>
      </c>
      <c r="P365" s="19">
        <v>-465.20816433642</v>
      </c>
      <c r="Q365" s="19">
        <v>-71.853201963953296</v>
      </c>
      <c r="R365" s="19">
        <v>-24.431654611431401</v>
      </c>
      <c r="S365" s="19">
        <v>811.76114306226202</v>
      </c>
      <c r="T365" s="5"/>
    </row>
    <row r="366" spans="2:20">
      <c r="B366" s="5"/>
      <c r="C366" s="20"/>
      <c r="D366" s="21"/>
      <c r="E366" s="21"/>
      <c r="F366" s="21"/>
      <c r="G366" s="21"/>
      <c r="H366" s="21"/>
      <c r="I366" s="21"/>
      <c r="J366" s="21"/>
      <c r="K366" s="21"/>
      <c r="L366" s="21"/>
      <c r="M366" s="21"/>
      <c r="N366" s="21"/>
      <c r="O366" s="21"/>
      <c r="P366" s="21"/>
      <c r="Q366" s="21"/>
      <c r="R366" s="21"/>
      <c r="S366" s="21"/>
      <c r="T366" s="5"/>
    </row>
    <row r="367" spans="2:20">
      <c r="B367" s="5"/>
      <c r="C367" s="22" t="s">
        <v>68</v>
      </c>
      <c r="D367" s="14">
        <v>1.2914218900282399</v>
      </c>
      <c r="E367" s="14">
        <v>0</v>
      </c>
      <c r="F367" s="14">
        <v>7.8764387202852104</v>
      </c>
      <c r="G367" s="14">
        <v>53.350379932057301</v>
      </c>
      <c r="H367" s="14">
        <v>0</v>
      </c>
      <c r="I367" s="14">
        <v>0</v>
      </c>
      <c r="J367" s="14">
        <v>14.620158681310601</v>
      </c>
      <c r="K367" s="14">
        <v>5.28567642372757</v>
      </c>
      <c r="L367" s="14">
        <v>4.3757583007812499</v>
      </c>
      <c r="M367" s="14">
        <v>22.864448542310299</v>
      </c>
      <c r="N367" s="14">
        <v>0</v>
      </c>
      <c r="O367" s="14">
        <v>0</v>
      </c>
      <c r="P367" s="14">
        <v>138.83144142059001</v>
      </c>
      <c r="Q367" s="14">
        <v>24.198968897330399</v>
      </c>
      <c r="R367" s="14">
        <v>6.850041015625</v>
      </c>
      <c r="S367" s="23">
        <v>279.54473382404501</v>
      </c>
      <c r="T367" s="5"/>
    </row>
    <row r="368" spans="2:20">
      <c r="B368" s="5"/>
      <c r="C368" s="22" t="s">
        <v>69</v>
      </c>
      <c r="D368" s="14">
        <v>0</v>
      </c>
      <c r="E368" s="14">
        <v>0</v>
      </c>
      <c r="F368" s="14">
        <v>51.208587064668897</v>
      </c>
      <c r="G368" s="14">
        <v>17.942066440325</v>
      </c>
      <c r="H368" s="14">
        <v>0</v>
      </c>
      <c r="I368" s="14">
        <v>0</v>
      </c>
      <c r="J368" s="14">
        <v>0</v>
      </c>
      <c r="K368" s="14">
        <v>0</v>
      </c>
      <c r="L368" s="14">
        <v>51.332808564474597</v>
      </c>
      <c r="M368" s="14">
        <v>7.6894570458535796</v>
      </c>
      <c r="N368" s="14">
        <v>0</v>
      </c>
      <c r="O368" s="14">
        <v>0</v>
      </c>
      <c r="P368" s="14">
        <v>81.112108407408201</v>
      </c>
      <c r="Q368" s="14">
        <v>0</v>
      </c>
      <c r="R368" s="14">
        <v>4.6183032107255597</v>
      </c>
      <c r="S368" s="23">
        <v>213.90333073345599</v>
      </c>
      <c r="T368" s="5"/>
    </row>
    <row r="369" spans="2:20">
      <c r="B369" s="5"/>
      <c r="C369" s="22" t="s">
        <v>70</v>
      </c>
      <c r="D369" s="14">
        <v>0</v>
      </c>
      <c r="E369" s="14">
        <v>0</v>
      </c>
      <c r="F369" s="14">
        <v>0.59878850754916801</v>
      </c>
      <c r="G369" s="14">
        <v>17.944335255265202</v>
      </c>
      <c r="H369" s="14">
        <v>0</v>
      </c>
      <c r="I369" s="14">
        <v>0</v>
      </c>
      <c r="J369" s="14">
        <v>58.7756577076902</v>
      </c>
      <c r="K369" s="14">
        <v>0</v>
      </c>
      <c r="L369" s="14">
        <v>0</v>
      </c>
      <c r="M369" s="14">
        <v>7.6904293951136404</v>
      </c>
      <c r="N369" s="14">
        <v>77.140439944189495</v>
      </c>
      <c r="O369" s="14">
        <v>2.3876725664027898</v>
      </c>
      <c r="P369" s="14">
        <v>147.94366969867801</v>
      </c>
      <c r="Q369" s="14">
        <v>35.899095037211403</v>
      </c>
      <c r="R369" s="14">
        <v>0</v>
      </c>
      <c r="S369" s="23">
        <v>348.3800881121</v>
      </c>
      <c r="T369" s="5"/>
    </row>
    <row r="370" spans="2:20">
      <c r="B370" s="5"/>
      <c r="C370" s="22" t="s">
        <v>71</v>
      </c>
      <c r="D370" s="14">
        <v>0</v>
      </c>
      <c r="E370" s="14">
        <v>0</v>
      </c>
      <c r="F370" s="14">
        <v>1.41136233073529</v>
      </c>
      <c r="G370" s="14">
        <v>16.956940670956399</v>
      </c>
      <c r="H370" s="14">
        <v>0</v>
      </c>
      <c r="I370" s="14">
        <v>0</v>
      </c>
      <c r="J370" s="14">
        <v>7.1959049572050198</v>
      </c>
      <c r="K370" s="14">
        <v>0</v>
      </c>
      <c r="L370" s="14">
        <v>0</v>
      </c>
      <c r="M370" s="14">
        <v>7.2672602875527703</v>
      </c>
      <c r="N370" s="14">
        <v>14.587904232604499</v>
      </c>
      <c r="O370" s="14">
        <v>1.59893576487328</v>
      </c>
      <c r="P370" s="14">
        <v>113.624954527706</v>
      </c>
      <c r="Q370" s="14">
        <v>11.7551380294114</v>
      </c>
      <c r="R370" s="14">
        <v>0</v>
      </c>
      <c r="S370" s="23">
        <v>174.398400801045</v>
      </c>
      <c r="T370" s="5"/>
    </row>
    <row r="371" spans="2:20">
      <c r="B371" s="5"/>
      <c r="C371" s="22" t="s">
        <v>72</v>
      </c>
      <c r="D371" s="14">
        <v>0</v>
      </c>
      <c r="E371" s="14">
        <v>0</v>
      </c>
      <c r="F371" s="14">
        <v>9.3172526318529894</v>
      </c>
      <c r="G371" s="14">
        <v>1.0420091806317999</v>
      </c>
      <c r="H371" s="14">
        <v>0</v>
      </c>
      <c r="I371" s="14">
        <v>0</v>
      </c>
      <c r="J371" s="14">
        <v>3.6844952632387198</v>
      </c>
      <c r="K371" s="14">
        <v>0</v>
      </c>
      <c r="L371" s="14">
        <v>14.271913525768101</v>
      </c>
      <c r="M371" s="14">
        <v>0.44657536312791402</v>
      </c>
      <c r="N371" s="14">
        <v>0</v>
      </c>
      <c r="O371" s="14">
        <v>1.30062038140516</v>
      </c>
      <c r="P371" s="14">
        <v>6.3926896744698603</v>
      </c>
      <c r="Q371" s="14">
        <v>0</v>
      </c>
      <c r="R371" s="14">
        <v>0.325155095351289</v>
      </c>
      <c r="S371" s="23">
        <v>36.780711115845897</v>
      </c>
      <c r="T371" s="5"/>
    </row>
    <row r="372" spans="2:20">
      <c r="B372" s="5"/>
      <c r="C372" s="22" t="s">
        <v>73</v>
      </c>
      <c r="D372" s="14">
        <v>0</v>
      </c>
      <c r="E372" s="14">
        <v>0</v>
      </c>
      <c r="F372" s="14">
        <v>0</v>
      </c>
      <c r="G372" s="14">
        <v>0</v>
      </c>
      <c r="H372" s="14">
        <v>0</v>
      </c>
      <c r="I372" s="14">
        <v>0</v>
      </c>
      <c r="J372" s="14">
        <v>0</v>
      </c>
      <c r="K372" s="14">
        <v>0</v>
      </c>
      <c r="L372" s="14">
        <v>0</v>
      </c>
      <c r="M372" s="14">
        <v>0</v>
      </c>
      <c r="N372" s="14">
        <v>0</v>
      </c>
      <c r="O372" s="14">
        <v>0</v>
      </c>
      <c r="P372" s="14">
        <v>3.2</v>
      </c>
      <c r="Q372" s="14">
        <v>0</v>
      </c>
      <c r="R372" s="14">
        <v>0</v>
      </c>
      <c r="S372" s="23">
        <v>3.2</v>
      </c>
      <c r="T372" s="5"/>
    </row>
    <row r="373" spans="2:20">
      <c r="B373" s="5"/>
      <c r="C373" s="18" t="s">
        <v>74</v>
      </c>
      <c r="D373" s="19">
        <v>1.2914218900282399</v>
      </c>
      <c r="E373" s="19">
        <v>0</v>
      </c>
      <c r="F373" s="19">
        <v>70.412429255091595</v>
      </c>
      <c r="G373" s="19">
        <v>107.23573147923599</v>
      </c>
      <c r="H373" s="19">
        <v>0</v>
      </c>
      <c r="I373" s="19">
        <v>0</v>
      </c>
      <c r="J373" s="19">
        <v>84.276216609444504</v>
      </c>
      <c r="K373" s="19">
        <v>5.28567642372757</v>
      </c>
      <c r="L373" s="19">
        <v>69.980480391024003</v>
      </c>
      <c r="M373" s="19">
        <v>45.958170633958197</v>
      </c>
      <c r="N373" s="19">
        <v>91.728344176793996</v>
      </c>
      <c r="O373" s="19">
        <v>5.2872287126812303</v>
      </c>
      <c r="P373" s="19">
        <v>491.10486372885202</v>
      </c>
      <c r="Q373" s="19">
        <v>71.853201963953296</v>
      </c>
      <c r="R373" s="19">
        <v>11.7934993217019</v>
      </c>
      <c r="S373" s="19">
        <v>1056.2072645864901</v>
      </c>
      <c r="T373" s="5"/>
    </row>
    <row r="374" spans="2:20">
      <c r="B374" s="5"/>
      <c r="C374" s="13" t="s">
        <v>75</v>
      </c>
      <c r="D374" s="14">
        <v>0.373544097900391</v>
      </c>
      <c r="E374" s="14">
        <v>0</v>
      </c>
      <c r="F374" s="14">
        <v>89.657923262728701</v>
      </c>
      <c r="G374" s="14">
        <v>7.94167912920852</v>
      </c>
      <c r="H374" s="14">
        <v>0</v>
      </c>
      <c r="I374" s="14">
        <v>0</v>
      </c>
      <c r="J374" s="14">
        <v>0</v>
      </c>
      <c r="K374" s="14">
        <v>0</v>
      </c>
      <c r="L374" s="14">
        <v>17.754065118408199</v>
      </c>
      <c r="M374" s="14">
        <v>0</v>
      </c>
      <c r="N374" s="14">
        <v>0</v>
      </c>
      <c r="O374" s="14">
        <v>0</v>
      </c>
      <c r="P374" s="14">
        <v>0</v>
      </c>
      <c r="Q374" s="14">
        <v>0</v>
      </c>
      <c r="R374" s="14">
        <v>11.9306222900391</v>
      </c>
      <c r="S374" s="23">
        <v>127.65783389828501</v>
      </c>
      <c r="T374" s="5"/>
    </row>
    <row r="375" spans="2:20">
      <c r="B375" s="5"/>
      <c r="C375" s="18" t="s">
        <v>76</v>
      </c>
      <c r="D375" s="19">
        <v>1.66496598792863</v>
      </c>
      <c r="E375" s="19">
        <v>0</v>
      </c>
      <c r="F375" s="19">
        <v>160.07035251782</v>
      </c>
      <c r="G375" s="19">
        <v>115.17741060844401</v>
      </c>
      <c r="H375" s="19">
        <v>0</v>
      </c>
      <c r="I375" s="19">
        <v>0</v>
      </c>
      <c r="J375" s="19">
        <v>84.276216609444504</v>
      </c>
      <c r="K375" s="19">
        <v>5.28567642372757</v>
      </c>
      <c r="L375" s="19">
        <v>87.734545509432195</v>
      </c>
      <c r="M375" s="19">
        <v>45.958170633958197</v>
      </c>
      <c r="N375" s="19">
        <v>91.728344176793996</v>
      </c>
      <c r="O375" s="19">
        <v>5.2872287126812303</v>
      </c>
      <c r="P375" s="19">
        <v>491.10486372885202</v>
      </c>
      <c r="Q375" s="19">
        <v>71.853201963953296</v>
      </c>
      <c r="R375" s="19">
        <v>23.724121611740902</v>
      </c>
      <c r="S375" s="19">
        <v>1183.86509848478</v>
      </c>
      <c r="T375" s="5"/>
    </row>
    <row r="376" spans="2:20">
      <c r="B376" s="5"/>
      <c r="C376" s="5"/>
      <c r="D376" s="24">
        <f t="shared" ref="D376:S376" si="7">D375+D365-D351</f>
        <v>-9.7699626167013776E-15</v>
      </c>
      <c r="E376" s="24">
        <f t="shared" si="7"/>
        <v>0</v>
      </c>
      <c r="F376" s="24">
        <f t="shared" si="7"/>
        <v>-2.9842794901924208E-13</v>
      </c>
      <c r="G376" s="24">
        <f t="shared" si="7"/>
        <v>0</v>
      </c>
      <c r="H376" s="24">
        <f t="shared" si="7"/>
        <v>0</v>
      </c>
      <c r="I376" s="24">
        <f t="shared" si="7"/>
        <v>0</v>
      </c>
      <c r="J376" s="24">
        <f t="shared" si="7"/>
        <v>5.1159076974727213E-13</v>
      </c>
      <c r="K376" s="24">
        <f t="shared" si="7"/>
        <v>0</v>
      </c>
      <c r="L376" s="24">
        <f t="shared" si="7"/>
        <v>-4.0500935938325711E-13</v>
      </c>
      <c r="M376" s="24">
        <f t="shared" si="7"/>
        <v>-2.19824158875781E-14</v>
      </c>
      <c r="N376" s="24">
        <f t="shared" si="7"/>
        <v>0</v>
      </c>
      <c r="O376" s="24">
        <f t="shared" si="7"/>
        <v>-7.1054273576010019E-14</v>
      </c>
      <c r="P376" s="24">
        <f t="shared" si="7"/>
        <v>-4.7251091928046662E-13</v>
      </c>
      <c r="Q376" s="24">
        <f t="shared" si="7"/>
        <v>0</v>
      </c>
      <c r="R376" s="24">
        <f t="shared" si="7"/>
        <v>-4.7739590058881731E-14</v>
      </c>
      <c r="S376" s="24">
        <f t="shared" si="7"/>
        <v>1.8189894035458565E-12</v>
      </c>
      <c r="T376" s="5"/>
    </row>
    <row r="377" spans="2:20">
      <c r="B377" s="5"/>
      <c r="C377" s="5"/>
      <c r="D377" s="5"/>
      <c r="E377" s="5"/>
      <c r="F377" s="5"/>
      <c r="G377" s="5"/>
      <c r="H377" s="5"/>
      <c r="I377" s="5"/>
      <c r="J377" s="5"/>
      <c r="K377" s="5"/>
      <c r="L377" s="5"/>
      <c r="M377" s="5"/>
      <c r="N377" s="5"/>
      <c r="O377" s="5"/>
      <c r="P377" s="5"/>
      <c r="Q377" s="5"/>
      <c r="R377" s="5"/>
      <c r="S377" s="5"/>
      <c r="T377" s="5"/>
    </row>
    <row r="378" spans="2:20" ht="14.25">
      <c r="B378" s="9"/>
      <c r="C378" s="10" t="s">
        <v>86</v>
      </c>
      <c r="D378" s="9"/>
      <c r="E378" s="9"/>
      <c r="F378" s="9"/>
      <c r="G378" s="9"/>
      <c r="H378" s="9"/>
      <c r="I378" s="9"/>
      <c r="J378" s="9"/>
      <c r="K378" s="9"/>
      <c r="L378" s="9"/>
      <c r="M378" s="9"/>
      <c r="N378" s="9"/>
      <c r="O378" s="9"/>
      <c r="P378" s="9"/>
      <c r="Q378" s="9"/>
      <c r="R378" s="9"/>
      <c r="S378" s="9"/>
      <c r="T378" s="9"/>
    </row>
    <row r="379" spans="2:20">
      <c r="B379" s="5"/>
      <c r="C379" s="5"/>
      <c r="D379" s="5"/>
      <c r="E379" s="5"/>
      <c r="F379" s="5"/>
      <c r="G379" s="5"/>
      <c r="H379" s="5"/>
      <c r="I379" s="5"/>
      <c r="J379" s="5"/>
      <c r="K379" s="5"/>
      <c r="L379" s="5"/>
      <c r="M379" s="5"/>
      <c r="N379" s="5"/>
      <c r="O379" s="5"/>
      <c r="P379" s="5"/>
      <c r="Q379" s="5"/>
      <c r="R379" s="5"/>
      <c r="S379" s="5"/>
      <c r="T379" s="5"/>
    </row>
    <row r="380" spans="2:20" ht="13.5" customHeight="1">
      <c r="B380" s="5"/>
      <c r="C380" s="2190" t="s">
        <v>30</v>
      </c>
      <c r="D380" s="2188" t="s">
        <v>31</v>
      </c>
      <c r="E380" s="2188" t="s">
        <v>32</v>
      </c>
      <c r="F380" s="2188" t="s">
        <v>33</v>
      </c>
      <c r="G380" s="2188" t="s">
        <v>34</v>
      </c>
      <c r="H380" s="2188" t="s">
        <v>35</v>
      </c>
      <c r="I380" s="2188" t="s">
        <v>36</v>
      </c>
      <c r="J380" s="2188" t="s">
        <v>37</v>
      </c>
      <c r="K380" s="2188"/>
      <c r="L380" s="2188"/>
      <c r="M380" s="2188"/>
      <c r="N380" s="2188"/>
      <c r="O380" s="2188"/>
      <c r="P380" s="2188" t="s">
        <v>38</v>
      </c>
      <c r="Q380" s="2188" t="s">
        <v>39</v>
      </c>
      <c r="R380" s="2188" t="s">
        <v>40</v>
      </c>
      <c r="S380" s="2188" t="s">
        <v>41</v>
      </c>
      <c r="T380" s="5"/>
    </row>
    <row r="381" spans="2:20" ht="56.25">
      <c r="B381" s="5"/>
      <c r="C381" s="2190"/>
      <c r="D381" s="2188"/>
      <c r="E381" s="2188"/>
      <c r="F381" s="2188"/>
      <c r="G381" s="2188"/>
      <c r="H381" s="2188"/>
      <c r="I381" s="2188"/>
      <c r="J381" s="11" t="s">
        <v>42</v>
      </c>
      <c r="K381" s="11" t="s">
        <v>43</v>
      </c>
      <c r="L381" s="11" t="s">
        <v>44</v>
      </c>
      <c r="M381" s="11" t="s">
        <v>45</v>
      </c>
      <c r="N381" s="12" t="s">
        <v>46</v>
      </c>
      <c r="O381" s="11" t="s">
        <v>47</v>
      </c>
      <c r="P381" s="2188"/>
      <c r="Q381" s="2188"/>
      <c r="R381" s="2188"/>
      <c r="S381" s="2188"/>
      <c r="T381" s="5"/>
    </row>
    <row r="382" spans="2:20">
      <c r="B382" s="5"/>
      <c r="C382" s="13" t="s">
        <v>48</v>
      </c>
      <c r="D382" s="14">
        <v>0</v>
      </c>
      <c r="E382" s="14">
        <v>0</v>
      </c>
      <c r="F382" s="14">
        <v>0</v>
      </c>
      <c r="G382" s="14">
        <v>0</v>
      </c>
      <c r="H382" s="15">
        <v>842.12121212121201</v>
      </c>
      <c r="I382" s="15">
        <v>358.55</v>
      </c>
      <c r="J382" s="15">
        <v>303.87805553693403</v>
      </c>
      <c r="K382" s="15">
        <v>37.407021205815497</v>
      </c>
      <c r="L382" s="14">
        <v>0</v>
      </c>
      <c r="M382" s="14">
        <v>0</v>
      </c>
      <c r="N382" s="15">
        <v>108.611838905018</v>
      </c>
      <c r="O382" s="15">
        <v>19.501173338019399</v>
      </c>
      <c r="P382" s="14">
        <v>0</v>
      </c>
      <c r="Q382" s="14">
        <v>0</v>
      </c>
      <c r="R382" s="14">
        <v>0</v>
      </c>
      <c r="S382" s="17">
        <v>1670.069301107</v>
      </c>
      <c r="T382" s="5"/>
    </row>
    <row r="383" spans="2:20">
      <c r="B383" s="5"/>
      <c r="C383" s="13" t="s">
        <v>49</v>
      </c>
      <c r="D383" s="14">
        <v>5.7319330443436396</v>
      </c>
      <c r="E383" s="14">
        <v>189.941148015496</v>
      </c>
      <c r="F383" s="14">
        <v>0</v>
      </c>
      <c r="G383" s="14">
        <v>90.6863865174073</v>
      </c>
      <c r="H383" s="14">
        <v>0</v>
      </c>
      <c r="I383" s="14">
        <v>0</v>
      </c>
      <c r="J383" s="14">
        <v>0</v>
      </c>
      <c r="K383" s="14">
        <v>0</v>
      </c>
      <c r="L383" s="14">
        <v>0</v>
      </c>
      <c r="M383" s="14">
        <v>0</v>
      </c>
      <c r="N383" s="14">
        <v>0</v>
      </c>
      <c r="O383" s="14">
        <v>0</v>
      </c>
      <c r="P383" s="14">
        <v>18.852796757266699</v>
      </c>
      <c r="Q383" s="14">
        <v>0</v>
      </c>
      <c r="R383" s="14">
        <v>0</v>
      </c>
      <c r="S383" s="17">
        <v>305.21226433451301</v>
      </c>
      <c r="T383" s="5"/>
    </row>
    <row r="384" spans="2:20">
      <c r="B384" s="5"/>
      <c r="C384" s="13" t="s">
        <v>50</v>
      </c>
      <c r="D384" s="14">
        <v>0</v>
      </c>
      <c r="E384" s="14">
        <v>0</v>
      </c>
      <c r="F384" s="14">
        <v>-18.054674208998499</v>
      </c>
      <c r="G384" s="14">
        <v>0</v>
      </c>
      <c r="H384" s="14">
        <v>0</v>
      </c>
      <c r="I384" s="14">
        <v>0</v>
      </c>
      <c r="J384" s="14">
        <v>0</v>
      </c>
      <c r="K384" s="14">
        <v>0</v>
      </c>
      <c r="L384" s="14">
        <v>0</v>
      </c>
      <c r="M384" s="14">
        <v>0</v>
      </c>
      <c r="N384" s="14">
        <v>0</v>
      </c>
      <c r="O384" s="14">
        <v>0</v>
      </c>
      <c r="P384" s="14">
        <v>0</v>
      </c>
      <c r="Q384" s="14">
        <v>0</v>
      </c>
      <c r="R384" s="14">
        <v>0</v>
      </c>
      <c r="S384" s="17">
        <v>-18.054674208998499</v>
      </c>
      <c r="T384" s="5"/>
    </row>
    <row r="385" spans="2:20">
      <c r="B385" s="5"/>
      <c r="C385" s="13" t="s">
        <v>51</v>
      </c>
      <c r="D385" s="14">
        <v>0</v>
      </c>
      <c r="E385" s="14">
        <v>0</v>
      </c>
      <c r="F385" s="14">
        <v>-7.5188933675233596</v>
      </c>
      <c r="G385" s="14">
        <v>-2.1851276585702299</v>
      </c>
      <c r="H385" s="14">
        <v>0</v>
      </c>
      <c r="I385" s="14">
        <v>0</v>
      </c>
      <c r="J385" s="14">
        <v>0</v>
      </c>
      <c r="K385" s="14">
        <v>0</v>
      </c>
      <c r="L385" s="14">
        <v>0</v>
      </c>
      <c r="M385" s="14">
        <v>-2.1851276585702299</v>
      </c>
      <c r="N385" s="14">
        <v>0</v>
      </c>
      <c r="O385" s="14">
        <v>0</v>
      </c>
      <c r="P385" s="14">
        <v>0</v>
      </c>
      <c r="Q385" s="14">
        <v>0</v>
      </c>
      <c r="R385" s="14">
        <v>0</v>
      </c>
      <c r="S385" s="17">
        <v>-11.8891486846638</v>
      </c>
      <c r="T385" s="5"/>
    </row>
    <row r="386" spans="2:20">
      <c r="B386" s="5"/>
      <c r="C386" s="13" t="s">
        <v>52</v>
      </c>
      <c r="D386" s="14">
        <v>0</v>
      </c>
      <c r="E386" s="14">
        <v>0</v>
      </c>
      <c r="F386" s="14">
        <v>-48.913982221755198</v>
      </c>
      <c r="G386" s="14">
        <v>0</v>
      </c>
      <c r="H386" s="14">
        <v>0</v>
      </c>
      <c r="I386" s="14">
        <v>0</v>
      </c>
      <c r="J386" s="14">
        <v>0</v>
      </c>
      <c r="K386" s="14">
        <v>0</v>
      </c>
      <c r="L386" s="14">
        <v>-32.619142548425003</v>
      </c>
      <c r="M386" s="14">
        <v>0</v>
      </c>
      <c r="N386" s="14">
        <v>0</v>
      </c>
      <c r="O386" s="14">
        <v>0</v>
      </c>
      <c r="P386" s="14">
        <v>0</v>
      </c>
      <c r="Q386" s="14">
        <v>0</v>
      </c>
      <c r="R386" s="14">
        <v>-1.6805745775177701</v>
      </c>
      <c r="S386" s="17">
        <v>-83.213699347697997</v>
      </c>
      <c r="T386" s="5"/>
    </row>
    <row r="387" spans="2:20">
      <c r="B387" s="5"/>
      <c r="C387" s="13" t="s">
        <v>53</v>
      </c>
      <c r="D387" s="14">
        <v>0</v>
      </c>
      <c r="E387" s="14">
        <v>0</v>
      </c>
      <c r="F387" s="14">
        <v>0</v>
      </c>
      <c r="G387" s="14">
        <v>0</v>
      </c>
      <c r="H387" s="14">
        <v>0</v>
      </c>
      <c r="I387" s="14">
        <v>0</v>
      </c>
      <c r="J387" s="14">
        <v>0</v>
      </c>
      <c r="K387" s="14">
        <v>0</v>
      </c>
      <c r="L387" s="14">
        <v>0</v>
      </c>
      <c r="M387" s="14">
        <v>0</v>
      </c>
      <c r="N387" s="14">
        <v>0</v>
      </c>
      <c r="O387" s="14">
        <v>0</v>
      </c>
      <c r="P387" s="14">
        <v>0</v>
      </c>
      <c r="Q387" s="14">
        <v>0</v>
      </c>
      <c r="R387" s="14">
        <v>0</v>
      </c>
      <c r="S387" s="17">
        <v>0</v>
      </c>
      <c r="T387" s="5"/>
    </row>
    <row r="388" spans="2:20">
      <c r="B388" s="5"/>
      <c r="C388" s="18" t="s">
        <v>54</v>
      </c>
      <c r="D388" s="19">
        <v>5.7319330443436396</v>
      </c>
      <c r="E388" s="19">
        <v>189.941148015496</v>
      </c>
      <c r="F388" s="19">
        <v>-74.487549798277101</v>
      </c>
      <c r="G388" s="19">
        <v>88.501258858837105</v>
      </c>
      <c r="H388" s="19">
        <v>842.12121212121201</v>
      </c>
      <c r="I388" s="19">
        <v>358.55</v>
      </c>
      <c r="J388" s="19">
        <v>303.87805553693403</v>
      </c>
      <c r="K388" s="19">
        <v>37.407021205815497</v>
      </c>
      <c r="L388" s="19">
        <v>-32.619142548425003</v>
      </c>
      <c r="M388" s="19">
        <v>-2.1851276585702299</v>
      </c>
      <c r="N388" s="19">
        <v>108.611838905018</v>
      </c>
      <c r="O388" s="19">
        <v>19.501173338019399</v>
      </c>
      <c r="P388" s="19">
        <v>18.852796757266699</v>
      </c>
      <c r="Q388" s="19">
        <v>0</v>
      </c>
      <c r="R388" s="19">
        <v>-1.6805745775177701</v>
      </c>
      <c r="S388" s="19">
        <v>1862.12404320015</v>
      </c>
      <c r="T388" s="5"/>
    </row>
    <row r="389" spans="2:20">
      <c r="B389" s="5"/>
      <c r="C389" s="20"/>
      <c r="D389" s="21"/>
      <c r="E389" s="21"/>
      <c r="F389" s="21"/>
      <c r="G389" s="21"/>
      <c r="H389" s="21"/>
      <c r="I389" s="21"/>
      <c r="J389" s="21"/>
      <c r="K389" s="21"/>
      <c r="L389" s="21"/>
      <c r="M389" s="21"/>
      <c r="N389" s="21"/>
      <c r="O389" s="21"/>
      <c r="P389" s="21"/>
      <c r="Q389" s="21"/>
      <c r="R389" s="21"/>
      <c r="S389" s="21"/>
      <c r="T389" s="5"/>
    </row>
    <row r="390" spans="2:20">
      <c r="B390" s="5"/>
      <c r="C390" s="22" t="s">
        <v>55</v>
      </c>
      <c r="D390" s="14">
        <v>0</v>
      </c>
      <c r="E390" s="14">
        <v>0</v>
      </c>
      <c r="F390" s="14">
        <v>0</v>
      </c>
      <c r="G390" s="14">
        <v>0</v>
      </c>
      <c r="H390" s="14">
        <v>0</v>
      </c>
      <c r="I390" s="14">
        <v>0</v>
      </c>
      <c r="J390" s="14">
        <v>0</v>
      </c>
      <c r="K390" s="14">
        <v>0</v>
      </c>
      <c r="L390" s="14">
        <v>0</v>
      </c>
      <c r="M390" s="14">
        <v>0</v>
      </c>
      <c r="N390" s="14">
        <v>0</v>
      </c>
      <c r="O390" s="14">
        <v>0</v>
      </c>
      <c r="P390" s="14">
        <v>0</v>
      </c>
      <c r="Q390" s="14">
        <v>0</v>
      </c>
      <c r="R390" s="14">
        <v>0</v>
      </c>
      <c r="S390" s="23">
        <v>0</v>
      </c>
      <c r="T390" s="5"/>
    </row>
    <row r="391" spans="2:20">
      <c r="B391" s="5"/>
      <c r="C391" s="22" t="s">
        <v>56</v>
      </c>
      <c r="D391" s="14">
        <v>0</v>
      </c>
      <c r="E391" s="14">
        <v>0</v>
      </c>
      <c r="F391" s="14">
        <v>0</v>
      </c>
      <c r="G391" s="14">
        <v>2.3404255319148901</v>
      </c>
      <c r="H391" s="14">
        <v>842.12121212121201</v>
      </c>
      <c r="I391" s="14">
        <v>358.55</v>
      </c>
      <c r="J391" s="14">
        <v>16.2099501273347</v>
      </c>
      <c r="K391" s="14">
        <v>4.5869971469173096</v>
      </c>
      <c r="L391" s="14">
        <v>0</v>
      </c>
      <c r="M391" s="14">
        <v>2.3404255319148901</v>
      </c>
      <c r="N391" s="14">
        <v>0</v>
      </c>
      <c r="O391" s="14">
        <v>0</v>
      </c>
      <c r="P391" s="14">
        <v>-649</v>
      </c>
      <c r="Q391" s="14">
        <v>0</v>
      </c>
      <c r="R391" s="14">
        <v>4.25</v>
      </c>
      <c r="S391" s="23">
        <v>581.399010459294</v>
      </c>
      <c r="T391" s="5"/>
    </row>
    <row r="392" spans="2:20">
      <c r="B392" s="5"/>
      <c r="C392" s="22" t="s">
        <v>57</v>
      </c>
      <c r="D392" s="14">
        <v>0</v>
      </c>
      <c r="E392" s="14">
        <v>0</v>
      </c>
      <c r="F392" s="14">
        <v>0</v>
      </c>
      <c r="G392" s="14">
        <v>6.6963140641677699</v>
      </c>
      <c r="H392" s="14">
        <v>0</v>
      </c>
      <c r="I392" s="14">
        <v>0</v>
      </c>
      <c r="J392" s="14">
        <v>28.753458003311501</v>
      </c>
      <c r="K392" s="14">
        <v>27.176732157472099</v>
      </c>
      <c r="L392" s="14">
        <v>0</v>
      </c>
      <c r="M392" s="14">
        <v>6.6963140641677699</v>
      </c>
      <c r="N392" s="14">
        <v>0</v>
      </c>
      <c r="O392" s="14">
        <v>13.1597379771096</v>
      </c>
      <c r="P392" s="14">
        <v>0</v>
      </c>
      <c r="Q392" s="14">
        <v>-76.511380322397699</v>
      </c>
      <c r="R392" s="14">
        <v>0</v>
      </c>
      <c r="S392" s="23">
        <v>5.9711759438309997</v>
      </c>
      <c r="T392" s="5"/>
    </row>
    <row r="393" spans="2:20">
      <c r="B393" s="5"/>
      <c r="C393" s="22" t="s">
        <v>58</v>
      </c>
      <c r="D393" s="14">
        <v>0</v>
      </c>
      <c r="E393" s="14">
        <v>0</v>
      </c>
      <c r="F393" s="14">
        <v>0</v>
      </c>
      <c r="G393" s="14">
        <v>0</v>
      </c>
      <c r="H393" s="14">
        <v>0</v>
      </c>
      <c r="I393" s="14">
        <v>0</v>
      </c>
      <c r="J393" s="14">
        <v>90.986216688587803</v>
      </c>
      <c r="K393" s="14">
        <v>0</v>
      </c>
      <c r="L393" s="14">
        <v>0</v>
      </c>
      <c r="M393" s="14">
        <v>-84.958379832968902</v>
      </c>
      <c r="N393" s="14">
        <v>0</v>
      </c>
      <c r="O393" s="14">
        <v>0</v>
      </c>
      <c r="P393" s="14">
        <v>0</v>
      </c>
      <c r="Q393" s="14">
        <v>0</v>
      </c>
      <c r="R393" s="14">
        <v>0</v>
      </c>
      <c r="S393" s="23">
        <v>6.0278368556189399</v>
      </c>
      <c r="T393" s="5"/>
    </row>
    <row r="394" spans="2:20">
      <c r="B394" s="5"/>
      <c r="C394" s="22" t="s">
        <v>59</v>
      </c>
      <c r="D394" s="14">
        <v>0</v>
      </c>
      <c r="E394" s="14">
        <v>0</v>
      </c>
      <c r="F394" s="14">
        <v>0</v>
      </c>
      <c r="G394" s="14">
        <v>0</v>
      </c>
      <c r="H394" s="14">
        <v>0</v>
      </c>
      <c r="I394" s="14">
        <v>0</v>
      </c>
      <c r="J394" s="14">
        <v>0</v>
      </c>
      <c r="K394" s="14">
        <v>0</v>
      </c>
      <c r="L394" s="14">
        <v>0</v>
      </c>
      <c r="M394" s="14">
        <v>0</v>
      </c>
      <c r="N394" s="14">
        <v>0</v>
      </c>
      <c r="O394" s="14">
        <v>0</v>
      </c>
      <c r="P394" s="14">
        <v>0</v>
      </c>
      <c r="Q394" s="14">
        <v>0</v>
      </c>
      <c r="R394" s="14">
        <v>0</v>
      </c>
      <c r="S394" s="23">
        <v>0</v>
      </c>
      <c r="T394" s="5"/>
    </row>
    <row r="395" spans="2:20">
      <c r="B395" s="5"/>
      <c r="C395" s="22" t="s">
        <v>60</v>
      </c>
      <c r="D395" s="14">
        <v>0</v>
      </c>
      <c r="E395" s="14">
        <v>196.75884188687601</v>
      </c>
      <c r="F395" s="14">
        <v>-194.791253468007</v>
      </c>
      <c r="G395" s="14">
        <v>0</v>
      </c>
      <c r="H395" s="14">
        <v>0</v>
      </c>
      <c r="I395" s="14">
        <v>0</v>
      </c>
      <c r="J395" s="14">
        <v>0</v>
      </c>
      <c r="K395" s="14">
        <v>0</v>
      </c>
      <c r="L395" s="14">
        <v>0</v>
      </c>
      <c r="M395" s="14">
        <v>0</v>
      </c>
      <c r="N395" s="14">
        <v>0</v>
      </c>
      <c r="O395" s="14">
        <v>0</v>
      </c>
      <c r="P395" s="14">
        <v>0</v>
      </c>
      <c r="Q395" s="14">
        <v>0</v>
      </c>
      <c r="R395" s="14">
        <v>0</v>
      </c>
      <c r="S395" s="23">
        <v>1.96758841886876</v>
      </c>
      <c r="T395" s="5"/>
    </row>
    <row r="396" spans="2:20">
      <c r="B396" s="5"/>
      <c r="C396" s="22" t="s">
        <v>61</v>
      </c>
      <c r="D396" s="14">
        <v>0</v>
      </c>
      <c r="E396" s="14">
        <v>0</v>
      </c>
      <c r="F396" s="14">
        <v>0</v>
      </c>
      <c r="G396" s="14">
        <v>0</v>
      </c>
      <c r="H396" s="14">
        <v>0</v>
      </c>
      <c r="I396" s="14">
        <v>0</v>
      </c>
      <c r="J396" s="14">
        <v>91.449866331740793</v>
      </c>
      <c r="K396" s="14">
        <v>0</v>
      </c>
      <c r="L396" s="14">
        <v>-91.449866331740793</v>
      </c>
      <c r="M396" s="14">
        <v>0</v>
      </c>
      <c r="N396" s="14">
        <v>0</v>
      </c>
      <c r="O396" s="14">
        <v>0</v>
      </c>
      <c r="P396" s="14">
        <v>0</v>
      </c>
      <c r="Q396" s="14">
        <v>0</v>
      </c>
      <c r="R396" s="14">
        <v>0</v>
      </c>
      <c r="S396" s="23">
        <v>0</v>
      </c>
      <c r="T396" s="5"/>
    </row>
    <row r="397" spans="2:20">
      <c r="B397" s="5"/>
      <c r="C397" s="22" t="s">
        <v>62</v>
      </c>
      <c r="D397" s="14">
        <v>0</v>
      </c>
      <c r="E397" s="14">
        <v>0</v>
      </c>
      <c r="F397" s="14">
        <v>0</v>
      </c>
      <c r="G397" s="14">
        <v>0</v>
      </c>
      <c r="H397" s="14">
        <v>0</v>
      </c>
      <c r="I397" s="14">
        <v>0</v>
      </c>
      <c r="J397" s="14">
        <v>0</v>
      </c>
      <c r="K397" s="14">
        <v>0</v>
      </c>
      <c r="L397" s="14">
        <v>-17.484851678047999</v>
      </c>
      <c r="M397" s="14">
        <v>0</v>
      </c>
      <c r="N397" s="14">
        <v>0</v>
      </c>
      <c r="O397" s="14">
        <v>0</v>
      </c>
      <c r="P397" s="14">
        <v>0</v>
      </c>
      <c r="Q397" s="14">
        <v>0</v>
      </c>
      <c r="R397" s="14">
        <v>24.978359540068499</v>
      </c>
      <c r="S397" s="23">
        <v>7.4935078620205502</v>
      </c>
      <c r="T397" s="5"/>
    </row>
    <row r="398" spans="2:20">
      <c r="B398" s="5"/>
      <c r="C398" s="22" t="s">
        <v>63</v>
      </c>
      <c r="D398" s="14">
        <v>0</v>
      </c>
      <c r="E398" s="14">
        <v>0</v>
      </c>
      <c r="F398" s="14">
        <v>0</v>
      </c>
      <c r="G398" s="14">
        <v>4.42513238078282</v>
      </c>
      <c r="H398" s="14">
        <v>0</v>
      </c>
      <c r="I398" s="14">
        <v>0</v>
      </c>
      <c r="J398" s="14">
        <v>0</v>
      </c>
      <c r="K398" s="14">
        <v>0.88502647615656305</v>
      </c>
      <c r="L398" s="14">
        <v>0</v>
      </c>
      <c r="M398" s="14">
        <v>4.42513238078282</v>
      </c>
      <c r="N398" s="14">
        <v>0</v>
      </c>
      <c r="O398" s="14">
        <v>0</v>
      </c>
      <c r="P398" s="14">
        <v>78.487045501144294</v>
      </c>
      <c r="Q398" s="14">
        <v>0</v>
      </c>
      <c r="R398" s="14">
        <v>-61.951853330959402</v>
      </c>
      <c r="S398" s="23">
        <v>26.270483407907101</v>
      </c>
      <c r="T398" s="5"/>
    </row>
    <row r="399" spans="2:20">
      <c r="B399" s="5"/>
      <c r="C399" s="22" t="s">
        <v>64</v>
      </c>
      <c r="D399" s="14">
        <v>1.4001075134277301</v>
      </c>
      <c r="E399" s="14">
        <v>-6.81769387138025</v>
      </c>
      <c r="F399" s="14">
        <v>8.9171408952922295</v>
      </c>
      <c r="G399" s="14">
        <v>0</v>
      </c>
      <c r="H399" s="14">
        <v>0</v>
      </c>
      <c r="I399" s="14">
        <v>0</v>
      </c>
      <c r="J399" s="14">
        <v>0</v>
      </c>
      <c r="K399" s="14">
        <v>0</v>
      </c>
      <c r="L399" s="14">
        <v>0</v>
      </c>
      <c r="M399" s="14">
        <v>0</v>
      </c>
      <c r="N399" s="14">
        <v>0</v>
      </c>
      <c r="O399" s="14">
        <v>0</v>
      </c>
      <c r="P399" s="14">
        <v>0</v>
      </c>
      <c r="Q399" s="14">
        <v>0</v>
      </c>
      <c r="R399" s="14">
        <v>0</v>
      </c>
      <c r="S399" s="23">
        <v>3.4995545373397099</v>
      </c>
      <c r="T399" s="5"/>
    </row>
    <row r="400" spans="2:20">
      <c r="B400" s="5"/>
      <c r="C400" s="22" t="s">
        <v>65</v>
      </c>
      <c r="D400" s="14">
        <v>2.5854230957031201</v>
      </c>
      <c r="E400" s="14">
        <v>0</v>
      </c>
      <c r="F400" s="14">
        <v>17.0641175716937</v>
      </c>
      <c r="G400" s="14">
        <v>2.4843347641142302</v>
      </c>
      <c r="H400" s="14">
        <v>0</v>
      </c>
      <c r="I400" s="14">
        <v>0</v>
      </c>
      <c r="J400" s="14">
        <v>0</v>
      </c>
      <c r="K400" s="14">
        <v>0</v>
      </c>
      <c r="L400" s="14">
        <v>0</v>
      </c>
      <c r="M400" s="14">
        <v>2.4843347641142302</v>
      </c>
      <c r="N400" s="14">
        <v>0</v>
      </c>
      <c r="O400" s="14">
        <v>0</v>
      </c>
      <c r="P400" s="14">
        <v>36.438409090909097</v>
      </c>
      <c r="Q400" s="14">
        <v>0</v>
      </c>
      <c r="R400" s="14">
        <v>0</v>
      </c>
      <c r="S400" s="23">
        <v>61.056619286534399</v>
      </c>
      <c r="T400" s="5"/>
    </row>
    <row r="401" spans="2:20">
      <c r="B401" s="5"/>
      <c r="C401" s="22" t="s">
        <v>66</v>
      </c>
      <c r="D401" s="14">
        <v>0</v>
      </c>
      <c r="E401" s="14">
        <v>0</v>
      </c>
      <c r="F401" s="14">
        <v>0</v>
      </c>
      <c r="G401" s="14">
        <v>1.00741161857275</v>
      </c>
      <c r="H401" s="14">
        <v>0</v>
      </c>
      <c r="I401" s="14">
        <v>0</v>
      </c>
      <c r="J401" s="14">
        <v>0</v>
      </c>
      <c r="K401" s="14">
        <v>0</v>
      </c>
      <c r="L401" s="14">
        <v>0</v>
      </c>
      <c r="M401" s="14">
        <v>1.00741161857275</v>
      </c>
      <c r="N401" s="14">
        <v>0</v>
      </c>
      <c r="O401" s="14">
        <v>0</v>
      </c>
      <c r="P401" s="14">
        <v>51.1835476739179</v>
      </c>
      <c r="Q401" s="14">
        <v>5.9289261504441004</v>
      </c>
      <c r="R401" s="14">
        <v>0</v>
      </c>
      <c r="S401" s="23">
        <v>59.127297061507498</v>
      </c>
      <c r="T401" s="5"/>
    </row>
    <row r="402" spans="2:20">
      <c r="B402" s="5"/>
      <c r="C402" s="18" t="s">
        <v>67</v>
      </c>
      <c r="D402" s="19">
        <v>3.9855306091308602</v>
      </c>
      <c r="E402" s="19">
        <v>189.941148015496</v>
      </c>
      <c r="F402" s="19">
        <v>-168.80999500102101</v>
      </c>
      <c r="G402" s="19">
        <v>16.9536183595525</v>
      </c>
      <c r="H402" s="19">
        <v>842.12121212121201</v>
      </c>
      <c r="I402" s="19">
        <v>358.55</v>
      </c>
      <c r="J402" s="19">
        <v>227.399491150975</v>
      </c>
      <c r="K402" s="19">
        <v>32.648755780545898</v>
      </c>
      <c r="L402" s="19">
        <v>-108.93471800978899</v>
      </c>
      <c r="M402" s="19">
        <v>-68.004761473416394</v>
      </c>
      <c r="N402" s="19">
        <v>0</v>
      </c>
      <c r="O402" s="19">
        <v>13.1597379771096</v>
      </c>
      <c r="P402" s="19">
        <v>-482.89099773402899</v>
      </c>
      <c r="Q402" s="19">
        <v>-70.5824541719536</v>
      </c>
      <c r="R402" s="19">
        <v>-32.723493790890899</v>
      </c>
      <c r="S402" s="19">
        <v>752.81307383292199</v>
      </c>
      <c r="T402" s="5"/>
    </row>
    <row r="403" spans="2:20">
      <c r="B403" s="5"/>
      <c r="C403" s="20"/>
      <c r="D403" s="21"/>
      <c r="E403" s="21"/>
      <c r="F403" s="21"/>
      <c r="G403" s="21"/>
      <c r="H403" s="21"/>
      <c r="I403" s="21"/>
      <c r="J403" s="21"/>
      <c r="K403" s="21"/>
      <c r="L403" s="21"/>
      <c r="M403" s="21"/>
      <c r="N403" s="21"/>
      <c r="O403" s="21"/>
      <c r="P403" s="21"/>
      <c r="Q403" s="21"/>
      <c r="R403" s="21"/>
      <c r="S403" s="21"/>
      <c r="T403" s="5"/>
    </row>
    <row r="404" spans="2:20">
      <c r="B404" s="5"/>
      <c r="C404" s="22" t="s">
        <v>68</v>
      </c>
      <c r="D404" s="14">
        <v>1.5178805846268399</v>
      </c>
      <c r="E404" s="14">
        <v>0</v>
      </c>
      <c r="F404" s="14">
        <v>3.8156525597214102</v>
      </c>
      <c r="G404" s="14">
        <v>34.872610284028198</v>
      </c>
      <c r="H404" s="14">
        <v>0</v>
      </c>
      <c r="I404" s="14">
        <v>0</v>
      </c>
      <c r="J404" s="14">
        <v>13.9901440703837</v>
      </c>
      <c r="K404" s="14">
        <v>4.7582654252696104</v>
      </c>
      <c r="L404" s="14">
        <v>6.41300463867187</v>
      </c>
      <c r="M404" s="14">
        <v>34.872610284028198</v>
      </c>
      <c r="N404" s="14">
        <v>0</v>
      </c>
      <c r="O404" s="14">
        <v>0</v>
      </c>
      <c r="P404" s="14">
        <v>145.025733372183</v>
      </c>
      <c r="Q404" s="14">
        <v>25.700704560405001</v>
      </c>
      <c r="R404" s="14">
        <v>7.9027373046875002</v>
      </c>
      <c r="S404" s="23">
        <v>278.869343084006</v>
      </c>
      <c r="T404" s="5"/>
    </row>
    <row r="405" spans="2:20">
      <c r="B405" s="5"/>
      <c r="C405" s="22" t="s">
        <v>69</v>
      </c>
      <c r="D405" s="14">
        <v>0</v>
      </c>
      <c r="E405" s="14">
        <v>0</v>
      </c>
      <c r="F405" s="14">
        <v>11.854069156927601</v>
      </c>
      <c r="G405" s="14">
        <v>13.267062862305901</v>
      </c>
      <c r="H405" s="14">
        <v>0</v>
      </c>
      <c r="I405" s="14">
        <v>0</v>
      </c>
      <c r="J405" s="14">
        <v>0</v>
      </c>
      <c r="K405" s="14">
        <v>0</v>
      </c>
      <c r="L405" s="14">
        <v>27.757428361726902</v>
      </c>
      <c r="M405" s="14">
        <v>13.267062862305901</v>
      </c>
      <c r="N405" s="14">
        <v>0</v>
      </c>
      <c r="O405" s="14">
        <v>0</v>
      </c>
      <c r="P405" s="14">
        <v>93.188917438410897</v>
      </c>
      <c r="Q405" s="14">
        <v>0</v>
      </c>
      <c r="R405" s="14">
        <v>6.3130917169295104</v>
      </c>
      <c r="S405" s="23">
        <v>165.64763239860699</v>
      </c>
      <c r="T405" s="5"/>
    </row>
    <row r="406" spans="2:20">
      <c r="B406" s="5"/>
      <c r="C406" s="22" t="s">
        <v>70</v>
      </c>
      <c r="D406" s="14">
        <v>0</v>
      </c>
      <c r="E406" s="14">
        <v>0</v>
      </c>
      <c r="F406" s="14">
        <v>0.44885731405196599</v>
      </c>
      <c r="G406" s="14">
        <v>9.8184562905500599</v>
      </c>
      <c r="H406" s="14">
        <v>0</v>
      </c>
      <c r="I406" s="14">
        <v>0</v>
      </c>
      <c r="J406" s="14">
        <v>50.991915500106103</v>
      </c>
      <c r="K406" s="14">
        <v>0</v>
      </c>
      <c r="L406" s="14">
        <v>0</v>
      </c>
      <c r="M406" s="14">
        <v>9.8184562905500599</v>
      </c>
      <c r="N406" s="14">
        <v>93.7833759251793</v>
      </c>
      <c r="O406" s="14">
        <v>3.0807413757867601</v>
      </c>
      <c r="P406" s="14">
        <v>141.51501783018901</v>
      </c>
      <c r="Q406" s="14">
        <v>31.5191114304906</v>
      </c>
      <c r="R406" s="14">
        <v>0</v>
      </c>
      <c r="S406" s="23">
        <v>340.97593195690399</v>
      </c>
      <c r="T406" s="5"/>
    </row>
    <row r="407" spans="2:20">
      <c r="B407" s="5"/>
      <c r="C407" s="22" t="s">
        <v>71</v>
      </c>
      <c r="D407" s="14">
        <v>0</v>
      </c>
      <c r="E407" s="14">
        <v>0</v>
      </c>
      <c r="F407" s="14">
        <v>0.71263619754816998</v>
      </c>
      <c r="G407" s="14">
        <v>7.4036276177652596</v>
      </c>
      <c r="H407" s="14">
        <v>0</v>
      </c>
      <c r="I407" s="14">
        <v>0</v>
      </c>
      <c r="J407" s="14">
        <v>6.8658928642747901</v>
      </c>
      <c r="K407" s="14">
        <v>0</v>
      </c>
      <c r="L407" s="14">
        <v>0</v>
      </c>
      <c r="M407" s="14">
        <v>7.4036276177652596</v>
      </c>
      <c r="N407" s="14">
        <v>14.8284629798388</v>
      </c>
      <c r="O407" s="14">
        <v>1.5166802918751501</v>
      </c>
      <c r="P407" s="14">
        <v>111.39588290466099</v>
      </c>
      <c r="Q407" s="14">
        <v>13.362638181057999</v>
      </c>
      <c r="R407" s="14">
        <v>0</v>
      </c>
      <c r="S407" s="23">
        <v>163.489448654786</v>
      </c>
      <c r="T407" s="5"/>
    </row>
    <row r="408" spans="2:20">
      <c r="B408" s="5"/>
      <c r="C408" s="22" t="s">
        <v>72</v>
      </c>
      <c r="D408" s="14">
        <v>0</v>
      </c>
      <c r="E408" s="14">
        <v>0</v>
      </c>
      <c r="F408" s="14">
        <v>2.8549378216016801</v>
      </c>
      <c r="G408" s="14">
        <v>0.45787676019682499</v>
      </c>
      <c r="H408" s="14">
        <v>0</v>
      </c>
      <c r="I408" s="14">
        <v>0</v>
      </c>
      <c r="J408" s="14">
        <v>4.6306119511950996</v>
      </c>
      <c r="K408" s="14">
        <v>0</v>
      </c>
      <c r="L408" s="14">
        <v>17.5819516131867</v>
      </c>
      <c r="M408" s="14">
        <v>0.45787676019682499</v>
      </c>
      <c r="N408" s="14">
        <v>0</v>
      </c>
      <c r="O408" s="14">
        <v>1.7440136932478201</v>
      </c>
      <c r="P408" s="14">
        <v>5.8182429458508897</v>
      </c>
      <c r="Q408" s="14">
        <v>0</v>
      </c>
      <c r="R408" s="14">
        <v>0.384274203596978</v>
      </c>
      <c r="S408" s="23">
        <v>33.929785749072799</v>
      </c>
      <c r="T408" s="5"/>
    </row>
    <row r="409" spans="2:20">
      <c r="B409" s="5"/>
      <c r="C409" s="22" t="s">
        <v>73</v>
      </c>
      <c r="D409" s="14">
        <v>0</v>
      </c>
      <c r="E409" s="14">
        <v>0</v>
      </c>
      <c r="F409" s="14">
        <v>0</v>
      </c>
      <c r="G409" s="14">
        <v>0</v>
      </c>
      <c r="H409" s="14">
        <v>0</v>
      </c>
      <c r="I409" s="14">
        <v>0</v>
      </c>
      <c r="J409" s="14">
        <v>0</v>
      </c>
      <c r="K409" s="14">
        <v>0</v>
      </c>
      <c r="L409" s="14">
        <v>0</v>
      </c>
      <c r="M409" s="14">
        <v>0</v>
      </c>
      <c r="N409" s="14">
        <v>0</v>
      </c>
      <c r="O409" s="14">
        <v>0</v>
      </c>
      <c r="P409" s="14">
        <v>4.8</v>
      </c>
      <c r="Q409" s="14">
        <v>0</v>
      </c>
      <c r="R409" s="14">
        <v>0</v>
      </c>
      <c r="S409" s="23">
        <v>4.8</v>
      </c>
      <c r="T409" s="5"/>
    </row>
    <row r="410" spans="2:20">
      <c r="B410" s="5"/>
      <c r="C410" s="18" t="s">
        <v>74</v>
      </c>
      <c r="D410" s="19">
        <v>1.5178805846268399</v>
      </c>
      <c r="E410" s="19">
        <v>0</v>
      </c>
      <c r="F410" s="19">
        <v>19.686153049850802</v>
      </c>
      <c r="G410" s="19">
        <v>65.819633814846199</v>
      </c>
      <c r="H410" s="19">
        <v>0</v>
      </c>
      <c r="I410" s="19">
        <v>0</v>
      </c>
      <c r="J410" s="19">
        <v>76.4785643859597</v>
      </c>
      <c r="K410" s="19">
        <v>4.7582654252696104</v>
      </c>
      <c r="L410" s="19">
        <v>51.752384613585399</v>
      </c>
      <c r="M410" s="19">
        <v>65.819633814846199</v>
      </c>
      <c r="N410" s="19">
        <v>108.611838905018</v>
      </c>
      <c r="O410" s="19">
        <v>6.34143536090974</v>
      </c>
      <c r="P410" s="19">
        <v>501.74379449129498</v>
      </c>
      <c r="Q410" s="19">
        <v>70.5824541719536</v>
      </c>
      <c r="R410" s="19">
        <v>14.600103225213999</v>
      </c>
      <c r="S410" s="19">
        <v>987.71214184337498</v>
      </c>
      <c r="T410" s="5"/>
    </row>
    <row r="411" spans="2:20">
      <c r="B411" s="5"/>
      <c r="C411" s="13" t="s">
        <v>75</v>
      </c>
      <c r="D411" s="14">
        <v>0.22852185058593699</v>
      </c>
      <c r="E411" s="14">
        <v>0</v>
      </c>
      <c r="F411" s="14">
        <v>74.636292152893304</v>
      </c>
      <c r="G411" s="14">
        <v>5.7280066844384896</v>
      </c>
      <c r="H411" s="14">
        <v>0</v>
      </c>
      <c r="I411" s="14">
        <v>0</v>
      </c>
      <c r="J411" s="14">
        <v>0</v>
      </c>
      <c r="K411" s="14">
        <v>0</v>
      </c>
      <c r="L411" s="14">
        <v>24.563190847778301</v>
      </c>
      <c r="M411" s="14">
        <v>0</v>
      </c>
      <c r="N411" s="14">
        <v>0</v>
      </c>
      <c r="O411" s="14">
        <v>0</v>
      </c>
      <c r="P411" s="14">
        <v>0</v>
      </c>
      <c r="Q411" s="14">
        <v>0</v>
      </c>
      <c r="R411" s="14">
        <v>16.4428159881592</v>
      </c>
      <c r="S411" s="23">
        <v>121.59882752385499</v>
      </c>
      <c r="T411" s="5"/>
    </row>
    <row r="412" spans="2:20">
      <c r="B412" s="5"/>
      <c r="C412" s="18" t="s">
        <v>76</v>
      </c>
      <c r="D412" s="19">
        <v>1.74640243521278</v>
      </c>
      <c r="E412" s="19">
        <v>0</v>
      </c>
      <c r="F412" s="19">
        <v>94.322445202744106</v>
      </c>
      <c r="G412" s="19">
        <v>71.547640499284697</v>
      </c>
      <c r="H412" s="19">
        <v>0</v>
      </c>
      <c r="I412" s="19">
        <v>0</v>
      </c>
      <c r="J412" s="19">
        <v>76.4785643859597</v>
      </c>
      <c r="K412" s="19">
        <v>4.7582654252696104</v>
      </c>
      <c r="L412" s="19">
        <v>76.315575461363807</v>
      </c>
      <c r="M412" s="19">
        <v>65.819633814846199</v>
      </c>
      <c r="N412" s="19">
        <v>108.611838905018</v>
      </c>
      <c r="O412" s="19">
        <v>6.34143536090974</v>
      </c>
      <c r="P412" s="19">
        <v>501.74379449129498</v>
      </c>
      <c r="Q412" s="19">
        <v>70.5824541719536</v>
      </c>
      <c r="R412" s="19">
        <v>31.042919213373199</v>
      </c>
      <c r="S412" s="19">
        <v>1109.31096936723</v>
      </c>
      <c r="T412" s="5"/>
    </row>
    <row r="413" spans="2:20">
      <c r="B413" s="5"/>
      <c r="C413" s="5"/>
      <c r="D413" s="24">
        <f t="shared" ref="D413:S413" si="8">D412+D402-D388</f>
        <v>0</v>
      </c>
      <c r="E413" s="24">
        <f t="shared" si="8"/>
        <v>0</v>
      </c>
      <c r="F413" s="24">
        <f t="shared" si="8"/>
        <v>1.9895196601282805E-13</v>
      </c>
      <c r="G413" s="24">
        <f t="shared" si="8"/>
        <v>0</v>
      </c>
      <c r="H413" s="24">
        <f t="shared" si="8"/>
        <v>0</v>
      </c>
      <c r="I413" s="24">
        <f t="shared" si="8"/>
        <v>0</v>
      </c>
      <c r="J413" s="24">
        <f t="shared" si="8"/>
        <v>6.8212102632969618E-13</v>
      </c>
      <c r="K413" s="24">
        <f t="shared" si="8"/>
        <v>0</v>
      </c>
      <c r="L413" s="24">
        <f t="shared" si="8"/>
        <v>-1.8474111129762605E-13</v>
      </c>
      <c r="M413" s="24">
        <f t="shared" si="8"/>
        <v>3.4638958368304884E-14</v>
      </c>
      <c r="N413" s="24">
        <f t="shared" si="8"/>
        <v>0</v>
      </c>
      <c r="O413" s="24">
        <f t="shared" si="8"/>
        <v>-5.6843418860808015E-14</v>
      </c>
      <c r="P413" s="24">
        <f t="shared" si="8"/>
        <v>-7.0699002208129968E-13</v>
      </c>
      <c r="Q413" s="24">
        <f t="shared" si="8"/>
        <v>0</v>
      </c>
      <c r="R413" s="24">
        <f t="shared" si="8"/>
        <v>7.0610184366159956E-14</v>
      </c>
      <c r="S413" s="24">
        <f t="shared" si="8"/>
        <v>1.8189894035458565E-12</v>
      </c>
      <c r="T413" s="5"/>
    </row>
    <row r="414" spans="2:20">
      <c r="B414" s="5"/>
      <c r="C414" s="5"/>
      <c r="D414" s="5"/>
      <c r="E414" s="5"/>
      <c r="F414" s="5"/>
      <c r="G414" s="5"/>
      <c r="H414" s="5"/>
      <c r="I414" s="5"/>
      <c r="J414" s="5"/>
      <c r="K414" s="5"/>
      <c r="L414" s="5"/>
      <c r="M414" s="5"/>
      <c r="N414" s="5"/>
      <c r="O414" s="5"/>
      <c r="P414" s="5"/>
      <c r="Q414" s="5"/>
      <c r="R414" s="5"/>
      <c r="S414" s="5"/>
      <c r="T414" s="5"/>
    </row>
    <row r="415" spans="2:20" ht="14.25">
      <c r="B415" s="9"/>
      <c r="C415" s="10" t="s">
        <v>87</v>
      </c>
      <c r="D415" s="9"/>
      <c r="E415" s="9"/>
      <c r="F415" s="9"/>
      <c r="G415" s="9"/>
      <c r="H415" s="9"/>
      <c r="I415" s="9"/>
      <c r="J415" s="9"/>
      <c r="K415" s="9"/>
      <c r="L415" s="9"/>
      <c r="M415" s="9"/>
      <c r="N415" s="9"/>
      <c r="O415" s="9"/>
      <c r="P415" s="9"/>
      <c r="Q415" s="9"/>
      <c r="R415" s="9"/>
      <c r="S415" s="9"/>
      <c r="T415" s="9"/>
    </row>
    <row r="416" spans="2:20">
      <c r="B416" s="5"/>
      <c r="C416" s="5"/>
      <c r="D416" s="5"/>
      <c r="E416" s="5"/>
      <c r="F416" s="5"/>
      <c r="G416" s="5"/>
      <c r="H416" s="5"/>
      <c r="I416" s="5"/>
      <c r="J416" s="5"/>
      <c r="K416" s="5"/>
      <c r="L416" s="5"/>
      <c r="M416" s="5"/>
      <c r="N416" s="5"/>
      <c r="O416" s="5"/>
      <c r="P416" s="5"/>
      <c r="Q416" s="5"/>
      <c r="R416" s="5"/>
      <c r="S416" s="5"/>
      <c r="T416" s="5"/>
    </row>
    <row r="417" spans="2:20" ht="13.5" customHeight="1">
      <c r="B417" s="5"/>
      <c r="C417" s="2190" t="s">
        <v>30</v>
      </c>
      <c r="D417" s="2188" t="s">
        <v>31</v>
      </c>
      <c r="E417" s="2188" t="s">
        <v>32</v>
      </c>
      <c r="F417" s="2188" t="s">
        <v>33</v>
      </c>
      <c r="G417" s="2188" t="s">
        <v>34</v>
      </c>
      <c r="H417" s="2188" t="s">
        <v>35</v>
      </c>
      <c r="I417" s="2188" t="s">
        <v>36</v>
      </c>
      <c r="J417" s="2188" t="s">
        <v>37</v>
      </c>
      <c r="K417" s="2188"/>
      <c r="L417" s="2188"/>
      <c r="M417" s="2188"/>
      <c r="N417" s="2188"/>
      <c r="O417" s="2188"/>
      <c r="P417" s="2188" t="s">
        <v>38</v>
      </c>
      <c r="Q417" s="2188" t="s">
        <v>39</v>
      </c>
      <c r="R417" s="2188" t="s">
        <v>40</v>
      </c>
      <c r="S417" s="2188" t="s">
        <v>41</v>
      </c>
      <c r="T417" s="5"/>
    </row>
    <row r="418" spans="2:20" ht="56.25">
      <c r="B418" s="5"/>
      <c r="C418" s="2190"/>
      <c r="D418" s="2188"/>
      <c r="E418" s="2188"/>
      <c r="F418" s="2188"/>
      <c r="G418" s="2188"/>
      <c r="H418" s="2188"/>
      <c r="I418" s="2188"/>
      <c r="J418" s="11" t="s">
        <v>42</v>
      </c>
      <c r="K418" s="11" t="s">
        <v>43</v>
      </c>
      <c r="L418" s="11" t="s">
        <v>44</v>
      </c>
      <c r="M418" s="11" t="s">
        <v>45</v>
      </c>
      <c r="N418" s="12" t="s">
        <v>46</v>
      </c>
      <c r="O418" s="11" t="s">
        <v>47</v>
      </c>
      <c r="P418" s="2188"/>
      <c r="Q418" s="2188"/>
      <c r="R418" s="2188"/>
      <c r="S418" s="2188"/>
      <c r="T418" s="5"/>
    </row>
    <row r="419" spans="2:20">
      <c r="B419" s="5"/>
      <c r="C419" s="13" t="s">
        <v>48</v>
      </c>
      <c r="D419" s="14">
        <v>0</v>
      </c>
      <c r="E419" s="14">
        <v>0</v>
      </c>
      <c r="F419" s="14">
        <v>0</v>
      </c>
      <c r="G419" s="14">
        <v>0</v>
      </c>
      <c r="H419" s="15">
        <v>764.84848484848499</v>
      </c>
      <c r="I419" s="15">
        <v>419.9</v>
      </c>
      <c r="J419" s="15">
        <v>351.24173188830201</v>
      </c>
      <c r="K419" s="15">
        <v>37.066117395131201</v>
      </c>
      <c r="L419" s="14">
        <v>0</v>
      </c>
      <c r="M419" s="14">
        <v>0</v>
      </c>
      <c r="N419" s="15">
        <v>121.931750282495</v>
      </c>
      <c r="O419" s="15">
        <v>22.204473213427001</v>
      </c>
      <c r="P419" s="14">
        <v>0</v>
      </c>
      <c r="Q419" s="14">
        <v>0</v>
      </c>
      <c r="R419" s="14">
        <v>0</v>
      </c>
      <c r="S419" s="17">
        <v>1717.19255762784</v>
      </c>
      <c r="T419" s="5"/>
    </row>
    <row r="420" spans="2:20">
      <c r="B420" s="5"/>
      <c r="C420" s="13" t="s">
        <v>49</v>
      </c>
      <c r="D420" s="14">
        <v>4.3798405072467999</v>
      </c>
      <c r="E420" s="14">
        <v>113.59926767676799</v>
      </c>
      <c r="F420" s="14">
        <v>0.79806856250441205</v>
      </c>
      <c r="G420" s="14">
        <v>3.6153613407475298</v>
      </c>
      <c r="H420" s="14">
        <v>0</v>
      </c>
      <c r="I420" s="14">
        <v>0</v>
      </c>
      <c r="J420" s="14">
        <v>0</v>
      </c>
      <c r="K420" s="14">
        <v>0</v>
      </c>
      <c r="L420" s="14">
        <v>0</v>
      </c>
      <c r="M420" s="14">
        <v>0</v>
      </c>
      <c r="N420" s="14">
        <v>0</v>
      </c>
      <c r="O420" s="14">
        <v>0</v>
      </c>
      <c r="P420" s="14">
        <v>29.820654435364101</v>
      </c>
      <c r="Q420" s="14">
        <v>0</v>
      </c>
      <c r="R420" s="14">
        <v>0</v>
      </c>
      <c r="S420" s="17">
        <v>152.213192522631</v>
      </c>
      <c r="T420" s="5"/>
    </row>
    <row r="421" spans="2:20">
      <c r="B421" s="5"/>
      <c r="C421" s="13" t="s">
        <v>50</v>
      </c>
      <c r="D421" s="14">
        <v>0</v>
      </c>
      <c r="E421" s="14">
        <v>0</v>
      </c>
      <c r="F421" s="14">
        <v>0</v>
      </c>
      <c r="G421" s="14">
        <v>0</v>
      </c>
      <c r="H421" s="14">
        <v>0</v>
      </c>
      <c r="I421" s="14">
        <v>0</v>
      </c>
      <c r="J421" s="14">
        <v>0</v>
      </c>
      <c r="K421" s="14">
        <v>0</v>
      </c>
      <c r="L421" s="14">
        <v>0</v>
      </c>
      <c r="M421" s="14">
        <v>0</v>
      </c>
      <c r="N421" s="14">
        <v>0</v>
      </c>
      <c r="O421" s="14">
        <v>0</v>
      </c>
      <c r="P421" s="14">
        <v>0</v>
      </c>
      <c r="Q421" s="14">
        <v>0</v>
      </c>
      <c r="R421" s="14">
        <v>0</v>
      </c>
      <c r="S421" s="17">
        <v>0</v>
      </c>
      <c r="T421" s="5"/>
    </row>
    <row r="422" spans="2:20">
      <c r="B422" s="5"/>
      <c r="C422" s="13" t="s">
        <v>51</v>
      </c>
      <c r="D422" s="14">
        <v>0</v>
      </c>
      <c r="E422" s="14">
        <v>0</v>
      </c>
      <c r="F422" s="14">
        <v>-5.3013702027186103</v>
      </c>
      <c r="G422" s="14">
        <v>0</v>
      </c>
      <c r="H422" s="14">
        <v>0</v>
      </c>
      <c r="I422" s="14">
        <v>0</v>
      </c>
      <c r="J422" s="14">
        <v>0</v>
      </c>
      <c r="K422" s="14">
        <v>0</v>
      </c>
      <c r="L422" s="14">
        <v>0</v>
      </c>
      <c r="M422" s="14">
        <v>-5.1137296191647996</v>
      </c>
      <c r="N422" s="14">
        <v>0</v>
      </c>
      <c r="O422" s="14">
        <v>0</v>
      </c>
      <c r="P422" s="14">
        <v>0</v>
      </c>
      <c r="Q422" s="14">
        <v>0</v>
      </c>
      <c r="R422" s="14">
        <v>0</v>
      </c>
      <c r="S422" s="17">
        <v>-10.4150998218834</v>
      </c>
      <c r="T422" s="5"/>
    </row>
    <row r="423" spans="2:20">
      <c r="B423" s="5"/>
      <c r="C423" s="13" t="s">
        <v>52</v>
      </c>
      <c r="D423" s="14">
        <v>0</v>
      </c>
      <c r="E423" s="14">
        <v>0</v>
      </c>
      <c r="F423" s="14">
        <v>-26.554014229686601</v>
      </c>
      <c r="G423" s="14">
        <v>0</v>
      </c>
      <c r="H423" s="14">
        <v>0</v>
      </c>
      <c r="I423" s="14">
        <v>0</v>
      </c>
      <c r="J423" s="14">
        <v>0</v>
      </c>
      <c r="K423" s="14">
        <v>0</v>
      </c>
      <c r="L423" s="14">
        <v>-53.337452419875703</v>
      </c>
      <c r="M423" s="14">
        <v>0</v>
      </c>
      <c r="N423" s="14">
        <v>0</v>
      </c>
      <c r="O423" s="14">
        <v>0</v>
      </c>
      <c r="P423" s="14">
        <v>0</v>
      </c>
      <c r="Q423" s="14">
        <v>0</v>
      </c>
      <c r="R423" s="14">
        <v>-3.3454941468715802</v>
      </c>
      <c r="S423" s="17">
        <v>-83.236960796433806</v>
      </c>
      <c r="T423" s="5"/>
    </row>
    <row r="424" spans="2:20">
      <c r="B424" s="5"/>
      <c r="C424" s="13" t="s">
        <v>53</v>
      </c>
      <c r="D424" s="14">
        <v>0</v>
      </c>
      <c r="E424" s="14">
        <v>0</v>
      </c>
      <c r="F424" s="14">
        <v>0</v>
      </c>
      <c r="G424" s="14">
        <v>0</v>
      </c>
      <c r="H424" s="14">
        <v>0</v>
      </c>
      <c r="I424" s="14">
        <v>0</v>
      </c>
      <c r="J424" s="14">
        <v>0</v>
      </c>
      <c r="K424" s="14">
        <v>0</v>
      </c>
      <c r="L424" s="14">
        <v>0</v>
      </c>
      <c r="M424" s="14">
        <v>0</v>
      </c>
      <c r="N424" s="14">
        <v>0</v>
      </c>
      <c r="O424" s="14">
        <v>0</v>
      </c>
      <c r="P424" s="14">
        <v>0</v>
      </c>
      <c r="Q424" s="14">
        <v>0</v>
      </c>
      <c r="R424" s="14">
        <v>0</v>
      </c>
      <c r="S424" s="17">
        <v>0</v>
      </c>
      <c r="T424" s="5"/>
    </row>
    <row r="425" spans="2:20">
      <c r="B425" s="5"/>
      <c r="C425" s="18" t="s">
        <v>54</v>
      </c>
      <c r="D425" s="19">
        <v>4.3798405072467999</v>
      </c>
      <c r="E425" s="19">
        <v>113.59926767676799</v>
      </c>
      <c r="F425" s="19">
        <v>-31.057315869900801</v>
      </c>
      <c r="G425" s="19">
        <v>3.6153613407475298</v>
      </c>
      <c r="H425" s="19">
        <v>764.84848484848499</v>
      </c>
      <c r="I425" s="19">
        <v>419.9</v>
      </c>
      <c r="J425" s="19">
        <v>351.24173188830201</v>
      </c>
      <c r="K425" s="19">
        <v>37.066117395131201</v>
      </c>
      <c r="L425" s="19">
        <v>-53.337452419875703</v>
      </c>
      <c r="M425" s="19">
        <v>-5.1137296191647996</v>
      </c>
      <c r="N425" s="19">
        <v>121.931750282495</v>
      </c>
      <c r="O425" s="19">
        <v>22.204473213427001</v>
      </c>
      <c r="P425" s="19">
        <v>29.820654435364101</v>
      </c>
      <c r="Q425" s="19">
        <v>0</v>
      </c>
      <c r="R425" s="19">
        <v>-3.3454941468715802</v>
      </c>
      <c r="S425" s="19">
        <v>1775.75368953215</v>
      </c>
      <c r="T425" s="5"/>
    </row>
    <row r="426" spans="2:20">
      <c r="B426" s="5"/>
      <c r="C426" s="20"/>
      <c r="D426" s="21"/>
      <c r="E426" s="21"/>
      <c r="F426" s="21"/>
      <c r="G426" s="21"/>
      <c r="H426" s="21"/>
      <c r="I426" s="21"/>
      <c r="J426" s="21"/>
      <c r="K426" s="21"/>
      <c r="L426" s="21"/>
      <c r="M426" s="21"/>
      <c r="N426" s="21"/>
      <c r="O426" s="21"/>
      <c r="P426" s="21"/>
      <c r="Q426" s="21"/>
      <c r="R426" s="21"/>
      <c r="S426" s="21"/>
      <c r="T426" s="5"/>
    </row>
    <row r="427" spans="2:20">
      <c r="B427" s="5"/>
      <c r="C427" s="22" t="s">
        <v>55</v>
      </c>
      <c r="D427" s="14">
        <v>0</v>
      </c>
      <c r="E427" s="14">
        <v>0</v>
      </c>
      <c r="F427" s="14">
        <v>0</v>
      </c>
      <c r="G427" s="14">
        <v>0</v>
      </c>
      <c r="H427" s="14">
        <v>0</v>
      </c>
      <c r="I427" s="14">
        <v>0</v>
      </c>
      <c r="J427" s="14">
        <v>0</v>
      </c>
      <c r="K427" s="14">
        <v>0</v>
      </c>
      <c r="L427" s="14">
        <v>0</v>
      </c>
      <c r="M427" s="14">
        <v>0</v>
      </c>
      <c r="N427" s="14">
        <v>0</v>
      </c>
      <c r="O427" s="14">
        <v>0</v>
      </c>
      <c r="P427" s="14">
        <v>0</v>
      </c>
      <c r="Q427" s="14">
        <v>0</v>
      </c>
      <c r="R427" s="14">
        <v>0</v>
      </c>
      <c r="S427" s="23">
        <v>0</v>
      </c>
      <c r="T427" s="5"/>
    </row>
    <row r="428" spans="2:20">
      <c r="B428" s="5"/>
      <c r="C428" s="22" t="s">
        <v>56</v>
      </c>
      <c r="D428" s="14">
        <v>0</v>
      </c>
      <c r="E428" s="14">
        <v>0</v>
      </c>
      <c r="F428" s="14">
        <v>0</v>
      </c>
      <c r="G428" s="14">
        <v>0</v>
      </c>
      <c r="H428" s="14">
        <v>764.84848484848499</v>
      </c>
      <c r="I428" s="14">
        <v>419.9</v>
      </c>
      <c r="J428" s="14">
        <v>14.837077022078001</v>
      </c>
      <c r="K428" s="14">
        <v>4.2997987248322396</v>
      </c>
      <c r="L428" s="14">
        <v>0</v>
      </c>
      <c r="M428" s="14">
        <v>0.66666666666666696</v>
      </c>
      <c r="N428" s="14">
        <v>0</v>
      </c>
      <c r="O428" s="14">
        <v>0</v>
      </c>
      <c r="P428" s="14">
        <v>-682.5</v>
      </c>
      <c r="Q428" s="14">
        <v>0</v>
      </c>
      <c r="R428" s="14">
        <v>3.75</v>
      </c>
      <c r="S428" s="23">
        <v>525.80202726206198</v>
      </c>
      <c r="T428" s="5"/>
    </row>
    <row r="429" spans="2:20">
      <c r="B429" s="5"/>
      <c r="C429" s="22" t="s">
        <v>57</v>
      </c>
      <c r="D429" s="14">
        <v>0</v>
      </c>
      <c r="E429" s="14">
        <v>0</v>
      </c>
      <c r="F429" s="14">
        <v>0</v>
      </c>
      <c r="G429" s="14">
        <v>0</v>
      </c>
      <c r="H429" s="14">
        <v>0</v>
      </c>
      <c r="I429" s="14">
        <v>0</v>
      </c>
      <c r="J429" s="14">
        <v>28.8847744791587</v>
      </c>
      <c r="K429" s="14">
        <v>27.390111238212</v>
      </c>
      <c r="L429" s="14">
        <v>0</v>
      </c>
      <c r="M429" s="14">
        <v>10.9493569082394</v>
      </c>
      <c r="N429" s="14">
        <v>0</v>
      </c>
      <c r="O429" s="14">
        <v>14.830688385513501</v>
      </c>
      <c r="P429" s="14">
        <v>0</v>
      </c>
      <c r="Q429" s="14">
        <v>-76.630571525577196</v>
      </c>
      <c r="R429" s="14">
        <v>0</v>
      </c>
      <c r="S429" s="23">
        <v>5.4243594855463497</v>
      </c>
      <c r="T429" s="5"/>
    </row>
    <row r="430" spans="2:20">
      <c r="B430" s="5"/>
      <c r="C430" s="22" t="s">
        <v>58</v>
      </c>
      <c r="D430" s="14">
        <v>0</v>
      </c>
      <c r="E430" s="14">
        <v>0</v>
      </c>
      <c r="F430" s="14">
        <v>0</v>
      </c>
      <c r="G430" s="14">
        <v>0</v>
      </c>
      <c r="H430" s="14">
        <v>0</v>
      </c>
      <c r="I430" s="14">
        <v>0</v>
      </c>
      <c r="J430" s="14">
        <v>141.99486817496901</v>
      </c>
      <c r="K430" s="14">
        <v>0</v>
      </c>
      <c r="L430" s="14">
        <v>0</v>
      </c>
      <c r="M430" s="14">
        <v>-135.60509910709601</v>
      </c>
      <c r="N430" s="14">
        <v>0</v>
      </c>
      <c r="O430" s="14">
        <v>0</v>
      </c>
      <c r="P430" s="14">
        <v>0</v>
      </c>
      <c r="Q430" s="14">
        <v>0</v>
      </c>
      <c r="R430" s="14">
        <v>0</v>
      </c>
      <c r="S430" s="23">
        <v>6.3897690678736296</v>
      </c>
      <c r="T430" s="5"/>
    </row>
    <row r="431" spans="2:20">
      <c r="B431" s="5"/>
      <c r="C431" s="22" t="s">
        <v>59</v>
      </c>
      <c r="D431" s="14">
        <v>0</v>
      </c>
      <c r="E431" s="14">
        <v>0</v>
      </c>
      <c r="F431" s="14">
        <v>0</v>
      </c>
      <c r="G431" s="14">
        <v>0</v>
      </c>
      <c r="H431" s="14">
        <v>0</v>
      </c>
      <c r="I431" s="14">
        <v>0</v>
      </c>
      <c r="J431" s="14">
        <v>0</v>
      </c>
      <c r="K431" s="14">
        <v>0</v>
      </c>
      <c r="L431" s="14">
        <v>0</v>
      </c>
      <c r="M431" s="14">
        <v>0</v>
      </c>
      <c r="N431" s="14">
        <v>0</v>
      </c>
      <c r="O431" s="14">
        <v>0</v>
      </c>
      <c r="P431" s="14">
        <v>0</v>
      </c>
      <c r="Q431" s="14">
        <v>0</v>
      </c>
      <c r="R431" s="14">
        <v>0</v>
      </c>
      <c r="S431" s="23">
        <v>0</v>
      </c>
      <c r="T431" s="5"/>
    </row>
    <row r="432" spans="2:20">
      <c r="B432" s="5"/>
      <c r="C432" s="22" t="s">
        <v>60</v>
      </c>
      <c r="D432" s="14">
        <v>0</v>
      </c>
      <c r="E432" s="14">
        <v>117.67676767676799</v>
      </c>
      <c r="F432" s="14">
        <v>-116.5</v>
      </c>
      <c r="G432" s="14">
        <v>0</v>
      </c>
      <c r="H432" s="14">
        <v>0</v>
      </c>
      <c r="I432" s="14">
        <v>0</v>
      </c>
      <c r="J432" s="14">
        <v>0</v>
      </c>
      <c r="K432" s="14">
        <v>0</v>
      </c>
      <c r="L432" s="14">
        <v>0</v>
      </c>
      <c r="M432" s="14">
        <v>0</v>
      </c>
      <c r="N432" s="14">
        <v>0</v>
      </c>
      <c r="O432" s="14">
        <v>0</v>
      </c>
      <c r="P432" s="14">
        <v>0</v>
      </c>
      <c r="Q432" s="14">
        <v>0</v>
      </c>
      <c r="R432" s="14">
        <v>0</v>
      </c>
      <c r="S432" s="23">
        <v>1.17676767676768</v>
      </c>
      <c r="T432" s="5"/>
    </row>
    <row r="433" spans="2:20">
      <c r="B433" s="5"/>
      <c r="C433" s="22" t="s">
        <v>61</v>
      </c>
      <c r="D433" s="14">
        <v>0</v>
      </c>
      <c r="E433" s="14">
        <v>0</v>
      </c>
      <c r="F433" s="14">
        <v>0</v>
      </c>
      <c r="G433" s="14">
        <v>0</v>
      </c>
      <c r="H433" s="14">
        <v>0</v>
      </c>
      <c r="I433" s="14">
        <v>0</v>
      </c>
      <c r="J433" s="14">
        <v>92.683321682724895</v>
      </c>
      <c r="K433" s="14">
        <v>0</v>
      </c>
      <c r="L433" s="14">
        <v>-92.683321682724895</v>
      </c>
      <c r="M433" s="14">
        <v>0</v>
      </c>
      <c r="N433" s="14">
        <v>0</v>
      </c>
      <c r="O433" s="14">
        <v>0</v>
      </c>
      <c r="P433" s="14">
        <v>0</v>
      </c>
      <c r="Q433" s="14">
        <v>0</v>
      </c>
      <c r="R433" s="14">
        <v>0</v>
      </c>
      <c r="S433" s="23">
        <v>0</v>
      </c>
      <c r="T433" s="5"/>
    </row>
    <row r="434" spans="2:20">
      <c r="B434" s="5"/>
      <c r="C434" s="22" t="s">
        <v>62</v>
      </c>
      <c r="D434" s="14">
        <v>0</v>
      </c>
      <c r="E434" s="14">
        <v>0</v>
      </c>
      <c r="F434" s="14">
        <v>0</v>
      </c>
      <c r="G434" s="14">
        <v>0</v>
      </c>
      <c r="H434" s="14">
        <v>0</v>
      </c>
      <c r="I434" s="14">
        <v>0</v>
      </c>
      <c r="J434" s="14">
        <v>0</v>
      </c>
      <c r="K434" s="14">
        <v>0</v>
      </c>
      <c r="L434" s="14">
        <v>-30.7160392407107</v>
      </c>
      <c r="M434" s="14">
        <v>0</v>
      </c>
      <c r="N434" s="14">
        <v>0</v>
      </c>
      <c r="O434" s="14">
        <v>0</v>
      </c>
      <c r="P434" s="14">
        <v>0</v>
      </c>
      <c r="Q434" s="14">
        <v>0</v>
      </c>
      <c r="R434" s="14">
        <v>43.880056058158097</v>
      </c>
      <c r="S434" s="23">
        <v>13.164016817447401</v>
      </c>
      <c r="T434" s="5"/>
    </row>
    <row r="435" spans="2:20">
      <c r="B435" s="5"/>
      <c r="C435" s="22" t="s">
        <v>63</v>
      </c>
      <c r="D435" s="14">
        <v>0</v>
      </c>
      <c r="E435" s="14">
        <v>0</v>
      </c>
      <c r="F435" s="14">
        <v>0</v>
      </c>
      <c r="G435" s="14">
        <v>0</v>
      </c>
      <c r="H435" s="14">
        <v>0</v>
      </c>
      <c r="I435" s="14">
        <v>0</v>
      </c>
      <c r="J435" s="14">
        <v>0</v>
      </c>
      <c r="K435" s="14">
        <v>1.25759601218096</v>
      </c>
      <c r="L435" s="14">
        <v>0</v>
      </c>
      <c r="M435" s="14">
        <v>0</v>
      </c>
      <c r="N435" s="14">
        <v>0</v>
      </c>
      <c r="O435" s="14">
        <v>0</v>
      </c>
      <c r="P435" s="14">
        <v>121.043616172417</v>
      </c>
      <c r="Q435" s="14">
        <v>0</v>
      </c>
      <c r="R435" s="14">
        <v>-88.031720852667107</v>
      </c>
      <c r="S435" s="23">
        <v>34.2694913319311</v>
      </c>
      <c r="T435" s="5"/>
    </row>
    <row r="436" spans="2:20">
      <c r="B436" s="5"/>
      <c r="C436" s="22" t="s">
        <v>64</v>
      </c>
      <c r="D436" s="14">
        <v>0.72303211975097703</v>
      </c>
      <c r="E436" s="14">
        <v>-4.0774999999999997</v>
      </c>
      <c r="F436" s="14">
        <v>5.3331291616343899</v>
      </c>
      <c r="G436" s="14">
        <v>0</v>
      </c>
      <c r="H436" s="14">
        <v>0</v>
      </c>
      <c r="I436" s="14">
        <v>0</v>
      </c>
      <c r="J436" s="14">
        <v>0</v>
      </c>
      <c r="K436" s="14">
        <v>0</v>
      </c>
      <c r="L436" s="14">
        <v>0</v>
      </c>
      <c r="M436" s="14">
        <v>0</v>
      </c>
      <c r="N436" s="14">
        <v>0</v>
      </c>
      <c r="O436" s="14">
        <v>0</v>
      </c>
      <c r="P436" s="14">
        <v>0</v>
      </c>
      <c r="Q436" s="14">
        <v>0</v>
      </c>
      <c r="R436" s="14">
        <v>0</v>
      </c>
      <c r="S436" s="23">
        <v>1.9786612813853699</v>
      </c>
      <c r="T436" s="5"/>
    </row>
    <row r="437" spans="2:20">
      <c r="B437" s="5"/>
      <c r="C437" s="22" t="s">
        <v>65</v>
      </c>
      <c r="D437" s="14">
        <v>1.73775830078125</v>
      </c>
      <c r="E437" s="14">
        <v>0</v>
      </c>
      <c r="F437" s="14">
        <v>16.370387999999998</v>
      </c>
      <c r="G437" s="14">
        <v>0</v>
      </c>
      <c r="H437" s="14">
        <v>0</v>
      </c>
      <c r="I437" s="14">
        <v>0</v>
      </c>
      <c r="J437" s="14">
        <v>0</v>
      </c>
      <c r="K437" s="14">
        <v>0</v>
      </c>
      <c r="L437" s="14">
        <v>0</v>
      </c>
      <c r="M437" s="14">
        <v>4.7666718000000001</v>
      </c>
      <c r="N437" s="14">
        <v>0</v>
      </c>
      <c r="O437" s="14">
        <v>0</v>
      </c>
      <c r="P437" s="14">
        <v>36.566363636363597</v>
      </c>
      <c r="Q437" s="14">
        <v>0</v>
      </c>
      <c r="R437" s="14">
        <v>0</v>
      </c>
      <c r="S437" s="23">
        <v>59.441181737144902</v>
      </c>
      <c r="T437" s="5"/>
    </row>
    <row r="438" spans="2:20">
      <c r="B438" s="5"/>
      <c r="C438" s="22" t="s">
        <v>66</v>
      </c>
      <c r="D438" s="14">
        <v>0</v>
      </c>
      <c r="E438" s="14">
        <v>0</v>
      </c>
      <c r="F438" s="14">
        <v>0</v>
      </c>
      <c r="G438" s="14">
        <v>0</v>
      </c>
      <c r="H438" s="14">
        <v>0</v>
      </c>
      <c r="I438" s="14">
        <v>0</v>
      </c>
      <c r="J438" s="14">
        <v>0</v>
      </c>
      <c r="K438" s="14">
        <v>0</v>
      </c>
      <c r="L438" s="14">
        <v>0</v>
      </c>
      <c r="M438" s="14">
        <v>1.6079656020604201</v>
      </c>
      <c r="N438" s="14">
        <v>0</v>
      </c>
      <c r="O438" s="14">
        <v>0</v>
      </c>
      <c r="P438" s="14">
        <v>54.591518299293803</v>
      </c>
      <c r="Q438" s="14">
        <v>5.9381623691406702</v>
      </c>
      <c r="R438" s="14">
        <v>0</v>
      </c>
      <c r="S438" s="23">
        <v>62.137646270494898</v>
      </c>
      <c r="T438" s="5"/>
    </row>
    <row r="439" spans="2:20">
      <c r="B439" s="5"/>
      <c r="C439" s="18" t="s">
        <v>67</v>
      </c>
      <c r="D439" s="19">
        <v>2.4607904205322302</v>
      </c>
      <c r="E439" s="19">
        <v>113.59926767676799</v>
      </c>
      <c r="F439" s="19">
        <v>-94.796482838365606</v>
      </c>
      <c r="G439" s="19">
        <v>0</v>
      </c>
      <c r="H439" s="19">
        <v>764.84848484848499</v>
      </c>
      <c r="I439" s="19">
        <v>419.9</v>
      </c>
      <c r="J439" s="19">
        <v>278.40004135893099</v>
      </c>
      <c r="K439" s="19">
        <v>32.947505975225198</v>
      </c>
      <c r="L439" s="19">
        <v>-123.39936092343601</v>
      </c>
      <c r="M439" s="19">
        <v>-117.614438130129</v>
      </c>
      <c r="N439" s="19">
        <v>0</v>
      </c>
      <c r="O439" s="19">
        <v>14.830688385513501</v>
      </c>
      <c r="P439" s="19">
        <v>-470.29850189192501</v>
      </c>
      <c r="Q439" s="19">
        <v>-70.692409156436597</v>
      </c>
      <c r="R439" s="19">
        <v>-40.401664794509003</v>
      </c>
      <c r="S439" s="19">
        <v>709.78392093065395</v>
      </c>
      <c r="T439" s="5"/>
    </row>
    <row r="440" spans="2:20">
      <c r="B440" s="5"/>
      <c r="C440" s="20"/>
      <c r="D440" s="21"/>
      <c r="E440" s="21"/>
      <c r="F440" s="21"/>
      <c r="G440" s="21"/>
      <c r="H440" s="21"/>
      <c r="I440" s="21"/>
      <c r="J440" s="21"/>
      <c r="K440" s="21"/>
      <c r="L440" s="21"/>
      <c r="M440" s="21"/>
      <c r="N440" s="21"/>
      <c r="O440" s="21"/>
      <c r="P440" s="21"/>
      <c r="Q440" s="21"/>
      <c r="R440" s="21"/>
      <c r="S440" s="21"/>
      <c r="T440" s="5"/>
    </row>
    <row r="441" spans="2:20">
      <c r="B441" s="5"/>
      <c r="C441" s="22" t="s">
        <v>68</v>
      </c>
      <c r="D441" s="14">
        <v>1.79989703190501</v>
      </c>
      <c r="E441" s="14">
        <v>0</v>
      </c>
      <c r="F441" s="14">
        <v>5.22589106512674E-2</v>
      </c>
      <c r="G441" s="14">
        <v>0</v>
      </c>
      <c r="H441" s="14">
        <v>0</v>
      </c>
      <c r="I441" s="14">
        <v>0</v>
      </c>
      <c r="J441" s="14">
        <v>13.331842727893299</v>
      </c>
      <c r="K441" s="14">
        <v>4.1186114199060402</v>
      </c>
      <c r="L441" s="14">
        <v>8.3494072265624997</v>
      </c>
      <c r="M441" s="14">
        <v>63.939809293815799</v>
      </c>
      <c r="N441" s="14">
        <v>0</v>
      </c>
      <c r="O441" s="14">
        <v>0</v>
      </c>
      <c r="P441" s="14">
        <v>150.76353147926901</v>
      </c>
      <c r="Q441" s="14">
        <v>27.157242806109199</v>
      </c>
      <c r="R441" s="14">
        <v>8.9542294921874994</v>
      </c>
      <c r="S441" s="23">
        <v>278.46683038830002</v>
      </c>
      <c r="T441" s="5"/>
    </row>
    <row r="442" spans="2:20">
      <c r="B442" s="5"/>
      <c r="C442" s="22" t="s">
        <v>69</v>
      </c>
      <c r="D442" s="14">
        <v>0</v>
      </c>
      <c r="E442" s="14">
        <v>0</v>
      </c>
      <c r="F442" s="14">
        <v>2.1712429478419102</v>
      </c>
      <c r="G442" s="14">
        <v>0</v>
      </c>
      <c r="H442" s="14">
        <v>0</v>
      </c>
      <c r="I442" s="14">
        <v>0</v>
      </c>
      <c r="J442" s="14">
        <v>0</v>
      </c>
      <c r="K442" s="14">
        <v>0</v>
      </c>
      <c r="L442" s="14">
        <v>12.7882726969122</v>
      </c>
      <c r="M442" s="14">
        <v>24.887279738493302</v>
      </c>
      <c r="N442" s="14">
        <v>0</v>
      </c>
      <c r="O442" s="14">
        <v>0</v>
      </c>
      <c r="P442" s="14">
        <v>92.289301413656304</v>
      </c>
      <c r="Q442" s="14">
        <v>0</v>
      </c>
      <c r="R442" s="14">
        <v>7.1149935986121697</v>
      </c>
      <c r="S442" s="23">
        <v>139.251090395516</v>
      </c>
      <c r="T442" s="5"/>
    </row>
    <row r="443" spans="2:20">
      <c r="B443" s="5"/>
      <c r="C443" s="22" t="s">
        <v>70</v>
      </c>
      <c r="D443" s="14">
        <v>0</v>
      </c>
      <c r="E443" s="14">
        <v>0</v>
      </c>
      <c r="F443" s="14">
        <v>0.35468706008189399</v>
      </c>
      <c r="G443" s="14">
        <v>0</v>
      </c>
      <c r="H443" s="14">
        <v>0</v>
      </c>
      <c r="I443" s="14">
        <v>0</v>
      </c>
      <c r="J443" s="14">
        <v>47.9682238056754</v>
      </c>
      <c r="K443" s="14">
        <v>0</v>
      </c>
      <c r="L443" s="14">
        <v>0</v>
      </c>
      <c r="M443" s="14">
        <v>17.598271269670001</v>
      </c>
      <c r="N443" s="14">
        <v>106.862728555422</v>
      </c>
      <c r="O443" s="14">
        <v>3.7519530039459799</v>
      </c>
      <c r="P443" s="14">
        <v>134.324841663434</v>
      </c>
      <c r="Q443" s="14">
        <v>28.562960275021499</v>
      </c>
      <c r="R443" s="14">
        <v>0</v>
      </c>
      <c r="S443" s="23">
        <v>339.42366563325101</v>
      </c>
      <c r="T443" s="5"/>
    </row>
    <row r="444" spans="2:20">
      <c r="B444" s="5"/>
      <c r="C444" s="22" t="s">
        <v>71</v>
      </c>
      <c r="D444" s="14">
        <v>0</v>
      </c>
      <c r="E444" s="14">
        <v>0</v>
      </c>
      <c r="F444" s="14">
        <v>1.3910064361048399E-2</v>
      </c>
      <c r="G444" s="14">
        <v>0</v>
      </c>
      <c r="H444" s="14">
        <v>0</v>
      </c>
      <c r="I444" s="14">
        <v>0</v>
      </c>
      <c r="J444" s="14">
        <v>6.5361621549849502</v>
      </c>
      <c r="K444" s="14">
        <v>0</v>
      </c>
      <c r="L444" s="14">
        <v>0</v>
      </c>
      <c r="M444" s="14">
        <v>5.4198008615464897</v>
      </c>
      <c r="N444" s="14">
        <v>15.069021727073199</v>
      </c>
      <c r="O444" s="14">
        <v>1.4344248188770199</v>
      </c>
      <c r="P444" s="14">
        <v>109.143617899049</v>
      </c>
      <c r="Q444" s="14">
        <v>14.972206075305801</v>
      </c>
      <c r="R444" s="14">
        <v>0</v>
      </c>
      <c r="S444" s="23">
        <v>152.589143601198</v>
      </c>
      <c r="T444" s="5"/>
    </row>
    <row r="445" spans="2:20">
      <c r="B445" s="5"/>
      <c r="C445" s="22" t="s">
        <v>72</v>
      </c>
      <c r="D445" s="14">
        <v>0</v>
      </c>
      <c r="E445" s="14">
        <v>0</v>
      </c>
      <c r="F445" s="14">
        <v>0</v>
      </c>
      <c r="G445" s="14">
        <v>0</v>
      </c>
      <c r="H445" s="14">
        <v>0</v>
      </c>
      <c r="I445" s="14">
        <v>0</v>
      </c>
      <c r="J445" s="14">
        <v>5.0054618408177598</v>
      </c>
      <c r="K445" s="14">
        <v>0</v>
      </c>
      <c r="L445" s="14">
        <v>18.815796579352799</v>
      </c>
      <c r="M445" s="14">
        <v>0.65554734743876097</v>
      </c>
      <c r="N445" s="14">
        <v>0</v>
      </c>
      <c r="O445" s="14">
        <v>2.1874070050904901</v>
      </c>
      <c r="P445" s="14">
        <v>5.5978638718802802</v>
      </c>
      <c r="Q445" s="14">
        <v>0</v>
      </c>
      <c r="R445" s="14">
        <v>0.443393311842667</v>
      </c>
      <c r="S445" s="23">
        <v>32.705469956422696</v>
      </c>
      <c r="T445" s="5"/>
    </row>
    <row r="446" spans="2:20">
      <c r="B446" s="5"/>
      <c r="C446" s="22" t="s">
        <v>73</v>
      </c>
      <c r="D446" s="14">
        <v>0</v>
      </c>
      <c r="E446" s="14">
        <v>0</v>
      </c>
      <c r="F446" s="14">
        <v>0</v>
      </c>
      <c r="G446" s="14">
        <v>0</v>
      </c>
      <c r="H446" s="14">
        <v>0</v>
      </c>
      <c r="I446" s="14">
        <v>0</v>
      </c>
      <c r="J446" s="14">
        <v>0</v>
      </c>
      <c r="K446" s="14">
        <v>0</v>
      </c>
      <c r="L446" s="14">
        <v>0</v>
      </c>
      <c r="M446" s="14">
        <v>0</v>
      </c>
      <c r="N446" s="14">
        <v>0</v>
      </c>
      <c r="O446" s="14">
        <v>0</v>
      </c>
      <c r="P446" s="14">
        <v>8</v>
      </c>
      <c r="Q446" s="14">
        <v>0</v>
      </c>
      <c r="R446" s="14">
        <v>0</v>
      </c>
      <c r="S446" s="23">
        <v>8</v>
      </c>
      <c r="T446" s="5"/>
    </row>
    <row r="447" spans="2:20">
      <c r="B447" s="5"/>
      <c r="C447" s="18" t="s">
        <v>74</v>
      </c>
      <c r="D447" s="19">
        <v>1.79989703190501</v>
      </c>
      <c r="E447" s="19">
        <v>0</v>
      </c>
      <c r="F447" s="19">
        <v>2.5920989829361201</v>
      </c>
      <c r="G447" s="19">
        <v>0</v>
      </c>
      <c r="H447" s="19">
        <v>0</v>
      </c>
      <c r="I447" s="19">
        <v>0</v>
      </c>
      <c r="J447" s="19">
        <v>72.841690529371405</v>
      </c>
      <c r="K447" s="19">
        <v>4.1186114199060402</v>
      </c>
      <c r="L447" s="19">
        <v>39.953476502827499</v>
      </c>
      <c r="M447" s="19">
        <v>112.500708510964</v>
      </c>
      <c r="N447" s="19">
        <v>121.931750282495</v>
      </c>
      <c r="O447" s="19">
        <v>7.3737848279134903</v>
      </c>
      <c r="P447" s="19">
        <v>500.11915632728898</v>
      </c>
      <c r="Q447" s="19">
        <v>70.692409156436497</v>
      </c>
      <c r="R447" s="19">
        <v>16.512616402642301</v>
      </c>
      <c r="S447" s="19">
        <v>950.43619997468704</v>
      </c>
      <c r="T447" s="5"/>
    </row>
    <row r="448" spans="2:20">
      <c r="B448" s="5"/>
      <c r="C448" s="13" t="s">
        <v>75</v>
      </c>
      <c r="D448" s="14">
        <v>0.11915305480957</v>
      </c>
      <c r="E448" s="14">
        <v>0</v>
      </c>
      <c r="F448" s="14">
        <v>61.1470679855287</v>
      </c>
      <c r="G448" s="14">
        <v>3.6153613407475298</v>
      </c>
      <c r="H448" s="14">
        <v>0</v>
      </c>
      <c r="I448" s="14">
        <v>0</v>
      </c>
      <c r="J448" s="14">
        <v>0</v>
      </c>
      <c r="K448" s="14">
        <v>0</v>
      </c>
      <c r="L448" s="14">
        <v>30.1084320007324</v>
      </c>
      <c r="M448" s="14">
        <v>0</v>
      </c>
      <c r="N448" s="14">
        <v>0</v>
      </c>
      <c r="O448" s="14">
        <v>0</v>
      </c>
      <c r="P448" s="14">
        <v>0</v>
      </c>
      <c r="Q448" s="14">
        <v>0</v>
      </c>
      <c r="R448" s="14">
        <v>20.5435542449951</v>
      </c>
      <c r="S448" s="23">
        <v>115.53356862681299</v>
      </c>
      <c r="T448" s="5"/>
    </row>
    <row r="449" spans="2:20">
      <c r="B449" s="5"/>
      <c r="C449" s="18" t="s">
        <v>76</v>
      </c>
      <c r="D449" s="19">
        <v>1.9190500867145801</v>
      </c>
      <c r="E449" s="19">
        <v>0</v>
      </c>
      <c r="F449" s="19">
        <v>63.7391669684649</v>
      </c>
      <c r="G449" s="19">
        <v>3.6153613407475298</v>
      </c>
      <c r="H449" s="19">
        <v>0</v>
      </c>
      <c r="I449" s="19">
        <v>0</v>
      </c>
      <c r="J449" s="19">
        <v>72.841690529371405</v>
      </c>
      <c r="K449" s="19">
        <v>4.1186114199060402</v>
      </c>
      <c r="L449" s="19">
        <v>70.061908503559906</v>
      </c>
      <c r="M449" s="19">
        <v>112.500708510964</v>
      </c>
      <c r="N449" s="19">
        <v>121.931750282495</v>
      </c>
      <c r="O449" s="19">
        <v>7.3737848279134903</v>
      </c>
      <c r="P449" s="19">
        <v>500.11915632728898</v>
      </c>
      <c r="Q449" s="19">
        <v>70.692409156436497</v>
      </c>
      <c r="R449" s="19">
        <v>37.056170647637501</v>
      </c>
      <c r="S449" s="19">
        <v>1065.9697686014999</v>
      </c>
      <c r="T449" s="5"/>
    </row>
    <row r="450" spans="2:20">
      <c r="B450" s="5"/>
      <c r="C450" s="5"/>
      <c r="D450" s="24">
        <f t="shared" ref="D450:S450" si="9">D449+D439-D425</f>
        <v>1.0658141036401503E-14</v>
      </c>
      <c r="E450" s="24">
        <f t="shared" si="9"/>
        <v>0</v>
      </c>
      <c r="F450" s="24">
        <f t="shared" si="9"/>
        <v>9.5923269327613525E-14</v>
      </c>
      <c r="G450" s="24">
        <f t="shared" si="9"/>
        <v>0</v>
      </c>
      <c r="H450" s="24">
        <f t="shared" si="9"/>
        <v>0</v>
      </c>
      <c r="I450" s="24">
        <f t="shared" si="9"/>
        <v>0</v>
      </c>
      <c r="J450" s="24">
        <f t="shared" si="9"/>
        <v>0</v>
      </c>
      <c r="K450" s="24">
        <f t="shared" si="9"/>
        <v>0</v>
      </c>
      <c r="L450" s="24">
        <f t="shared" si="9"/>
        <v>-3.979039320256561E-13</v>
      </c>
      <c r="M450" s="24">
        <f t="shared" si="9"/>
        <v>-1.9984014443252818E-13</v>
      </c>
      <c r="N450" s="24">
        <f t="shared" si="9"/>
        <v>0</v>
      </c>
      <c r="O450" s="24">
        <f t="shared" si="9"/>
        <v>0</v>
      </c>
      <c r="P450" s="24">
        <f t="shared" si="9"/>
        <v>-1.3855583347321954E-13</v>
      </c>
      <c r="Q450" s="24">
        <f t="shared" si="9"/>
        <v>-9.9475983006414026E-14</v>
      </c>
      <c r="R450" s="24">
        <f t="shared" si="9"/>
        <v>7.815970093361102E-14</v>
      </c>
      <c r="S450" s="24">
        <f t="shared" si="9"/>
        <v>3.865352482534945E-12</v>
      </c>
      <c r="T450" s="5"/>
    </row>
    <row r="451" spans="2:20">
      <c r="B451" s="5"/>
      <c r="C451" s="5"/>
      <c r="D451" s="5"/>
      <c r="E451" s="5"/>
      <c r="F451" s="5"/>
      <c r="G451" s="5"/>
      <c r="H451" s="5"/>
      <c r="I451" s="5"/>
      <c r="J451" s="5"/>
      <c r="K451" s="5"/>
      <c r="L451" s="5"/>
      <c r="M451" s="5"/>
      <c r="N451" s="5"/>
      <c r="O451" s="5"/>
      <c r="P451" s="5"/>
      <c r="Q451" s="5"/>
      <c r="R451" s="5"/>
      <c r="S451" s="5"/>
      <c r="T451" s="5"/>
    </row>
  </sheetData>
  <mergeCells count="144">
    <mergeCell ref="I417:I418"/>
    <mergeCell ref="J417:O417"/>
    <mergeCell ref="P417:P418"/>
    <mergeCell ref="Q417:Q418"/>
    <mergeCell ref="R417:R418"/>
    <mergeCell ref="S417:S418"/>
    <mergeCell ref="C417:C418"/>
    <mergeCell ref="D417:D418"/>
    <mergeCell ref="E417:E418"/>
    <mergeCell ref="F417:F418"/>
    <mergeCell ref="G417:G418"/>
    <mergeCell ref="H417:H418"/>
    <mergeCell ref="I380:I381"/>
    <mergeCell ref="J380:O380"/>
    <mergeCell ref="P380:P381"/>
    <mergeCell ref="Q380:Q381"/>
    <mergeCell ref="R380:R381"/>
    <mergeCell ref="S380:S381"/>
    <mergeCell ref="C380:C381"/>
    <mergeCell ref="D380:D381"/>
    <mergeCell ref="E380:E381"/>
    <mergeCell ref="F380:F381"/>
    <mergeCell ref="G380:G381"/>
    <mergeCell ref="H380:H381"/>
    <mergeCell ref="I343:I344"/>
    <mergeCell ref="J343:O343"/>
    <mergeCell ref="P343:P344"/>
    <mergeCell ref="Q343:Q344"/>
    <mergeCell ref="R343:R344"/>
    <mergeCell ref="S343:S344"/>
    <mergeCell ref="C343:C344"/>
    <mergeCell ref="D343:D344"/>
    <mergeCell ref="E343:E344"/>
    <mergeCell ref="F343:F344"/>
    <mergeCell ref="G343:G344"/>
    <mergeCell ref="H343:H344"/>
    <mergeCell ref="I306:I307"/>
    <mergeCell ref="J306:O306"/>
    <mergeCell ref="P306:P307"/>
    <mergeCell ref="Q306:Q307"/>
    <mergeCell ref="R306:R307"/>
    <mergeCell ref="S306:S307"/>
    <mergeCell ref="C306:C307"/>
    <mergeCell ref="D306:D307"/>
    <mergeCell ref="E306:E307"/>
    <mergeCell ref="F306:F307"/>
    <mergeCell ref="G306:G307"/>
    <mergeCell ref="H306:H307"/>
    <mergeCell ref="I269:I270"/>
    <mergeCell ref="J269:O269"/>
    <mergeCell ref="P269:P270"/>
    <mergeCell ref="Q269:Q270"/>
    <mergeCell ref="R269:R270"/>
    <mergeCell ref="S269:S270"/>
    <mergeCell ref="C269:C270"/>
    <mergeCell ref="D269:D270"/>
    <mergeCell ref="E269:E270"/>
    <mergeCell ref="F269:F270"/>
    <mergeCell ref="G269:G270"/>
    <mergeCell ref="H269:H270"/>
    <mergeCell ref="I232:I233"/>
    <mergeCell ref="J232:O232"/>
    <mergeCell ref="P232:P233"/>
    <mergeCell ref="Q232:Q233"/>
    <mergeCell ref="R232:R233"/>
    <mergeCell ref="S232:S233"/>
    <mergeCell ref="C232:C233"/>
    <mergeCell ref="D232:D233"/>
    <mergeCell ref="E232:E233"/>
    <mergeCell ref="F232:F233"/>
    <mergeCell ref="G232:G233"/>
    <mergeCell ref="H232:H233"/>
    <mergeCell ref="I195:I196"/>
    <mergeCell ref="J195:O195"/>
    <mergeCell ref="P195:P196"/>
    <mergeCell ref="Q195:Q196"/>
    <mergeCell ref="R195:R196"/>
    <mergeCell ref="S195:S196"/>
    <mergeCell ref="C195:C196"/>
    <mergeCell ref="D195:D196"/>
    <mergeCell ref="E195:E196"/>
    <mergeCell ref="F195:F196"/>
    <mergeCell ref="G195:G196"/>
    <mergeCell ref="H195:H196"/>
    <mergeCell ref="I158:I159"/>
    <mergeCell ref="J158:O158"/>
    <mergeCell ref="P158:P159"/>
    <mergeCell ref="Q158:Q159"/>
    <mergeCell ref="R158:R159"/>
    <mergeCell ref="S158:S159"/>
    <mergeCell ref="C158:C159"/>
    <mergeCell ref="D158:D159"/>
    <mergeCell ref="E158:E159"/>
    <mergeCell ref="F158:F159"/>
    <mergeCell ref="G158:G159"/>
    <mergeCell ref="H158:H159"/>
    <mergeCell ref="I121:I122"/>
    <mergeCell ref="J121:O121"/>
    <mergeCell ref="P121:P122"/>
    <mergeCell ref="Q121:Q122"/>
    <mergeCell ref="R121:R122"/>
    <mergeCell ref="S121:S122"/>
    <mergeCell ref="C121:C122"/>
    <mergeCell ref="D121:D122"/>
    <mergeCell ref="E121:E122"/>
    <mergeCell ref="F121:F122"/>
    <mergeCell ref="G121:G122"/>
    <mergeCell ref="H121:H122"/>
    <mergeCell ref="I84:I85"/>
    <mergeCell ref="J84:O84"/>
    <mergeCell ref="P84:P85"/>
    <mergeCell ref="Q84:Q85"/>
    <mergeCell ref="R84:R85"/>
    <mergeCell ref="S84:S85"/>
    <mergeCell ref="C84:C85"/>
    <mergeCell ref="D84:D85"/>
    <mergeCell ref="E84:E85"/>
    <mergeCell ref="F84:F85"/>
    <mergeCell ref="G84:G85"/>
    <mergeCell ref="H84:H85"/>
    <mergeCell ref="I47:I48"/>
    <mergeCell ref="J47:O47"/>
    <mergeCell ref="P47:P48"/>
    <mergeCell ref="Q47:Q48"/>
    <mergeCell ref="R47:R48"/>
    <mergeCell ref="S47:S48"/>
    <mergeCell ref="C47:C48"/>
    <mergeCell ref="D47:D48"/>
    <mergeCell ref="E47:E48"/>
    <mergeCell ref="F47:F48"/>
    <mergeCell ref="G47:G48"/>
    <mergeCell ref="H47:H48"/>
    <mergeCell ref="I10:I11"/>
    <mergeCell ref="J10:O10"/>
    <mergeCell ref="P10:P11"/>
    <mergeCell ref="Q10:Q11"/>
    <mergeCell ref="R10:R11"/>
    <mergeCell ref="S10:S11"/>
    <mergeCell ref="C10:C11"/>
    <mergeCell ref="D10:D11"/>
    <mergeCell ref="E10:E11"/>
    <mergeCell ref="F10:F11"/>
    <mergeCell ref="G10:G11"/>
    <mergeCell ref="H10:H11"/>
  </mergeCells>
  <conditionalFormatting sqref="E29:G29 D30:G31 J11:N11 P33:S33 D33:I33 D32:S32 H29:I31 D18:S22 D25:I28 J25:S31 S23:S24 P15:S17 E15:I17 J15:O16 Q12:S14 G12:G14 D12:D17 D56:R57 S54 S56:S68 S70">
    <cfRule type="cellIs" dxfId="489" priority="1" operator="equal">
      <formula>0</formula>
    </cfRule>
  </conditionalFormatting>
  <conditionalFormatting sqref="P21:P22">
    <cfRule type="cellIs" dxfId="488" priority="2" operator="equal">
      <formula>0</formula>
    </cfRule>
  </conditionalFormatting>
  <conditionalFormatting sqref="P12:P14">
    <cfRule type="cellIs" dxfId="487" priority="3" operator="equal">
      <formula>0</formula>
    </cfRule>
  </conditionalFormatting>
  <conditionalFormatting sqref="D12:E14 H12:I14">
    <cfRule type="cellIs" dxfId="486" priority="4" operator="equal">
      <formula>0</formula>
    </cfRule>
  </conditionalFormatting>
  <conditionalFormatting sqref="F12:F14">
    <cfRule type="cellIs" dxfId="485" priority="5" operator="equal">
      <formula>0</formula>
    </cfRule>
  </conditionalFormatting>
  <conditionalFormatting sqref="D29">
    <cfRule type="cellIs" dxfId="484" priority="6" operator="equal">
      <formula>0</formula>
    </cfRule>
  </conditionalFormatting>
  <conditionalFormatting sqref="O11">
    <cfRule type="cellIs" dxfId="483" priority="7" operator="equal">
      <formula>0</formula>
    </cfRule>
  </conditionalFormatting>
  <conditionalFormatting sqref="J15:J17 J33">
    <cfRule type="cellIs" dxfId="482" priority="8" operator="equal">
      <formula>0</formula>
    </cfRule>
  </conditionalFormatting>
  <conditionalFormatting sqref="J12:J14">
    <cfRule type="cellIs" dxfId="481" priority="9" operator="equal">
      <formula>0</formula>
    </cfRule>
  </conditionalFormatting>
  <conditionalFormatting sqref="K15:K17 K33">
    <cfRule type="cellIs" dxfId="480" priority="10" operator="equal">
      <formula>0</formula>
    </cfRule>
  </conditionalFormatting>
  <conditionalFormatting sqref="K12:K14">
    <cfRule type="cellIs" dxfId="479" priority="11" operator="equal">
      <formula>0</formula>
    </cfRule>
  </conditionalFormatting>
  <conditionalFormatting sqref="L15:L17 L33">
    <cfRule type="cellIs" dxfId="478" priority="12" operator="equal">
      <formula>0</formula>
    </cfRule>
  </conditionalFormatting>
  <conditionalFormatting sqref="L12:L14">
    <cfRule type="cellIs" dxfId="477" priority="13" operator="equal">
      <formula>0</formula>
    </cfRule>
  </conditionalFormatting>
  <conditionalFormatting sqref="M15:M17 M33">
    <cfRule type="cellIs" dxfId="476" priority="14" operator="equal">
      <formula>0</formula>
    </cfRule>
  </conditionalFormatting>
  <conditionalFormatting sqref="M12:M14">
    <cfRule type="cellIs" dxfId="475" priority="15" operator="equal">
      <formula>0</formula>
    </cfRule>
  </conditionalFormatting>
  <conditionalFormatting sqref="N15:N17 N33">
    <cfRule type="cellIs" dxfId="474" priority="16" operator="equal">
      <formula>0</formula>
    </cfRule>
  </conditionalFormatting>
  <conditionalFormatting sqref="N12:N14">
    <cfRule type="cellIs" dxfId="473" priority="17" operator="equal">
      <formula>0</formula>
    </cfRule>
  </conditionalFormatting>
  <conditionalFormatting sqref="O15:O17 O33">
    <cfRule type="cellIs" dxfId="472" priority="18" operator="equal">
      <formula>0</formula>
    </cfRule>
  </conditionalFormatting>
  <conditionalFormatting sqref="O12:O14">
    <cfRule type="cellIs" dxfId="471" priority="19" operator="equal">
      <formula>0</formula>
    </cfRule>
  </conditionalFormatting>
  <conditionalFormatting sqref="D20:S22 D25:S32 S23:S24 D12:S18 D57:R57 S57:S68">
    <cfRule type="expression" dxfId="470" priority="20">
      <formula>LEN(TRIM(D12))=0</formula>
    </cfRule>
  </conditionalFormatting>
  <conditionalFormatting sqref="L15:L16">
    <cfRule type="cellIs" dxfId="469" priority="21" operator="equal">
      <formula>0</formula>
    </cfRule>
  </conditionalFormatting>
  <conditionalFormatting sqref="M15:M16">
    <cfRule type="cellIs" dxfId="468" priority="22" operator="equal">
      <formula>0</formula>
    </cfRule>
  </conditionalFormatting>
  <conditionalFormatting sqref="D23:R24">
    <cfRule type="cellIs" dxfId="467" priority="23" operator="equal">
      <formula>0</formula>
    </cfRule>
  </conditionalFormatting>
  <conditionalFormatting sqref="P23:P24">
    <cfRule type="cellIs" dxfId="466" priority="24" operator="equal">
      <formula>0</formula>
    </cfRule>
  </conditionalFormatting>
  <conditionalFormatting sqref="D23:R24">
    <cfRule type="expression" dxfId="465" priority="25">
      <formula>LEN(TRIM(D23))=0</formula>
    </cfRule>
  </conditionalFormatting>
  <conditionalFormatting sqref="N15:O15">
    <cfRule type="cellIs" dxfId="464" priority="26" operator="equal">
      <formula>0</formula>
    </cfRule>
  </conditionalFormatting>
  <conditionalFormatting sqref="N16:O16">
    <cfRule type="cellIs" dxfId="463" priority="27" operator="equal">
      <formula>0</formula>
    </cfRule>
  </conditionalFormatting>
  <conditionalFormatting sqref="S34:S41 D34:R40">
    <cfRule type="cellIs" dxfId="462" priority="28" operator="equal">
      <formula>0</formula>
    </cfRule>
  </conditionalFormatting>
  <conditionalFormatting sqref="D41:S41">
    <cfRule type="cellIs" dxfId="461" priority="29" operator="equal">
      <formula>0</formula>
    </cfRule>
  </conditionalFormatting>
  <conditionalFormatting sqref="D34:S41">
    <cfRule type="expression" dxfId="460" priority="30">
      <formula>LEN(TRIM(D34))=0</formula>
    </cfRule>
  </conditionalFormatting>
  <conditionalFormatting sqref="D41:R41">
    <cfRule type="cellIs" dxfId="459" priority="31" operator="equal">
      <formula>0</formula>
    </cfRule>
  </conditionalFormatting>
  <conditionalFormatting sqref="D42:S42">
    <cfRule type="cellIs" dxfId="458" priority="32" operator="equal">
      <formula>0</formula>
    </cfRule>
  </conditionalFormatting>
  <conditionalFormatting sqref="D42:S42">
    <cfRule type="expression" dxfId="457" priority="33">
      <formula>LEN(TRIM(D42))=0</formula>
    </cfRule>
  </conditionalFormatting>
  <conditionalFormatting sqref="J85:N85 D116:S116 P107:S107 D107:I107 D108:S114 D106:S106 D87:S93 S94:S105 D86:G86 L86:M86 P86:S86 S424:S426 S439:S447">
    <cfRule type="cellIs" dxfId="456" priority="34" operator="equal">
      <formula>0</formula>
    </cfRule>
  </conditionalFormatting>
  <conditionalFormatting sqref="P86:P88">
    <cfRule type="cellIs" dxfId="455" priority="35" operator="equal">
      <formula>0</formula>
    </cfRule>
  </conditionalFormatting>
  <conditionalFormatting sqref="P86:R86 L86:M86 D87:R88">
    <cfRule type="cellIs" dxfId="454" priority="36" operator="equal">
      <formula>0</formula>
    </cfRule>
  </conditionalFormatting>
  <conditionalFormatting sqref="F87:F88">
    <cfRule type="cellIs" dxfId="453" priority="37" operator="equal">
      <formula>0</formula>
    </cfRule>
  </conditionalFormatting>
  <conditionalFormatting sqref="O85">
    <cfRule type="cellIs" dxfId="452" priority="38" operator="equal">
      <formula>0</formula>
    </cfRule>
  </conditionalFormatting>
  <conditionalFormatting sqref="L86:M86">
    <cfRule type="cellIs" dxfId="451" priority="39" operator="equal">
      <formula>0</formula>
    </cfRule>
  </conditionalFormatting>
  <conditionalFormatting sqref="J89:J91 J107">
    <cfRule type="cellIs" dxfId="450" priority="40" operator="equal">
      <formula>0</formula>
    </cfRule>
  </conditionalFormatting>
  <conditionalFormatting sqref="J87:J88">
    <cfRule type="cellIs" dxfId="449" priority="41" operator="equal">
      <formula>0</formula>
    </cfRule>
  </conditionalFormatting>
  <conditionalFormatting sqref="K89:K91 K107">
    <cfRule type="cellIs" dxfId="448" priority="42" operator="equal">
      <formula>0</formula>
    </cfRule>
  </conditionalFormatting>
  <conditionalFormatting sqref="K87:K88">
    <cfRule type="cellIs" dxfId="447" priority="43" operator="equal">
      <formula>0</formula>
    </cfRule>
  </conditionalFormatting>
  <conditionalFormatting sqref="L89:L91 L107">
    <cfRule type="cellIs" dxfId="446" priority="44" operator="equal">
      <formula>0</formula>
    </cfRule>
  </conditionalFormatting>
  <conditionalFormatting sqref="L86:L88">
    <cfRule type="cellIs" dxfId="445" priority="45" operator="equal">
      <formula>0</formula>
    </cfRule>
  </conditionalFormatting>
  <conditionalFormatting sqref="M89:M91 M107">
    <cfRule type="cellIs" dxfId="444" priority="46" operator="equal">
      <formula>0</formula>
    </cfRule>
  </conditionalFormatting>
  <conditionalFormatting sqref="M86:M88">
    <cfRule type="cellIs" dxfId="443" priority="47" operator="equal">
      <formula>0</formula>
    </cfRule>
  </conditionalFormatting>
  <conditionalFormatting sqref="N89:N91 N107">
    <cfRule type="cellIs" dxfId="442" priority="48" operator="equal">
      <formula>0</formula>
    </cfRule>
  </conditionalFormatting>
  <conditionalFormatting sqref="N87:N88">
    <cfRule type="cellIs" dxfId="441" priority="49" operator="equal">
      <formula>0</formula>
    </cfRule>
  </conditionalFormatting>
  <conditionalFormatting sqref="O89:O91 O107">
    <cfRule type="cellIs" dxfId="440" priority="50" operator="equal">
      <formula>0</formula>
    </cfRule>
  </conditionalFormatting>
  <conditionalFormatting sqref="O87:O88">
    <cfRule type="cellIs" dxfId="439" priority="51" operator="equal">
      <formula>0</formula>
    </cfRule>
  </conditionalFormatting>
  <conditionalFormatting sqref="D115:S115">
    <cfRule type="cellIs" dxfId="438" priority="52" operator="equal">
      <formula>0</formula>
    </cfRule>
  </conditionalFormatting>
  <conditionalFormatting sqref="D108:S116 D106:S106 S94:S105 D87:S92 D86:G86 L86:M86 P86:S86 S439">
    <cfRule type="expression" dxfId="437" priority="53">
      <formula>LEN(TRIM(D86))=0</formula>
    </cfRule>
  </conditionalFormatting>
  <conditionalFormatting sqref="J122:N122">
    <cfRule type="cellIs" dxfId="436" priority="54" operator="equal">
      <formula>0</formula>
    </cfRule>
  </conditionalFormatting>
  <conditionalFormatting sqref="O122">
    <cfRule type="cellIs" dxfId="435" priority="55" operator="equal">
      <formula>0</formula>
    </cfRule>
  </conditionalFormatting>
  <conditionalFormatting sqref="D115:R115">
    <cfRule type="cellIs" dxfId="434" priority="56" operator="equal">
      <formula>0</formula>
    </cfRule>
  </conditionalFormatting>
  <conditionalFormatting sqref="L89:L90">
    <cfRule type="cellIs" dxfId="433" priority="57" operator="equal">
      <formula>0</formula>
    </cfRule>
  </conditionalFormatting>
  <conditionalFormatting sqref="M89:M90">
    <cfRule type="cellIs" dxfId="432" priority="58" operator="equal">
      <formula>0</formula>
    </cfRule>
  </conditionalFormatting>
  <conditionalFormatting sqref="N89:O89">
    <cfRule type="cellIs" dxfId="431" priority="59" operator="equal">
      <formula>0</formula>
    </cfRule>
  </conditionalFormatting>
  <conditionalFormatting sqref="N90:O90">
    <cfRule type="cellIs" dxfId="430" priority="60" operator="equal">
      <formula>0</formula>
    </cfRule>
  </conditionalFormatting>
  <conditionalFormatting sqref="Q50:R51 P54:R54 E66:G66 G50:G51 D67:G68 P62:R68 D54:I54 J48:N48 P70:R70 D70:I70 H62:I68 D62:G65">
    <cfRule type="cellIs" dxfId="429" priority="61" operator="equal">
      <formula>0</formula>
    </cfRule>
  </conditionalFormatting>
  <conditionalFormatting sqref="P50:P51">
    <cfRule type="cellIs" dxfId="428" priority="62" operator="equal">
      <formula>0</formula>
    </cfRule>
  </conditionalFormatting>
  <conditionalFormatting sqref="D50:E51 H50:I51">
    <cfRule type="cellIs" dxfId="427" priority="63" operator="equal">
      <formula>0</formula>
    </cfRule>
  </conditionalFormatting>
  <conditionalFormatting sqref="F50:F51">
    <cfRule type="cellIs" dxfId="426" priority="64" operator="equal">
      <formula>0</formula>
    </cfRule>
  </conditionalFormatting>
  <conditionalFormatting sqref="D66">
    <cfRule type="cellIs" dxfId="425" priority="65" operator="equal">
      <formula>0</formula>
    </cfRule>
  </conditionalFormatting>
  <conditionalFormatting sqref="O48">
    <cfRule type="cellIs" dxfId="424" priority="66" operator="equal">
      <formula>0</formula>
    </cfRule>
  </conditionalFormatting>
  <conditionalFormatting sqref="J54 J70 J62:J68">
    <cfRule type="cellIs" dxfId="423" priority="67" operator="equal">
      <formula>0</formula>
    </cfRule>
  </conditionalFormatting>
  <conditionalFormatting sqref="J50:J51">
    <cfRule type="cellIs" dxfId="422" priority="68" operator="equal">
      <formula>0</formula>
    </cfRule>
  </conditionalFormatting>
  <conditionalFormatting sqref="K54 K70 K62:K68">
    <cfRule type="cellIs" dxfId="421" priority="69" operator="equal">
      <formula>0</formula>
    </cfRule>
  </conditionalFormatting>
  <conditionalFormatting sqref="K50:K51">
    <cfRule type="cellIs" dxfId="420" priority="70" operator="equal">
      <formula>0</formula>
    </cfRule>
  </conditionalFormatting>
  <conditionalFormatting sqref="L54 L70 L62:L68">
    <cfRule type="cellIs" dxfId="419" priority="71" operator="equal">
      <formula>0</formula>
    </cfRule>
  </conditionalFormatting>
  <conditionalFormatting sqref="L50:L51">
    <cfRule type="cellIs" dxfId="418" priority="72" operator="equal">
      <formula>0</formula>
    </cfRule>
  </conditionalFormatting>
  <conditionalFormatting sqref="M54 M70 M62:M68">
    <cfRule type="cellIs" dxfId="417" priority="73" operator="equal">
      <formula>0</formula>
    </cfRule>
  </conditionalFormatting>
  <conditionalFormatting sqref="M50:M51">
    <cfRule type="cellIs" dxfId="416" priority="74" operator="equal">
      <formula>0</formula>
    </cfRule>
  </conditionalFormatting>
  <conditionalFormatting sqref="N54 N70 N62:N68">
    <cfRule type="cellIs" dxfId="415" priority="75" operator="equal">
      <formula>0</formula>
    </cfRule>
  </conditionalFormatting>
  <conditionalFormatting sqref="N50:N51">
    <cfRule type="cellIs" dxfId="414" priority="76" operator="equal">
      <formula>0</formula>
    </cfRule>
  </conditionalFormatting>
  <conditionalFormatting sqref="O54 O70 O62:O68">
    <cfRule type="cellIs" dxfId="413" priority="77" operator="equal">
      <formula>0</formula>
    </cfRule>
  </conditionalFormatting>
  <conditionalFormatting sqref="O50:O51">
    <cfRule type="cellIs" dxfId="412" priority="78" operator="equal">
      <formula>0</formula>
    </cfRule>
  </conditionalFormatting>
  <conditionalFormatting sqref="D50:R51 D62:R68 D54:R54">
    <cfRule type="expression" dxfId="411" priority="79">
      <formula>LEN(TRIM(D50))=0</formula>
    </cfRule>
  </conditionalFormatting>
  <conditionalFormatting sqref="D58:R58">
    <cfRule type="cellIs" dxfId="410" priority="80" operator="equal">
      <formula>0</formula>
    </cfRule>
  </conditionalFormatting>
  <conditionalFormatting sqref="P58">
    <cfRule type="cellIs" dxfId="409" priority="81" operator="equal">
      <formula>0</formula>
    </cfRule>
  </conditionalFormatting>
  <conditionalFormatting sqref="J58">
    <cfRule type="cellIs" dxfId="408" priority="82" operator="equal">
      <formula>0</formula>
    </cfRule>
  </conditionalFormatting>
  <conditionalFormatting sqref="K58">
    <cfRule type="cellIs" dxfId="407" priority="83" operator="equal">
      <formula>0</formula>
    </cfRule>
  </conditionalFormatting>
  <conditionalFormatting sqref="L58">
    <cfRule type="cellIs" dxfId="406" priority="84" operator="equal">
      <formula>0</formula>
    </cfRule>
  </conditionalFormatting>
  <conditionalFormatting sqref="M58">
    <cfRule type="cellIs" dxfId="405" priority="85" operator="equal">
      <formula>0</formula>
    </cfRule>
  </conditionalFormatting>
  <conditionalFormatting sqref="N58">
    <cfRule type="cellIs" dxfId="404" priority="86" operator="equal">
      <formula>0</formula>
    </cfRule>
  </conditionalFormatting>
  <conditionalFormatting sqref="O58">
    <cfRule type="cellIs" dxfId="403" priority="87" operator="equal">
      <formula>0</formula>
    </cfRule>
  </conditionalFormatting>
  <conditionalFormatting sqref="D58:R58">
    <cfRule type="expression" dxfId="402" priority="88">
      <formula>LEN(TRIM(D58))=0</formula>
    </cfRule>
  </conditionalFormatting>
  <conditionalFormatting sqref="P49:R49 D49:G49">
    <cfRule type="cellIs" dxfId="401" priority="89" operator="equal">
      <formula>0</formula>
    </cfRule>
  </conditionalFormatting>
  <conditionalFormatting sqref="H49">
    <cfRule type="cellIs" dxfId="400" priority="90" operator="equal">
      <formula>0</formula>
    </cfRule>
  </conditionalFormatting>
  <conditionalFormatting sqref="I49">
    <cfRule type="cellIs" dxfId="399" priority="91" operator="equal">
      <formula>0</formula>
    </cfRule>
  </conditionalFormatting>
  <conditionalFormatting sqref="L49:O49">
    <cfRule type="cellIs" dxfId="398" priority="92" operator="equal">
      <formula>0</formula>
    </cfRule>
  </conditionalFormatting>
  <conditionalFormatting sqref="J49">
    <cfRule type="cellIs" dxfId="397" priority="93" operator="equal">
      <formula>0</formula>
    </cfRule>
  </conditionalFormatting>
  <conditionalFormatting sqref="K49">
    <cfRule type="cellIs" dxfId="396" priority="94" operator="equal">
      <formula>0</formula>
    </cfRule>
  </conditionalFormatting>
  <conditionalFormatting sqref="D49:R49">
    <cfRule type="expression" dxfId="395" priority="95">
      <formula>LEN(TRIM(D49))=0</formula>
    </cfRule>
  </conditionalFormatting>
  <conditionalFormatting sqref="S49:S51">
    <cfRule type="cellIs" dxfId="394" priority="96" operator="equal">
      <formula>0</formula>
    </cfRule>
  </conditionalFormatting>
  <conditionalFormatting sqref="S49:S51 S54">
    <cfRule type="expression" dxfId="393" priority="97">
      <formula>LEN(TRIM(S49))=0</formula>
    </cfRule>
  </conditionalFormatting>
  <conditionalFormatting sqref="S52:S53">
    <cfRule type="cellIs" dxfId="392" priority="98" operator="equal">
      <formula>0</formula>
    </cfRule>
  </conditionalFormatting>
  <conditionalFormatting sqref="S52:S53">
    <cfRule type="expression" dxfId="391" priority="99">
      <formula>LEN(TRIM(S52))=0</formula>
    </cfRule>
  </conditionalFormatting>
  <conditionalFormatting sqref="D59:R59">
    <cfRule type="cellIs" dxfId="390" priority="100" operator="equal">
      <formula>0</formula>
    </cfRule>
  </conditionalFormatting>
  <conditionalFormatting sqref="P59">
    <cfRule type="cellIs" dxfId="389" priority="101" operator="equal">
      <formula>0</formula>
    </cfRule>
  </conditionalFormatting>
  <conditionalFormatting sqref="D59:R59">
    <cfRule type="expression" dxfId="388" priority="102">
      <formula>LEN(TRIM(D59))=0</formula>
    </cfRule>
  </conditionalFormatting>
  <conditionalFormatting sqref="D60:R61">
    <cfRule type="cellIs" dxfId="387" priority="103" operator="equal">
      <formula>0</formula>
    </cfRule>
  </conditionalFormatting>
  <conditionalFormatting sqref="P60:P61">
    <cfRule type="cellIs" dxfId="386" priority="104" operator="equal">
      <formula>0</formula>
    </cfRule>
  </conditionalFormatting>
  <conditionalFormatting sqref="D60:R61">
    <cfRule type="expression" dxfId="385" priority="105">
      <formula>LEN(TRIM(D60))=0</formula>
    </cfRule>
  </conditionalFormatting>
  <conditionalFormatting sqref="D52:R53">
    <cfRule type="cellIs" dxfId="384" priority="106" operator="equal">
      <formula>0</formula>
    </cfRule>
  </conditionalFormatting>
  <conditionalFormatting sqref="J52:J53">
    <cfRule type="cellIs" dxfId="383" priority="107" operator="equal">
      <formula>0</formula>
    </cfRule>
  </conditionalFormatting>
  <conditionalFormatting sqref="K52:K53">
    <cfRule type="cellIs" dxfId="382" priority="108" operator="equal">
      <formula>0</formula>
    </cfRule>
  </conditionalFormatting>
  <conditionalFormatting sqref="L52:L53">
    <cfRule type="cellIs" dxfId="381" priority="109" operator="equal">
      <formula>0</formula>
    </cfRule>
  </conditionalFormatting>
  <conditionalFormatting sqref="M52:M53">
    <cfRule type="cellIs" dxfId="380" priority="110" operator="equal">
      <formula>0</formula>
    </cfRule>
  </conditionalFormatting>
  <conditionalFormatting sqref="N52:N53">
    <cfRule type="cellIs" dxfId="379" priority="111" operator="equal">
      <formula>0</formula>
    </cfRule>
  </conditionalFormatting>
  <conditionalFormatting sqref="O52:O53">
    <cfRule type="cellIs" dxfId="378" priority="112" operator="equal">
      <formula>0</formula>
    </cfRule>
  </conditionalFormatting>
  <conditionalFormatting sqref="D52:R53">
    <cfRule type="expression" dxfId="377" priority="113">
      <formula>LEN(TRIM(D52))=0</formula>
    </cfRule>
  </conditionalFormatting>
  <conditionalFormatting sqref="L52:L53">
    <cfRule type="cellIs" dxfId="376" priority="114" operator="equal">
      <formula>0</formula>
    </cfRule>
  </conditionalFormatting>
  <conditionalFormatting sqref="M52:M53">
    <cfRule type="cellIs" dxfId="375" priority="115" operator="equal">
      <formula>0</formula>
    </cfRule>
  </conditionalFormatting>
  <conditionalFormatting sqref="N52:O52">
    <cfRule type="cellIs" dxfId="374" priority="116" operator="equal">
      <formula>0</formula>
    </cfRule>
  </conditionalFormatting>
  <conditionalFormatting sqref="N53:O53">
    <cfRule type="cellIs" dxfId="373" priority="117" operator="equal">
      <formula>0</formula>
    </cfRule>
  </conditionalFormatting>
  <conditionalFormatting sqref="S153 S123:S151">
    <cfRule type="cellIs" dxfId="372" priority="118" operator="equal">
      <formula>0</formula>
    </cfRule>
  </conditionalFormatting>
  <conditionalFormatting sqref="S152">
    <cfRule type="cellIs" dxfId="371" priority="119" operator="equal">
      <formula>0</formula>
    </cfRule>
  </conditionalFormatting>
  <conditionalFormatting sqref="S145:S153 S123:S129 S131:S143">
    <cfRule type="expression" dxfId="370" priority="120">
      <formula>LEN(TRIM(S123))=0</formula>
    </cfRule>
  </conditionalFormatting>
  <conditionalFormatting sqref="D55:S55">
    <cfRule type="cellIs" dxfId="369" priority="121" operator="equal">
      <formula>0</formula>
    </cfRule>
  </conditionalFormatting>
  <conditionalFormatting sqref="D55:S55">
    <cfRule type="expression" dxfId="368" priority="122">
      <formula>LEN(TRIM(D55))=0</formula>
    </cfRule>
  </conditionalFormatting>
  <conditionalFormatting sqref="D69:S69">
    <cfRule type="cellIs" dxfId="367" priority="123" operator="equal">
      <formula>0</formula>
    </cfRule>
  </conditionalFormatting>
  <conditionalFormatting sqref="D69:S69">
    <cfRule type="expression" dxfId="366" priority="124">
      <formula>LEN(TRIM(D69))=0</formula>
    </cfRule>
  </conditionalFormatting>
  <conditionalFormatting sqref="S71:S78 D71:R77">
    <cfRule type="cellIs" dxfId="365" priority="125" operator="equal">
      <formula>0</formula>
    </cfRule>
  </conditionalFormatting>
  <conditionalFormatting sqref="D78:S78">
    <cfRule type="cellIs" dxfId="364" priority="126" operator="equal">
      <formula>0</formula>
    </cfRule>
  </conditionalFormatting>
  <conditionalFormatting sqref="D71:S78">
    <cfRule type="expression" dxfId="363" priority="127">
      <formula>LEN(TRIM(D71))=0</formula>
    </cfRule>
  </conditionalFormatting>
  <conditionalFormatting sqref="D78:R78">
    <cfRule type="cellIs" dxfId="362" priority="128" operator="equal">
      <formula>0</formula>
    </cfRule>
  </conditionalFormatting>
  <conditionalFormatting sqref="D79:S79">
    <cfRule type="cellIs" dxfId="361" priority="129" operator="equal">
      <formula>0</formula>
    </cfRule>
  </conditionalFormatting>
  <conditionalFormatting sqref="D79:S79">
    <cfRule type="expression" dxfId="360" priority="130">
      <formula>LEN(TRIM(D79))=0</formula>
    </cfRule>
  </conditionalFormatting>
  <conditionalFormatting sqref="D94:R105">
    <cfRule type="cellIs" dxfId="359" priority="131" operator="equal">
      <formula>0</formula>
    </cfRule>
  </conditionalFormatting>
  <conditionalFormatting sqref="D94:R105">
    <cfRule type="expression" dxfId="358" priority="132">
      <formula>LEN(TRIM(D94))=0</formula>
    </cfRule>
  </conditionalFormatting>
  <conditionalFormatting sqref="H86">
    <cfRule type="cellIs" dxfId="357" priority="133" operator="equal">
      <formula>0</formula>
    </cfRule>
  </conditionalFormatting>
  <conditionalFormatting sqref="I86">
    <cfRule type="cellIs" dxfId="356" priority="134" operator="equal">
      <formula>0</formula>
    </cfRule>
  </conditionalFormatting>
  <conditionalFormatting sqref="J86:K86">
    <cfRule type="cellIs" dxfId="355" priority="135" operator="equal">
      <formula>0</formula>
    </cfRule>
  </conditionalFormatting>
  <conditionalFormatting sqref="K86">
    <cfRule type="cellIs" dxfId="354" priority="136" operator="equal">
      <formula>0</formula>
    </cfRule>
  </conditionalFormatting>
  <conditionalFormatting sqref="H86:K86">
    <cfRule type="expression" dxfId="353" priority="137">
      <formula>LEN(TRIM(H86))=0</formula>
    </cfRule>
  </conditionalFormatting>
  <conditionalFormatting sqref="N86:O86">
    <cfRule type="cellIs" dxfId="352" priority="138" operator="equal">
      <formula>0</formula>
    </cfRule>
  </conditionalFormatting>
  <conditionalFormatting sqref="N86:O86">
    <cfRule type="cellIs" dxfId="351" priority="139" operator="equal">
      <formula>0</formula>
    </cfRule>
  </conditionalFormatting>
  <conditionalFormatting sqref="N86:O86">
    <cfRule type="expression" dxfId="350" priority="140">
      <formula>LEN(TRIM(N86))=0</formula>
    </cfRule>
  </conditionalFormatting>
  <conditionalFormatting sqref="D153:R153 P144:R144 D144:I144 D145:R151 D143:R143 D124:R130 D123:G123 L123:M123 P123:R123">
    <cfRule type="cellIs" dxfId="349" priority="141" operator="equal">
      <formula>0</formula>
    </cfRule>
  </conditionalFormatting>
  <conditionalFormatting sqref="P123:P125">
    <cfRule type="cellIs" dxfId="348" priority="142" operator="equal">
      <formula>0</formula>
    </cfRule>
  </conditionalFormatting>
  <conditionalFormatting sqref="P123:R123 L123:M123 D124:R125">
    <cfRule type="cellIs" dxfId="347" priority="143" operator="equal">
      <formula>0</formula>
    </cfRule>
  </conditionalFormatting>
  <conditionalFormatting sqref="F124:F125">
    <cfRule type="cellIs" dxfId="346" priority="144" operator="equal">
      <formula>0</formula>
    </cfRule>
  </conditionalFormatting>
  <conditionalFormatting sqref="L123:M123">
    <cfRule type="cellIs" dxfId="345" priority="145" operator="equal">
      <formula>0</formula>
    </cfRule>
  </conditionalFormatting>
  <conditionalFormatting sqref="J126:J128 J144">
    <cfRule type="cellIs" dxfId="344" priority="146" operator="equal">
      <formula>0</formula>
    </cfRule>
  </conditionalFormatting>
  <conditionalFormatting sqref="J124:J125">
    <cfRule type="cellIs" dxfId="343" priority="147" operator="equal">
      <formula>0</formula>
    </cfRule>
  </conditionalFormatting>
  <conditionalFormatting sqref="K126:K128 K144">
    <cfRule type="cellIs" dxfId="342" priority="148" operator="equal">
      <formula>0</formula>
    </cfRule>
  </conditionalFormatting>
  <conditionalFormatting sqref="K124:K125">
    <cfRule type="cellIs" dxfId="341" priority="149" operator="equal">
      <formula>0</formula>
    </cfRule>
  </conditionalFormatting>
  <conditionalFormatting sqref="L126:L128 L144">
    <cfRule type="cellIs" dxfId="340" priority="150" operator="equal">
      <formula>0</formula>
    </cfRule>
  </conditionalFormatting>
  <conditionalFormatting sqref="L123:L125">
    <cfRule type="cellIs" dxfId="339" priority="151" operator="equal">
      <formula>0</formula>
    </cfRule>
  </conditionalFormatting>
  <conditionalFormatting sqref="M126:M128 M144">
    <cfRule type="cellIs" dxfId="338" priority="152" operator="equal">
      <formula>0</formula>
    </cfRule>
  </conditionalFormatting>
  <conditionalFormatting sqref="M123:M125">
    <cfRule type="cellIs" dxfId="337" priority="153" operator="equal">
      <formula>0</formula>
    </cfRule>
  </conditionalFormatting>
  <conditionalFormatting sqref="N126:N128 N144">
    <cfRule type="cellIs" dxfId="336" priority="154" operator="equal">
      <formula>0</formula>
    </cfRule>
  </conditionalFormatting>
  <conditionalFormatting sqref="N124:N125">
    <cfRule type="cellIs" dxfId="335" priority="155" operator="equal">
      <formula>0</formula>
    </cfRule>
  </conditionalFormatting>
  <conditionalFormatting sqref="O126:O128 O144">
    <cfRule type="cellIs" dxfId="334" priority="156" operator="equal">
      <formula>0</formula>
    </cfRule>
  </conditionalFormatting>
  <conditionalFormatting sqref="O124:O125">
    <cfRule type="cellIs" dxfId="333" priority="157" operator="equal">
      <formula>0</formula>
    </cfRule>
  </conditionalFormatting>
  <conditionalFormatting sqref="D152:R152">
    <cfRule type="cellIs" dxfId="332" priority="158" operator="equal">
      <formula>0</formula>
    </cfRule>
  </conditionalFormatting>
  <conditionalFormatting sqref="D145:R153 D143:R143 D124:R129 D123:G123 L123:M123 P123:R123">
    <cfRule type="expression" dxfId="331" priority="159">
      <formula>LEN(TRIM(D123))=0</formula>
    </cfRule>
  </conditionalFormatting>
  <conditionalFormatting sqref="D152:R152">
    <cfRule type="cellIs" dxfId="330" priority="160" operator="equal">
      <formula>0</formula>
    </cfRule>
  </conditionalFormatting>
  <conditionalFormatting sqref="L126:L127">
    <cfRule type="cellIs" dxfId="329" priority="161" operator="equal">
      <formula>0</formula>
    </cfRule>
  </conditionalFormatting>
  <conditionalFormatting sqref="M126:M127">
    <cfRule type="cellIs" dxfId="328" priority="162" operator="equal">
      <formula>0</formula>
    </cfRule>
  </conditionalFormatting>
  <conditionalFormatting sqref="N126:O126">
    <cfRule type="cellIs" dxfId="327" priority="163" operator="equal">
      <formula>0</formula>
    </cfRule>
  </conditionalFormatting>
  <conditionalFormatting sqref="N127:O127">
    <cfRule type="cellIs" dxfId="326" priority="164" operator="equal">
      <formula>0</formula>
    </cfRule>
  </conditionalFormatting>
  <conditionalFormatting sqref="D131:R142">
    <cfRule type="cellIs" dxfId="325" priority="165" operator="equal">
      <formula>0</formula>
    </cfRule>
  </conditionalFormatting>
  <conditionalFormatting sqref="D131:R142">
    <cfRule type="expression" dxfId="324" priority="166">
      <formula>LEN(TRIM(D131))=0</formula>
    </cfRule>
  </conditionalFormatting>
  <conditionalFormatting sqref="H123">
    <cfRule type="cellIs" dxfId="323" priority="167" operator="equal">
      <formula>0</formula>
    </cfRule>
  </conditionalFormatting>
  <conditionalFormatting sqref="I123">
    <cfRule type="cellIs" dxfId="322" priority="168" operator="equal">
      <formula>0</formula>
    </cfRule>
  </conditionalFormatting>
  <conditionalFormatting sqref="J123:K123">
    <cfRule type="cellIs" dxfId="321" priority="169" operator="equal">
      <formula>0</formula>
    </cfRule>
  </conditionalFormatting>
  <conditionalFormatting sqref="K123">
    <cfRule type="cellIs" dxfId="320" priority="170" operator="equal">
      <formula>0</formula>
    </cfRule>
  </conditionalFormatting>
  <conditionalFormatting sqref="H123:K123">
    <cfRule type="expression" dxfId="319" priority="171">
      <formula>LEN(TRIM(H123))=0</formula>
    </cfRule>
  </conditionalFormatting>
  <conditionalFormatting sqref="N123:O123">
    <cfRule type="cellIs" dxfId="318" priority="172" operator="equal">
      <formula>0</formula>
    </cfRule>
  </conditionalFormatting>
  <conditionalFormatting sqref="N123:O123">
    <cfRule type="cellIs" dxfId="317" priority="173" operator="equal">
      <formula>0</formula>
    </cfRule>
  </conditionalFormatting>
  <conditionalFormatting sqref="N123:O123">
    <cfRule type="expression" dxfId="316" priority="174">
      <formula>LEN(TRIM(N123))=0</formula>
    </cfRule>
  </conditionalFormatting>
  <conditionalFormatting sqref="J159:N159">
    <cfRule type="cellIs" dxfId="315" priority="175" operator="equal">
      <formula>0</formula>
    </cfRule>
  </conditionalFormatting>
  <conditionalFormatting sqref="O159">
    <cfRule type="cellIs" dxfId="314" priority="176" operator="equal">
      <formula>0</formula>
    </cfRule>
  </conditionalFormatting>
  <conditionalFormatting sqref="S190 S160:S188">
    <cfRule type="cellIs" dxfId="313" priority="177" operator="equal">
      <formula>0</formula>
    </cfRule>
  </conditionalFormatting>
  <conditionalFormatting sqref="S189">
    <cfRule type="cellIs" dxfId="312" priority="178" operator="equal">
      <formula>0</formula>
    </cfRule>
  </conditionalFormatting>
  <conditionalFormatting sqref="S182:S190 S160:S166 S168:S180">
    <cfRule type="expression" dxfId="311" priority="179">
      <formula>LEN(TRIM(S160))=0</formula>
    </cfRule>
  </conditionalFormatting>
  <conditionalFormatting sqref="D190:R190 P181:R181 D181:I181 D182:R188 D180:R180 D161:R167 D160:G160 L160:M160 P160:R160">
    <cfRule type="cellIs" dxfId="310" priority="180" operator="equal">
      <formula>0</formula>
    </cfRule>
  </conditionalFormatting>
  <conditionalFormatting sqref="P160:P162">
    <cfRule type="cellIs" dxfId="309" priority="181" operator="equal">
      <formula>0</formula>
    </cfRule>
  </conditionalFormatting>
  <conditionalFormatting sqref="P160:R160 L160:M160 D161:R162">
    <cfRule type="cellIs" dxfId="308" priority="182" operator="equal">
      <formula>0</formula>
    </cfRule>
  </conditionalFormatting>
  <conditionalFormatting sqref="F161:F162">
    <cfRule type="cellIs" dxfId="307" priority="183" operator="equal">
      <formula>0</formula>
    </cfRule>
  </conditionalFormatting>
  <conditionalFormatting sqref="L160:M160">
    <cfRule type="cellIs" dxfId="306" priority="184" operator="equal">
      <formula>0</formula>
    </cfRule>
  </conditionalFormatting>
  <conditionalFormatting sqref="J163:J165 J181">
    <cfRule type="cellIs" dxfId="305" priority="185" operator="equal">
      <formula>0</formula>
    </cfRule>
  </conditionalFormatting>
  <conditionalFormatting sqref="J161:J162">
    <cfRule type="cellIs" dxfId="304" priority="186" operator="equal">
      <formula>0</formula>
    </cfRule>
  </conditionalFormatting>
  <conditionalFormatting sqref="K163:K165 K181">
    <cfRule type="cellIs" dxfId="303" priority="187" operator="equal">
      <formula>0</formula>
    </cfRule>
  </conditionalFormatting>
  <conditionalFormatting sqref="K161:K162">
    <cfRule type="cellIs" dxfId="302" priority="188" operator="equal">
      <formula>0</formula>
    </cfRule>
  </conditionalFormatting>
  <conditionalFormatting sqref="L163:L165 L181">
    <cfRule type="cellIs" dxfId="301" priority="189" operator="equal">
      <formula>0</formula>
    </cfRule>
  </conditionalFormatting>
  <conditionalFormatting sqref="L160:L162">
    <cfRule type="cellIs" dxfId="300" priority="190" operator="equal">
      <formula>0</formula>
    </cfRule>
  </conditionalFormatting>
  <conditionalFormatting sqref="M163:M165 M181">
    <cfRule type="cellIs" dxfId="299" priority="191" operator="equal">
      <formula>0</formula>
    </cfRule>
  </conditionalFormatting>
  <conditionalFormatting sqref="M160:M162">
    <cfRule type="cellIs" dxfId="298" priority="192" operator="equal">
      <formula>0</formula>
    </cfRule>
  </conditionalFormatting>
  <conditionalFormatting sqref="N163:N165 N181">
    <cfRule type="cellIs" dxfId="297" priority="193" operator="equal">
      <formula>0</formula>
    </cfRule>
  </conditionalFormatting>
  <conditionalFormatting sqref="N161:N162">
    <cfRule type="cellIs" dxfId="296" priority="194" operator="equal">
      <formula>0</formula>
    </cfRule>
  </conditionalFormatting>
  <conditionalFormatting sqref="O163:O165 O181">
    <cfRule type="cellIs" dxfId="295" priority="195" operator="equal">
      <formula>0</formula>
    </cfRule>
  </conditionalFormatting>
  <conditionalFormatting sqref="O161:O162">
    <cfRule type="cellIs" dxfId="294" priority="196" operator="equal">
      <formula>0</formula>
    </cfRule>
  </conditionalFormatting>
  <conditionalFormatting sqref="D189:R189">
    <cfRule type="cellIs" dxfId="293" priority="197" operator="equal">
      <formula>0</formula>
    </cfRule>
  </conditionalFormatting>
  <conditionalFormatting sqref="D182:R190 D180:R180 D161:R166 D160:G160 L160:M160 P160:R160">
    <cfRule type="expression" dxfId="292" priority="198">
      <formula>LEN(TRIM(D160))=0</formula>
    </cfRule>
  </conditionalFormatting>
  <conditionalFormatting sqref="D189:R189">
    <cfRule type="cellIs" dxfId="291" priority="199" operator="equal">
      <formula>0</formula>
    </cfRule>
  </conditionalFormatting>
  <conditionalFormatting sqref="L163:L164">
    <cfRule type="cellIs" dxfId="290" priority="200" operator="equal">
      <formula>0</formula>
    </cfRule>
  </conditionalFormatting>
  <conditionalFormatting sqref="M163:M164">
    <cfRule type="cellIs" dxfId="289" priority="201" operator="equal">
      <formula>0</formula>
    </cfRule>
  </conditionalFormatting>
  <conditionalFormatting sqref="N163:O163">
    <cfRule type="cellIs" dxfId="288" priority="202" operator="equal">
      <formula>0</formula>
    </cfRule>
  </conditionalFormatting>
  <conditionalFormatting sqref="N164:O164">
    <cfRule type="cellIs" dxfId="287" priority="203" operator="equal">
      <formula>0</formula>
    </cfRule>
  </conditionalFormatting>
  <conditionalFormatting sqref="D168:R179">
    <cfRule type="cellIs" dxfId="286" priority="204" operator="equal">
      <formula>0</formula>
    </cfRule>
  </conditionalFormatting>
  <conditionalFormatting sqref="D168:R179">
    <cfRule type="expression" dxfId="285" priority="205">
      <formula>LEN(TRIM(D168))=0</formula>
    </cfRule>
  </conditionalFormatting>
  <conditionalFormatting sqref="H160">
    <cfRule type="cellIs" dxfId="284" priority="206" operator="equal">
      <formula>0</formula>
    </cfRule>
  </conditionalFormatting>
  <conditionalFormatting sqref="I160">
    <cfRule type="cellIs" dxfId="283" priority="207" operator="equal">
      <formula>0</formula>
    </cfRule>
  </conditionalFormatting>
  <conditionalFormatting sqref="J160:K160">
    <cfRule type="cellIs" dxfId="282" priority="208" operator="equal">
      <formula>0</formula>
    </cfRule>
  </conditionalFormatting>
  <conditionalFormatting sqref="K160">
    <cfRule type="cellIs" dxfId="281" priority="209" operator="equal">
      <formula>0</formula>
    </cfRule>
  </conditionalFormatting>
  <conditionalFormatting sqref="H160:K160">
    <cfRule type="expression" dxfId="280" priority="210">
      <formula>LEN(TRIM(H160))=0</formula>
    </cfRule>
  </conditionalFormatting>
  <conditionalFormatting sqref="N160:O160">
    <cfRule type="cellIs" dxfId="279" priority="211" operator="equal">
      <formula>0</formula>
    </cfRule>
  </conditionalFormatting>
  <conditionalFormatting sqref="N160:O160">
    <cfRule type="cellIs" dxfId="278" priority="212" operator="equal">
      <formula>0</formula>
    </cfRule>
  </conditionalFormatting>
  <conditionalFormatting sqref="N160:O160">
    <cfRule type="expression" dxfId="277" priority="213">
      <formula>LEN(TRIM(N160))=0</formula>
    </cfRule>
  </conditionalFormatting>
  <conditionalFormatting sqref="J196:N196">
    <cfRule type="cellIs" dxfId="276" priority="214" operator="equal">
      <formula>0</formula>
    </cfRule>
  </conditionalFormatting>
  <conditionalFormatting sqref="O196">
    <cfRule type="cellIs" dxfId="275" priority="215" operator="equal">
      <formula>0</formula>
    </cfRule>
  </conditionalFormatting>
  <conditionalFormatting sqref="S227 S197:S225">
    <cfRule type="cellIs" dxfId="274" priority="216" operator="equal">
      <formula>0</formula>
    </cfRule>
  </conditionalFormatting>
  <conditionalFormatting sqref="S226">
    <cfRule type="cellIs" dxfId="273" priority="217" operator="equal">
      <formula>0</formula>
    </cfRule>
  </conditionalFormatting>
  <conditionalFormatting sqref="S219:S227 S197:S203 S205:S217">
    <cfRule type="expression" dxfId="272" priority="218">
      <formula>LEN(TRIM(S197))=0</formula>
    </cfRule>
  </conditionalFormatting>
  <conditionalFormatting sqref="D227:R227 P218:R218 D218:I218 D219:R225 D217:R217 D198:R204 D197:G197 L197:M197 P197:R197">
    <cfRule type="cellIs" dxfId="271" priority="219" operator="equal">
      <formula>0</formula>
    </cfRule>
  </conditionalFormatting>
  <conditionalFormatting sqref="P197:P199">
    <cfRule type="cellIs" dxfId="270" priority="220" operator="equal">
      <formula>0</formula>
    </cfRule>
  </conditionalFormatting>
  <conditionalFormatting sqref="P197:R197 L197:M197 D198:R199">
    <cfRule type="cellIs" dxfId="269" priority="221" operator="equal">
      <formula>0</formula>
    </cfRule>
  </conditionalFormatting>
  <conditionalFormatting sqref="F198:F199">
    <cfRule type="cellIs" dxfId="268" priority="222" operator="equal">
      <formula>0</formula>
    </cfRule>
  </conditionalFormatting>
  <conditionalFormatting sqref="L197:M197">
    <cfRule type="cellIs" dxfId="267" priority="223" operator="equal">
      <formula>0</formula>
    </cfRule>
  </conditionalFormatting>
  <conditionalFormatting sqref="J200:J202 J218">
    <cfRule type="cellIs" dxfId="266" priority="224" operator="equal">
      <formula>0</formula>
    </cfRule>
  </conditionalFormatting>
  <conditionalFormatting sqref="J198:J199">
    <cfRule type="cellIs" dxfId="265" priority="225" operator="equal">
      <formula>0</formula>
    </cfRule>
  </conditionalFormatting>
  <conditionalFormatting sqref="K200:K202 K218">
    <cfRule type="cellIs" dxfId="264" priority="226" operator="equal">
      <formula>0</formula>
    </cfRule>
  </conditionalFormatting>
  <conditionalFormatting sqref="K198:K199">
    <cfRule type="cellIs" dxfId="263" priority="227" operator="equal">
      <formula>0</formula>
    </cfRule>
  </conditionalFormatting>
  <conditionalFormatting sqref="L200:L202 L218">
    <cfRule type="cellIs" dxfId="262" priority="228" operator="equal">
      <formula>0</formula>
    </cfRule>
  </conditionalFormatting>
  <conditionalFormatting sqref="L197:L199">
    <cfRule type="cellIs" dxfId="261" priority="229" operator="equal">
      <formula>0</formula>
    </cfRule>
  </conditionalFormatting>
  <conditionalFormatting sqref="M200:M202 M218">
    <cfRule type="cellIs" dxfId="260" priority="230" operator="equal">
      <formula>0</formula>
    </cfRule>
  </conditionalFormatting>
  <conditionalFormatting sqref="M197:M199">
    <cfRule type="cellIs" dxfId="259" priority="231" operator="equal">
      <formula>0</formula>
    </cfRule>
  </conditionalFormatting>
  <conditionalFormatting sqref="N200:N202 N218">
    <cfRule type="cellIs" dxfId="258" priority="232" operator="equal">
      <formula>0</formula>
    </cfRule>
  </conditionalFormatting>
  <conditionalFormatting sqref="N198:N199">
    <cfRule type="cellIs" dxfId="257" priority="233" operator="equal">
      <formula>0</formula>
    </cfRule>
  </conditionalFormatting>
  <conditionalFormatting sqref="O200:O202 O218">
    <cfRule type="cellIs" dxfId="256" priority="234" operator="equal">
      <formula>0</formula>
    </cfRule>
  </conditionalFormatting>
  <conditionalFormatting sqref="O198:O199">
    <cfRule type="cellIs" dxfId="255" priority="235" operator="equal">
      <formula>0</formula>
    </cfRule>
  </conditionalFormatting>
  <conditionalFormatting sqref="D226:R226">
    <cfRule type="cellIs" dxfId="254" priority="236" operator="equal">
      <formula>0</formula>
    </cfRule>
  </conditionalFormatting>
  <conditionalFormatting sqref="D219:R227 D217:R217 D198:R203 D197:G197 L197:M197 P197:R197">
    <cfRule type="expression" dxfId="253" priority="237">
      <formula>LEN(TRIM(D197))=0</formula>
    </cfRule>
  </conditionalFormatting>
  <conditionalFormatting sqref="D226:R226">
    <cfRule type="cellIs" dxfId="252" priority="238" operator="equal">
      <formula>0</formula>
    </cfRule>
  </conditionalFormatting>
  <conditionalFormatting sqref="L200:L201">
    <cfRule type="cellIs" dxfId="251" priority="239" operator="equal">
      <formula>0</formula>
    </cfRule>
  </conditionalFormatting>
  <conditionalFormatting sqref="M200:M201">
    <cfRule type="cellIs" dxfId="250" priority="240" operator="equal">
      <formula>0</formula>
    </cfRule>
  </conditionalFormatting>
  <conditionalFormatting sqref="N200:O200">
    <cfRule type="cellIs" dxfId="249" priority="241" operator="equal">
      <formula>0</formula>
    </cfRule>
  </conditionalFormatting>
  <conditionalFormatting sqref="N201:O201">
    <cfRule type="cellIs" dxfId="248" priority="242" operator="equal">
      <formula>0</formula>
    </cfRule>
  </conditionalFormatting>
  <conditionalFormatting sqref="D205:R216">
    <cfRule type="cellIs" dxfId="247" priority="243" operator="equal">
      <formula>0</formula>
    </cfRule>
  </conditionalFormatting>
  <conditionalFormatting sqref="D205:R216">
    <cfRule type="expression" dxfId="246" priority="244">
      <formula>LEN(TRIM(D205))=0</formula>
    </cfRule>
  </conditionalFormatting>
  <conditionalFormatting sqref="H197">
    <cfRule type="cellIs" dxfId="245" priority="245" operator="equal">
      <formula>0</formula>
    </cfRule>
  </conditionalFormatting>
  <conditionalFormatting sqref="I197">
    <cfRule type="cellIs" dxfId="244" priority="246" operator="equal">
      <formula>0</formula>
    </cfRule>
  </conditionalFormatting>
  <conditionalFormatting sqref="J197:K197">
    <cfRule type="cellIs" dxfId="243" priority="247" operator="equal">
      <formula>0</formula>
    </cfRule>
  </conditionalFormatting>
  <conditionalFormatting sqref="K197">
    <cfRule type="cellIs" dxfId="242" priority="248" operator="equal">
      <formula>0</formula>
    </cfRule>
  </conditionalFormatting>
  <conditionalFormatting sqref="H197:K197">
    <cfRule type="expression" dxfId="241" priority="249">
      <formula>LEN(TRIM(H197))=0</formula>
    </cfRule>
  </conditionalFormatting>
  <conditionalFormatting sqref="N197:O197">
    <cfRule type="cellIs" dxfId="240" priority="250" operator="equal">
      <formula>0</formula>
    </cfRule>
  </conditionalFormatting>
  <conditionalFormatting sqref="N197:O197">
    <cfRule type="cellIs" dxfId="239" priority="251" operator="equal">
      <formula>0</formula>
    </cfRule>
  </conditionalFormatting>
  <conditionalFormatting sqref="N197:O197">
    <cfRule type="expression" dxfId="238" priority="252">
      <formula>LEN(TRIM(N197))=0</formula>
    </cfRule>
  </conditionalFormatting>
  <conditionalFormatting sqref="J233:N233">
    <cfRule type="cellIs" dxfId="237" priority="253" operator="equal">
      <formula>0</formula>
    </cfRule>
  </conditionalFormatting>
  <conditionalFormatting sqref="O233">
    <cfRule type="cellIs" dxfId="236" priority="254" operator="equal">
      <formula>0</formula>
    </cfRule>
  </conditionalFormatting>
  <conditionalFormatting sqref="S264 S234:S262">
    <cfRule type="cellIs" dxfId="235" priority="255" operator="equal">
      <formula>0</formula>
    </cfRule>
  </conditionalFormatting>
  <conditionalFormatting sqref="S263">
    <cfRule type="cellIs" dxfId="234" priority="256" operator="equal">
      <formula>0</formula>
    </cfRule>
  </conditionalFormatting>
  <conditionalFormatting sqref="S256:S264 S234:S240 S242:S254">
    <cfRule type="expression" dxfId="233" priority="257">
      <formula>LEN(TRIM(S234))=0</formula>
    </cfRule>
  </conditionalFormatting>
  <conditionalFormatting sqref="D264:R264 P255:R255 D255:I255 D256:R262 D254:R254 D235:R241 D234:G234 L234:M234 P234:R234">
    <cfRule type="cellIs" dxfId="232" priority="258" operator="equal">
      <formula>0</formula>
    </cfRule>
  </conditionalFormatting>
  <conditionalFormatting sqref="P234:P236">
    <cfRule type="cellIs" dxfId="231" priority="259" operator="equal">
      <formula>0</formula>
    </cfRule>
  </conditionalFormatting>
  <conditionalFormatting sqref="P234:R234 L234:M234 D235:R236">
    <cfRule type="cellIs" dxfId="230" priority="260" operator="equal">
      <formula>0</formula>
    </cfRule>
  </conditionalFormatting>
  <conditionalFormatting sqref="F235:F236">
    <cfRule type="cellIs" dxfId="229" priority="261" operator="equal">
      <formula>0</formula>
    </cfRule>
  </conditionalFormatting>
  <conditionalFormatting sqref="L234:M234">
    <cfRule type="cellIs" dxfId="228" priority="262" operator="equal">
      <formula>0</formula>
    </cfRule>
  </conditionalFormatting>
  <conditionalFormatting sqref="J237:J239 J255">
    <cfRule type="cellIs" dxfId="227" priority="263" operator="equal">
      <formula>0</formula>
    </cfRule>
  </conditionalFormatting>
  <conditionalFormatting sqref="J235:J236">
    <cfRule type="cellIs" dxfId="226" priority="264" operator="equal">
      <formula>0</formula>
    </cfRule>
  </conditionalFormatting>
  <conditionalFormatting sqref="K237:K239 K255">
    <cfRule type="cellIs" dxfId="225" priority="265" operator="equal">
      <formula>0</formula>
    </cfRule>
  </conditionalFormatting>
  <conditionalFormatting sqref="K235:K236">
    <cfRule type="cellIs" dxfId="224" priority="266" operator="equal">
      <formula>0</formula>
    </cfRule>
  </conditionalFormatting>
  <conditionalFormatting sqref="L237:L239 L255">
    <cfRule type="cellIs" dxfId="223" priority="267" operator="equal">
      <formula>0</formula>
    </cfRule>
  </conditionalFormatting>
  <conditionalFormatting sqref="L234:L236">
    <cfRule type="cellIs" dxfId="222" priority="268" operator="equal">
      <formula>0</formula>
    </cfRule>
  </conditionalFormatting>
  <conditionalFormatting sqref="M237:M239 M255">
    <cfRule type="cellIs" dxfId="221" priority="269" operator="equal">
      <formula>0</formula>
    </cfRule>
  </conditionalFormatting>
  <conditionalFormatting sqref="M234:M236">
    <cfRule type="cellIs" dxfId="220" priority="270" operator="equal">
      <formula>0</formula>
    </cfRule>
  </conditionalFormatting>
  <conditionalFormatting sqref="N237:N239 N255">
    <cfRule type="cellIs" dxfId="219" priority="271" operator="equal">
      <formula>0</formula>
    </cfRule>
  </conditionalFormatting>
  <conditionalFormatting sqref="N235:N236">
    <cfRule type="cellIs" dxfId="218" priority="272" operator="equal">
      <formula>0</formula>
    </cfRule>
  </conditionalFormatting>
  <conditionalFormatting sqref="O237:O239 O255">
    <cfRule type="cellIs" dxfId="217" priority="273" operator="equal">
      <formula>0</formula>
    </cfRule>
  </conditionalFormatting>
  <conditionalFormatting sqref="O235:O236">
    <cfRule type="cellIs" dxfId="216" priority="274" operator="equal">
      <formula>0</formula>
    </cfRule>
  </conditionalFormatting>
  <conditionalFormatting sqref="D263:R263">
    <cfRule type="cellIs" dxfId="215" priority="275" operator="equal">
      <formula>0</formula>
    </cfRule>
  </conditionalFormatting>
  <conditionalFormatting sqref="D256:R264 D254:R254 D235:R240 D234:G234 L234:M234 P234:R234">
    <cfRule type="expression" dxfId="214" priority="276">
      <formula>LEN(TRIM(D234))=0</formula>
    </cfRule>
  </conditionalFormatting>
  <conditionalFormatting sqref="D263:R263">
    <cfRule type="cellIs" dxfId="213" priority="277" operator="equal">
      <formula>0</formula>
    </cfRule>
  </conditionalFormatting>
  <conditionalFormatting sqref="L237:L238">
    <cfRule type="cellIs" dxfId="212" priority="278" operator="equal">
      <formula>0</formula>
    </cfRule>
  </conditionalFormatting>
  <conditionalFormatting sqref="M237:M238">
    <cfRule type="cellIs" dxfId="211" priority="279" operator="equal">
      <formula>0</formula>
    </cfRule>
  </conditionalFormatting>
  <conditionalFormatting sqref="N237:O237">
    <cfRule type="cellIs" dxfId="210" priority="280" operator="equal">
      <formula>0</formula>
    </cfRule>
  </conditionalFormatting>
  <conditionalFormatting sqref="N238:O238">
    <cfRule type="cellIs" dxfId="209" priority="281" operator="equal">
      <formula>0</formula>
    </cfRule>
  </conditionalFormatting>
  <conditionalFormatting sqref="D242:R253">
    <cfRule type="cellIs" dxfId="208" priority="282" operator="equal">
      <formula>0</formula>
    </cfRule>
  </conditionalFormatting>
  <conditionalFormatting sqref="D242:R253">
    <cfRule type="expression" dxfId="207" priority="283">
      <formula>LEN(TRIM(D242))=0</formula>
    </cfRule>
  </conditionalFormatting>
  <conditionalFormatting sqref="H234">
    <cfRule type="cellIs" dxfId="206" priority="284" operator="equal">
      <formula>0</formula>
    </cfRule>
  </conditionalFormatting>
  <conditionalFormatting sqref="I234">
    <cfRule type="cellIs" dxfId="205" priority="285" operator="equal">
      <formula>0</formula>
    </cfRule>
  </conditionalFormatting>
  <conditionalFormatting sqref="J234:K234">
    <cfRule type="cellIs" dxfId="204" priority="286" operator="equal">
      <formula>0</formula>
    </cfRule>
  </conditionalFormatting>
  <conditionalFormatting sqref="K234">
    <cfRule type="cellIs" dxfId="203" priority="287" operator="equal">
      <formula>0</formula>
    </cfRule>
  </conditionalFormatting>
  <conditionalFormatting sqref="H234:K234">
    <cfRule type="expression" dxfId="202" priority="288">
      <formula>LEN(TRIM(H234))=0</formula>
    </cfRule>
  </conditionalFormatting>
  <conditionalFormatting sqref="N234:O234">
    <cfRule type="cellIs" dxfId="201" priority="289" operator="equal">
      <formula>0</formula>
    </cfRule>
  </conditionalFormatting>
  <conditionalFormatting sqref="N234:O234">
    <cfRule type="cellIs" dxfId="200" priority="290" operator="equal">
      <formula>0</formula>
    </cfRule>
  </conditionalFormatting>
  <conditionalFormatting sqref="N234:O234">
    <cfRule type="expression" dxfId="199" priority="291">
      <formula>LEN(TRIM(N234))=0</formula>
    </cfRule>
  </conditionalFormatting>
  <conditionalFormatting sqref="J270:N270">
    <cfRule type="cellIs" dxfId="198" priority="292" operator="equal">
      <formula>0</formula>
    </cfRule>
  </conditionalFormatting>
  <conditionalFormatting sqref="O270">
    <cfRule type="cellIs" dxfId="197" priority="293" operator="equal">
      <formula>0</formula>
    </cfRule>
  </conditionalFormatting>
  <conditionalFormatting sqref="S301 S271:S299">
    <cfRule type="cellIs" dxfId="196" priority="294" operator="equal">
      <formula>0</formula>
    </cfRule>
  </conditionalFormatting>
  <conditionalFormatting sqref="S300">
    <cfRule type="cellIs" dxfId="195" priority="295" operator="equal">
      <formula>0</formula>
    </cfRule>
  </conditionalFormatting>
  <conditionalFormatting sqref="S293:S301 S271:S277 S279:S291">
    <cfRule type="expression" dxfId="194" priority="296">
      <formula>LEN(TRIM(S271))=0</formula>
    </cfRule>
  </conditionalFormatting>
  <conditionalFormatting sqref="D301:R301 P292:R292 D292:I292 D293:R299 D291:R291 D272:R278 D271:G271 L271:M271 P271:R271">
    <cfRule type="cellIs" dxfId="193" priority="297" operator="equal">
      <formula>0</formula>
    </cfRule>
  </conditionalFormatting>
  <conditionalFormatting sqref="P271:P273">
    <cfRule type="cellIs" dxfId="192" priority="298" operator="equal">
      <formula>0</formula>
    </cfRule>
  </conditionalFormatting>
  <conditionalFormatting sqref="P271:R271 L271:M271 D272:R273">
    <cfRule type="cellIs" dxfId="191" priority="299" operator="equal">
      <formula>0</formula>
    </cfRule>
  </conditionalFormatting>
  <conditionalFormatting sqref="F272:F273">
    <cfRule type="cellIs" dxfId="190" priority="300" operator="equal">
      <formula>0</formula>
    </cfRule>
  </conditionalFormatting>
  <conditionalFormatting sqref="L271:M271">
    <cfRule type="cellIs" dxfId="189" priority="301" operator="equal">
      <formula>0</formula>
    </cfRule>
  </conditionalFormatting>
  <conditionalFormatting sqref="J274:J276 J292">
    <cfRule type="cellIs" dxfId="188" priority="302" operator="equal">
      <formula>0</formula>
    </cfRule>
  </conditionalFormatting>
  <conditionalFormatting sqref="J272:J273">
    <cfRule type="cellIs" dxfId="187" priority="303" operator="equal">
      <formula>0</formula>
    </cfRule>
  </conditionalFormatting>
  <conditionalFormatting sqref="K274:K276 K292">
    <cfRule type="cellIs" dxfId="186" priority="304" operator="equal">
      <formula>0</formula>
    </cfRule>
  </conditionalFormatting>
  <conditionalFormatting sqref="K272:K273">
    <cfRule type="cellIs" dxfId="185" priority="305" operator="equal">
      <formula>0</formula>
    </cfRule>
  </conditionalFormatting>
  <conditionalFormatting sqref="L274:L276 L292">
    <cfRule type="cellIs" dxfId="184" priority="306" operator="equal">
      <formula>0</formula>
    </cfRule>
  </conditionalFormatting>
  <conditionalFormatting sqref="L271:L273">
    <cfRule type="cellIs" dxfId="183" priority="307" operator="equal">
      <formula>0</formula>
    </cfRule>
  </conditionalFormatting>
  <conditionalFormatting sqref="M274:M276 M292">
    <cfRule type="cellIs" dxfId="182" priority="308" operator="equal">
      <formula>0</formula>
    </cfRule>
  </conditionalFormatting>
  <conditionalFormatting sqref="M271:M273">
    <cfRule type="cellIs" dxfId="181" priority="309" operator="equal">
      <formula>0</formula>
    </cfRule>
  </conditionalFormatting>
  <conditionalFormatting sqref="N274:N276 N292">
    <cfRule type="cellIs" dxfId="180" priority="310" operator="equal">
      <formula>0</formula>
    </cfRule>
  </conditionalFormatting>
  <conditionalFormatting sqref="N272:N273">
    <cfRule type="cellIs" dxfId="179" priority="311" operator="equal">
      <formula>0</formula>
    </cfRule>
  </conditionalFormatting>
  <conditionalFormatting sqref="O274:O276 O292">
    <cfRule type="cellIs" dxfId="178" priority="312" operator="equal">
      <formula>0</formula>
    </cfRule>
  </conditionalFormatting>
  <conditionalFormatting sqref="O272:O273">
    <cfRule type="cellIs" dxfId="177" priority="313" operator="equal">
      <formula>0</formula>
    </cfRule>
  </conditionalFormatting>
  <conditionalFormatting sqref="D300:R300">
    <cfRule type="cellIs" dxfId="176" priority="314" operator="equal">
      <formula>0</formula>
    </cfRule>
  </conditionalFormatting>
  <conditionalFormatting sqref="D293:R301 D291:R291 D272:R277 D271:G271 L271:M271 P271:R271">
    <cfRule type="expression" dxfId="175" priority="315">
      <formula>LEN(TRIM(D271))=0</formula>
    </cfRule>
  </conditionalFormatting>
  <conditionalFormatting sqref="D300:R300">
    <cfRule type="cellIs" dxfId="174" priority="316" operator="equal">
      <formula>0</formula>
    </cfRule>
  </conditionalFormatting>
  <conditionalFormatting sqref="L274:L275">
    <cfRule type="cellIs" dxfId="173" priority="317" operator="equal">
      <formula>0</formula>
    </cfRule>
  </conditionalFormatting>
  <conditionalFormatting sqref="M274:M275">
    <cfRule type="cellIs" dxfId="172" priority="318" operator="equal">
      <formula>0</formula>
    </cfRule>
  </conditionalFormatting>
  <conditionalFormatting sqref="N274:O274">
    <cfRule type="cellIs" dxfId="171" priority="319" operator="equal">
      <formula>0</formula>
    </cfRule>
  </conditionalFormatting>
  <conditionalFormatting sqref="N275:O275">
    <cfRule type="cellIs" dxfId="170" priority="320" operator="equal">
      <formula>0</formula>
    </cfRule>
  </conditionalFormatting>
  <conditionalFormatting sqref="D279:R290">
    <cfRule type="cellIs" dxfId="169" priority="321" operator="equal">
      <formula>0</formula>
    </cfRule>
  </conditionalFormatting>
  <conditionalFormatting sqref="D279:R290">
    <cfRule type="expression" dxfId="168" priority="322">
      <formula>LEN(TRIM(D279))=0</formula>
    </cfRule>
  </conditionalFormatting>
  <conditionalFormatting sqref="H271">
    <cfRule type="cellIs" dxfId="167" priority="323" operator="equal">
      <formula>0</formula>
    </cfRule>
  </conditionalFormatting>
  <conditionalFormatting sqref="I271">
    <cfRule type="cellIs" dxfId="166" priority="324" operator="equal">
      <formula>0</formula>
    </cfRule>
  </conditionalFormatting>
  <conditionalFormatting sqref="J271:K271">
    <cfRule type="cellIs" dxfId="165" priority="325" operator="equal">
      <formula>0</formula>
    </cfRule>
  </conditionalFormatting>
  <conditionalFormatting sqref="K271">
    <cfRule type="cellIs" dxfId="164" priority="326" operator="equal">
      <formula>0</formula>
    </cfRule>
  </conditionalFormatting>
  <conditionalFormatting sqref="H271:K271">
    <cfRule type="expression" dxfId="163" priority="327">
      <formula>LEN(TRIM(H271))=0</formula>
    </cfRule>
  </conditionalFormatting>
  <conditionalFormatting sqref="N271:O271">
    <cfRule type="cellIs" dxfId="162" priority="328" operator="equal">
      <formula>0</formula>
    </cfRule>
  </conditionalFormatting>
  <conditionalFormatting sqref="N271:O271">
    <cfRule type="cellIs" dxfId="161" priority="329" operator="equal">
      <formula>0</formula>
    </cfRule>
  </conditionalFormatting>
  <conditionalFormatting sqref="N271:O271">
    <cfRule type="expression" dxfId="160" priority="330">
      <formula>LEN(TRIM(N271))=0</formula>
    </cfRule>
  </conditionalFormatting>
  <conditionalFormatting sqref="J307:N307">
    <cfRule type="cellIs" dxfId="159" priority="331" operator="equal">
      <formula>0</formula>
    </cfRule>
  </conditionalFormatting>
  <conditionalFormatting sqref="O307">
    <cfRule type="cellIs" dxfId="158" priority="332" operator="equal">
      <formula>0</formula>
    </cfRule>
  </conditionalFormatting>
  <conditionalFormatting sqref="S338 S308:S336">
    <cfRule type="cellIs" dxfId="157" priority="333" operator="equal">
      <formula>0</formula>
    </cfRule>
  </conditionalFormatting>
  <conditionalFormatting sqref="S337">
    <cfRule type="cellIs" dxfId="156" priority="334" operator="equal">
      <formula>0</formula>
    </cfRule>
  </conditionalFormatting>
  <conditionalFormatting sqref="S330:S338 S308:S314 S316:S328">
    <cfRule type="expression" dxfId="155" priority="335">
      <formula>LEN(TRIM(S308))=0</formula>
    </cfRule>
  </conditionalFormatting>
  <conditionalFormatting sqref="D338:R338 P329:R329 D329:I329 D330:R336 D328:R328 D309:R315 D308:G308 L308:M308 P308:R308">
    <cfRule type="cellIs" dxfId="154" priority="336" operator="equal">
      <formula>0</formula>
    </cfRule>
  </conditionalFormatting>
  <conditionalFormatting sqref="P308:P310">
    <cfRule type="cellIs" dxfId="153" priority="337" operator="equal">
      <formula>0</formula>
    </cfRule>
  </conditionalFormatting>
  <conditionalFormatting sqref="P308:R308 L308:M308 D309:R310">
    <cfRule type="cellIs" dxfId="152" priority="338" operator="equal">
      <formula>0</formula>
    </cfRule>
  </conditionalFormatting>
  <conditionalFormatting sqref="F309:F310">
    <cfRule type="cellIs" dxfId="151" priority="339" operator="equal">
      <formula>0</formula>
    </cfRule>
  </conditionalFormatting>
  <conditionalFormatting sqref="L308:M308">
    <cfRule type="cellIs" dxfId="150" priority="340" operator="equal">
      <formula>0</formula>
    </cfRule>
  </conditionalFormatting>
  <conditionalFormatting sqref="J311:J313 J329">
    <cfRule type="cellIs" dxfId="149" priority="341" operator="equal">
      <formula>0</formula>
    </cfRule>
  </conditionalFormatting>
  <conditionalFormatting sqref="J309:J310">
    <cfRule type="cellIs" dxfId="148" priority="342" operator="equal">
      <formula>0</formula>
    </cfRule>
  </conditionalFormatting>
  <conditionalFormatting sqref="K311:K313 K329">
    <cfRule type="cellIs" dxfId="147" priority="343" operator="equal">
      <formula>0</formula>
    </cfRule>
  </conditionalFormatting>
  <conditionalFormatting sqref="K309:K310">
    <cfRule type="cellIs" dxfId="146" priority="344" operator="equal">
      <formula>0</formula>
    </cfRule>
  </conditionalFormatting>
  <conditionalFormatting sqref="L311:L313 L329">
    <cfRule type="cellIs" dxfId="145" priority="345" operator="equal">
      <formula>0</formula>
    </cfRule>
  </conditionalFormatting>
  <conditionalFormatting sqref="L308:L310">
    <cfRule type="cellIs" dxfId="144" priority="346" operator="equal">
      <formula>0</formula>
    </cfRule>
  </conditionalFormatting>
  <conditionalFormatting sqref="M311:M313 M329">
    <cfRule type="cellIs" dxfId="143" priority="347" operator="equal">
      <formula>0</formula>
    </cfRule>
  </conditionalFormatting>
  <conditionalFormatting sqref="M308:M310">
    <cfRule type="cellIs" dxfId="142" priority="348" operator="equal">
      <formula>0</formula>
    </cfRule>
  </conditionalFormatting>
  <conditionalFormatting sqref="N311:N313 N329">
    <cfRule type="cellIs" dxfId="141" priority="349" operator="equal">
      <formula>0</formula>
    </cfRule>
  </conditionalFormatting>
  <conditionalFormatting sqref="N309:N310">
    <cfRule type="cellIs" dxfId="140" priority="350" operator="equal">
      <formula>0</formula>
    </cfRule>
  </conditionalFormatting>
  <conditionalFormatting sqref="O311:O313 O329">
    <cfRule type="cellIs" dxfId="139" priority="351" operator="equal">
      <formula>0</formula>
    </cfRule>
  </conditionalFormatting>
  <conditionalFormatting sqref="O309:O310">
    <cfRule type="cellIs" dxfId="138" priority="352" operator="equal">
      <formula>0</formula>
    </cfRule>
  </conditionalFormatting>
  <conditionalFormatting sqref="D337:R337">
    <cfRule type="cellIs" dxfId="137" priority="353" operator="equal">
      <formula>0</formula>
    </cfRule>
  </conditionalFormatting>
  <conditionalFormatting sqref="D330:R338 D328:R328 D309:R314 D308:G308 L308:M308 P308:R308">
    <cfRule type="expression" dxfId="136" priority="354">
      <formula>LEN(TRIM(D308))=0</formula>
    </cfRule>
  </conditionalFormatting>
  <conditionalFormatting sqref="D337:R337">
    <cfRule type="cellIs" dxfId="135" priority="355" operator="equal">
      <formula>0</formula>
    </cfRule>
  </conditionalFormatting>
  <conditionalFormatting sqref="L311:L312">
    <cfRule type="cellIs" dxfId="134" priority="356" operator="equal">
      <formula>0</formula>
    </cfRule>
  </conditionalFormatting>
  <conditionalFormatting sqref="M311:M312">
    <cfRule type="cellIs" dxfId="133" priority="357" operator="equal">
      <formula>0</formula>
    </cfRule>
  </conditionalFormatting>
  <conditionalFormatting sqref="N311:O311">
    <cfRule type="cellIs" dxfId="132" priority="358" operator="equal">
      <formula>0</formula>
    </cfRule>
  </conditionalFormatting>
  <conditionalFormatting sqref="N312:O312">
    <cfRule type="cellIs" dxfId="131" priority="359" operator="equal">
      <formula>0</formula>
    </cfRule>
  </conditionalFormatting>
  <conditionalFormatting sqref="D316:R327">
    <cfRule type="cellIs" dxfId="130" priority="360" operator="equal">
      <formula>0</formula>
    </cfRule>
  </conditionalFormatting>
  <conditionalFormatting sqref="D316:R327">
    <cfRule type="expression" dxfId="129" priority="361">
      <formula>LEN(TRIM(D316))=0</formula>
    </cfRule>
  </conditionalFormatting>
  <conditionalFormatting sqref="H308">
    <cfRule type="cellIs" dxfId="128" priority="362" operator="equal">
      <formula>0</formula>
    </cfRule>
  </conditionalFormatting>
  <conditionalFormatting sqref="I308">
    <cfRule type="cellIs" dxfId="127" priority="363" operator="equal">
      <formula>0</formula>
    </cfRule>
  </conditionalFormatting>
  <conditionalFormatting sqref="J308:K308">
    <cfRule type="cellIs" dxfId="126" priority="364" operator="equal">
      <formula>0</formula>
    </cfRule>
  </conditionalFormatting>
  <conditionalFormatting sqref="K308">
    <cfRule type="cellIs" dxfId="125" priority="365" operator="equal">
      <formula>0</formula>
    </cfRule>
  </conditionalFormatting>
  <conditionalFormatting sqref="H308:K308">
    <cfRule type="expression" dxfId="124" priority="366">
      <formula>LEN(TRIM(H308))=0</formula>
    </cfRule>
  </conditionalFormatting>
  <conditionalFormatting sqref="N308:O308">
    <cfRule type="cellIs" dxfId="123" priority="367" operator="equal">
      <formula>0</formula>
    </cfRule>
  </conditionalFormatting>
  <conditionalFormatting sqref="N308:O308">
    <cfRule type="cellIs" dxfId="122" priority="368" operator="equal">
      <formula>0</formula>
    </cfRule>
  </conditionalFormatting>
  <conditionalFormatting sqref="N308:O308">
    <cfRule type="expression" dxfId="121" priority="369">
      <formula>LEN(TRIM(N308))=0</formula>
    </cfRule>
  </conditionalFormatting>
  <conditionalFormatting sqref="J344:N344">
    <cfRule type="cellIs" dxfId="120" priority="370" operator="equal">
      <formula>0</formula>
    </cfRule>
  </conditionalFormatting>
  <conditionalFormatting sqref="O344">
    <cfRule type="cellIs" dxfId="119" priority="371" operator="equal">
      <formula>0</formula>
    </cfRule>
  </conditionalFormatting>
  <conditionalFormatting sqref="S375 S345:S373">
    <cfRule type="cellIs" dxfId="118" priority="372" operator="equal">
      <formula>0</formula>
    </cfRule>
  </conditionalFormatting>
  <conditionalFormatting sqref="S374">
    <cfRule type="cellIs" dxfId="117" priority="373" operator="equal">
      <formula>0</formula>
    </cfRule>
  </conditionalFormatting>
  <conditionalFormatting sqref="S367:S375 S345:S351 S353:S365">
    <cfRule type="expression" dxfId="116" priority="374">
      <formula>LEN(TRIM(S345))=0</formula>
    </cfRule>
  </conditionalFormatting>
  <conditionalFormatting sqref="D375:R375 P366:R366 D366:I366 D367:R373 D365:R365 D346:R352 D345:G345 L345:M345 P345:R345">
    <cfRule type="cellIs" dxfId="115" priority="375" operator="equal">
      <formula>0</formula>
    </cfRule>
  </conditionalFormatting>
  <conditionalFormatting sqref="P345:P347">
    <cfRule type="cellIs" dxfId="114" priority="376" operator="equal">
      <formula>0</formula>
    </cfRule>
  </conditionalFormatting>
  <conditionalFormatting sqref="P345:R345 L345:M345 D346:R347">
    <cfRule type="cellIs" dxfId="113" priority="377" operator="equal">
      <formula>0</formula>
    </cfRule>
  </conditionalFormatting>
  <conditionalFormatting sqref="F346:F347">
    <cfRule type="cellIs" dxfId="112" priority="378" operator="equal">
      <formula>0</formula>
    </cfRule>
  </conditionalFormatting>
  <conditionalFormatting sqref="L345:M345">
    <cfRule type="cellIs" dxfId="111" priority="379" operator="equal">
      <formula>0</formula>
    </cfRule>
  </conditionalFormatting>
  <conditionalFormatting sqref="J348:J350 J366">
    <cfRule type="cellIs" dxfId="110" priority="380" operator="equal">
      <formula>0</formula>
    </cfRule>
  </conditionalFormatting>
  <conditionalFormatting sqref="J346:J347">
    <cfRule type="cellIs" dxfId="109" priority="381" operator="equal">
      <formula>0</formula>
    </cfRule>
  </conditionalFormatting>
  <conditionalFormatting sqref="K348:K350 K366">
    <cfRule type="cellIs" dxfId="108" priority="382" operator="equal">
      <formula>0</formula>
    </cfRule>
  </conditionalFormatting>
  <conditionalFormatting sqref="K346:K347">
    <cfRule type="cellIs" dxfId="107" priority="383" operator="equal">
      <formula>0</formula>
    </cfRule>
  </conditionalFormatting>
  <conditionalFormatting sqref="L348:L350 L366">
    <cfRule type="cellIs" dxfId="106" priority="384" operator="equal">
      <formula>0</formula>
    </cfRule>
  </conditionalFormatting>
  <conditionalFormatting sqref="L345:L347">
    <cfRule type="cellIs" dxfId="105" priority="385" operator="equal">
      <formula>0</formula>
    </cfRule>
  </conditionalFormatting>
  <conditionalFormatting sqref="M348:M350 M366">
    <cfRule type="cellIs" dxfId="104" priority="386" operator="equal">
      <formula>0</formula>
    </cfRule>
  </conditionalFormatting>
  <conditionalFormatting sqref="M345:M347">
    <cfRule type="cellIs" dxfId="103" priority="387" operator="equal">
      <formula>0</formula>
    </cfRule>
  </conditionalFormatting>
  <conditionalFormatting sqref="N348:N350 N366">
    <cfRule type="cellIs" dxfId="102" priority="388" operator="equal">
      <formula>0</formula>
    </cfRule>
  </conditionalFormatting>
  <conditionalFormatting sqref="N346:N347">
    <cfRule type="cellIs" dxfId="101" priority="389" operator="equal">
      <formula>0</formula>
    </cfRule>
  </conditionalFormatting>
  <conditionalFormatting sqref="O348:O350 O366">
    <cfRule type="cellIs" dxfId="100" priority="390" operator="equal">
      <formula>0</formula>
    </cfRule>
  </conditionalFormatting>
  <conditionalFormatting sqref="O346:O347">
    <cfRule type="cellIs" dxfId="99" priority="391" operator="equal">
      <formula>0</formula>
    </cfRule>
  </conditionalFormatting>
  <conditionalFormatting sqref="D374:R374">
    <cfRule type="cellIs" dxfId="98" priority="392" operator="equal">
      <formula>0</formula>
    </cfRule>
  </conditionalFormatting>
  <conditionalFormatting sqref="D367:R375 D365:R365 D346:R351 D345:G345 L345:M345 P345:R345">
    <cfRule type="expression" dxfId="97" priority="393">
      <formula>LEN(TRIM(D345))=0</formula>
    </cfRule>
  </conditionalFormatting>
  <conditionalFormatting sqref="D374:R374">
    <cfRule type="cellIs" dxfId="96" priority="394" operator="equal">
      <formula>0</formula>
    </cfRule>
  </conditionalFormatting>
  <conditionalFormatting sqref="L348:L349">
    <cfRule type="cellIs" dxfId="95" priority="395" operator="equal">
      <formula>0</formula>
    </cfRule>
  </conditionalFormatting>
  <conditionalFormatting sqref="M348:M349">
    <cfRule type="cellIs" dxfId="94" priority="396" operator="equal">
      <formula>0</formula>
    </cfRule>
  </conditionalFormatting>
  <conditionalFormatting sqref="N348:O348">
    <cfRule type="cellIs" dxfId="93" priority="397" operator="equal">
      <formula>0</formula>
    </cfRule>
  </conditionalFormatting>
  <conditionalFormatting sqref="N349:O349">
    <cfRule type="cellIs" dxfId="92" priority="398" operator="equal">
      <formula>0</formula>
    </cfRule>
  </conditionalFormatting>
  <conditionalFormatting sqref="D353:R364">
    <cfRule type="cellIs" dxfId="91" priority="399" operator="equal">
      <formula>0</formula>
    </cfRule>
  </conditionalFormatting>
  <conditionalFormatting sqref="D353:R364">
    <cfRule type="expression" dxfId="90" priority="400">
      <formula>LEN(TRIM(D353))=0</formula>
    </cfRule>
  </conditionalFormatting>
  <conditionalFormatting sqref="H345">
    <cfRule type="cellIs" dxfId="89" priority="401" operator="equal">
      <formula>0</formula>
    </cfRule>
  </conditionalFormatting>
  <conditionalFormatting sqref="I345">
    <cfRule type="cellIs" dxfId="88" priority="402" operator="equal">
      <formula>0</formula>
    </cfRule>
  </conditionalFormatting>
  <conditionalFormatting sqref="J345:K345">
    <cfRule type="cellIs" dxfId="87" priority="403" operator="equal">
      <formula>0</formula>
    </cfRule>
  </conditionalFormatting>
  <conditionalFormatting sqref="K345">
    <cfRule type="cellIs" dxfId="86" priority="404" operator="equal">
      <formula>0</formula>
    </cfRule>
  </conditionalFormatting>
  <conditionalFormatting sqref="H345:K345">
    <cfRule type="expression" dxfId="85" priority="405">
      <formula>LEN(TRIM(H345))=0</formula>
    </cfRule>
  </conditionalFormatting>
  <conditionalFormatting sqref="N345:O345">
    <cfRule type="cellIs" dxfId="84" priority="406" operator="equal">
      <formula>0</formula>
    </cfRule>
  </conditionalFormatting>
  <conditionalFormatting sqref="N345:O345">
    <cfRule type="cellIs" dxfId="83" priority="407" operator="equal">
      <formula>0</formula>
    </cfRule>
  </conditionalFormatting>
  <conditionalFormatting sqref="N345:O345">
    <cfRule type="expression" dxfId="82" priority="408">
      <formula>LEN(TRIM(N345))=0</formula>
    </cfRule>
  </conditionalFormatting>
  <conditionalFormatting sqref="J381:N381">
    <cfRule type="cellIs" dxfId="81" priority="409" operator="equal">
      <formula>0</formula>
    </cfRule>
  </conditionalFormatting>
  <conditionalFormatting sqref="O381">
    <cfRule type="cellIs" dxfId="80" priority="410" operator="equal">
      <formula>0</formula>
    </cfRule>
  </conditionalFormatting>
  <conditionalFormatting sqref="S412 S382:S410">
    <cfRule type="cellIs" dxfId="79" priority="411" operator="equal">
      <formula>0</formula>
    </cfRule>
  </conditionalFormatting>
  <conditionalFormatting sqref="S411">
    <cfRule type="cellIs" dxfId="78" priority="412" operator="equal">
      <formula>0</formula>
    </cfRule>
  </conditionalFormatting>
  <conditionalFormatting sqref="S404:S412 S382:S388 S390:S402">
    <cfRule type="expression" dxfId="77" priority="413">
      <formula>LEN(TRIM(S382))=0</formula>
    </cfRule>
  </conditionalFormatting>
  <conditionalFormatting sqref="D412:R412 P403:R403 D403:I403 D404:R410 D402:R402 D383:R389 D382:G382 L382:M382 P382:R382">
    <cfRule type="cellIs" dxfId="76" priority="414" operator="equal">
      <formula>0</formula>
    </cfRule>
  </conditionalFormatting>
  <conditionalFormatting sqref="P382:P384">
    <cfRule type="cellIs" dxfId="75" priority="415" operator="equal">
      <formula>0</formula>
    </cfRule>
  </conditionalFormatting>
  <conditionalFormatting sqref="P382:R382 L382:M382 D383:R384">
    <cfRule type="cellIs" dxfId="74" priority="416" operator="equal">
      <formula>0</formula>
    </cfRule>
  </conditionalFormatting>
  <conditionalFormatting sqref="F383:F384">
    <cfRule type="cellIs" dxfId="73" priority="417" operator="equal">
      <formula>0</formula>
    </cfRule>
  </conditionalFormatting>
  <conditionalFormatting sqref="L382:M382">
    <cfRule type="cellIs" dxfId="72" priority="418" operator="equal">
      <formula>0</formula>
    </cfRule>
  </conditionalFormatting>
  <conditionalFormatting sqref="J385:J387 J403">
    <cfRule type="cellIs" dxfId="71" priority="419" operator="equal">
      <formula>0</formula>
    </cfRule>
  </conditionalFormatting>
  <conditionalFormatting sqref="J383:J384">
    <cfRule type="cellIs" dxfId="70" priority="420" operator="equal">
      <formula>0</formula>
    </cfRule>
  </conditionalFormatting>
  <conditionalFormatting sqref="K385:K387 K403">
    <cfRule type="cellIs" dxfId="69" priority="421" operator="equal">
      <formula>0</formula>
    </cfRule>
  </conditionalFormatting>
  <conditionalFormatting sqref="K383:K384">
    <cfRule type="cellIs" dxfId="68" priority="422" operator="equal">
      <formula>0</formula>
    </cfRule>
  </conditionalFormatting>
  <conditionalFormatting sqref="L385:L387 L403">
    <cfRule type="cellIs" dxfId="67" priority="423" operator="equal">
      <formula>0</formula>
    </cfRule>
  </conditionalFormatting>
  <conditionalFormatting sqref="L382:L384">
    <cfRule type="cellIs" dxfId="66" priority="424" operator="equal">
      <formula>0</formula>
    </cfRule>
  </conditionalFormatting>
  <conditionalFormatting sqref="M385:M387 M403">
    <cfRule type="cellIs" dxfId="65" priority="425" operator="equal">
      <formula>0</formula>
    </cfRule>
  </conditionalFormatting>
  <conditionalFormatting sqref="M382:M384">
    <cfRule type="cellIs" dxfId="64" priority="426" operator="equal">
      <formula>0</formula>
    </cfRule>
  </conditionalFormatting>
  <conditionalFormatting sqref="N385:N387 N403">
    <cfRule type="cellIs" dxfId="63" priority="427" operator="equal">
      <formula>0</formula>
    </cfRule>
  </conditionalFormatting>
  <conditionalFormatting sqref="N383:N384">
    <cfRule type="cellIs" dxfId="62" priority="428" operator="equal">
      <formula>0</formula>
    </cfRule>
  </conditionalFormatting>
  <conditionalFormatting sqref="O385:O387 O403">
    <cfRule type="cellIs" dxfId="61" priority="429" operator="equal">
      <formula>0</formula>
    </cfRule>
  </conditionalFormatting>
  <conditionalFormatting sqref="O383:O384">
    <cfRule type="cellIs" dxfId="60" priority="430" operator="equal">
      <formula>0</formula>
    </cfRule>
  </conditionalFormatting>
  <conditionalFormatting sqref="D411:R411">
    <cfRule type="cellIs" dxfId="59" priority="431" operator="equal">
      <formula>0</formula>
    </cfRule>
  </conditionalFormatting>
  <conditionalFormatting sqref="D404:R412 D402:R402 D383:R388 D382:G382 L382:M382 P382:R382">
    <cfRule type="expression" dxfId="58" priority="432">
      <formula>LEN(TRIM(D382))=0</formula>
    </cfRule>
  </conditionalFormatting>
  <conditionalFormatting sqref="D411:R411">
    <cfRule type="cellIs" dxfId="57" priority="433" operator="equal">
      <formula>0</formula>
    </cfRule>
  </conditionalFormatting>
  <conditionalFormatting sqref="L385:L386">
    <cfRule type="cellIs" dxfId="56" priority="434" operator="equal">
      <formula>0</formula>
    </cfRule>
  </conditionalFormatting>
  <conditionalFormatting sqref="M385:M386">
    <cfRule type="cellIs" dxfId="55" priority="435" operator="equal">
      <formula>0</formula>
    </cfRule>
  </conditionalFormatting>
  <conditionalFormatting sqref="N385:O385">
    <cfRule type="cellIs" dxfId="54" priority="436" operator="equal">
      <formula>0</formula>
    </cfRule>
  </conditionalFormatting>
  <conditionalFormatting sqref="N386:O386">
    <cfRule type="cellIs" dxfId="53" priority="437" operator="equal">
      <formula>0</formula>
    </cfRule>
  </conditionalFormatting>
  <conditionalFormatting sqref="D390:R401">
    <cfRule type="cellIs" dxfId="52" priority="438" operator="equal">
      <formula>0</formula>
    </cfRule>
  </conditionalFormatting>
  <conditionalFormatting sqref="D390:R401">
    <cfRule type="expression" dxfId="51" priority="439">
      <formula>LEN(TRIM(D390))=0</formula>
    </cfRule>
  </conditionalFormatting>
  <conditionalFormatting sqref="H382">
    <cfRule type="cellIs" dxfId="50" priority="440" operator="equal">
      <formula>0</formula>
    </cfRule>
  </conditionalFormatting>
  <conditionalFormatting sqref="I382">
    <cfRule type="cellIs" dxfId="49" priority="441" operator="equal">
      <formula>0</formula>
    </cfRule>
  </conditionalFormatting>
  <conditionalFormatting sqref="J382:K382">
    <cfRule type="cellIs" dxfId="48" priority="442" operator="equal">
      <formula>0</formula>
    </cfRule>
  </conditionalFormatting>
  <conditionalFormatting sqref="K382">
    <cfRule type="cellIs" dxfId="47" priority="443" operator="equal">
      <formula>0</formula>
    </cfRule>
  </conditionalFormatting>
  <conditionalFormatting sqref="H382:K382">
    <cfRule type="expression" dxfId="46" priority="444">
      <formula>LEN(TRIM(H382))=0</formula>
    </cfRule>
  </conditionalFormatting>
  <conditionalFormatting sqref="N382:O382">
    <cfRule type="cellIs" dxfId="45" priority="445" operator="equal">
      <formula>0</formula>
    </cfRule>
  </conditionalFormatting>
  <conditionalFormatting sqref="N382:O382">
    <cfRule type="cellIs" dxfId="44" priority="446" operator="equal">
      <formula>0</formula>
    </cfRule>
  </conditionalFormatting>
  <conditionalFormatting sqref="N382:O382">
    <cfRule type="expression" dxfId="43" priority="447">
      <formula>LEN(TRIM(N382))=0</formula>
    </cfRule>
  </conditionalFormatting>
  <conditionalFormatting sqref="J418:N418">
    <cfRule type="cellIs" dxfId="42" priority="448" operator="equal">
      <formula>0</formula>
    </cfRule>
  </conditionalFormatting>
  <conditionalFormatting sqref="O418">
    <cfRule type="cellIs" dxfId="41" priority="449" operator="equal">
      <formula>0</formula>
    </cfRule>
  </conditionalFormatting>
  <conditionalFormatting sqref="S449 S419:S421">
    <cfRule type="cellIs" dxfId="40" priority="450" operator="equal">
      <formula>0</formula>
    </cfRule>
  </conditionalFormatting>
  <conditionalFormatting sqref="S448">
    <cfRule type="cellIs" dxfId="39" priority="451" operator="equal">
      <formula>0</formula>
    </cfRule>
  </conditionalFormatting>
  <conditionalFormatting sqref="S441:S449 S419:S421 S424:S425">
    <cfRule type="expression" dxfId="38" priority="452">
      <formula>LEN(TRIM(S419))=0</formula>
    </cfRule>
  </conditionalFormatting>
  <conditionalFormatting sqref="S422:S423">
    <cfRule type="cellIs" dxfId="37" priority="453" operator="equal">
      <formula>0</formula>
    </cfRule>
  </conditionalFormatting>
  <conditionalFormatting sqref="S422:S423">
    <cfRule type="expression" dxfId="36" priority="454">
      <formula>LEN(TRIM(S422))=0</formula>
    </cfRule>
  </conditionalFormatting>
  <conditionalFormatting sqref="S427:S438">
    <cfRule type="cellIs" dxfId="35" priority="455" operator="equal">
      <formula>0</formula>
    </cfRule>
  </conditionalFormatting>
  <conditionalFormatting sqref="S427:S438">
    <cfRule type="expression" dxfId="34" priority="456">
      <formula>LEN(TRIM(S427))=0</formula>
    </cfRule>
  </conditionalFormatting>
  <conditionalFormatting sqref="D449:R449 P440:R440 D440:I440 D441:R447 D439:R439 D420:R426 D419:G419 L419:M419 P419:R419">
    <cfRule type="cellIs" dxfId="33" priority="457" operator="equal">
      <formula>0</formula>
    </cfRule>
  </conditionalFormatting>
  <conditionalFormatting sqref="P419:P421">
    <cfRule type="cellIs" dxfId="32" priority="458" operator="equal">
      <formula>0</formula>
    </cfRule>
  </conditionalFormatting>
  <conditionalFormatting sqref="P419:R419 L419:M419 D420:R421">
    <cfRule type="cellIs" dxfId="31" priority="459" operator="equal">
      <formula>0</formula>
    </cfRule>
  </conditionalFormatting>
  <conditionalFormatting sqref="F420:F421">
    <cfRule type="cellIs" dxfId="30" priority="460" operator="equal">
      <formula>0</formula>
    </cfRule>
  </conditionalFormatting>
  <conditionalFormatting sqref="L419:M419">
    <cfRule type="cellIs" dxfId="29" priority="461" operator="equal">
      <formula>0</formula>
    </cfRule>
  </conditionalFormatting>
  <conditionalFormatting sqref="J422:J424 J440">
    <cfRule type="cellIs" dxfId="28" priority="462" operator="equal">
      <formula>0</formula>
    </cfRule>
  </conditionalFormatting>
  <conditionalFormatting sqref="J420:J421">
    <cfRule type="cellIs" dxfId="27" priority="463" operator="equal">
      <formula>0</formula>
    </cfRule>
  </conditionalFormatting>
  <conditionalFormatting sqref="K422:K424 K440">
    <cfRule type="cellIs" dxfId="26" priority="464" operator="equal">
      <formula>0</formula>
    </cfRule>
  </conditionalFormatting>
  <conditionalFormatting sqref="K420:K421">
    <cfRule type="cellIs" dxfId="25" priority="465" operator="equal">
      <formula>0</formula>
    </cfRule>
  </conditionalFormatting>
  <conditionalFormatting sqref="L422:L424 L440">
    <cfRule type="cellIs" dxfId="24" priority="466" operator="equal">
      <formula>0</formula>
    </cfRule>
  </conditionalFormatting>
  <conditionalFormatting sqref="L419:L421">
    <cfRule type="cellIs" dxfId="23" priority="467" operator="equal">
      <formula>0</formula>
    </cfRule>
  </conditionalFormatting>
  <conditionalFormatting sqref="M422:M424 M440">
    <cfRule type="cellIs" dxfId="22" priority="468" operator="equal">
      <formula>0</formula>
    </cfRule>
  </conditionalFormatting>
  <conditionalFormatting sqref="M419:M421">
    <cfRule type="cellIs" dxfId="21" priority="469" operator="equal">
      <formula>0</formula>
    </cfRule>
  </conditionalFormatting>
  <conditionalFormatting sqref="N422:N424 N440">
    <cfRule type="cellIs" dxfId="20" priority="470" operator="equal">
      <formula>0</formula>
    </cfRule>
  </conditionalFormatting>
  <conditionalFormatting sqref="N420:N421">
    <cfRule type="cellIs" dxfId="19" priority="471" operator="equal">
      <formula>0</formula>
    </cfRule>
  </conditionalFormatting>
  <conditionalFormatting sqref="O422:O424 O440">
    <cfRule type="cellIs" dxfId="18" priority="472" operator="equal">
      <formula>0</formula>
    </cfRule>
  </conditionalFormatting>
  <conditionalFormatting sqref="O420:O421">
    <cfRule type="cellIs" dxfId="17" priority="473" operator="equal">
      <formula>0</formula>
    </cfRule>
  </conditionalFormatting>
  <conditionalFormatting sqref="D448:R448">
    <cfRule type="cellIs" dxfId="16" priority="474" operator="equal">
      <formula>0</formula>
    </cfRule>
  </conditionalFormatting>
  <conditionalFormatting sqref="D441:R449 D439:R439 D420:R425 D419:G419 L419:M419 P419:R419">
    <cfRule type="expression" dxfId="15" priority="475">
      <formula>LEN(TRIM(D419))=0</formula>
    </cfRule>
  </conditionalFormatting>
  <conditionalFormatting sqref="D448:R448">
    <cfRule type="cellIs" dxfId="14" priority="476" operator="equal">
      <formula>0</formula>
    </cfRule>
  </conditionalFormatting>
  <conditionalFormatting sqref="L422:L423">
    <cfRule type="cellIs" dxfId="13" priority="477" operator="equal">
      <formula>0</formula>
    </cfRule>
  </conditionalFormatting>
  <conditionalFormatting sqref="M422:M423">
    <cfRule type="cellIs" dxfId="12" priority="478" operator="equal">
      <formula>0</formula>
    </cfRule>
  </conditionalFormatting>
  <conditionalFormatting sqref="N422:O422">
    <cfRule type="cellIs" dxfId="11" priority="479" operator="equal">
      <formula>0</formula>
    </cfRule>
  </conditionalFormatting>
  <conditionalFormatting sqref="N423:O423">
    <cfRule type="cellIs" dxfId="10" priority="480" operator="equal">
      <formula>0</formula>
    </cfRule>
  </conditionalFormatting>
  <conditionalFormatting sqref="D427:R438">
    <cfRule type="cellIs" dxfId="9" priority="481" operator="equal">
      <formula>0</formula>
    </cfRule>
  </conditionalFormatting>
  <conditionalFormatting sqref="D427:R438">
    <cfRule type="expression" dxfId="8" priority="482">
      <formula>LEN(TRIM(D427))=0</formula>
    </cfRule>
  </conditionalFormatting>
  <conditionalFormatting sqref="H419">
    <cfRule type="cellIs" dxfId="7" priority="483" operator="equal">
      <formula>0</formula>
    </cfRule>
  </conditionalFormatting>
  <conditionalFormatting sqref="I419">
    <cfRule type="cellIs" dxfId="6" priority="484" operator="equal">
      <formula>0</formula>
    </cfRule>
  </conditionalFormatting>
  <conditionalFormatting sqref="J419:K419">
    <cfRule type="cellIs" dxfId="5" priority="485" operator="equal">
      <formula>0</formula>
    </cfRule>
  </conditionalFormatting>
  <conditionalFormatting sqref="K419">
    <cfRule type="cellIs" dxfId="4" priority="486" operator="equal">
      <formula>0</formula>
    </cfRule>
  </conditionalFormatting>
  <conditionalFormatting sqref="H419:K419">
    <cfRule type="expression" dxfId="3" priority="487">
      <formula>LEN(TRIM(H419))=0</formula>
    </cfRule>
  </conditionalFormatting>
  <conditionalFormatting sqref="N419:O419">
    <cfRule type="cellIs" dxfId="2" priority="488" operator="equal">
      <formula>0</formula>
    </cfRule>
  </conditionalFormatting>
  <conditionalFormatting sqref="N419:O419">
    <cfRule type="cellIs" dxfId="1" priority="489" operator="equal">
      <formula>0</formula>
    </cfRule>
  </conditionalFormatting>
  <conditionalFormatting sqref="N419:O419">
    <cfRule type="expression" dxfId="0" priority="490">
      <formula>LEN(TRIM(N419))=0</formula>
    </cfRule>
  </conditionalFormatting>
  <pageMargins left="0.78749999999999998" right="0.78749999999999998" top="1.05277777777778" bottom="1.05277777777778" header="0.78749999999999998" footer="0.78749999999999998"/>
  <pageSetup paperSize="9" orientation="portrait" horizontalDpi="300" verticalDpi="300"/>
  <headerFooter>
    <oddHeader>&amp;C&amp;"Times New Roman,Normal"&amp;12&amp;A</oddHeader>
    <oddFooter>&amp;C&amp;"Times New Roman,Normal"&amp;12Page &amp;P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13E7-B689-4A19-B00C-E9D706080607}">
  <dimension ref="B2:S57"/>
  <sheetViews>
    <sheetView workbookViewId="0"/>
  </sheetViews>
  <sheetFormatPr baseColWidth="10" defaultColWidth="9.140625" defaultRowHeight="12.75"/>
  <cols>
    <col min="1" max="3" width="9.140625" style="4"/>
    <col min="4" max="4" width="48.140625" style="4" customWidth="1"/>
    <col min="5" max="16384" width="9.140625" style="4"/>
  </cols>
  <sheetData>
    <row r="2" spans="2:19">
      <c r="C2" s="4" t="s">
        <v>88</v>
      </c>
      <c r="D2" s="4" t="s">
        <v>25</v>
      </c>
    </row>
    <row r="3" spans="2:19">
      <c r="C3" s="4" t="s">
        <v>89</v>
      </c>
      <c r="D3" s="4" t="s">
        <v>90</v>
      </c>
    </row>
    <row r="4" spans="2:19" ht="14.25">
      <c r="E4" s="25" t="s">
        <v>91</v>
      </c>
      <c r="F4" s="25" t="s">
        <v>91</v>
      </c>
      <c r="G4" s="25" t="s">
        <v>92</v>
      </c>
      <c r="H4" s="25" t="s">
        <v>92</v>
      </c>
    </row>
    <row r="5" spans="2:19" ht="14.25">
      <c r="E5" s="26">
        <v>2019</v>
      </c>
      <c r="F5" s="26">
        <v>2020</v>
      </c>
      <c r="G5" s="26">
        <v>2019</v>
      </c>
      <c r="H5" s="26">
        <v>2020</v>
      </c>
      <c r="I5" s="26">
        <v>2023</v>
      </c>
      <c r="J5" s="26">
        <v>2025</v>
      </c>
      <c r="K5" s="26">
        <v>2028</v>
      </c>
      <c r="L5" s="26">
        <v>2030</v>
      </c>
      <c r="M5" s="26">
        <v>2033</v>
      </c>
      <c r="N5" s="26">
        <v>2035</v>
      </c>
      <c r="O5" s="26">
        <v>2038</v>
      </c>
      <c r="P5" s="26">
        <v>2040</v>
      </c>
      <c r="Q5" s="26">
        <v>2043</v>
      </c>
      <c r="R5" s="26">
        <v>2045</v>
      </c>
      <c r="S5" s="26">
        <v>2050</v>
      </c>
    </row>
    <row r="6" spans="2:19" ht="12.75" customHeight="1">
      <c r="B6" s="2181" t="s">
        <v>93</v>
      </c>
      <c r="C6" s="2182" t="s">
        <v>94</v>
      </c>
      <c r="D6" s="27" t="s">
        <v>68</v>
      </c>
      <c r="E6" s="28">
        <v>38.925335805696498</v>
      </c>
      <c r="F6" s="28">
        <v>32.590513436349603</v>
      </c>
      <c r="G6" s="28"/>
      <c r="H6" s="28"/>
      <c r="I6" s="28">
        <v>31.8017588757189</v>
      </c>
      <c r="J6" s="28">
        <v>30.049799277548601</v>
      </c>
      <c r="K6" s="28">
        <v>25.846669123978899</v>
      </c>
      <c r="L6" s="28">
        <v>23.222441236710601</v>
      </c>
      <c r="M6" s="28">
        <v>21.036418236102701</v>
      </c>
      <c r="N6" s="28">
        <v>19.634640441053801</v>
      </c>
      <c r="O6" s="28">
        <v>16.618642660447001</v>
      </c>
      <c r="P6" s="28">
        <v>14.707043583164801</v>
      </c>
      <c r="Q6" s="28">
        <v>11.6882981227853</v>
      </c>
      <c r="R6" s="28">
        <v>9.7753966217869408</v>
      </c>
      <c r="S6" s="28">
        <v>1.5540016139772801</v>
      </c>
    </row>
    <row r="7" spans="2:19">
      <c r="B7" s="2181"/>
      <c r="C7" s="2182"/>
      <c r="D7" s="27" t="s">
        <v>70</v>
      </c>
      <c r="E7" s="28">
        <v>43.1244835425641</v>
      </c>
      <c r="F7" s="28">
        <v>42.198726126794803</v>
      </c>
      <c r="G7" s="28"/>
      <c r="H7" s="28"/>
      <c r="I7" s="28">
        <v>35.805820901364299</v>
      </c>
      <c r="J7" s="28">
        <v>31.642958832458401</v>
      </c>
      <c r="K7" s="28">
        <v>21.250956934060898</v>
      </c>
      <c r="L7" s="28">
        <v>14.480553242618001</v>
      </c>
      <c r="M7" s="28">
        <v>10.1245720486219</v>
      </c>
      <c r="N7" s="28">
        <v>7.3623402507312301</v>
      </c>
      <c r="O7" s="28">
        <v>5.1402468538845998</v>
      </c>
      <c r="P7" s="28">
        <v>3.84470332929039</v>
      </c>
      <c r="Q7" s="28">
        <v>2.7607130072328201</v>
      </c>
      <c r="R7" s="28">
        <v>2.1365210538005699</v>
      </c>
      <c r="S7" s="28">
        <v>9.6104056168867899E-2</v>
      </c>
    </row>
    <row r="8" spans="2:19">
      <c r="B8" s="2181"/>
      <c r="C8" s="2182"/>
      <c r="D8" s="27" t="s">
        <v>71</v>
      </c>
      <c r="E8" s="28">
        <v>24.4966206008935</v>
      </c>
      <c r="F8" s="28">
        <v>23.3034448412999</v>
      </c>
      <c r="G8" s="28"/>
      <c r="H8" s="28"/>
      <c r="I8" s="28">
        <v>18.7048797755956</v>
      </c>
      <c r="J8" s="28">
        <v>15.6962682294904</v>
      </c>
      <c r="K8" s="28">
        <v>11.5967998506519</v>
      </c>
      <c r="L8" s="28">
        <v>8.9318411391732404</v>
      </c>
      <c r="M8" s="28">
        <v>7.3985434862591397</v>
      </c>
      <c r="N8" s="28">
        <v>6.4163971518409699</v>
      </c>
      <c r="O8" s="28">
        <v>4.81533005341538</v>
      </c>
      <c r="P8" s="28">
        <v>3.8622450189673998</v>
      </c>
      <c r="Q8" s="28">
        <v>2.4795972325396201</v>
      </c>
      <c r="R8" s="28">
        <v>1.7124324320494799</v>
      </c>
      <c r="S8" s="28">
        <v>3.76899457893419E-3</v>
      </c>
    </row>
    <row r="9" spans="2:19">
      <c r="B9" s="2181"/>
      <c r="C9" s="2182"/>
      <c r="D9" s="27" t="s">
        <v>95</v>
      </c>
      <c r="E9" s="28">
        <v>122.061280112962</v>
      </c>
      <c r="F9" s="28">
        <v>101.78854922594699</v>
      </c>
      <c r="G9" s="28"/>
      <c r="H9" s="28"/>
      <c r="I9" s="28">
        <v>99.978041792821998</v>
      </c>
      <c r="J9" s="28">
        <v>98.771036837405404</v>
      </c>
      <c r="K9" s="28">
        <v>83.062739639013301</v>
      </c>
      <c r="L9" s="28">
        <v>72.590541506751904</v>
      </c>
      <c r="M9" s="28">
        <v>54.358446855055703</v>
      </c>
      <c r="N9" s="28">
        <v>42.203717087258298</v>
      </c>
      <c r="O9" s="28">
        <v>27.3145666393021</v>
      </c>
      <c r="P9" s="28">
        <v>17.388466340664699</v>
      </c>
      <c r="Q9" s="28">
        <v>10.479921063077599</v>
      </c>
      <c r="R9" s="28">
        <v>5.8742242113529004</v>
      </c>
      <c r="S9" s="28">
        <v>0.56525572585350903</v>
      </c>
    </row>
    <row r="10" spans="2:19" ht="14.25">
      <c r="B10" s="2181"/>
      <c r="C10" s="2182"/>
      <c r="D10" s="29" t="s">
        <v>96</v>
      </c>
      <c r="E10" s="30">
        <v>25.508900038089301</v>
      </c>
      <c r="F10" s="30">
        <v>14.5742805774088</v>
      </c>
      <c r="G10" s="30"/>
      <c r="H10" s="30"/>
      <c r="I10" s="30">
        <v>24.115524450405399</v>
      </c>
      <c r="J10" s="30">
        <v>25.229312293950201</v>
      </c>
      <c r="K10" s="30">
        <v>24.511360413488099</v>
      </c>
      <c r="L10" s="30">
        <v>24.092045099253301</v>
      </c>
      <c r="M10" s="30">
        <v>22.0271935223419</v>
      </c>
      <c r="N10" s="30">
        <v>20.766929036607401</v>
      </c>
      <c r="O10" s="30">
        <v>19.3111655863446</v>
      </c>
      <c r="P10" s="30">
        <v>18.391577699045499</v>
      </c>
      <c r="Q10" s="30">
        <v>17.7656089824454</v>
      </c>
      <c r="R10" s="30">
        <v>17.3373747451136</v>
      </c>
      <c r="S10" s="30">
        <v>10.817441085512501</v>
      </c>
    </row>
    <row r="11" spans="2:19" ht="14.25">
      <c r="B11" s="2181"/>
      <c r="C11" s="2182"/>
      <c r="D11" s="29" t="s">
        <v>97</v>
      </c>
      <c r="E11" s="30">
        <v>147.57018015105101</v>
      </c>
      <c r="F11" s="30">
        <v>116.36282980335599</v>
      </c>
      <c r="G11" s="30"/>
      <c r="H11" s="30"/>
      <c r="I11" s="30">
        <v>124.093566243227</v>
      </c>
      <c r="J11" s="30">
        <v>124.000349131356</v>
      </c>
      <c r="K11" s="30">
        <v>107.574100052501</v>
      </c>
      <c r="L11" s="30">
        <v>96.682586606005103</v>
      </c>
      <c r="M11" s="30">
        <v>76.385640377397706</v>
      </c>
      <c r="N11" s="30">
        <v>62.970646123865599</v>
      </c>
      <c r="O11" s="30">
        <v>46.625732225646701</v>
      </c>
      <c r="P11" s="30">
        <v>35.780044039710099</v>
      </c>
      <c r="Q11" s="30">
        <v>28.245530045523001</v>
      </c>
      <c r="R11" s="30">
        <v>23.211598956466499</v>
      </c>
      <c r="S11" s="30">
        <v>11.382696811365999</v>
      </c>
    </row>
    <row r="12" spans="2:19">
      <c r="B12" s="2181"/>
      <c r="C12" s="2182"/>
      <c r="D12" s="27" t="s">
        <v>72</v>
      </c>
      <c r="E12" s="28">
        <v>10.0229510339455</v>
      </c>
      <c r="F12" s="28">
        <v>10.0224294513219</v>
      </c>
      <c r="G12" s="28"/>
      <c r="H12" s="28"/>
      <c r="I12" s="28">
        <v>9.5579878148013009</v>
      </c>
      <c r="J12" s="28">
        <v>9.0966898608867606</v>
      </c>
      <c r="K12" s="28">
        <v>8.1683993233823706</v>
      </c>
      <c r="L12" s="28">
        <v>7.4041534627458701</v>
      </c>
      <c r="M12" s="28">
        <v>6.0772889104068302</v>
      </c>
      <c r="N12" s="28">
        <v>5.1234244464486602</v>
      </c>
      <c r="O12" s="28">
        <v>3.6592734874387598</v>
      </c>
      <c r="P12" s="28">
        <v>2.7383881766135101</v>
      </c>
      <c r="Q12" s="28">
        <v>1.5120305075610301</v>
      </c>
      <c r="R12" s="28">
        <v>0.86752174801236404</v>
      </c>
      <c r="S12" s="28">
        <v>0</v>
      </c>
    </row>
    <row r="13" spans="2:19" ht="14.25">
      <c r="B13" s="2181"/>
      <c r="C13" s="2182"/>
      <c r="D13" s="31" t="s">
        <v>73</v>
      </c>
      <c r="E13" s="28"/>
      <c r="F13" s="28"/>
      <c r="G13" s="28"/>
      <c r="H13" s="28"/>
      <c r="I13" s="28"/>
      <c r="J13" s="28"/>
      <c r="K13" s="28"/>
      <c r="L13" s="28"/>
      <c r="M13" s="28"/>
      <c r="N13" s="28"/>
      <c r="O13" s="28"/>
      <c r="P13" s="28"/>
      <c r="Q13" s="28"/>
      <c r="R13" s="28"/>
      <c r="S13" s="28"/>
    </row>
    <row r="14" spans="2:19">
      <c r="B14" s="2181"/>
      <c r="C14" s="2182"/>
      <c r="D14" s="27" t="s">
        <v>98</v>
      </c>
      <c r="E14" s="28">
        <v>44.043661928455201</v>
      </c>
      <c r="F14" s="28">
        <v>38.972663708213403</v>
      </c>
      <c r="G14" s="28"/>
      <c r="H14" s="28"/>
      <c r="I14" s="28">
        <v>38.132211001102299</v>
      </c>
      <c r="J14" s="28">
        <v>35.752246705711102</v>
      </c>
      <c r="K14" s="28">
        <v>31.260719751115602</v>
      </c>
      <c r="L14" s="28">
        <v>28.3526809425042</v>
      </c>
      <c r="M14" s="28">
        <v>24.457046022009902</v>
      </c>
      <c r="N14" s="28">
        <v>21.955336280233901</v>
      </c>
      <c r="O14" s="28">
        <v>17.975078390977401</v>
      </c>
      <c r="P14" s="28">
        <v>15.6134144008811</v>
      </c>
      <c r="Q14" s="28">
        <v>13.4750628617619</v>
      </c>
      <c r="R14" s="28">
        <v>12.1687591670118</v>
      </c>
      <c r="S14" s="28">
        <v>9.0794236837394795</v>
      </c>
    </row>
    <row r="15" spans="2:19" ht="14.25">
      <c r="B15" s="2181"/>
      <c r="C15" s="2182"/>
      <c r="D15" s="32" t="s">
        <v>99</v>
      </c>
      <c r="E15" s="33">
        <v>282.67433302451599</v>
      </c>
      <c r="F15" s="33">
        <v>248.87632678992699</v>
      </c>
      <c r="G15" s="33"/>
      <c r="H15" s="33"/>
      <c r="I15" s="33">
        <v>233.980700161404</v>
      </c>
      <c r="J15" s="33">
        <v>221.0089997435</v>
      </c>
      <c r="K15" s="33">
        <v>181.186284622203</v>
      </c>
      <c r="L15" s="33">
        <v>154.982211530504</v>
      </c>
      <c r="M15" s="33">
        <v>123.45231555845599</v>
      </c>
      <c r="N15" s="33">
        <v>102.69585565756699</v>
      </c>
      <c r="O15" s="33">
        <v>75.523138085465206</v>
      </c>
      <c r="P15" s="33">
        <v>58.154260849581902</v>
      </c>
      <c r="Q15" s="33">
        <v>42.3956227949583</v>
      </c>
      <c r="R15" s="33">
        <v>32.534855234014103</v>
      </c>
      <c r="S15" s="33">
        <v>11.298554074318099</v>
      </c>
    </row>
    <row r="16" spans="2:19" ht="14.25">
      <c r="B16" s="2181"/>
      <c r="C16" s="2182"/>
      <c r="D16" s="32" t="s">
        <v>100</v>
      </c>
      <c r="E16" s="33">
        <v>308.18323306260601</v>
      </c>
      <c r="F16" s="33">
        <v>263.45060736733501</v>
      </c>
      <c r="G16" s="33"/>
      <c r="H16" s="33"/>
      <c r="I16" s="33">
        <v>258.09622461180999</v>
      </c>
      <c r="J16" s="33">
        <v>246.23831203745101</v>
      </c>
      <c r="K16" s="33">
        <v>205.69764503569101</v>
      </c>
      <c r="L16" s="33">
        <v>179.074256629757</v>
      </c>
      <c r="M16" s="33">
        <v>145.47950908079801</v>
      </c>
      <c r="N16" s="33">
        <v>123.462784694174</v>
      </c>
      <c r="O16" s="33">
        <v>94.834303671809806</v>
      </c>
      <c r="P16" s="33">
        <v>76.545838548627401</v>
      </c>
      <c r="Q16" s="33">
        <v>60.1612317774037</v>
      </c>
      <c r="R16" s="33">
        <v>49.872229979127702</v>
      </c>
      <c r="S16" s="33">
        <v>22.115995159830501</v>
      </c>
    </row>
    <row r="17" spans="2:19" ht="12.75" customHeight="1">
      <c r="B17" s="2181"/>
      <c r="C17" s="2182" t="s">
        <v>101</v>
      </c>
      <c r="D17" s="27" t="s">
        <v>102</v>
      </c>
      <c r="E17" s="28">
        <v>71.557543467002404</v>
      </c>
      <c r="F17" s="28">
        <v>71.557543467002404</v>
      </c>
      <c r="G17" s="28">
        <v>72.711229037933705</v>
      </c>
      <c r="H17" s="28">
        <v>72.576499374645707</v>
      </c>
      <c r="I17" s="28">
        <v>70.741254996829895</v>
      </c>
      <c r="J17" s="28">
        <v>69.855333339993706</v>
      </c>
      <c r="K17" s="28">
        <v>67.975644203115195</v>
      </c>
      <c r="L17" s="28">
        <v>66.365863440987397</v>
      </c>
      <c r="M17" s="28">
        <v>63.495206884808603</v>
      </c>
      <c r="N17" s="28">
        <v>61.359563793944297</v>
      </c>
      <c r="O17" s="28">
        <v>58.021139994678897</v>
      </c>
      <c r="P17" s="28">
        <v>55.848102115835403</v>
      </c>
      <c r="Q17" s="28">
        <v>52.939850120273498</v>
      </c>
      <c r="R17" s="28">
        <v>51.397126121830802</v>
      </c>
      <c r="S17" s="28">
        <v>49.633656687981599</v>
      </c>
    </row>
    <row r="18" spans="2:19" ht="14.25">
      <c r="B18" s="2181"/>
      <c r="C18" s="2182"/>
      <c r="D18" s="34" t="s">
        <v>103</v>
      </c>
      <c r="E18" s="35">
        <v>38.889604545053601</v>
      </c>
      <c r="F18" s="35">
        <v>38.889604545053601</v>
      </c>
      <c r="G18" s="35">
        <v>37.190512025050801</v>
      </c>
      <c r="H18" s="35">
        <v>37.256949163152598</v>
      </c>
      <c r="I18" s="35">
        <v>38.510203460210498</v>
      </c>
      <c r="J18" s="35">
        <v>38.098437705858203</v>
      </c>
      <c r="K18" s="35">
        <v>37.224780752760701</v>
      </c>
      <c r="L18" s="35">
        <v>36.476573973138002</v>
      </c>
      <c r="M18" s="35">
        <v>35.142327255925203</v>
      </c>
      <c r="N18" s="35">
        <v>34.149705976660499</v>
      </c>
      <c r="O18" s="35">
        <v>32.598046658429901</v>
      </c>
      <c r="P18" s="35">
        <v>31.588044730478799</v>
      </c>
      <c r="Q18" s="35">
        <v>30.2363241042151</v>
      </c>
      <c r="R18" s="35">
        <v>29.519284503620302</v>
      </c>
      <c r="S18" s="35">
        <v>28.699645073764401</v>
      </c>
    </row>
    <row r="19" spans="2:19" ht="14.25">
      <c r="B19" s="2181"/>
      <c r="C19" s="2182"/>
      <c r="D19" s="34" t="s">
        <v>104</v>
      </c>
      <c r="E19" s="35">
        <v>32.353014917302197</v>
      </c>
      <c r="F19" s="35">
        <v>32.353014917302197</v>
      </c>
      <c r="G19" s="35">
        <v>33.429486969253297</v>
      </c>
      <c r="H19" s="35">
        <v>33.380763733339698</v>
      </c>
      <c r="I19" s="35">
        <v>31.916694178639201</v>
      </c>
      <c r="J19" s="35">
        <v>31.443153260406302</v>
      </c>
      <c r="K19" s="35">
        <v>30.438425908951199</v>
      </c>
      <c r="L19" s="35">
        <v>29.5779693952523</v>
      </c>
      <c r="M19" s="35">
        <v>28.0435522929561</v>
      </c>
      <c r="N19" s="35">
        <v>26.9020129903985</v>
      </c>
      <c r="O19" s="35">
        <v>25.1175659581404</v>
      </c>
      <c r="P19" s="35">
        <v>23.9560384747993</v>
      </c>
      <c r="Q19" s="35">
        <v>22.401525939967399</v>
      </c>
      <c r="R19" s="35">
        <v>21.5769124618283</v>
      </c>
      <c r="S19" s="35">
        <v>20.634306613402899</v>
      </c>
    </row>
    <row r="20" spans="2:19" ht="14.25">
      <c r="B20" s="2181"/>
      <c r="C20" s="2182"/>
      <c r="D20" s="34" t="s">
        <v>105</v>
      </c>
      <c r="E20" s="35">
        <v>0.31492400464652498</v>
      </c>
      <c r="F20" s="35">
        <v>0.31492400464652498</v>
      </c>
      <c r="G20" s="35">
        <v>2.0912300436295199</v>
      </c>
      <c r="H20" s="35">
        <v>1.9387864781533299</v>
      </c>
      <c r="I20" s="35">
        <v>0.31435735798021802</v>
      </c>
      <c r="J20" s="35">
        <v>0.31374237372918701</v>
      </c>
      <c r="K20" s="35">
        <v>0.31243754140333002</v>
      </c>
      <c r="L20" s="35">
        <v>0.31132007259705002</v>
      </c>
      <c r="M20" s="35">
        <v>0.309327335927223</v>
      </c>
      <c r="N20" s="35">
        <v>0.30784482688528803</v>
      </c>
      <c r="O20" s="35">
        <v>0.30552737810866498</v>
      </c>
      <c r="P20" s="35">
        <v>0.30401891055730601</v>
      </c>
      <c r="Q20" s="35">
        <v>0.30200007609096102</v>
      </c>
      <c r="R20" s="35">
        <v>0.30092915638219198</v>
      </c>
      <c r="S20" s="35">
        <v>0.29970500081423102</v>
      </c>
    </row>
    <row r="21" spans="2:19" ht="14.25">
      <c r="B21" s="2181"/>
      <c r="C21" s="2182"/>
      <c r="D21" s="27" t="s">
        <v>106</v>
      </c>
      <c r="E21" s="36">
        <v>32.519593812750102</v>
      </c>
      <c r="F21" s="36">
        <v>26.713630020986599</v>
      </c>
      <c r="G21" s="36"/>
      <c r="H21" s="36"/>
      <c r="I21" s="36">
        <v>29.588736899395201</v>
      </c>
      <c r="J21" s="36">
        <v>26.792138034231101</v>
      </c>
      <c r="K21" s="36">
        <v>24.259078946996599</v>
      </c>
      <c r="L21" s="36">
        <v>22.779864788689601</v>
      </c>
      <c r="M21" s="36">
        <v>21.776284498886199</v>
      </c>
      <c r="N21" s="36">
        <v>21.064585961144498</v>
      </c>
      <c r="O21" s="36">
        <v>20.097886198921501</v>
      </c>
      <c r="P21" s="36">
        <v>19.475512923208399</v>
      </c>
      <c r="Q21" s="36">
        <v>18.662621618555001</v>
      </c>
      <c r="R21" s="36">
        <v>18.137452761013002</v>
      </c>
      <c r="S21" s="36">
        <v>16.939945076564101</v>
      </c>
    </row>
    <row r="22" spans="2:19" ht="14.25">
      <c r="B22" s="2181"/>
      <c r="C22" s="2182"/>
      <c r="D22" s="27" t="s">
        <v>60</v>
      </c>
      <c r="E22" s="36">
        <v>1.032</v>
      </c>
      <c r="F22" s="36">
        <v>0.876</v>
      </c>
      <c r="G22" s="36"/>
      <c r="H22" s="36"/>
      <c r="I22" s="36">
        <v>0.78469405745173304</v>
      </c>
      <c r="J22" s="36">
        <v>0.80559960671763298</v>
      </c>
      <c r="K22" s="36">
        <v>0.69553241174840597</v>
      </c>
      <c r="L22" s="36">
        <v>0.62618131942520106</v>
      </c>
      <c r="M22" s="36">
        <v>0.55772167926843796</v>
      </c>
      <c r="N22" s="36">
        <v>0.51208191916392898</v>
      </c>
      <c r="O22" s="36">
        <v>0.443622279007166</v>
      </c>
      <c r="P22" s="36">
        <v>0.39798251890265701</v>
      </c>
      <c r="Q22" s="36">
        <v>0.32952287874589398</v>
      </c>
      <c r="R22" s="36">
        <v>0.28388311864138499</v>
      </c>
      <c r="S22" s="36">
        <v>0.169783718380113</v>
      </c>
    </row>
    <row r="23" spans="2:19" ht="14.25">
      <c r="B23" s="2181"/>
      <c r="C23" s="2182"/>
      <c r="D23" s="31" t="s">
        <v>43</v>
      </c>
      <c r="E23" s="36">
        <v>14.2795980551735</v>
      </c>
      <c r="F23" s="36">
        <v>14.057275187598</v>
      </c>
      <c r="G23" s="36">
        <v>14.2795980551735</v>
      </c>
      <c r="H23" s="36">
        <v>14.057275187598</v>
      </c>
      <c r="I23" s="36">
        <v>11.493084135030401</v>
      </c>
      <c r="J23" s="36">
        <v>9.7836234333186507</v>
      </c>
      <c r="K23" s="36">
        <v>8.9746681060264404</v>
      </c>
      <c r="L23" s="36">
        <v>8.4353645544983102</v>
      </c>
      <c r="M23" s="36">
        <v>7.7350336858845496</v>
      </c>
      <c r="N23" s="36">
        <v>7.2681464401420497</v>
      </c>
      <c r="O23" s="36">
        <v>6.5678155715282998</v>
      </c>
      <c r="P23" s="36">
        <v>6.1009283257857998</v>
      </c>
      <c r="Q23" s="36">
        <v>5.4005974571720499</v>
      </c>
      <c r="R23" s="36">
        <v>4.9337102114295499</v>
      </c>
      <c r="S23" s="36">
        <v>3.7664920970733</v>
      </c>
    </row>
    <row r="24" spans="2:19" ht="14.25">
      <c r="B24" s="2181"/>
      <c r="C24" s="2182"/>
      <c r="D24" s="31" t="s">
        <v>107</v>
      </c>
      <c r="E24" s="36">
        <v>14.548554327643901</v>
      </c>
      <c r="F24" s="36">
        <v>12.958021735940701</v>
      </c>
      <c r="G24" s="36">
        <v>14.160395196598399</v>
      </c>
      <c r="H24" s="36">
        <v>13.6019434308886</v>
      </c>
      <c r="I24" s="36">
        <v>9.9718377663674094</v>
      </c>
      <c r="J24" s="36">
        <v>7.9810484533185404</v>
      </c>
      <c r="K24" s="36">
        <v>6.3270795287523098</v>
      </c>
      <c r="L24" s="36">
        <v>5.2244335790414898</v>
      </c>
      <c r="M24" s="36">
        <v>4.2439543333053802</v>
      </c>
      <c r="N24" s="36">
        <v>3.5903015028146399</v>
      </c>
      <c r="O24" s="36">
        <v>2.9498378785860102</v>
      </c>
      <c r="P24" s="36">
        <v>2.5228621291002602</v>
      </c>
      <c r="Q24" s="36">
        <v>2.2892923646932499</v>
      </c>
      <c r="R24" s="36">
        <v>2.1335791884219102</v>
      </c>
      <c r="S24" s="36">
        <v>1.95956020906768</v>
      </c>
    </row>
    <row r="25" spans="2:19" ht="14.25">
      <c r="B25" s="2181"/>
      <c r="C25" s="2182"/>
      <c r="D25" s="32" t="s">
        <v>108</v>
      </c>
      <c r="E25" s="33">
        <v>133.93728966257001</v>
      </c>
      <c r="F25" s="33">
        <v>126.16247041152801</v>
      </c>
      <c r="G25" s="33"/>
      <c r="H25" s="33"/>
      <c r="I25" s="33">
        <v>122.579607855075</v>
      </c>
      <c r="J25" s="33">
        <v>115.21774286758</v>
      </c>
      <c r="K25" s="33">
        <v>108.232003196639</v>
      </c>
      <c r="L25" s="33">
        <v>103.431707682642</v>
      </c>
      <c r="M25" s="33">
        <v>97.808201082153204</v>
      </c>
      <c r="N25" s="33">
        <v>93.794679617209496</v>
      </c>
      <c r="O25" s="33">
        <v>88.080301922721802</v>
      </c>
      <c r="P25" s="33">
        <v>84.345388012832501</v>
      </c>
      <c r="Q25" s="33">
        <v>79.621884439439597</v>
      </c>
      <c r="R25" s="33">
        <v>76.885751401336606</v>
      </c>
      <c r="S25" s="33">
        <v>72.469437789066802</v>
      </c>
    </row>
    <row r="26" spans="2:19" ht="13.9" customHeight="1">
      <c r="B26" s="2181"/>
      <c r="C26" s="2182" t="s">
        <v>109</v>
      </c>
      <c r="D26" s="37" t="s">
        <v>68</v>
      </c>
      <c r="E26" s="36">
        <v>75.802141158143101</v>
      </c>
      <c r="F26" s="36">
        <v>63.134065552835303</v>
      </c>
      <c r="G26" s="36">
        <v>83.968260865120499</v>
      </c>
      <c r="H26" s="36">
        <v>75.503516521991799</v>
      </c>
      <c r="I26" s="36">
        <v>64.326110794256195</v>
      </c>
      <c r="J26" s="36">
        <v>59.181347613350503</v>
      </c>
      <c r="K26" s="36">
        <v>52.060925276170103</v>
      </c>
      <c r="L26" s="36">
        <v>47.701327833010701</v>
      </c>
      <c r="M26" s="36">
        <v>44.327309403214997</v>
      </c>
      <c r="N26" s="36">
        <v>42.0908896441683</v>
      </c>
      <c r="O26" s="36">
        <v>37.953286402694403</v>
      </c>
      <c r="P26" s="36">
        <v>35.316043583936697</v>
      </c>
      <c r="Q26" s="36">
        <v>31.437396966938099</v>
      </c>
      <c r="R26" s="36">
        <v>28.967986707087402</v>
      </c>
      <c r="S26" s="36">
        <v>19.4978809758464</v>
      </c>
    </row>
    <row r="27" spans="2:19" ht="14.25">
      <c r="B27" s="2181"/>
      <c r="C27" s="2182"/>
      <c r="D27" s="37" t="s">
        <v>70</v>
      </c>
      <c r="E27" s="36">
        <v>44.917401469449104</v>
      </c>
      <c r="F27" s="36">
        <v>43.761017749128897</v>
      </c>
      <c r="G27" s="36">
        <v>45.6075861353048</v>
      </c>
      <c r="H27" s="36">
        <v>43.279402583122099</v>
      </c>
      <c r="I27" s="36">
        <v>37.044498587352798</v>
      </c>
      <c r="J27" s="36">
        <v>32.658364178412597</v>
      </c>
      <c r="K27" s="36">
        <v>22.0772696889344</v>
      </c>
      <c r="L27" s="36">
        <v>15.180804270104399</v>
      </c>
      <c r="M27" s="36">
        <v>10.6737078320365</v>
      </c>
      <c r="N27" s="36">
        <v>7.8107325380980503</v>
      </c>
      <c r="O27" s="36">
        <v>5.4872501610738897</v>
      </c>
      <c r="P27" s="36">
        <v>4.1241139830279998</v>
      </c>
      <c r="Q27" s="36">
        <v>3.0007575883613402</v>
      </c>
      <c r="R27" s="36">
        <v>2.35032158652304</v>
      </c>
      <c r="S27" s="36">
        <v>0.282987986034898</v>
      </c>
    </row>
    <row r="28" spans="2:19" ht="14.25">
      <c r="B28" s="2181"/>
      <c r="C28" s="2182"/>
      <c r="D28" s="37" t="s">
        <v>71</v>
      </c>
      <c r="E28" s="36">
        <v>30.045718546310901</v>
      </c>
      <c r="F28" s="36">
        <v>28.2265470481561</v>
      </c>
      <c r="G28" s="36">
        <v>28.579268597307401</v>
      </c>
      <c r="H28" s="36">
        <v>25.789825137271698</v>
      </c>
      <c r="I28" s="36">
        <v>22.5713006480986</v>
      </c>
      <c r="J28" s="36">
        <v>18.8657645948952</v>
      </c>
      <c r="K28" s="36">
        <v>14.176060717944299</v>
      </c>
      <c r="L28" s="36">
        <v>11.1176116743907</v>
      </c>
      <c r="M28" s="36">
        <v>9.1126213927633604</v>
      </c>
      <c r="N28" s="36">
        <v>7.8160133058697303</v>
      </c>
      <c r="O28" s="36">
        <v>5.89846963437392</v>
      </c>
      <c r="P28" s="36">
        <v>4.7344002178791396</v>
      </c>
      <c r="Q28" s="36">
        <v>3.2288747801253002</v>
      </c>
      <c r="R28" s="36">
        <v>2.3797915454177998</v>
      </c>
      <c r="S28" s="36">
        <v>0.58711035556647295</v>
      </c>
    </row>
    <row r="29" spans="2:19" ht="14.25">
      <c r="B29" s="2181"/>
      <c r="C29" s="2182"/>
      <c r="D29" s="37" t="s">
        <v>95</v>
      </c>
      <c r="E29" s="36">
        <v>124.738038365438</v>
      </c>
      <c r="F29" s="36">
        <v>104.25917702586401</v>
      </c>
      <c r="G29" s="36">
        <v>130.57870455249099</v>
      </c>
      <c r="H29" s="36">
        <v>108.33575756355</v>
      </c>
      <c r="I29" s="36">
        <v>101.738235665894</v>
      </c>
      <c r="J29" s="36">
        <v>100.057608092582</v>
      </c>
      <c r="K29" s="36">
        <v>83.859197793181295</v>
      </c>
      <c r="L29" s="36">
        <v>73.060257593581198</v>
      </c>
      <c r="M29" s="36">
        <v>54.654977719732003</v>
      </c>
      <c r="N29" s="36">
        <v>42.384791137165898</v>
      </c>
      <c r="O29" s="36">
        <v>27.427978774485599</v>
      </c>
      <c r="P29" s="36">
        <v>17.456770532698702</v>
      </c>
      <c r="Q29" s="36">
        <v>10.523925969148101</v>
      </c>
      <c r="R29" s="36">
        <v>5.9020295934476996</v>
      </c>
      <c r="S29" s="36">
        <v>0.58120531354093097</v>
      </c>
    </row>
    <row r="30" spans="2:19" ht="14.25">
      <c r="B30" s="2181"/>
      <c r="C30" s="2182"/>
      <c r="D30" s="37" t="s">
        <v>96</v>
      </c>
      <c r="E30" s="36">
        <v>25.508900038089301</v>
      </c>
      <c r="F30" s="36">
        <v>14.5742805774088</v>
      </c>
      <c r="G30" s="36">
        <v>24.276833736009401</v>
      </c>
      <c r="H30" s="36">
        <v>13.992529734253599</v>
      </c>
      <c r="I30" s="36">
        <v>24.115524450405399</v>
      </c>
      <c r="J30" s="36">
        <v>25.229312293950201</v>
      </c>
      <c r="K30" s="36">
        <v>24.511360413488099</v>
      </c>
      <c r="L30" s="36">
        <v>24.092045099253301</v>
      </c>
      <c r="M30" s="36">
        <v>22.0271935223419</v>
      </c>
      <c r="N30" s="36">
        <v>20.766929036607401</v>
      </c>
      <c r="O30" s="36">
        <v>19.3111655863446</v>
      </c>
      <c r="P30" s="36">
        <v>18.391577699045499</v>
      </c>
      <c r="Q30" s="36">
        <v>17.7656089824454</v>
      </c>
      <c r="R30" s="36">
        <v>17.3373747451136</v>
      </c>
      <c r="S30" s="36">
        <v>10.817441085512501</v>
      </c>
    </row>
    <row r="31" spans="2:19" ht="14.25">
      <c r="B31" s="2181"/>
      <c r="C31" s="2182"/>
      <c r="D31" s="37" t="s">
        <v>97</v>
      </c>
      <c r="E31" s="36">
        <v>150.246938403527</v>
      </c>
      <c r="F31" s="36">
        <v>118.833457603272</v>
      </c>
      <c r="G31" s="36">
        <v>154.85553828849999</v>
      </c>
      <c r="H31" s="36">
        <v>122.328287297803</v>
      </c>
      <c r="I31" s="36">
        <v>125.85376011629999</v>
      </c>
      <c r="J31" s="36">
        <v>125.286920386532</v>
      </c>
      <c r="K31" s="36">
        <v>108.370558206669</v>
      </c>
      <c r="L31" s="36">
        <v>97.152302692834397</v>
      </c>
      <c r="M31" s="36">
        <v>76.682171242073906</v>
      </c>
      <c r="N31" s="36">
        <v>63.151720173773299</v>
      </c>
      <c r="O31" s="36">
        <v>46.739144360830103</v>
      </c>
      <c r="P31" s="36">
        <v>35.848348231744197</v>
      </c>
      <c r="Q31" s="36">
        <v>28.289534951593499</v>
      </c>
      <c r="R31" s="36">
        <v>23.2394043385613</v>
      </c>
      <c r="S31" s="36">
        <v>11.398646399053399</v>
      </c>
    </row>
    <row r="32" spans="2:19" ht="14.25">
      <c r="B32" s="2181"/>
      <c r="C32" s="2182"/>
      <c r="D32" s="37" t="s">
        <v>72</v>
      </c>
      <c r="E32" s="36">
        <v>81.580494500947907</v>
      </c>
      <c r="F32" s="36">
        <v>81.579972918324302</v>
      </c>
      <c r="G32" s="36">
        <v>82.5471033382928</v>
      </c>
      <c r="H32" s="36">
        <v>82.434633318376399</v>
      </c>
      <c r="I32" s="36">
        <v>80.299242811631203</v>
      </c>
      <c r="J32" s="36">
        <v>78.952023200880504</v>
      </c>
      <c r="K32" s="36">
        <v>76.144043526497597</v>
      </c>
      <c r="L32" s="36">
        <v>73.770016903733193</v>
      </c>
      <c r="M32" s="36">
        <v>69.572495795215403</v>
      </c>
      <c r="N32" s="36">
        <v>66.482988240392999</v>
      </c>
      <c r="O32" s="36">
        <v>61.680413482117601</v>
      </c>
      <c r="P32" s="36">
        <v>58.5864902924489</v>
      </c>
      <c r="Q32" s="36">
        <v>54.451880627834498</v>
      </c>
      <c r="R32" s="36">
        <v>52.264647869843202</v>
      </c>
      <c r="S32" s="36">
        <v>49.633656687981599</v>
      </c>
    </row>
    <row r="33" spans="2:19" ht="14.25">
      <c r="B33" s="2181"/>
      <c r="C33" s="2182"/>
      <c r="D33" s="37" t="s">
        <v>73</v>
      </c>
      <c r="E33" s="36">
        <v>0</v>
      </c>
      <c r="F33" s="36">
        <v>0</v>
      </c>
      <c r="G33" s="36">
        <v>0</v>
      </c>
      <c r="H33" s="36">
        <v>0</v>
      </c>
      <c r="I33" s="36">
        <v>0</v>
      </c>
      <c r="J33" s="36">
        <v>0</v>
      </c>
      <c r="K33" s="36">
        <v>0</v>
      </c>
      <c r="L33" s="36">
        <v>0</v>
      </c>
      <c r="M33" s="36">
        <v>0</v>
      </c>
      <c r="N33" s="36">
        <v>0</v>
      </c>
      <c r="O33" s="36">
        <v>0</v>
      </c>
      <c r="P33" s="36">
        <v>0</v>
      </c>
      <c r="Q33" s="36">
        <v>0</v>
      </c>
      <c r="R33" s="36">
        <v>0</v>
      </c>
      <c r="S33" s="36">
        <v>0</v>
      </c>
    </row>
    <row r="34" spans="2:19" ht="14.25">
      <c r="B34" s="2181"/>
      <c r="C34" s="2182"/>
      <c r="D34" s="37" t="s">
        <v>98</v>
      </c>
      <c r="E34" s="36">
        <v>44.216230591623699</v>
      </c>
      <c r="F34" s="36">
        <v>39.144741719548001</v>
      </c>
      <c r="G34" s="36">
        <v>37.511305066609502</v>
      </c>
      <c r="H34" s="36">
        <v>33.388727486713201</v>
      </c>
      <c r="I34" s="36">
        <v>38.3031413167637</v>
      </c>
      <c r="J34" s="36">
        <v>35.922411890923499</v>
      </c>
      <c r="K34" s="36">
        <v>31.4305902983394</v>
      </c>
      <c r="L34" s="36">
        <v>28.522355064402198</v>
      </c>
      <c r="M34" s="36">
        <v>24.626649132493998</v>
      </c>
      <c r="N34" s="36">
        <v>22.1248920497755</v>
      </c>
      <c r="O34" s="36">
        <v>18.1446037029061</v>
      </c>
      <c r="P34" s="36">
        <v>15.7829194077346</v>
      </c>
      <c r="Q34" s="36">
        <v>13.6445509660726</v>
      </c>
      <c r="R34" s="36">
        <v>12.3382360029607</v>
      </c>
      <c r="S34" s="36">
        <v>9.2488747289611606</v>
      </c>
    </row>
    <row r="35" spans="2:19" ht="14.25">
      <c r="B35" s="2181"/>
      <c r="C35" s="2182"/>
      <c r="D35" s="37" t="s">
        <v>43</v>
      </c>
      <c r="E35" s="36">
        <v>14.2795980551735</v>
      </c>
      <c r="F35" s="36">
        <v>14.057275187598</v>
      </c>
      <c r="G35" s="36">
        <v>14.2795980551735</v>
      </c>
      <c r="H35" s="36">
        <v>14.057275187598</v>
      </c>
      <c r="I35" s="36">
        <v>11.493084135030401</v>
      </c>
      <c r="J35" s="36">
        <v>9.7836234333186507</v>
      </c>
      <c r="K35" s="36">
        <v>8.9746681060264404</v>
      </c>
      <c r="L35" s="36">
        <v>8.4353645544983102</v>
      </c>
      <c r="M35" s="36">
        <v>7.7350336858845496</v>
      </c>
      <c r="N35" s="36">
        <v>7.2681464401420497</v>
      </c>
      <c r="O35" s="36">
        <v>6.5678155715282998</v>
      </c>
      <c r="P35" s="36">
        <v>6.1009283257857998</v>
      </c>
      <c r="Q35" s="36">
        <v>5.4005974571720499</v>
      </c>
      <c r="R35" s="36">
        <v>4.9337102114295499</v>
      </c>
      <c r="S35" s="36">
        <v>3.7664920970733</v>
      </c>
    </row>
    <row r="36" spans="2:19" ht="14.25">
      <c r="B36" s="2181"/>
      <c r="C36" s="2182"/>
      <c r="D36" s="38" t="s">
        <v>110</v>
      </c>
      <c r="E36" s="33">
        <v>415.57962268708599</v>
      </c>
      <c r="F36" s="33">
        <v>374.162797201454</v>
      </c>
      <c r="G36" s="33">
        <v>423.07182661029901</v>
      </c>
      <c r="H36" s="33">
        <v>374.162797201454</v>
      </c>
      <c r="I36" s="33">
        <v>355.775613959027</v>
      </c>
      <c r="J36" s="33">
        <v>335.42114300436202</v>
      </c>
      <c r="K36" s="33">
        <v>288.72275540709302</v>
      </c>
      <c r="L36" s="33">
        <v>257.78773789372099</v>
      </c>
      <c r="M36" s="33">
        <v>220.702794961341</v>
      </c>
      <c r="N36" s="33">
        <v>195.978453355612</v>
      </c>
      <c r="O36" s="33">
        <v>163.15981772917999</v>
      </c>
      <c r="P36" s="33">
        <v>142.10166634351199</v>
      </c>
      <c r="Q36" s="33">
        <v>121.68798435565201</v>
      </c>
      <c r="R36" s="33">
        <v>109.136723516709</v>
      </c>
      <c r="S36" s="33">
        <v>83.598208145004804</v>
      </c>
    </row>
    <row r="37" spans="2:19" ht="14.25">
      <c r="B37" s="2181"/>
      <c r="C37" s="2182"/>
      <c r="D37" s="38" t="s">
        <v>111</v>
      </c>
      <c r="E37" s="33">
        <v>441.08852272517601</v>
      </c>
      <c r="F37" s="33">
        <v>388.73707777886301</v>
      </c>
      <c r="G37" s="33">
        <v>447.34866034630801</v>
      </c>
      <c r="H37" s="33">
        <v>396.78166753287701</v>
      </c>
      <c r="I37" s="33">
        <v>379.89113840943298</v>
      </c>
      <c r="J37" s="33">
        <v>360.65045529831298</v>
      </c>
      <c r="K37" s="33">
        <v>313.23411582058202</v>
      </c>
      <c r="L37" s="33">
        <v>281.87978299297401</v>
      </c>
      <c r="M37" s="33">
        <v>242.729988483683</v>
      </c>
      <c r="N37" s="33">
        <v>216.74538239221999</v>
      </c>
      <c r="O37" s="33">
        <v>182.47098331552399</v>
      </c>
      <c r="P37" s="33">
        <v>160.493244042557</v>
      </c>
      <c r="Q37" s="33">
        <v>139.45359333809699</v>
      </c>
      <c r="R37" s="33">
        <v>126.474098261823</v>
      </c>
      <c r="S37" s="33">
        <v>94.415649230517303</v>
      </c>
    </row>
    <row r="38" spans="2:19" ht="14.25">
      <c r="C38" s="39"/>
      <c r="E38" s="40"/>
      <c r="F38" s="40"/>
      <c r="G38" s="40"/>
      <c r="H38" s="40"/>
      <c r="I38" s="40"/>
      <c r="J38" s="40"/>
      <c r="K38" s="40"/>
      <c r="L38" s="40"/>
      <c r="M38" s="40"/>
      <c r="N38" s="40"/>
      <c r="O38" s="40"/>
      <c r="P38" s="40"/>
      <c r="Q38" s="40"/>
      <c r="R38" s="40"/>
      <c r="S38" s="40"/>
    </row>
    <row r="39" spans="2:19" ht="13.9" customHeight="1">
      <c r="B39" s="2182" t="s">
        <v>112</v>
      </c>
      <c r="C39" s="2182" t="s">
        <v>113</v>
      </c>
      <c r="D39" s="41" t="s">
        <v>114</v>
      </c>
      <c r="E39" s="36">
        <v>-28.723804764521802</v>
      </c>
      <c r="F39" s="36">
        <v>-30.049850528205098</v>
      </c>
      <c r="G39" s="36">
        <v>-28.723804764521802</v>
      </c>
      <c r="H39" s="36">
        <v>-30.049850528205098</v>
      </c>
      <c r="I39" s="36">
        <v>-28.047094683814301</v>
      </c>
      <c r="J39" s="36">
        <v>-26.711924120887101</v>
      </c>
      <c r="K39" s="36">
        <v>-24.7091682764963</v>
      </c>
      <c r="L39" s="36">
        <v>-23.3739977135691</v>
      </c>
      <c r="M39" s="36">
        <v>-22.717953977128801</v>
      </c>
      <c r="N39" s="36">
        <v>-22.2805914861686</v>
      </c>
      <c r="O39" s="36">
        <v>-21.624547749728301</v>
      </c>
      <c r="P39" s="36">
        <v>-21.1871852587681</v>
      </c>
      <c r="Q39" s="36">
        <v>-20.5311415223278</v>
      </c>
      <c r="R39" s="36">
        <v>-20.0937790313676</v>
      </c>
      <c r="S39" s="36">
        <v>-19.000372803967</v>
      </c>
    </row>
    <row r="40" spans="2:19" ht="14.25">
      <c r="B40" s="2182"/>
      <c r="C40" s="2182"/>
      <c r="D40" s="41" t="s">
        <v>115</v>
      </c>
      <c r="E40" s="36">
        <v>11.937409210117499</v>
      </c>
      <c r="F40" s="36">
        <v>11.707412466610799</v>
      </c>
      <c r="G40" s="36">
        <v>11.937409210117499</v>
      </c>
      <c r="H40" s="36">
        <v>11.707412466610799</v>
      </c>
      <c r="I40" s="36">
        <v>11.172897003927201</v>
      </c>
      <c r="J40" s="36">
        <v>10.8165533621381</v>
      </c>
      <c r="K40" s="36">
        <v>8.5332153919573397</v>
      </c>
      <c r="L40" s="36">
        <v>7.0109900785035304</v>
      </c>
      <c r="M40" s="36">
        <v>6.1949201057454601</v>
      </c>
      <c r="N40" s="36">
        <v>5.6508734572400803</v>
      </c>
      <c r="O40" s="36">
        <v>4.83480348448201</v>
      </c>
      <c r="P40" s="36">
        <v>4.2907568359766302</v>
      </c>
      <c r="Q40" s="36">
        <v>3.4746868632185599</v>
      </c>
      <c r="R40" s="36">
        <v>2.93064021471318</v>
      </c>
      <c r="S40" s="36">
        <v>1.5705235934497299</v>
      </c>
    </row>
    <row r="41" spans="2:19" ht="14.25">
      <c r="B41" s="2182"/>
      <c r="C41" s="2182"/>
      <c r="D41" s="41" t="s">
        <v>116</v>
      </c>
      <c r="E41" s="36">
        <v>-8.6474142178818596</v>
      </c>
      <c r="F41" s="36">
        <v>-8.71090758952902</v>
      </c>
      <c r="G41" s="36">
        <v>-8.6474142178818596</v>
      </c>
      <c r="H41" s="36">
        <v>-8.71090758952902</v>
      </c>
      <c r="I41" s="36">
        <v>-8.7694914010287803</v>
      </c>
      <c r="J41" s="36">
        <v>-8.8085472753619598</v>
      </c>
      <c r="K41" s="36">
        <v>-9.0840847086969294</v>
      </c>
      <c r="L41" s="36">
        <v>-9.2677763309202508</v>
      </c>
      <c r="M41" s="36">
        <v>-10.121559293577899</v>
      </c>
      <c r="N41" s="36">
        <v>-10.6907479353497</v>
      </c>
      <c r="O41" s="36">
        <v>-11.5445308980074</v>
      </c>
      <c r="P41" s="36">
        <v>-12.113719539779201</v>
      </c>
      <c r="Q41" s="36">
        <v>-12.967502502436901</v>
      </c>
      <c r="R41" s="36">
        <v>-13.536691144208699</v>
      </c>
      <c r="S41" s="36">
        <v>-14.9596627486382</v>
      </c>
    </row>
    <row r="42" spans="2:19" ht="14.25">
      <c r="B42" s="2182"/>
      <c r="C42" s="2182"/>
      <c r="D42" s="41" t="s">
        <v>117</v>
      </c>
      <c r="E42" s="36">
        <v>0.32258850680348</v>
      </c>
      <c r="F42" s="36">
        <v>0.32243203561969502</v>
      </c>
      <c r="G42" s="36">
        <v>0.32258850680348</v>
      </c>
      <c r="H42" s="36">
        <v>0.32243203561969502</v>
      </c>
      <c r="I42" s="36">
        <v>0.32243203561969502</v>
      </c>
      <c r="J42" s="36">
        <v>0.32243203561969502</v>
      </c>
      <c r="K42" s="36">
        <v>0.32243203561969502</v>
      </c>
      <c r="L42" s="36">
        <v>0.32243203561969502</v>
      </c>
      <c r="M42" s="36">
        <v>0.32243203561969502</v>
      </c>
      <c r="N42" s="36">
        <v>0.32243203561969502</v>
      </c>
      <c r="O42" s="36">
        <v>0.32243203561969502</v>
      </c>
      <c r="P42" s="36">
        <v>0.32243203561969502</v>
      </c>
      <c r="Q42" s="36">
        <v>0.32243203561969502</v>
      </c>
      <c r="R42" s="36">
        <v>0.32243203561969502</v>
      </c>
      <c r="S42" s="36">
        <v>0.32243203561969502</v>
      </c>
    </row>
    <row r="43" spans="2:19" ht="14.25">
      <c r="B43" s="2182"/>
      <c r="C43" s="2182"/>
      <c r="D43" s="41" t="s">
        <v>118</v>
      </c>
      <c r="E43" s="36">
        <v>10.193290647835999</v>
      </c>
      <c r="F43" s="36">
        <v>9.54488267569341</v>
      </c>
      <c r="G43" s="36">
        <v>10.193290647835999</v>
      </c>
      <c r="H43" s="36">
        <v>9.54488267569341</v>
      </c>
      <c r="I43" s="36">
        <v>7.5996587592658003</v>
      </c>
      <c r="J43" s="36">
        <v>6.3028428149807203</v>
      </c>
      <c r="K43" s="36">
        <v>4.3576188985531097</v>
      </c>
      <c r="L43" s="36">
        <v>3.0608029542680302</v>
      </c>
      <c r="M43" s="36">
        <v>2.7824900554793999</v>
      </c>
      <c r="N43" s="36">
        <v>2.59694812295364</v>
      </c>
      <c r="O43" s="36">
        <v>2.3186352241650101</v>
      </c>
      <c r="P43" s="36">
        <v>2.13309329163926</v>
      </c>
      <c r="Q43" s="36">
        <v>1.6002998752650099</v>
      </c>
      <c r="R43" s="36">
        <v>1.2451042643488399</v>
      </c>
      <c r="S43" s="36">
        <v>0.35711523705841902</v>
      </c>
    </row>
    <row r="44" spans="2:19" ht="14.25">
      <c r="B44" s="2182"/>
      <c r="C44" s="2182"/>
      <c r="D44" s="41" t="s">
        <v>119</v>
      </c>
      <c r="E44" s="36">
        <v>0</v>
      </c>
      <c r="F44" s="36">
        <v>0</v>
      </c>
      <c r="G44" s="36">
        <v>0</v>
      </c>
      <c r="H44" s="36">
        <v>0</v>
      </c>
      <c r="I44" s="36">
        <v>1.0122047157928899E-2</v>
      </c>
      <c r="J44" s="36">
        <v>-7.0021313568884103E-3</v>
      </c>
      <c r="K44" s="36">
        <v>-7.3361575974242796E-2</v>
      </c>
      <c r="L44" s="36">
        <v>-0.14156423213111399</v>
      </c>
      <c r="M44" s="36">
        <v>-0.27183894701956501</v>
      </c>
      <c r="N44" s="36">
        <v>-0.371573464113442</v>
      </c>
      <c r="O44" s="36">
        <v>-0.529526551863021</v>
      </c>
      <c r="P44" s="36">
        <v>-0.633791123287611</v>
      </c>
      <c r="Q44" s="36">
        <v>-0.75243272792661098</v>
      </c>
      <c r="R44" s="36">
        <v>-0.79046272904604298</v>
      </c>
      <c r="S44" s="36">
        <v>-0.73533061266729804</v>
      </c>
    </row>
    <row r="45" spans="2:19" ht="14.25">
      <c r="B45" s="2182"/>
      <c r="C45" s="2182"/>
      <c r="D45" s="41" t="s">
        <v>120</v>
      </c>
      <c r="E45" s="36">
        <v>-0.76784586201262905</v>
      </c>
      <c r="F45" s="36">
        <v>-0.81443052748049005</v>
      </c>
      <c r="G45" s="36">
        <v>-0.76784586201262905</v>
      </c>
      <c r="H45" s="36">
        <v>-0.81443052748049005</v>
      </c>
      <c r="I45" s="36">
        <v>-2.6677401772490401</v>
      </c>
      <c r="J45" s="36">
        <v>-3.9032799437614099</v>
      </c>
      <c r="K45" s="36">
        <v>-5.7565895935299602</v>
      </c>
      <c r="L45" s="36">
        <v>-6.9921293600423304</v>
      </c>
      <c r="M45" s="36">
        <v>-7.6094917899957197</v>
      </c>
      <c r="N45" s="36">
        <v>-8.0210667432979701</v>
      </c>
      <c r="O45" s="36">
        <v>-8.6384291732513603</v>
      </c>
      <c r="P45" s="36">
        <v>-9.0500041265536098</v>
      </c>
      <c r="Q45" s="36">
        <v>-9.6673665565069999</v>
      </c>
      <c r="R45" s="36">
        <v>-10.078941509809299</v>
      </c>
      <c r="S45" s="36">
        <v>-11.1078788930649</v>
      </c>
    </row>
    <row r="46" spans="2:19" ht="14.25">
      <c r="B46" s="2182"/>
      <c r="C46" s="2182"/>
      <c r="D46" s="41" t="s">
        <v>121</v>
      </c>
      <c r="E46" s="36">
        <v>0</v>
      </c>
      <c r="F46" s="36">
        <v>0</v>
      </c>
      <c r="G46" s="36">
        <v>0</v>
      </c>
      <c r="H46" s="36">
        <v>0</v>
      </c>
      <c r="I46" s="36">
        <v>0</v>
      </c>
      <c r="J46" s="36">
        <v>0</v>
      </c>
      <c r="K46" s="36">
        <v>0</v>
      </c>
      <c r="L46" s="36">
        <v>0</v>
      </c>
      <c r="M46" s="36">
        <v>0</v>
      </c>
      <c r="N46" s="36">
        <v>0</v>
      </c>
      <c r="O46" s="36">
        <v>0</v>
      </c>
      <c r="P46" s="36">
        <v>0</v>
      </c>
      <c r="Q46" s="36">
        <v>0</v>
      </c>
      <c r="R46" s="36">
        <v>0</v>
      </c>
      <c r="S46" s="36">
        <v>0</v>
      </c>
    </row>
    <row r="47" spans="2:19" ht="14.25">
      <c r="B47" s="2182"/>
      <c r="C47" s="2182"/>
      <c r="D47" s="42" t="s">
        <v>122</v>
      </c>
      <c r="E47" s="33">
        <v>-15.6857764796593</v>
      </c>
      <c r="F47" s="33">
        <v>-18.000461467290702</v>
      </c>
      <c r="G47" s="33">
        <v>-15.6857764796593</v>
      </c>
      <c r="H47" s="33">
        <v>-18.000461467290702</v>
      </c>
      <c r="I47" s="33">
        <v>-20.379216416121501</v>
      </c>
      <c r="J47" s="33">
        <v>-21.9889252586288</v>
      </c>
      <c r="K47" s="33">
        <v>-26.409937828567301</v>
      </c>
      <c r="L47" s="33">
        <v>-29.381242568271499</v>
      </c>
      <c r="M47" s="33">
        <v>-31.421001810877399</v>
      </c>
      <c r="N47" s="33">
        <v>-32.793726013116299</v>
      </c>
      <c r="O47" s="33">
        <v>-34.861163628583398</v>
      </c>
      <c r="P47" s="33">
        <v>-36.238417885152899</v>
      </c>
      <c r="Q47" s="33">
        <v>-38.521024535095002</v>
      </c>
      <c r="R47" s="33">
        <v>-40.0016978997499</v>
      </c>
      <c r="S47" s="33">
        <v>-43.553174192209603</v>
      </c>
    </row>
    <row r="48" spans="2:19" ht="13.9" customHeight="1">
      <c r="B48" s="2182"/>
      <c r="C48" s="2182" t="s">
        <v>123</v>
      </c>
      <c r="D48" s="43" t="s">
        <v>124</v>
      </c>
      <c r="E48" s="36">
        <v>0</v>
      </c>
      <c r="F48" s="36">
        <v>0</v>
      </c>
      <c r="G48" s="36">
        <v>0</v>
      </c>
      <c r="H48" s="36">
        <v>0</v>
      </c>
      <c r="I48" s="36">
        <v>0</v>
      </c>
      <c r="J48" s="36">
        <v>0</v>
      </c>
      <c r="K48" s="36">
        <v>-1.2</v>
      </c>
      <c r="L48" s="36">
        <v>-2</v>
      </c>
      <c r="M48" s="36">
        <v>-3.2</v>
      </c>
      <c r="N48" s="36">
        <v>-4</v>
      </c>
      <c r="O48" s="36">
        <v>-5.8</v>
      </c>
      <c r="P48" s="36">
        <v>-7</v>
      </c>
      <c r="Q48" s="36">
        <v>-9.4</v>
      </c>
      <c r="R48" s="36">
        <v>-11</v>
      </c>
      <c r="S48" s="36">
        <v>-18.5</v>
      </c>
    </row>
    <row r="49" spans="2:19" ht="14.25">
      <c r="B49" s="2182"/>
      <c r="C49" s="2182"/>
      <c r="D49" s="44" t="s">
        <v>125</v>
      </c>
      <c r="E49" s="45">
        <v>0</v>
      </c>
      <c r="F49" s="45">
        <v>0</v>
      </c>
      <c r="G49" s="45">
        <v>0</v>
      </c>
      <c r="H49" s="45">
        <v>0</v>
      </c>
      <c r="I49" s="45">
        <v>0</v>
      </c>
      <c r="J49" s="45">
        <v>0</v>
      </c>
      <c r="K49" s="45">
        <v>-0.6</v>
      </c>
      <c r="L49" s="45">
        <v>-1</v>
      </c>
      <c r="M49" s="45">
        <v>-1.6</v>
      </c>
      <c r="N49" s="45">
        <v>-2</v>
      </c>
      <c r="O49" s="45">
        <v>-2.6</v>
      </c>
      <c r="P49" s="45">
        <v>-3</v>
      </c>
      <c r="Q49" s="45">
        <v>-4.2</v>
      </c>
      <c r="R49" s="45">
        <v>-5</v>
      </c>
      <c r="S49" s="45">
        <v>-8.5</v>
      </c>
    </row>
    <row r="50" spans="2:19" ht="14.25">
      <c r="B50" s="2182"/>
      <c r="C50" s="2182"/>
      <c r="D50" s="44" t="s">
        <v>126</v>
      </c>
      <c r="E50" s="45">
        <v>0</v>
      </c>
      <c r="F50" s="45">
        <v>0</v>
      </c>
      <c r="G50" s="45">
        <v>0</v>
      </c>
      <c r="H50" s="45">
        <v>0</v>
      </c>
      <c r="I50" s="45">
        <v>0</v>
      </c>
      <c r="J50" s="45">
        <v>0</v>
      </c>
      <c r="K50" s="45">
        <v>-0.6</v>
      </c>
      <c r="L50" s="45">
        <v>-1</v>
      </c>
      <c r="M50" s="45">
        <v>-1.6</v>
      </c>
      <c r="N50" s="45">
        <v>-2</v>
      </c>
      <c r="O50" s="45">
        <v>-3.2</v>
      </c>
      <c r="P50" s="45">
        <v>-4</v>
      </c>
      <c r="Q50" s="45">
        <v>-5.2</v>
      </c>
      <c r="R50" s="45">
        <v>-6</v>
      </c>
      <c r="S50" s="45">
        <v>-10</v>
      </c>
    </row>
    <row r="51" spans="2:19" ht="14.25">
      <c r="B51" s="2182"/>
      <c r="C51" s="2182"/>
      <c r="D51" s="43" t="s">
        <v>127</v>
      </c>
      <c r="E51" s="36"/>
      <c r="F51" s="36"/>
      <c r="G51" s="36"/>
      <c r="H51" s="36"/>
      <c r="I51" s="36"/>
      <c r="J51" s="36"/>
      <c r="K51" s="36"/>
      <c r="L51" s="36"/>
      <c r="M51" s="36"/>
      <c r="N51" s="36"/>
      <c r="O51" s="36"/>
      <c r="P51" s="36"/>
      <c r="Q51" s="36"/>
      <c r="R51" s="36"/>
      <c r="S51" s="36"/>
    </row>
    <row r="52" spans="2:19" ht="14.25">
      <c r="B52" s="2182"/>
      <c r="C52" s="2182"/>
      <c r="D52" s="43" t="s">
        <v>128</v>
      </c>
      <c r="E52" s="36"/>
      <c r="F52" s="36"/>
      <c r="G52" s="36"/>
      <c r="H52" s="36"/>
      <c r="I52" s="36"/>
      <c r="J52" s="36"/>
      <c r="K52" s="36"/>
      <c r="L52" s="36"/>
      <c r="M52" s="36"/>
      <c r="N52" s="36"/>
      <c r="O52" s="36"/>
      <c r="P52" s="36"/>
      <c r="Q52" s="36"/>
      <c r="R52" s="36"/>
      <c r="S52" s="36"/>
    </row>
    <row r="53" spans="2:19" ht="14.25">
      <c r="B53" s="2182"/>
      <c r="C53" s="2182"/>
      <c r="D53" s="42" t="s">
        <v>129</v>
      </c>
      <c r="E53" s="33">
        <v>0</v>
      </c>
      <c r="F53" s="33">
        <v>0</v>
      </c>
      <c r="G53" s="33">
        <v>0</v>
      </c>
      <c r="H53" s="33">
        <v>0</v>
      </c>
      <c r="I53" s="33">
        <v>0</v>
      </c>
      <c r="J53" s="33">
        <v>0</v>
      </c>
      <c r="K53" s="33">
        <v>-1.2</v>
      </c>
      <c r="L53" s="33">
        <v>-2</v>
      </c>
      <c r="M53" s="33">
        <v>-3.2</v>
      </c>
      <c r="N53" s="33">
        <v>-4</v>
      </c>
      <c r="O53" s="33">
        <v>-5.8</v>
      </c>
      <c r="P53" s="33">
        <v>-7</v>
      </c>
      <c r="Q53" s="33">
        <v>-9.4</v>
      </c>
      <c r="R53" s="33">
        <v>-11</v>
      </c>
      <c r="S53" s="33">
        <v>-18.5</v>
      </c>
    </row>
    <row r="54" spans="2:19" ht="14.25">
      <c r="B54" s="2182"/>
      <c r="C54" s="2192" t="s">
        <v>130</v>
      </c>
      <c r="D54" s="2192"/>
      <c r="E54" s="33">
        <v>-15.6857764796593</v>
      </c>
      <c r="F54" s="33">
        <v>-18.000461467290702</v>
      </c>
      <c r="G54" s="33">
        <v>-15.6857764796593</v>
      </c>
      <c r="H54" s="33">
        <v>-18.000461467290702</v>
      </c>
      <c r="I54" s="33">
        <v>-20.379216416121501</v>
      </c>
      <c r="J54" s="33">
        <v>-21.9889252586288</v>
      </c>
      <c r="K54" s="33">
        <v>-27.6099378285673</v>
      </c>
      <c r="L54" s="33">
        <v>-31.381242568271499</v>
      </c>
      <c r="M54" s="33">
        <v>-34.621001810877402</v>
      </c>
      <c r="N54" s="33">
        <v>-36.793726013116299</v>
      </c>
      <c r="O54" s="33">
        <v>-40.661163628583402</v>
      </c>
      <c r="P54" s="33">
        <v>-43.238417885152899</v>
      </c>
      <c r="Q54" s="33">
        <v>-47.9210245350951</v>
      </c>
      <c r="R54" s="33">
        <v>-51.0016978997499</v>
      </c>
      <c r="S54" s="33">
        <v>-62.053174192209603</v>
      </c>
    </row>
    <row r="55" spans="2:19" ht="14.25">
      <c r="E55" s="40"/>
      <c r="F55" s="40"/>
      <c r="G55" s="40"/>
      <c r="H55" s="40"/>
      <c r="I55" s="40"/>
      <c r="J55" s="40"/>
      <c r="K55" s="40"/>
      <c r="L55" s="40"/>
      <c r="M55" s="40"/>
      <c r="N55" s="40"/>
      <c r="O55" s="40"/>
      <c r="P55" s="40"/>
      <c r="Q55" s="40"/>
      <c r="R55" s="40"/>
      <c r="S55" s="40"/>
    </row>
    <row r="56" spans="2:19" ht="13.9" customHeight="1">
      <c r="B56" s="2180" t="s">
        <v>131</v>
      </c>
      <c r="C56" s="2191" t="s">
        <v>132</v>
      </c>
      <c r="D56" s="2191"/>
      <c r="E56" s="46">
        <v>399.89384620742698</v>
      </c>
      <c r="F56" s="46">
        <v>356.162335734164</v>
      </c>
      <c r="G56" s="46">
        <v>407.38605013064</v>
      </c>
      <c r="H56" s="46">
        <v>356.162335734164</v>
      </c>
      <c r="I56" s="46">
        <v>335.39639754290602</v>
      </c>
      <c r="J56" s="46">
        <v>313.43221774573402</v>
      </c>
      <c r="K56" s="46">
        <v>261.11281757852601</v>
      </c>
      <c r="L56" s="46">
        <v>226.40649532544899</v>
      </c>
      <c r="M56" s="46">
        <v>186.081793150463</v>
      </c>
      <c r="N56" s="46">
        <v>159.18472734249599</v>
      </c>
      <c r="O56" s="46">
        <v>122.49865410059699</v>
      </c>
      <c r="P56" s="46">
        <v>98.863248458358797</v>
      </c>
      <c r="Q56" s="46">
        <v>73.766959820556906</v>
      </c>
      <c r="R56" s="46">
        <v>58.135025616959403</v>
      </c>
      <c r="S56" s="46">
        <v>21.545033952795201</v>
      </c>
    </row>
    <row r="57" spans="2:19" ht="14.25">
      <c r="B57" s="2180"/>
      <c r="C57" s="2191" t="s">
        <v>133</v>
      </c>
      <c r="D57" s="2191"/>
      <c r="E57" s="46">
        <v>425.40274624551603</v>
      </c>
      <c r="F57" s="46">
        <v>370.73661631157199</v>
      </c>
      <c r="G57" s="46">
        <v>431.662883866649</v>
      </c>
      <c r="H57" s="46">
        <v>378.78120606558599</v>
      </c>
      <c r="I57" s="46">
        <v>359.51192199331098</v>
      </c>
      <c r="J57" s="46">
        <v>338.66153003968401</v>
      </c>
      <c r="K57" s="46">
        <v>285.62417799201398</v>
      </c>
      <c r="L57" s="46">
        <v>250.49854042470201</v>
      </c>
      <c r="M57" s="46">
        <v>208.108986672805</v>
      </c>
      <c r="N57" s="46">
        <v>179.95165637910401</v>
      </c>
      <c r="O57" s="46">
        <v>141.80981968694101</v>
      </c>
      <c r="P57" s="46">
        <v>117.254826157404</v>
      </c>
      <c r="Q57" s="46">
        <v>91.532568803002405</v>
      </c>
      <c r="R57" s="46">
        <v>75.472400362073003</v>
      </c>
      <c r="S57" s="46">
        <v>32.3624750383077</v>
      </c>
    </row>
  </sheetData>
  <mergeCells count="11">
    <mergeCell ref="B56:B57"/>
    <mergeCell ref="C56:D56"/>
    <mergeCell ref="C57:D57"/>
    <mergeCell ref="B6:B37"/>
    <mergeCell ref="C6:C16"/>
    <mergeCell ref="C17:C25"/>
    <mergeCell ref="C26:C37"/>
    <mergeCell ref="B39:B54"/>
    <mergeCell ref="C39:C47"/>
    <mergeCell ref="C48:C53"/>
    <mergeCell ref="C54:D54"/>
  </mergeCells>
  <pageMargins left="0.78749999999999998" right="0.78749999999999998" top="1.05277777777778" bottom="1.05277777777778" header="0.78749999999999998" footer="0.78749999999999998"/>
  <pageSetup paperSize="9" orientation="portrait" horizontalDpi="300" verticalDpi="300"/>
  <headerFooter>
    <oddHeader>&amp;C&amp;"Times New Roman,Normal"&amp;12&amp;A</oddHeader>
    <oddFooter>&amp;C&amp;"Times New Roman,Normal"&amp;12Page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B3103-CDD3-4E13-AE2E-29F983AC5990}">
  <dimension ref="A2:M80"/>
  <sheetViews>
    <sheetView workbookViewId="0"/>
  </sheetViews>
  <sheetFormatPr baseColWidth="10" defaultRowHeight="15"/>
  <cols>
    <col min="1" max="1" width="23.140625" customWidth="1"/>
  </cols>
  <sheetData>
    <row r="2" spans="1:10">
      <c r="A2" s="855" t="s">
        <v>755</v>
      </c>
    </row>
    <row r="4" spans="1:10">
      <c r="A4" t="str">
        <f>'old Test Sankey AMS'!L3</f>
        <v>En TWh</v>
      </c>
      <c r="B4" t="str">
        <f>'old Test Sankey AMS'!M3</f>
        <v>Périmètre Métropole + aérien DROM/intraDROM</v>
      </c>
    </row>
    <row r="6" spans="1:10">
      <c r="A6" s="881" t="s">
        <v>760</v>
      </c>
      <c r="B6" s="881" t="str">
        <f>'old Test Sankey AMS'!M5</f>
        <v>2018</v>
      </c>
      <c r="C6" s="881" t="str">
        <f>'old Test Sankey AMS'!N5</f>
        <v>2019</v>
      </c>
      <c r="D6" s="881" t="str">
        <f>'old Test Sankey AMS'!O5</f>
        <v>2020</v>
      </c>
      <c r="E6" s="881" t="str">
        <f>'old Test Sankey AMS'!P5</f>
        <v>2025</v>
      </c>
      <c r="F6" s="881" t="str">
        <f>'old Test Sankey AMS'!Q5</f>
        <v>2030</v>
      </c>
      <c r="G6" s="881" t="str">
        <f>'old Test Sankey AMS'!R5</f>
        <v>2035</v>
      </c>
      <c r="H6" s="881" t="str">
        <f>'old Test Sankey AMS'!S5</f>
        <v>2040</v>
      </c>
      <c r="I6" s="881" t="str">
        <f>'old Test Sankey AMS'!T5</f>
        <v>2045</v>
      </c>
      <c r="J6" s="881" t="str">
        <f>'old Test Sankey AMS'!U5</f>
        <v>2050</v>
      </c>
    </row>
    <row r="7" spans="1:10">
      <c r="A7" s="875" t="str">
        <f>'old Test Sankey AMS'!L6</f>
        <v>Essence</v>
      </c>
      <c r="B7" s="49">
        <f>'old Test Sankey AMS'!M6</f>
        <v>84.160018112310013</v>
      </c>
      <c r="C7" s="49">
        <f>'old Test Sankey AMS'!N6</f>
        <v>87.444680344512477</v>
      </c>
      <c r="D7" s="49">
        <f>'old Test Sankey AMS'!O6</f>
        <v>75.237534698945623</v>
      </c>
      <c r="E7" s="49">
        <f>'old Test Sankey AMS'!P6</f>
        <v>97.138332648622324</v>
      </c>
      <c r="F7" s="49">
        <f>'old Test Sankey AMS'!Q6</f>
        <v>83.459583597805221</v>
      </c>
      <c r="G7" s="49">
        <f>'old Test Sankey AMS'!R6</f>
        <v>46.545819800730399</v>
      </c>
      <c r="H7" s="49">
        <f>'old Test Sankey AMS'!S6</f>
        <v>16.864326805775153</v>
      </c>
      <c r="I7" s="49">
        <f>'old Test Sankey AMS'!T6</f>
        <v>2.7217188025697441</v>
      </c>
      <c r="J7" s="49">
        <f>'old Test Sankey AMS'!U6</f>
        <v>0</v>
      </c>
    </row>
    <row r="8" spans="1:10">
      <c r="A8" s="875" t="str">
        <f>'old Test Sankey AMS'!L7</f>
        <v>Subst . Essence</v>
      </c>
      <c r="B8" s="49">
        <f>'old Test Sankey AMS'!M7</f>
        <v>6.6274879419618431</v>
      </c>
      <c r="C8" s="49">
        <f>'old Test Sankey AMS'!N7</f>
        <v>7.5006837646215905</v>
      </c>
      <c r="D8" s="49">
        <f>'old Test Sankey AMS'!O7</f>
        <v>6.720564101648729</v>
      </c>
      <c r="E8" s="49">
        <f>'old Test Sankey AMS'!P7</f>
        <v>10.434571724159859</v>
      </c>
      <c r="F8" s="49">
        <f>'old Test Sankey AMS'!Q7</f>
        <v>11.380852308791628</v>
      </c>
      <c r="G8" s="49">
        <f>'old Test Sankey AMS'!R7</f>
        <v>15.51527326691013</v>
      </c>
      <c r="H8" s="49">
        <f>'old Test Sankey AMS'!S7</f>
        <v>16.864326805775153</v>
      </c>
      <c r="I8" s="49">
        <f>'old Test Sankey AMS'!T7</f>
        <v>8.1651564077092313</v>
      </c>
      <c r="J8" s="49">
        <f>'old Test Sankey AMS'!U7</f>
        <v>2.4612989643086105</v>
      </c>
    </row>
    <row r="9" spans="1:10">
      <c r="A9" s="875" t="str">
        <f>'old Test Sankey AMS'!L9</f>
        <v>Diesel</v>
      </c>
      <c r="B9" s="49">
        <f>'old Test Sankey AMS'!M9</f>
        <v>377.36390603024103</v>
      </c>
      <c r="C9" s="49">
        <f>'old Test Sankey AMS'!N9</f>
        <v>366.29188090326187</v>
      </c>
      <c r="D9" s="49">
        <f>'old Test Sankey AMS'!O9</f>
        <v>306.8082871702897</v>
      </c>
      <c r="E9" s="49">
        <f>'old Test Sankey AMS'!P9</f>
        <v>266.51424640714521</v>
      </c>
      <c r="F9" s="49">
        <f>'old Test Sankey AMS'!Q9</f>
        <v>176.85276849634317</v>
      </c>
      <c r="G9" s="49">
        <f>'old Test Sankey AMS'!R9</f>
        <v>94.528172560014738</v>
      </c>
      <c r="H9" s="49">
        <f>'old Test Sankey AMS'!S9</f>
        <v>31.175637423313017</v>
      </c>
      <c r="I9" s="49">
        <f>'old Test Sankey AMS'!T9</f>
        <v>5.5190099488270645</v>
      </c>
      <c r="J9" s="49">
        <f>'old Test Sankey AMS'!U9</f>
        <v>0</v>
      </c>
    </row>
    <row r="10" spans="1:10">
      <c r="A10" s="875" t="str">
        <f>'old Test Sankey AMS'!L10</f>
        <v>Subst. Diesel</v>
      </c>
      <c r="B10" s="49">
        <f>'old Test Sankey AMS'!M10</f>
        <v>28.27288428497021</v>
      </c>
      <c r="C10" s="49">
        <f>'old Test Sankey AMS'!N10</f>
        <v>28.844991700041092</v>
      </c>
      <c r="D10" s="49">
        <f>'old Test Sankey AMS'!O10</f>
        <v>26.678981493068669</v>
      </c>
      <c r="E10" s="49">
        <f>'old Test Sankey AMS'!P10</f>
        <v>27.976633600750031</v>
      </c>
      <c r="F10" s="49">
        <f>'old Test Sankey AMS'!Q10</f>
        <v>24.116286613137714</v>
      </c>
      <c r="G10" s="49">
        <f>'old Test Sankey AMS'!R10</f>
        <v>31.50939085333826</v>
      </c>
      <c r="H10" s="49">
        <f>'old Test Sankey AMS'!S10</f>
        <v>31.175637423313017</v>
      </c>
      <c r="I10" s="49">
        <f>'old Test Sankey AMS'!T10</f>
        <v>16.557029846481193</v>
      </c>
      <c r="J10" s="49">
        <f>'old Test Sankey AMS'!U10</f>
        <v>6.2426036408076531</v>
      </c>
    </row>
    <row r="11" spans="1:10">
      <c r="A11" s="875" t="str">
        <f>'old Test Sankey AMS'!L12</f>
        <v>Kéro</v>
      </c>
      <c r="B11" s="49">
        <f>'old Test Sankey AMS'!M12</f>
        <v>18.309481876733638</v>
      </c>
      <c r="C11" s="49">
        <f>'old Test Sankey AMS'!N12</f>
        <v>18.629680846175553</v>
      </c>
      <c r="D11" s="49">
        <f>'old Test Sankey AMS'!O12</f>
        <v>11.444077646382866</v>
      </c>
      <c r="E11" s="49">
        <f>'old Test Sankey AMS'!P12</f>
        <v>17.234061760174935</v>
      </c>
      <c r="F11" s="49">
        <f>'old Test Sankey AMS'!Q12</f>
        <v>15.747296655330926</v>
      </c>
      <c r="G11" s="49">
        <f>'old Test Sankey AMS'!R12</f>
        <v>12.588664520987047</v>
      </c>
      <c r="H11" s="49">
        <f>'old Test Sankey AMS'!S12</f>
        <v>10.505041935090764</v>
      </c>
      <c r="I11" s="49">
        <f>'old Test Sankey AMS'!T12</f>
        <v>9.609285125863309</v>
      </c>
      <c r="J11" s="49">
        <f>'old Test Sankey AMS'!U12</f>
        <v>4.7974412183969362</v>
      </c>
    </row>
    <row r="12" spans="1:10">
      <c r="A12" s="875" t="str">
        <f>'old Test Sankey AMS'!L13</f>
        <v>Kéro SAF</v>
      </c>
      <c r="B12" s="49">
        <f>'old Test Sankey AMS'!M13</f>
        <v>0</v>
      </c>
      <c r="C12" s="49">
        <f>'old Test Sankey AMS'!N13</f>
        <v>0</v>
      </c>
      <c r="D12" s="49">
        <f>'old Test Sankey AMS'!O13</f>
        <v>0</v>
      </c>
      <c r="E12" s="49">
        <f>'old Test Sankey AMS'!P13</f>
        <v>0.35171554612601907</v>
      </c>
      <c r="F12" s="49">
        <f>'old Test Sankey AMS'!Q13</f>
        <v>0.71277237492550494</v>
      </c>
      <c r="G12" s="49">
        <f>'old Test Sankey AMS'!R13</f>
        <v>2.370725050039185</v>
      </c>
      <c r="H12" s="49">
        <f>'old Test Sankey AMS'!S13</f>
        <v>3.8011977231165384</v>
      </c>
      <c r="I12" s="49">
        <f>'old Test Sankey AMS'!T13</f>
        <v>4.457274047373236</v>
      </c>
      <c r="J12" s="49">
        <f>'old Test Sankey AMS'!U13</f>
        <v>5.6657749479234738</v>
      </c>
    </row>
    <row r="13" spans="1:10">
      <c r="A13" s="875" t="str">
        <f>'old Test Sankey AMS'!L14</f>
        <v>Kéro PtL</v>
      </c>
      <c r="B13" s="49">
        <f>'old Test Sankey AMS'!M14</f>
        <v>0</v>
      </c>
      <c r="C13" s="49">
        <f>'old Test Sankey AMS'!N14</f>
        <v>0</v>
      </c>
      <c r="D13" s="49">
        <f>'old Test Sankey AMS'!O14</f>
        <v>0</v>
      </c>
      <c r="E13" s="49">
        <f>'old Test Sankey AMS'!P14</f>
        <v>0</v>
      </c>
      <c r="F13" s="49">
        <f>'old Test Sankey AMS'!Q14</f>
        <v>0.1160327121971753</v>
      </c>
      <c r="G13" s="49">
        <f>'old Test Sankey AMS'!R14</f>
        <v>0.79024168334639522</v>
      </c>
      <c r="H13" s="49">
        <f>'old Test Sankey AMS'!S14</f>
        <v>1.2670659077055131</v>
      </c>
      <c r="I13" s="49">
        <f>'old Test Sankey AMS'!T14</f>
        <v>1.8159264637446515</v>
      </c>
      <c r="J13" s="49">
        <f>'old Test Sankey AMS'!U14</f>
        <v>4.5326199583387803</v>
      </c>
    </row>
    <row r="14" spans="1:10">
      <c r="A14" s="875" t="str">
        <f>'old Test Sankey AMS'!L16</f>
        <v>GNV</v>
      </c>
      <c r="B14" s="49">
        <f>'old Test Sankey AMS'!M16</f>
        <v>1.5832456643935393</v>
      </c>
      <c r="C14" s="49">
        <f>'old Test Sankey AMS'!N16</f>
        <v>1.907199133080778</v>
      </c>
      <c r="D14" s="49">
        <f>'old Test Sankey AMS'!O16</f>
        <v>2.0548432281944269</v>
      </c>
      <c r="E14" s="49">
        <f>'old Test Sankey AMS'!P16</f>
        <v>6.755817454004311</v>
      </c>
      <c r="F14" s="49">
        <f>'old Test Sankey AMS'!Q16</f>
        <v>13.227335330391124</v>
      </c>
      <c r="G14" s="49">
        <f>'old Test Sankey AMS'!R16</f>
        <v>18.931026789455995</v>
      </c>
      <c r="H14" s="49">
        <f>'old Test Sankey AMS'!S16</f>
        <v>17.942066440325025</v>
      </c>
      <c r="I14" s="49">
        <f>'old Test Sankey AMS'!T16</f>
        <v>13.267062862305856</v>
      </c>
      <c r="J14" s="49">
        <f>'old Test Sankey AMS'!U16</f>
        <v>0</v>
      </c>
    </row>
    <row r="15" spans="1:10">
      <c r="A15" s="875" t="str">
        <f>'old Test Sankey AMS'!L17</f>
        <v>BioGNV</v>
      </c>
      <c r="B15" s="49">
        <f>'old Test Sankey AMS'!M17</f>
        <v>1.584830494888514E-3</v>
      </c>
      <c r="C15" s="49">
        <f>'old Test Sankey AMS'!N17</f>
        <v>1.9091082413220429E-3</v>
      </c>
      <c r="D15" s="49">
        <f>'old Test Sankey AMS'!O17</f>
        <v>2.0569001283228298E-3</v>
      </c>
      <c r="E15" s="49">
        <f>'old Test Sankey AMS'!P17</f>
        <v>0.35556933968443788</v>
      </c>
      <c r="F15" s="49">
        <f>'old Test Sankey AMS'!Q17</f>
        <v>1.4697039255990123</v>
      </c>
      <c r="G15" s="49">
        <f>'old Test Sankey AMS'!R17</f>
        <v>3.3407694334334126</v>
      </c>
      <c r="H15" s="49">
        <f>'old Test Sankey AMS'!S17</f>
        <v>7.6894570458535849</v>
      </c>
      <c r="I15" s="49">
        <f>'old Test Sankey AMS'!T17</f>
        <v>13.267062862305856</v>
      </c>
      <c r="J15" s="49">
        <f>'old Test Sankey AMS'!U17</f>
        <v>24.887279738493259</v>
      </c>
    </row>
    <row r="16" spans="1:10">
      <c r="A16" s="875" t="str">
        <f>'old Test Sankey AMS'!L19</f>
        <v>Electricité</v>
      </c>
      <c r="B16" s="49">
        <f>'old Test Sankey AMS'!M19</f>
        <v>9.6918513172582283</v>
      </c>
      <c r="C16" s="49">
        <f>'old Test Sankey AMS'!N19</f>
        <v>9.7264642399118877</v>
      </c>
      <c r="D16" s="49">
        <f>'old Test Sankey AMS'!O19</f>
        <v>8.6017999445520985</v>
      </c>
      <c r="E16" s="49">
        <f>'old Test Sankey AMS'!P19</f>
        <v>17.309930956753654</v>
      </c>
      <c r="F16" s="49">
        <f>'old Test Sankey AMS'!Q19</f>
        <v>34.263242158281805</v>
      </c>
      <c r="G16" s="49">
        <f>'old Test Sankey AMS'!R19</f>
        <v>60.194437902512213</v>
      </c>
      <c r="H16" s="49">
        <f>'old Test Sankey AMS'!S19</f>
        <v>81.112108407408158</v>
      </c>
      <c r="I16" s="49">
        <f>'old Test Sankey AMS'!T19</f>
        <v>93.188917438410925</v>
      </c>
      <c r="J16" s="49">
        <f>'old Test Sankey AMS'!U19</f>
        <v>92.289301413656347</v>
      </c>
    </row>
    <row r="17" spans="1:13">
      <c r="A17" s="875" t="str">
        <f>'old Test Sankey AMS'!L20</f>
        <v>H2</v>
      </c>
      <c r="B17" s="49">
        <f>'old Test Sankey AMS'!M20</f>
        <v>0</v>
      </c>
      <c r="C17" s="49">
        <f>'old Test Sankey AMS'!N20</f>
        <v>0</v>
      </c>
      <c r="D17" s="49">
        <f>'old Test Sankey AMS'!O20</f>
        <v>3.5114724157163619E-5</v>
      </c>
      <c r="E17" s="49">
        <f>'old Test Sankey AMS'!P20</f>
        <v>0</v>
      </c>
      <c r="F17" s="49">
        <f>'old Test Sankey AMS'!Q20</f>
        <v>0.81877289536698361</v>
      </c>
      <c r="G17" s="49">
        <f>'old Test Sankey AMS'!R20</f>
        <v>2.150863538436953</v>
      </c>
      <c r="H17" s="49">
        <f>'old Test Sankey AMS'!S20</f>
        <v>4.8833214911316549</v>
      </c>
      <c r="I17" s="49">
        <f>'old Test Sankey AMS'!T20</f>
        <v>6.9390284776269571</v>
      </c>
      <c r="J17" s="49">
        <f>'old Test Sankey AMS'!U20</f>
        <v>8.3070858965914791</v>
      </c>
    </row>
    <row r="18" spans="1:13">
      <c r="B18" s="878"/>
      <c r="C18" s="878"/>
      <c r="D18" s="878"/>
      <c r="E18" s="878"/>
      <c r="F18" s="878"/>
      <c r="G18" s="878"/>
      <c r="H18" s="878"/>
      <c r="I18" s="878"/>
      <c r="J18" s="878"/>
    </row>
    <row r="19" spans="1:13">
      <c r="B19" s="878"/>
      <c r="C19" s="878"/>
      <c r="D19" s="878"/>
      <c r="E19" s="878"/>
      <c r="F19" s="878"/>
      <c r="G19" s="878"/>
      <c r="H19" s="878"/>
      <c r="I19" s="878"/>
      <c r="J19" s="878"/>
    </row>
    <row r="20" spans="1:13" s="882" customFormat="1">
      <c r="A20" s="882" t="str">
        <f>'old Test Sankey AMS'!L22</f>
        <v>Total Demande Energie Transport</v>
      </c>
      <c r="B20" s="884">
        <f>SUM(B7:B17)</f>
        <v>526.01046005836338</v>
      </c>
      <c r="C20" s="884">
        <f t="shared" ref="C20:J20" si="0">SUM(C7:C17)</f>
        <v>520.34749003984655</v>
      </c>
      <c r="D20" s="884">
        <f t="shared" si="0"/>
        <v>437.54818029793461</v>
      </c>
      <c r="E20" s="884">
        <f t="shared" si="0"/>
        <v>444.07087943742073</v>
      </c>
      <c r="F20" s="884">
        <f t="shared" si="0"/>
        <v>362.16464706817021</v>
      </c>
      <c r="G20" s="884">
        <f t="shared" si="0"/>
        <v>288.46538539920476</v>
      </c>
      <c r="H20" s="884">
        <f t="shared" si="0"/>
        <v>223.28018740880756</v>
      </c>
      <c r="I20" s="884">
        <f t="shared" si="0"/>
        <v>175.50747228321802</v>
      </c>
      <c r="J20" s="884">
        <f t="shared" si="0"/>
        <v>149.18340577851652</v>
      </c>
    </row>
    <row r="23" spans="1:13">
      <c r="A23" s="855" t="s">
        <v>756</v>
      </c>
    </row>
    <row r="25" spans="1:13">
      <c r="A25" s="881" t="s">
        <v>760</v>
      </c>
      <c r="B25" s="881">
        <f>'old Test Sankey AMS'!AJ5</f>
        <v>2018</v>
      </c>
      <c r="C25" s="881" t="str">
        <f>'old Test Sankey AMS'!AK5</f>
        <v>2019</v>
      </c>
      <c r="D25" s="881" t="str">
        <f>'old Test Sankey AMS'!AL5</f>
        <v>2020</v>
      </c>
      <c r="E25" s="881" t="str">
        <f>'old Test Sankey AMS'!AM5</f>
        <v>2025</v>
      </c>
      <c r="F25" s="881" t="str">
        <f>'old Test Sankey AMS'!AN5</f>
        <v>2030</v>
      </c>
      <c r="G25" s="881" t="str">
        <f>'old Test Sankey AMS'!AO5</f>
        <v>2035</v>
      </c>
      <c r="H25" s="881" t="str">
        <f>'old Test Sankey AMS'!AP5</f>
        <v>2040</v>
      </c>
      <c r="I25" s="881" t="str">
        <f>'old Test Sankey AMS'!AQ5</f>
        <v>2045</v>
      </c>
      <c r="J25" s="881" t="str">
        <f>'old Test Sankey AMS'!AR5</f>
        <v>2050</v>
      </c>
      <c r="M25" t="s">
        <v>757</v>
      </c>
    </row>
    <row r="26" spans="1:13">
      <c r="A26" s="875" t="str">
        <f>'old Test Sankey AMS'!AI6</f>
        <v>Essence total</v>
      </c>
      <c r="B26" s="49">
        <f>'old Test Sankey AMS'!AJ6</f>
        <v>90.787506054271859</v>
      </c>
      <c r="C26" s="49">
        <f>'old Test Sankey AMS'!AK6</f>
        <v>94.945364109134061</v>
      </c>
      <c r="D26" s="49">
        <f>'old Test Sankey AMS'!AL6</f>
        <v>81.958098800594357</v>
      </c>
      <c r="E26" s="49">
        <f>'old Test Sankey AMS'!AM6</f>
        <v>107.57290437278218</v>
      </c>
      <c r="F26" s="49">
        <f>'old Test Sankey AMS'!AN6</f>
        <v>94.840435906596852</v>
      </c>
      <c r="G26" s="49">
        <f>'old Test Sankey AMS'!AO6</f>
        <v>62.061093067640527</v>
      </c>
      <c r="H26" s="49">
        <f>'old Test Sankey AMS'!AP6</f>
        <v>33.728653611550307</v>
      </c>
      <c r="I26" s="49">
        <f>'old Test Sankey AMS'!AQ6</f>
        <v>10.886875210278976</v>
      </c>
      <c r="J26" s="49">
        <f>'old Test Sankey AMS'!AR6</f>
        <v>2.4612989643086105</v>
      </c>
    </row>
    <row r="27" spans="1:13">
      <c r="A27" s="875" t="str">
        <f>'old Test Sankey AMS'!AI7</f>
        <v>Diesel total</v>
      </c>
      <c r="B27" s="49">
        <f>'old Test Sankey AMS'!AJ7</f>
        <v>405.63679031521121</v>
      </c>
      <c r="C27" s="49">
        <f>'old Test Sankey AMS'!AK7</f>
        <v>395.13687260330295</v>
      </c>
      <c r="D27" s="49">
        <f>'old Test Sankey AMS'!AL7</f>
        <v>333.48726866335835</v>
      </c>
      <c r="E27" s="49">
        <f>'old Test Sankey AMS'!AM7</f>
        <v>294.49088000789521</v>
      </c>
      <c r="F27" s="49">
        <f>'old Test Sankey AMS'!AN7</f>
        <v>200.96905510948088</v>
      </c>
      <c r="G27" s="49">
        <f>'old Test Sankey AMS'!AO7</f>
        <v>126.037563413353</v>
      </c>
      <c r="H27" s="49">
        <f>'old Test Sankey AMS'!AP7</f>
        <v>62.351274846626033</v>
      </c>
      <c r="I27" s="49">
        <f>'old Test Sankey AMS'!AQ7</f>
        <v>22.076039795308258</v>
      </c>
      <c r="J27" s="49">
        <f>'old Test Sankey AMS'!AR7</f>
        <v>6.2426036408076531</v>
      </c>
    </row>
    <row r="28" spans="1:13">
      <c r="A28" s="879" t="str">
        <f>'old Test Sankey AMS'!AI12</f>
        <v>Kéro</v>
      </c>
      <c r="B28" s="880">
        <f>'old Test Sankey AMS'!AJ12</f>
        <v>18.309481876733638</v>
      </c>
      <c r="C28" s="880">
        <f>'old Test Sankey AMS'!AK12</f>
        <v>18.629680846175553</v>
      </c>
      <c r="D28" s="880">
        <f>'old Test Sankey AMS'!AL12</f>
        <v>11.444077646382866</v>
      </c>
      <c r="E28" s="880">
        <f>'old Test Sankey AMS'!AM12</f>
        <v>17.234061760174935</v>
      </c>
      <c r="F28" s="880">
        <f>'old Test Sankey AMS'!AN12</f>
        <v>15.747296655330926</v>
      </c>
      <c r="G28" s="880">
        <f>'old Test Sankey AMS'!AO12</f>
        <v>12.588664520987047</v>
      </c>
      <c r="H28" s="880">
        <f>'old Test Sankey AMS'!AP12</f>
        <v>10.505041935090764</v>
      </c>
      <c r="I28" s="880">
        <f>'old Test Sankey AMS'!AQ12</f>
        <v>9.609285125863309</v>
      </c>
      <c r="J28" s="880">
        <f>'old Test Sankey AMS'!AR12</f>
        <v>4.7974412183969362</v>
      </c>
    </row>
    <row r="29" spans="1:13">
      <c r="A29" s="879" t="str">
        <f>'old Test Sankey AMS'!AI13</f>
        <v>Kéro SAF</v>
      </c>
      <c r="B29" s="880">
        <f>'old Test Sankey AMS'!AJ13</f>
        <v>0</v>
      </c>
      <c r="C29" s="880">
        <f>'old Test Sankey AMS'!AK13</f>
        <v>0</v>
      </c>
      <c r="D29" s="880">
        <f>'old Test Sankey AMS'!AL13</f>
        <v>0</v>
      </c>
      <c r="E29" s="880">
        <f>'old Test Sankey AMS'!AM13</f>
        <v>0.35171554612601907</v>
      </c>
      <c r="F29" s="880">
        <f>'old Test Sankey AMS'!AN13</f>
        <v>0.71277237492550494</v>
      </c>
      <c r="G29" s="880">
        <f>'old Test Sankey AMS'!AO13</f>
        <v>2.370725050039185</v>
      </c>
      <c r="H29" s="880">
        <f>'old Test Sankey AMS'!AP13</f>
        <v>3.8011977231165384</v>
      </c>
      <c r="I29" s="880">
        <f>'old Test Sankey AMS'!AQ13</f>
        <v>4.457274047373236</v>
      </c>
      <c r="J29" s="880">
        <f>'old Test Sankey AMS'!AR13</f>
        <v>5.6657749479234738</v>
      </c>
    </row>
    <row r="30" spans="1:13">
      <c r="A30" s="879" t="str">
        <f>'old Test Sankey AMS'!AI14</f>
        <v>Kéro PtL</v>
      </c>
      <c r="B30" s="880">
        <f>'old Test Sankey AMS'!AJ14</f>
        <v>0</v>
      </c>
      <c r="C30" s="880">
        <f>'old Test Sankey AMS'!AK14</f>
        <v>0</v>
      </c>
      <c r="D30" s="880">
        <f>'old Test Sankey AMS'!AL14</f>
        <v>0</v>
      </c>
      <c r="E30" s="880">
        <f>'old Test Sankey AMS'!AM14</f>
        <v>0</v>
      </c>
      <c r="F30" s="880">
        <f>'old Test Sankey AMS'!AN14</f>
        <v>0.1160327121971753</v>
      </c>
      <c r="G30" s="880">
        <f>'old Test Sankey AMS'!AO14</f>
        <v>0.79024168334639522</v>
      </c>
      <c r="H30" s="880">
        <f>'old Test Sankey AMS'!AP14</f>
        <v>1.2670659077055131</v>
      </c>
      <c r="I30" s="880">
        <f>'old Test Sankey AMS'!AQ14</f>
        <v>1.8159264637446515</v>
      </c>
      <c r="J30" s="880">
        <f>'old Test Sankey AMS'!AR14</f>
        <v>4.5326199583387803</v>
      </c>
    </row>
    <row r="31" spans="1:13">
      <c r="A31" s="875" t="str">
        <f>'old Test Sankey AMS'!AI16</f>
        <v>GNV total</v>
      </c>
      <c r="B31" s="49">
        <f>'old Test Sankey AMS'!AJ16</f>
        <v>1.5848304948884278</v>
      </c>
      <c r="C31" s="49">
        <f>'old Test Sankey AMS'!AK16</f>
        <v>1.9091082413221001</v>
      </c>
      <c r="D31" s="49">
        <f>'old Test Sankey AMS'!AL16</f>
        <v>2.0569001283227499</v>
      </c>
      <c r="E31" s="49">
        <f>'old Test Sankey AMS'!AM16</f>
        <v>7.1113867936887489</v>
      </c>
      <c r="F31" s="49">
        <f>'old Test Sankey AMS'!AN16</f>
        <v>14.697039255990136</v>
      </c>
      <c r="G31" s="49">
        <f>'old Test Sankey AMS'!AO16</f>
        <v>22.271796222889407</v>
      </c>
      <c r="H31" s="49">
        <f>'old Test Sankey AMS'!AP16</f>
        <v>25.631523486178608</v>
      </c>
      <c r="I31" s="49">
        <f>'old Test Sankey AMS'!AQ16</f>
        <v>26.534125724611712</v>
      </c>
      <c r="J31" s="49">
        <f>'old Test Sankey AMS'!AR16</f>
        <v>24.887279738493259</v>
      </c>
    </row>
    <row r="32" spans="1:13">
      <c r="A32" s="879" t="str">
        <f>'old Test Sankey AMS'!AI19</f>
        <v>Electricité</v>
      </c>
      <c r="B32" s="880">
        <f>'old Test Sankey AMS'!AJ19</f>
        <v>9.6918513172582283</v>
      </c>
      <c r="C32" s="880">
        <f>'old Test Sankey AMS'!AK19</f>
        <v>9.7264642399118877</v>
      </c>
      <c r="D32" s="880">
        <f>'old Test Sankey AMS'!AL19</f>
        <v>8.6017999445520985</v>
      </c>
      <c r="E32" s="880">
        <f>'old Test Sankey AMS'!AM19</f>
        <v>17.309930956753654</v>
      </c>
      <c r="F32" s="880">
        <f>'old Test Sankey AMS'!AN19</f>
        <v>34.263242158281805</v>
      </c>
      <c r="G32" s="880">
        <f>'old Test Sankey AMS'!AO19</f>
        <v>60.194437902512213</v>
      </c>
      <c r="H32" s="880">
        <f>'old Test Sankey AMS'!AP19</f>
        <v>81.112108407408158</v>
      </c>
      <c r="I32" s="880">
        <f>'old Test Sankey AMS'!AQ19</f>
        <v>93.188917438410925</v>
      </c>
      <c r="J32" s="880">
        <f>'old Test Sankey AMS'!AR19</f>
        <v>92.289301413656347</v>
      </c>
    </row>
    <row r="33" spans="1:11">
      <c r="A33" s="879" t="str">
        <f>'old Test Sankey AMS'!AI20</f>
        <v>H2</v>
      </c>
      <c r="B33" s="880">
        <f>'old Test Sankey AMS'!AJ20</f>
        <v>0</v>
      </c>
      <c r="C33" s="880">
        <f>'old Test Sankey AMS'!AK20</f>
        <v>0</v>
      </c>
      <c r="D33" s="880">
        <f>'old Test Sankey AMS'!AL20</f>
        <v>3.5114724157163619E-5</v>
      </c>
      <c r="E33" s="880">
        <f>'old Test Sankey AMS'!AM20</f>
        <v>0</v>
      </c>
      <c r="F33" s="880">
        <f>'old Test Sankey AMS'!AN20</f>
        <v>0.81877289536698361</v>
      </c>
      <c r="G33" s="880">
        <f>'old Test Sankey AMS'!AO20</f>
        <v>2.150863538436953</v>
      </c>
      <c r="H33" s="880">
        <f>'old Test Sankey AMS'!AP20</f>
        <v>4.8833214911316549</v>
      </c>
      <c r="I33" s="880">
        <f>'old Test Sankey AMS'!AQ20</f>
        <v>6.9390284776269571</v>
      </c>
      <c r="J33" s="880">
        <f>'old Test Sankey AMS'!AR20</f>
        <v>8.3070858965914791</v>
      </c>
    </row>
    <row r="35" spans="1:11">
      <c r="B35" s="877"/>
      <c r="C35" s="877"/>
      <c r="D35" s="877"/>
      <c r="E35" s="877"/>
      <c r="F35" s="877"/>
      <c r="G35" s="877"/>
      <c r="H35" s="877"/>
      <c r="I35" s="877"/>
      <c r="J35" s="877"/>
    </row>
    <row r="36" spans="1:11">
      <c r="A36" s="855" t="s">
        <v>758</v>
      </c>
      <c r="B36" s="877"/>
      <c r="C36" s="877"/>
      <c r="D36" s="877"/>
      <c r="E36" s="877"/>
      <c r="F36" s="877"/>
      <c r="G36" s="877"/>
      <c r="H36" s="877"/>
      <c r="I36" s="877"/>
      <c r="J36" s="877"/>
    </row>
    <row r="38" spans="1:11">
      <c r="A38" s="881" t="s">
        <v>759</v>
      </c>
      <c r="B38" s="881" t="s">
        <v>760</v>
      </c>
      <c r="C38" s="881">
        <f>'old Test Sankey AMS'!AW4</f>
        <v>2018</v>
      </c>
      <c r="D38" s="881">
        <f>'old Test Sankey AMS'!AX4</f>
        <v>2019</v>
      </c>
      <c r="E38" s="881">
        <f>'old Test Sankey AMS'!AY4</f>
        <v>2020</v>
      </c>
      <c r="F38" s="881">
        <f>'old Test Sankey AMS'!AZ4</f>
        <v>2025</v>
      </c>
      <c r="G38" s="881">
        <f>'old Test Sankey AMS'!BA4</f>
        <v>2030</v>
      </c>
      <c r="H38" s="881">
        <f>'old Test Sankey AMS'!BB4</f>
        <v>2035</v>
      </c>
      <c r="I38" s="881">
        <f>'old Test Sankey AMS'!BC4</f>
        <v>2040</v>
      </c>
      <c r="J38" s="881">
        <f>'old Test Sankey AMS'!BD4</f>
        <v>2045</v>
      </c>
      <c r="K38" s="881">
        <f>'old Test Sankey AMS'!BE4</f>
        <v>2050</v>
      </c>
    </row>
    <row r="39" spans="1:11">
      <c r="A39" s="2193" t="str">
        <f>'old Test Sankey AMS'!AU5</f>
        <v>VP</v>
      </c>
      <c r="B39" s="875" t="str">
        <f>'old Test Sankey AMS'!AV5</f>
        <v>Essence tot</v>
      </c>
      <c r="C39" s="876">
        <f>'old Test Sankey AMS'!AW5</f>
        <v>81.409407563648713</v>
      </c>
      <c r="D39" s="876">
        <f>'old Test Sankey AMS'!AX5</f>
        <v>85.568270431085196</v>
      </c>
      <c r="E39" s="876">
        <f>'old Test Sankey AMS'!AY5</f>
        <v>73.372397384077388</v>
      </c>
      <c r="F39" s="876">
        <f>'old Test Sankey AMS'!AZ5</f>
        <v>97.802920378130594</v>
      </c>
      <c r="G39" s="876">
        <f>'old Test Sankey AMS'!BA5</f>
        <v>85.686083297123758</v>
      </c>
      <c r="H39" s="876">
        <f>'old Test Sankey AMS'!BB5</f>
        <v>54.847300002768662</v>
      </c>
      <c r="I39" s="876">
        <f>'old Test Sankey AMS'!BC5</f>
        <v>27.841579370550502</v>
      </c>
      <c r="J39" s="876">
        <f>'old Test Sankey AMS'!BD5</f>
        <v>6.595747439126475</v>
      </c>
      <c r="K39" s="876">
        <f>'old Test Sankey AMS'!BE5</f>
        <v>0</v>
      </c>
    </row>
    <row r="40" spans="1:11">
      <c r="A40" s="2193"/>
      <c r="B40" s="875" t="str">
        <f>'old Test Sankey AMS'!AV6</f>
        <v>Diesel tot</v>
      </c>
      <c r="C40" s="876">
        <f>'old Test Sankey AMS'!AW6</f>
        <v>206.56378482263722</v>
      </c>
      <c r="D40" s="876">
        <f>'old Test Sankey AMS'!AX6</f>
        <v>199.85375523096826</v>
      </c>
      <c r="E40" s="876">
        <f>'old Test Sankey AMS'!AY6</f>
        <v>157.28013551830554</v>
      </c>
      <c r="F40" s="876">
        <f>'old Test Sankey AMS'!AZ6</f>
        <v>126.46885573355364</v>
      </c>
      <c r="G40" s="876">
        <f>'old Test Sankey AMS'!BA6</f>
        <v>74.317353293751964</v>
      </c>
      <c r="H40" s="876">
        <f>'old Test Sankey AMS'!BB6</f>
        <v>39.352477495421276</v>
      </c>
      <c r="I40" s="876">
        <f>'old Test Sankey AMS'!BC6</f>
        <v>16.796782306968407</v>
      </c>
      <c r="J40" s="876">
        <f>'old Test Sankey AMS'!BD6</f>
        <v>3.8247694085554693</v>
      </c>
      <c r="K40" s="876">
        <f>'old Test Sankey AMS'!BE6</f>
        <v>0</v>
      </c>
    </row>
    <row r="41" spans="1:11">
      <c r="A41" s="2193"/>
      <c r="B41" s="875" t="str">
        <f>'old Test Sankey AMS'!AV7</f>
        <v>GNV</v>
      </c>
      <c r="C41" s="876">
        <f>'old Test Sankey AMS'!AW7</f>
        <v>0</v>
      </c>
      <c r="D41" s="876">
        <f>'old Test Sankey AMS'!AX7</f>
        <v>0</v>
      </c>
      <c r="E41" s="876">
        <f>'old Test Sankey AMS'!AY7</f>
        <v>0</v>
      </c>
      <c r="F41" s="876">
        <f>'old Test Sankey AMS'!AZ7</f>
        <v>0</v>
      </c>
      <c r="G41" s="876">
        <f>'old Test Sankey AMS'!BA7</f>
        <v>0</v>
      </c>
      <c r="H41" s="876">
        <f>'old Test Sankey AMS'!BB7</f>
        <v>0</v>
      </c>
      <c r="I41" s="876">
        <f>'old Test Sankey AMS'!BC7</f>
        <v>0</v>
      </c>
      <c r="J41" s="876">
        <f>'old Test Sankey AMS'!BD7</f>
        <v>0</v>
      </c>
      <c r="K41" s="876">
        <f>'old Test Sankey AMS'!BE7</f>
        <v>0</v>
      </c>
    </row>
    <row r="42" spans="1:11">
      <c r="A42" s="2193"/>
      <c r="B42" s="875" t="str">
        <f>'old Test Sankey AMS'!AV8</f>
        <v>H2</v>
      </c>
      <c r="C42" s="876">
        <f>'old Test Sankey AMS'!AW8</f>
        <v>0</v>
      </c>
      <c r="D42" s="876">
        <f>'old Test Sankey AMS'!AX8</f>
        <v>0</v>
      </c>
      <c r="E42" s="876">
        <f>'old Test Sankey AMS'!AY8</f>
        <v>0</v>
      </c>
      <c r="F42" s="876">
        <f>'old Test Sankey AMS'!AZ8</f>
        <v>0</v>
      </c>
      <c r="G42" s="876">
        <f>'old Test Sankey AMS'!BA8</f>
        <v>0</v>
      </c>
      <c r="H42" s="876">
        <f>'old Test Sankey AMS'!BB8</f>
        <v>0</v>
      </c>
      <c r="I42" s="876">
        <f>'old Test Sankey AMS'!BC8</f>
        <v>0</v>
      </c>
      <c r="J42" s="876">
        <f>'old Test Sankey AMS'!BD8</f>
        <v>0</v>
      </c>
      <c r="K42" s="876">
        <f>'old Test Sankey AMS'!BE8</f>
        <v>0</v>
      </c>
    </row>
    <row r="43" spans="1:11">
      <c r="A43" s="2193"/>
      <c r="B43" s="875" t="str">
        <f>'old Test Sankey AMS'!AV9</f>
        <v>Elec</v>
      </c>
      <c r="C43" s="876">
        <f>'old Test Sankey AMS'!AW9</f>
        <v>0.27885825623594462</v>
      </c>
      <c r="D43" s="876">
        <f>'old Test Sankey AMS'!AX9</f>
        <v>0.35979256732879877</v>
      </c>
      <c r="E43" s="876">
        <f>'old Test Sankey AMS'!AY9</f>
        <v>0.46664026560240879</v>
      </c>
      <c r="F43" s="876">
        <f>'old Test Sankey AMS'!AZ9</f>
        <v>5.6268947812628634</v>
      </c>
      <c r="G43" s="876">
        <f>'old Test Sankey AMS'!BA9</f>
        <v>16.414768097799357</v>
      </c>
      <c r="H43" s="876">
        <f>'old Test Sankey AMS'!BB9</f>
        <v>31.809190677953794</v>
      </c>
      <c r="I43" s="876">
        <f>'old Test Sankey AMS'!BC9</f>
        <v>41.143511427965741</v>
      </c>
      <c r="J43" s="876">
        <f>'old Test Sankey AMS'!BD9</f>
        <v>46.09969750968137</v>
      </c>
      <c r="K43" s="876">
        <f>'old Test Sankey AMS'!BE9</f>
        <v>42.45200302970774</v>
      </c>
    </row>
    <row r="44" spans="1:11">
      <c r="A44" s="2193" t="str">
        <f>'old Test Sankey AMS'!AU11</f>
        <v>VUL</v>
      </c>
      <c r="B44" s="875" t="str">
        <f>'old Test Sankey AMS'!AV11</f>
        <v>Essence tot</v>
      </c>
      <c r="C44" s="876">
        <f>'old Test Sankey AMS'!AW11</f>
        <v>0</v>
      </c>
      <c r="D44" s="876">
        <f>'old Test Sankey AMS'!AX11</f>
        <v>0</v>
      </c>
      <c r="E44" s="876">
        <f>'old Test Sankey AMS'!AY11</f>
        <v>0</v>
      </c>
      <c r="F44" s="876">
        <f>'old Test Sankey AMS'!AZ11</f>
        <v>0</v>
      </c>
      <c r="G44" s="876">
        <f>'old Test Sankey AMS'!BA11</f>
        <v>0</v>
      </c>
      <c r="H44" s="876">
        <f>'old Test Sankey AMS'!BB11</f>
        <v>0</v>
      </c>
      <c r="I44" s="876">
        <f>'old Test Sankey AMS'!BC11</f>
        <v>0</v>
      </c>
      <c r="J44" s="876">
        <f>'old Test Sankey AMS'!BD11</f>
        <v>0</v>
      </c>
      <c r="K44" s="876">
        <f>'old Test Sankey AMS'!BE11</f>
        <v>0</v>
      </c>
    </row>
    <row r="45" spans="1:11">
      <c r="A45" s="2193"/>
      <c r="B45" s="875" t="str">
        <f>'old Test Sankey AMS'!AV12</f>
        <v>Diesel tot</v>
      </c>
      <c r="C45" s="876">
        <f>'old Test Sankey AMS'!AW12</f>
        <v>64.211636931430078</v>
      </c>
      <c r="D45" s="876">
        <f>'old Test Sankey AMS'!AX12</f>
        <v>63.249766971520849</v>
      </c>
      <c r="E45" s="876">
        <f>'old Test Sankey AMS'!AY12</f>
        <v>55.333191584277927</v>
      </c>
      <c r="F45" s="876">
        <f>'old Test Sankey AMS'!AZ12</f>
        <v>60.922949951024464</v>
      </c>
      <c r="G45" s="876">
        <f>'old Test Sankey AMS'!BA12</f>
        <v>52.677680766134969</v>
      </c>
      <c r="H45" s="876">
        <f>'old Test Sankey AMS'!BB12</f>
        <v>38.004134388849344</v>
      </c>
      <c r="I45" s="876">
        <f>'old Test Sankey AMS'!BC12</f>
        <v>18.064430326218559</v>
      </c>
      <c r="J45" s="876">
        <f>'old Test Sankey AMS'!BD12</f>
        <v>4.8870306545859563</v>
      </c>
      <c r="K45" s="876">
        <f>'old Test Sankey AMS'!BE12</f>
        <v>0</v>
      </c>
    </row>
    <row r="46" spans="1:11">
      <c r="A46" s="2193"/>
      <c r="B46" s="875" t="str">
        <f>'old Test Sankey AMS'!AV13</f>
        <v>GNV</v>
      </c>
      <c r="C46" s="876">
        <f>'old Test Sankey AMS'!AW13</f>
        <v>0.46520000000000006</v>
      </c>
      <c r="D46" s="876">
        <f>'old Test Sankey AMS'!AX13</f>
        <v>0.46520000000000006</v>
      </c>
      <c r="E46" s="876">
        <f>'old Test Sankey AMS'!AY13</f>
        <v>0.46520000000000006</v>
      </c>
      <c r="F46" s="876">
        <f>'old Test Sankey AMS'!AZ13</f>
        <v>0.46520000000000006</v>
      </c>
      <c r="G46" s="876">
        <f>'old Test Sankey AMS'!BA13</f>
        <v>0.46520000000000006</v>
      </c>
      <c r="H46" s="876">
        <f>'old Test Sankey AMS'!BB13</f>
        <v>0.46520000000000006</v>
      </c>
      <c r="I46" s="876">
        <f>'old Test Sankey AMS'!BC13</f>
        <v>0.46520000000000006</v>
      </c>
      <c r="J46" s="876">
        <f>'old Test Sankey AMS'!BD13</f>
        <v>0.46520000000000006</v>
      </c>
      <c r="K46" s="876">
        <f>'old Test Sankey AMS'!BE13</f>
        <v>0.46520000000000006</v>
      </c>
    </row>
    <row r="47" spans="1:11">
      <c r="A47" s="2193"/>
      <c r="B47" s="875" t="str">
        <f>'old Test Sankey AMS'!AV14</f>
        <v>H2</v>
      </c>
      <c r="C47" s="876">
        <f>'old Test Sankey AMS'!AW14</f>
        <v>0</v>
      </c>
      <c r="D47" s="876">
        <f>'old Test Sankey AMS'!AX14</f>
        <v>0</v>
      </c>
      <c r="E47" s="876">
        <f>'old Test Sankey AMS'!AY14</f>
        <v>0</v>
      </c>
      <c r="F47" s="876">
        <f>'old Test Sankey AMS'!AZ14</f>
        <v>0</v>
      </c>
      <c r="G47" s="876">
        <f>'old Test Sankey AMS'!BA14</f>
        <v>0</v>
      </c>
      <c r="H47" s="876">
        <f>'old Test Sankey AMS'!BB14</f>
        <v>0</v>
      </c>
      <c r="I47" s="876">
        <f>'old Test Sankey AMS'!BC14</f>
        <v>0</v>
      </c>
      <c r="J47" s="876">
        <f>'old Test Sankey AMS'!BD14</f>
        <v>0</v>
      </c>
      <c r="K47" s="876">
        <f>'old Test Sankey AMS'!BE14</f>
        <v>0</v>
      </c>
    </row>
    <row r="48" spans="1:11">
      <c r="A48" s="2193"/>
      <c r="B48" s="875" t="str">
        <f>'old Test Sankey AMS'!AV15</f>
        <v>Elec</v>
      </c>
      <c r="C48" s="876">
        <f>'old Test Sankey AMS'!AW15</f>
        <v>0.15242572048463421</v>
      </c>
      <c r="D48" s="876">
        <f>'old Test Sankey AMS'!AX15</f>
        <v>0.183513184881747</v>
      </c>
      <c r="E48" s="876">
        <f>'old Test Sankey AMS'!AY15</f>
        <v>0.19311935449853807</v>
      </c>
      <c r="F48" s="876">
        <f>'old Test Sankey AMS'!AZ15</f>
        <v>0.84238752845046083</v>
      </c>
      <c r="G48" s="876">
        <f>'old Test Sankey AMS'!BA15</f>
        <v>3.7929617345264699</v>
      </c>
      <c r="H48" s="876">
        <f>'old Test Sankey AMS'!BB15</f>
        <v>9.3627277281356669</v>
      </c>
      <c r="I48" s="876">
        <f>'old Test Sankey AMS'!BC15</f>
        <v>17.324282828059655</v>
      </c>
      <c r="J48" s="876">
        <f>'old Test Sankey AMS'!BD15</f>
        <v>22.113286017162281</v>
      </c>
      <c r="K48" s="876">
        <f>'old Test Sankey AMS'!BE15</f>
        <v>23.30824942628599</v>
      </c>
    </row>
    <row r="49" spans="1:11">
      <c r="A49" s="2193" t="str">
        <f>'old Test Sankey AMS'!AU17</f>
        <v>Poids-Lourds</v>
      </c>
      <c r="B49" s="875" t="str">
        <f>'old Test Sankey AMS'!AV17</f>
        <v>Essence tot</v>
      </c>
      <c r="C49" s="876">
        <f>'old Test Sankey AMS'!AW17</f>
        <v>0</v>
      </c>
      <c r="D49" s="876">
        <f>'old Test Sankey AMS'!AX17</f>
        <v>0</v>
      </c>
      <c r="E49" s="876">
        <f>'old Test Sankey AMS'!AY17</f>
        <v>0</v>
      </c>
      <c r="F49" s="876">
        <f>'old Test Sankey AMS'!AZ17</f>
        <v>0</v>
      </c>
      <c r="G49" s="876">
        <f>'old Test Sankey AMS'!BA17</f>
        <v>0</v>
      </c>
      <c r="H49" s="876">
        <f>'old Test Sankey AMS'!BB17</f>
        <v>0</v>
      </c>
      <c r="I49" s="876">
        <f>'old Test Sankey AMS'!BC17</f>
        <v>0</v>
      </c>
      <c r="J49" s="876">
        <f>'old Test Sankey AMS'!BD17</f>
        <v>0</v>
      </c>
      <c r="K49" s="876">
        <f>'old Test Sankey AMS'!BE17</f>
        <v>0</v>
      </c>
    </row>
    <row r="50" spans="1:11">
      <c r="A50" s="2193"/>
      <c r="B50" s="875" t="str">
        <f>'old Test Sankey AMS'!AV18</f>
        <v>Diesel tot</v>
      </c>
      <c r="C50" s="876">
        <f>'old Test Sankey AMS'!AW18</f>
        <v>121.95326355394752</v>
      </c>
      <c r="D50" s="876">
        <f>'old Test Sankey AMS'!AX18</f>
        <v>119.29208896276417</v>
      </c>
      <c r="E50" s="876">
        <f>'old Test Sankey AMS'!AY18</f>
        <v>111.39568183628424</v>
      </c>
      <c r="F50" s="876">
        <f>'old Test Sankey AMS'!AZ18</f>
        <v>95.407096553520688</v>
      </c>
      <c r="G50" s="876">
        <f>'old Test Sankey AMS'!BA18</f>
        <v>64.757110730119095</v>
      </c>
      <c r="H50" s="876">
        <f>'old Test Sankey AMS'!BB18</f>
        <v>42.785695570885373</v>
      </c>
      <c r="I50" s="876">
        <f>'old Test Sankey AMS'!BC18</f>
        <v>23.864500722027568</v>
      </c>
      <c r="J50" s="876">
        <f>'old Test Sankey AMS'!BD18</f>
        <v>11.556257819297356</v>
      </c>
      <c r="K50" s="876">
        <f>'old Test Sankey AMS'!BE18</f>
        <v>5.4670209620480916</v>
      </c>
    </row>
    <row r="51" spans="1:11">
      <c r="A51" s="2193"/>
      <c r="B51" s="875" t="str">
        <f>'old Test Sankey AMS'!AV19</f>
        <v>GNV</v>
      </c>
      <c r="C51" s="876">
        <f>'old Test Sankey AMS'!AW19</f>
        <v>0.71909211692467867</v>
      </c>
      <c r="D51" s="876">
        <f>'old Test Sankey AMS'!AX19</f>
        <v>1.0248641340761011</v>
      </c>
      <c r="E51" s="876">
        <f>'old Test Sankey AMS'!AY19</f>
        <v>1.2327758986511104</v>
      </c>
      <c r="F51" s="876">
        <f>'old Test Sankey AMS'!AZ19</f>
        <v>5.6104206555552336</v>
      </c>
      <c r="G51" s="876">
        <f>'old Test Sankey AMS'!BA19</f>
        <v>12.320706543156577</v>
      </c>
      <c r="H51" s="876">
        <f>'old Test Sankey AMS'!BB19</f>
        <v>18.942562919048346</v>
      </c>
      <c r="I51" s="876">
        <f>'old Test Sankey AMS'!BC19</f>
        <v>21.806208842532595</v>
      </c>
      <c r="J51" s="876">
        <f>'old Test Sankey AMS'!BD19</f>
        <v>22.682190876889027</v>
      </c>
      <c r="K51" s="876">
        <f>'old Test Sankey AMS'!BE19</f>
        <v>21.421814514511027</v>
      </c>
    </row>
    <row r="52" spans="1:11">
      <c r="A52" s="2193"/>
      <c r="B52" s="875" t="str">
        <f>'old Test Sankey AMS'!AV20</f>
        <v>H2</v>
      </c>
      <c r="C52" s="876">
        <f>'old Test Sankey AMS'!AW20</f>
        <v>0</v>
      </c>
      <c r="D52" s="876">
        <f>'old Test Sankey AMS'!AX20</f>
        <v>0</v>
      </c>
      <c r="E52" s="876">
        <f>'old Test Sankey AMS'!AY20</f>
        <v>3.5114724157163619E-5</v>
      </c>
      <c r="F52" s="876">
        <f>'old Test Sankey AMS'!AZ20</f>
        <v>0</v>
      </c>
      <c r="G52" s="876">
        <f>'old Test Sankey AMS'!BA20</f>
        <v>0.60603432125950574</v>
      </c>
      <c r="H52" s="876">
        <f>'old Test Sankey AMS'!BB20</f>
        <v>1.6255757688618533</v>
      </c>
      <c r="I52" s="876">
        <f>'old Test Sankey AMS'!BC20</f>
        <v>3.8533514899811583</v>
      </c>
      <c r="J52" s="876">
        <f>'old Test Sankey AMS'!BD20</f>
        <v>5.2361644594361927</v>
      </c>
      <c r="K52" s="876">
        <f>'old Test Sankey AMS'!BE20</f>
        <v>5.6849432161947888</v>
      </c>
    </row>
    <row r="53" spans="1:11">
      <c r="A53" s="2193"/>
      <c r="B53" s="875" t="str">
        <f>'old Test Sankey AMS'!AV21</f>
        <v>Elec</v>
      </c>
      <c r="C53" s="876">
        <f>'old Test Sankey AMS'!AW21</f>
        <v>1.1250640517240685E-2</v>
      </c>
      <c r="D53" s="876">
        <f>'old Test Sankey AMS'!AX21</f>
        <v>1.2448451521099817E-2</v>
      </c>
      <c r="E53" s="876">
        <f>'old Test Sankey AMS'!AY21</f>
        <v>5.836553572557448E-3</v>
      </c>
      <c r="F53" s="876">
        <f>'old Test Sankey AMS'!AZ21</f>
        <v>0.44609869379512601</v>
      </c>
      <c r="G53" s="876">
        <f>'old Test Sankey AMS'!BA21</f>
        <v>2.3671331773624544</v>
      </c>
      <c r="H53" s="876">
        <f>'old Test Sankey AMS'!BB21</f>
        <v>5.0312143365127122</v>
      </c>
      <c r="I53" s="876">
        <f>'old Test Sankey AMS'!BC21</f>
        <v>7.4090407414669377</v>
      </c>
      <c r="J53" s="876">
        <f>'old Test Sankey AMS'!BD21</f>
        <v>8.8133760763061595</v>
      </c>
      <c r="K53" s="876">
        <f>'old Test Sankey AMS'!BE21</f>
        <v>9.6238660699287628</v>
      </c>
    </row>
    <row r="54" spans="1:11">
      <c r="A54" s="2193" t="str">
        <f>'old Test Sankey AMS'!AU23</f>
        <v>Bus et Cars</v>
      </c>
      <c r="B54" s="875" t="str">
        <f>'old Test Sankey AMS'!AV23</f>
        <v>Essence tot</v>
      </c>
      <c r="C54" s="876">
        <f>'old Test Sankey AMS'!AW23</f>
        <v>0</v>
      </c>
      <c r="D54" s="876">
        <f>'old Test Sankey AMS'!AX23</f>
        <v>0</v>
      </c>
      <c r="E54" s="876">
        <f>'old Test Sankey AMS'!AY23</f>
        <v>0</v>
      </c>
      <c r="F54" s="876">
        <f>'old Test Sankey AMS'!AZ23</f>
        <v>0</v>
      </c>
      <c r="G54" s="876">
        <f>'old Test Sankey AMS'!BA23</f>
        <v>0</v>
      </c>
      <c r="H54" s="876">
        <f>'old Test Sankey AMS'!BB23</f>
        <v>0</v>
      </c>
      <c r="I54" s="876">
        <f>'old Test Sankey AMS'!BC23</f>
        <v>0</v>
      </c>
      <c r="J54" s="876">
        <f>'old Test Sankey AMS'!BD23</f>
        <v>0</v>
      </c>
      <c r="K54" s="876">
        <f>'old Test Sankey AMS'!BE23</f>
        <v>0</v>
      </c>
    </row>
    <row r="55" spans="1:11">
      <c r="A55" s="2193"/>
      <c r="B55" s="875" t="str">
        <f>'old Test Sankey AMS'!AV24</f>
        <v>Diesel tot</v>
      </c>
      <c r="C55" s="876">
        <f>'old Test Sankey AMS'!AW24</f>
        <v>10.527366128145511</v>
      </c>
      <c r="D55" s="876">
        <f>'old Test Sankey AMS'!AX24</f>
        <v>10.261296050408838</v>
      </c>
      <c r="E55" s="876">
        <f>'old Test Sankey AMS'!AY24</f>
        <v>7.3710838741069278</v>
      </c>
      <c r="F55" s="876">
        <f>'old Test Sankey AMS'!AZ24</f>
        <v>9.2079512386144469</v>
      </c>
      <c r="G55" s="876">
        <f>'old Test Sankey AMS'!BA24</f>
        <v>7.0576177551836592</v>
      </c>
      <c r="H55" s="876">
        <f>'old Test Sankey AMS'!BB24</f>
        <v>4.7348066067120431</v>
      </c>
      <c r="I55" s="876">
        <f>'old Test Sankey AMS'!BC24</f>
        <v>2.5398365151526789</v>
      </c>
      <c r="J55" s="876">
        <f>'old Test Sankey AMS'!BD24</f>
        <v>1.0082291401788253</v>
      </c>
      <c r="K55" s="876">
        <f>'old Test Sankey AMS'!BE24</f>
        <v>0.25857078530297922</v>
      </c>
    </row>
    <row r="56" spans="1:11">
      <c r="A56" s="2193"/>
      <c r="B56" s="875" t="str">
        <f>'old Test Sankey AMS'!AV25</f>
        <v>GNV</v>
      </c>
      <c r="C56" s="876">
        <f>'old Test Sankey AMS'!AW25</f>
        <v>0.40053837796374903</v>
      </c>
      <c r="D56" s="876">
        <f>'old Test Sankey AMS'!AX25</f>
        <v>0.41904410724599894</v>
      </c>
      <c r="E56" s="876">
        <f>'old Test Sankey AMS'!AY25</f>
        <v>0.35892422967163945</v>
      </c>
      <c r="F56" s="876">
        <f>'old Test Sankey AMS'!AZ25</f>
        <v>1.024884839323597</v>
      </c>
      <c r="G56" s="876">
        <f>'old Test Sankey AMS'!BA25</f>
        <v>1.8862053536847603</v>
      </c>
      <c r="H56" s="876">
        <f>'old Test Sankey AMS'!BB25</f>
        <v>2.7492635877601326</v>
      </c>
      <c r="I56" s="876">
        <f>'old Test Sankey AMS'!BC25</f>
        <v>3.1533098862633793</v>
      </c>
      <c r="J56" s="876">
        <f>'old Test Sankey AMS'!BD25</f>
        <v>3.147847655880025</v>
      </c>
      <c r="K56" s="876">
        <f>'old Test Sankey AMS'!BE25</f>
        <v>2.7786886982151247</v>
      </c>
    </row>
    <row r="57" spans="1:11">
      <c r="A57" s="2193"/>
      <c r="B57" s="875" t="str">
        <f>'old Test Sankey AMS'!AV26</f>
        <v>H2</v>
      </c>
      <c r="C57" s="876">
        <f>'old Test Sankey AMS'!AW26</f>
        <v>0</v>
      </c>
      <c r="D57" s="876">
        <f>'old Test Sankey AMS'!AX26</f>
        <v>0</v>
      </c>
      <c r="E57" s="876">
        <f>'old Test Sankey AMS'!AY26</f>
        <v>0</v>
      </c>
      <c r="F57" s="876">
        <f>'old Test Sankey AMS'!AZ26</f>
        <v>0</v>
      </c>
      <c r="G57" s="876">
        <f>'old Test Sankey AMS'!BA26</f>
        <v>2.5168180907477893E-2</v>
      </c>
      <c r="H57" s="876">
        <f>'old Test Sankey AMS'!BB26</f>
        <v>9.4944570619824489E-2</v>
      </c>
      <c r="I57" s="876">
        <f>'old Test Sankey AMS'!BC26</f>
        <v>0.2022405411444029</v>
      </c>
      <c r="J57" s="876">
        <f>'old Test Sankey AMS'!BD26</f>
        <v>0.32664568469331207</v>
      </c>
      <c r="K57" s="876">
        <f>'old Test Sankey AMS'!BE26</f>
        <v>0.45468433777738171</v>
      </c>
    </row>
    <row r="58" spans="1:11">
      <c r="A58" s="2193"/>
      <c r="B58" s="875" t="str">
        <f>'old Test Sankey AMS'!AV27</f>
        <v>Elec</v>
      </c>
      <c r="C58" s="876">
        <f>'old Test Sankey AMS'!AW27</f>
        <v>2.4285710249265669E-2</v>
      </c>
      <c r="D58" s="876">
        <f>'old Test Sankey AMS'!AX27</f>
        <v>3.3164036180242523E-2</v>
      </c>
      <c r="E58" s="876">
        <f>'old Test Sankey AMS'!AY27</f>
        <v>3.1621679871205392E-2</v>
      </c>
      <c r="F58" s="876">
        <f>'old Test Sankey AMS'!AZ27</f>
        <v>0.20053404065976002</v>
      </c>
      <c r="G58" s="876">
        <f>'old Test Sankey AMS'!BA27</f>
        <v>0.57753769651267761</v>
      </c>
      <c r="H58" s="876">
        <f>'old Test Sankey AMS'!BB27</f>
        <v>1.1773394611099777</v>
      </c>
      <c r="I58" s="876">
        <f>'old Test Sankey AMS'!BC27</f>
        <v>1.8814428665274869</v>
      </c>
      <c r="J58" s="876">
        <f>'old Test Sankey AMS'!BD27</f>
        <v>2.5193952434071436</v>
      </c>
      <c r="K58" s="876">
        <f>'old Test Sankey AMS'!BE27</f>
        <v>3.0258499974210515</v>
      </c>
    </row>
    <row r="59" spans="1:11">
      <c r="A59" s="2193" t="str">
        <f>'old Test Sankey AMS'!AU29</f>
        <v>2 roues</v>
      </c>
      <c r="B59" s="875" t="str">
        <f>'old Test Sankey AMS'!AV29</f>
        <v>Essence tot</v>
      </c>
      <c r="C59" s="876">
        <f>'old Test Sankey AMS'!AW29</f>
        <v>5.1067613385864892</v>
      </c>
      <c r="D59" s="876">
        <f>'old Test Sankey AMS'!AX29</f>
        <v>5.1057565260121924</v>
      </c>
      <c r="E59" s="876">
        <f>'old Test Sankey AMS'!AY29</f>
        <v>4.3143642644803029</v>
      </c>
      <c r="F59" s="876">
        <f>'old Test Sankey AMS'!AZ29</f>
        <v>5.7527914031611216</v>
      </c>
      <c r="G59" s="876">
        <f>'old Test Sankey AMS'!BA29</f>
        <v>5.387033241376761</v>
      </c>
      <c r="H59" s="876">
        <f>'old Test Sankey AMS'!BB29</f>
        <v>3.9099137777715134</v>
      </c>
      <c r="I59" s="876">
        <f>'old Test Sankey AMS'!BC29</f>
        <v>3.0167356748311676</v>
      </c>
      <c r="J59" s="876">
        <f>'old Test Sankey AMS'!BD29</f>
        <v>2.3177700069115619</v>
      </c>
      <c r="K59" s="876">
        <f>'old Test Sankey AMS'!BE29</f>
        <v>1.2653245617383451</v>
      </c>
    </row>
    <row r="60" spans="1:11">
      <c r="A60" s="2193"/>
      <c r="B60" s="875" t="str">
        <f>'old Test Sankey AMS'!AV30</f>
        <v>Elec</v>
      </c>
      <c r="C60" s="876">
        <f>'old Test Sankey AMS'!AW30</f>
        <v>0</v>
      </c>
      <c r="D60" s="876">
        <f>'old Test Sankey AMS'!AX30</f>
        <v>0</v>
      </c>
      <c r="E60" s="876">
        <f>'old Test Sankey AMS'!AY30</f>
        <v>0</v>
      </c>
      <c r="F60" s="876">
        <f>'old Test Sankey AMS'!AZ30</f>
        <v>0.22955013886995065</v>
      </c>
      <c r="G60" s="876">
        <f>'old Test Sankey AMS'!BA30</f>
        <v>0.82871372277304545</v>
      </c>
      <c r="H60" s="876">
        <f>'old Test Sankey AMS'!BB30</f>
        <v>1.5316831732981224</v>
      </c>
      <c r="I60" s="876">
        <f>'old Test Sankey AMS'!BC30</f>
        <v>2.0391445477565089</v>
      </c>
      <c r="J60" s="876">
        <f>'old Test Sankey AMS'!BD30</f>
        <v>2.4733336179017664</v>
      </c>
      <c r="K60" s="876">
        <f>'old Test Sankey AMS'!BE30</f>
        <v>3.0114724569372613</v>
      </c>
    </row>
    <row r="61" spans="1:11">
      <c r="A61" s="2194" t="str">
        <f>'old Test Sankey AMS'!AU32</f>
        <v>Transports ferrés (ferroviaire et transports urbains électriques)</v>
      </c>
      <c r="B61" s="875" t="str">
        <f>'old Test Sankey AMS'!AV32</f>
        <v>Diesel tot</v>
      </c>
      <c r="C61" s="876">
        <f>'old Test Sankey AMS'!AW32</f>
        <v>1.4673571000000001</v>
      </c>
      <c r="D61" s="876">
        <f>'old Test Sankey AMS'!AX32</f>
        <v>1.4711556615250001</v>
      </c>
      <c r="E61" s="876">
        <f>'old Test Sankey AMS'!AY32</f>
        <v>1.22105919906575</v>
      </c>
      <c r="F61" s="876">
        <f>'old Test Sankey AMS'!AZ32</f>
        <v>1.4067779489999994</v>
      </c>
      <c r="G61" s="876">
        <f>'old Test Sankey AMS'!BA32</f>
        <v>0.93785196599999954</v>
      </c>
      <c r="H61" s="876">
        <f>'old Test Sankey AMS'!BB32</f>
        <v>0</v>
      </c>
      <c r="I61" s="876">
        <f>'old Test Sankey AMS'!BC32</f>
        <v>0</v>
      </c>
      <c r="J61" s="876">
        <f>'old Test Sankey AMS'!BD32</f>
        <v>0</v>
      </c>
      <c r="K61" s="876">
        <f>'old Test Sankey AMS'!BE32</f>
        <v>0</v>
      </c>
    </row>
    <row r="62" spans="1:11">
      <c r="A62" s="2194"/>
      <c r="B62" s="875" t="str">
        <f>'old Test Sankey AMS'!AV33</f>
        <v>Elec</v>
      </c>
      <c r="C62" s="876">
        <f>'old Test Sankey AMS'!AW33</f>
        <v>9.2250309897711436</v>
      </c>
      <c r="D62" s="876">
        <f>'old Test Sankey AMS'!AX33</f>
        <v>9.1375460000000004</v>
      </c>
      <c r="E62" s="876">
        <f>'old Test Sankey AMS'!AY33</f>
        <v>7.9045820910073896</v>
      </c>
      <c r="F62" s="876">
        <f>'old Test Sankey AMS'!AZ33</f>
        <v>9.9238880707711417</v>
      </c>
      <c r="G62" s="876">
        <f>'old Test Sankey AMS'!BA33</f>
        <v>10.205243660571142</v>
      </c>
      <c r="H62" s="876">
        <f>'old Test Sankey AMS'!BB33</f>
        <v>10.955525233371143</v>
      </c>
      <c r="I62" s="876">
        <f>'old Test Sankey AMS'!BC33</f>
        <v>10.767954840171141</v>
      </c>
      <c r="J62" s="876">
        <f>'old Test Sankey AMS'!BD33</f>
        <v>10.580384446971141</v>
      </c>
      <c r="K62" s="876">
        <f>'old Test Sankey AMS'!BE33</f>
        <v>10.355299975131143</v>
      </c>
    </row>
    <row r="63" spans="1:11">
      <c r="A63" s="2194"/>
      <c r="B63" s="875" t="str">
        <f>'old Test Sankey AMS'!AV34</f>
        <v>H2</v>
      </c>
      <c r="C63" s="876">
        <f>'old Test Sankey AMS'!AW34</f>
        <v>0</v>
      </c>
      <c r="D63" s="876">
        <f>'old Test Sankey AMS'!AX34</f>
        <v>0</v>
      </c>
      <c r="E63" s="876">
        <f>'old Test Sankey AMS'!AY34</f>
        <v>0</v>
      </c>
      <c r="F63" s="876">
        <f>'old Test Sankey AMS'!AZ34</f>
        <v>0</v>
      </c>
      <c r="G63" s="876">
        <f>'old Test Sankey AMS'!BA34</f>
        <v>0.18757039319999991</v>
      </c>
      <c r="H63" s="876">
        <f>'old Test Sankey AMS'!BB34</f>
        <v>0.37514078639999981</v>
      </c>
      <c r="I63" s="876">
        <f>'old Test Sankey AMS'!BC34</f>
        <v>0.56271117959999972</v>
      </c>
      <c r="J63" s="876">
        <f>'old Test Sankey AMS'!BD34</f>
        <v>0.75028157279999963</v>
      </c>
      <c r="K63" s="876">
        <f>'old Test Sankey AMS'!BE34</f>
        <v>0.97536604463999954</v>
      </c>
    </row>
    <row r="64" spans="1:11">
      <c r="A64" s="2193" t="str">
        <f>'old Test Sankey AMS'!AU36</f>
        <v>Aérien métropole</v>
      </c>
      <c r="B64" s="875" t="str">
        <f>'old Test Sankey AMS'!AV36</f>
        <v>Kéro</v>
      </c>
      <c r="C64" s="876">
        <f>'old Test Sankey AMS'!AW36</f>
        <v>8.3711263656515253</v>
      </c>
      <c r="D64" s="876">
        <f>'old Test Sankey AMS'!AX36</f>
        <v>8.4666469163958826</v>
      </c>
      <c r="E64" s="876">
        <f>'old Test Sankey AMS'!AY36</f>
        <v>4.5028322277494333</v>
      </c>
      <c r="F64" s="876">
        <f>'old Test Sankey AMS'!AZ36</f>
        <v>7.0193215308066739</v>
      </c>
      <c r="G64" s="876">
        <f>'old Test Sankey AMS'!BA36</f>
        <v>5.8905080828376102</v>
      </c>
      <c r="H64" s="876">
        <f>'old Test Sankey AMS'!BB36</f>
        <v>4.3609905918667193</v>
      </c>
      <c r="I64" s="876">
        <f>'old Test Sankey AMS'!BC36</f>
        <v>3.3392303331167885</v>
      </c>
      <c r="J64" s="876">
        <f>'old Test Sankey AMS'!BD36</f>
        <v>2.7004700247232956</v>
      </c>
      <c r="K64" s="876">
        <f>'old Test Sankey AMS'!BE36</f>
        <v>0.68242597763626422</v>
      </c>
    </row>
    <row r="65" spans="1:11">
      <c r="A65" s="2193"/>
      <c r="B65" s="875" t="str">
        <f>'old Test Sankey AMS'!AV37</f>
        <v>Kéro SAF</v>
      </c>
      <c r="C65" s="876">
        <f>'old Test Sankey AMS'!AW37</f>
        <v>0</v>
      </c>
      <c r="D65" s="876">
        <f>'old Test Sankey AMS'!AX37</f>
        <v>0</v>
      </c>
      <c r="E65" s="876">
        <f>'old Test Sankey AMS'!AY37</f>
        <v>0</v>
      </c>
      <c r="F65" s="876">
        <f>'old Test Sankey AMS'!AZ37</f>
        <v>0.1432514598123811</v>
      </c>
      <c r="G65" s="876">
        <f>'old Test Sankey AMS'!BA37</f>
        <v>0.26662299743370232</v>
      </c>
      <c r="H65" s="876">
        <f>'old Test Sankey AMS'!BB37</f>
        <v>0.82803618832912373</v>
      </c>
      <c r="I65" s="876">
        <f>'old Test Sankey AMS'!BC37</f>
        <v>1.272087745949253</v>
      </c>
      <c r="J65" s="876">
        <f>'old Test Sankey AMS'!BD37</f>
        <v>1.4485965033283903</v>
      </c>
      <c r="K65" s="876">
        <f>'old Test Sankey AMS'!BE37</f>
        <v>1.7731929634201373</v>
      </c>
    </row>
    <row r="66" spans="1:11">
      <c r="A66" s="2193"/>
      <c r="B66" s="875" t="str">
        <f>'old Test Sankey AMS'!AV38</f>
        <v>Kéro PtL</v>
      </c>
      <c r="C66" s="876">
        <f>'old Test Sankey AMS'!AW38</f>
        <v>0</v>
      </c>
      <c r="D66" s="876">
        <f>'old Test Sankey AMS'!AX38</f>
        <v>0</v>
      </c>
      <c r="E66" s="876">
        <f>'old Test Sankey AMS'!AY38</f>
        <v>0</v>
      </c>
      <c r="F66" s="876">
        <f>'old Test Sankey AMS'!AZ38</f>
        <v>0</v>
      </c>
      <c r="G66" s="876">
        <f>'old Test Sankey AMS'!BA38</f>
        <v>2.4</v>
      </c>
      <c r="H66" s="876">
        <f>'old Test Sankey AMS'!BB38</f>
        <v>0.27601206277637469</v>
      </c>
      <c r="I66" s="876">
        <f>'old Test Sankey AMS'!BC38</f>
        <v>0.42402924864975133</v>
      </c>
      <c r="J66" s="876">
        <f>'old Test Sankey AMS'!BD38</f>
        <v>0.59016894580045531</v>
      </c>
      <c r="K66" s="876">
        <f>'old Test Sankey AMS'!BE38</f>
        <v>1.4185543707361103</v>
      </c>
    </row>
    <row r="67" spans="1:11">
      <c r="A67" s="2193"/>
      <c r="B67" s="875" t="str">
        <f>'old Test Sankey AMS'!AV39</f>
        <v>H2</v>
      </c>
      <c r="C67" s="876">
        <f>'old Test Sankey AMS'!AW39</f>
        <v>0</v>
      </c>
      <c r="D67" s="876">
        <f>'old Test Sankey AMS'!AX39</f>
        <v>0</v>
      </c>
      <c r="E67" s="876">
        <f>'old Test Sankey AMS'!AY39</f>
        <v>0</v>
      </c>
      <c r="F67" s="876">
        <f>'old Test Sankey AMS'!AZ39</f>
        <v>0</v>
      </c>
      <c r="G67" s="876">
        <f>'old Test Sankey AMS'!BA39</f>
        <v>0</v>
      </c>
      <c r="H67" s="876">
        <f>'old Test Sankey AMS'!BB39</f>
        <v>5.5202412555274923E-2</v>
      </c>
      <c r="I67" s="876">
        <f>'old Test Sankey AMS'!BC39</f>
        <v>0.26501828040609443</v>
      </c>
      <c r="J67" s="876">
        <f>'old Test Sankey AMS'!BD39</f>
        <v>0.62593676069745263</v>
      </c>
      <c r="K67" s="876">
        <f>'old Test Sankey AMS'!BE39</f>
        <v>1.1920922979793098</v>
      </c>
    </row>
    <row r="68" spans="1:11">
      <c r="A68" s="2194" t="str">
        <f>'old Test Sankey AMS'!AU41</f>
        <v>Aérien DROM &amp; IntraOutreMer</v>
      </c>
      <c r="B68" s="875" t="str">
        <f>'old Test Sankey AMS'!AV41</f>
        <v>Kéro</v>
      </c>
      <c r="C68" s="876">
        <f>'old Test Sankey AMS'!AW41</f>
        <v>9.9383555110821113</v>
      </c>
      <c r="D68" s="876">
        <f>'old Test Sankey AMS'!AX41</f>
        <v>10.163033929779672</v>
      </c>
      <c r="E68" s="876">
        <f>'old Test Sankey AMS'!AY41</f>
        <v>6.9412454186334331</v>
      </c>
      <c r="F68" s="876">
        <f>'old Test Sankey AMS'!AZ41</f>
        <v>10.21474022936826</v>
      </c>
      <c r="G68" s="876">
        <f>'old Test Sankey AMS'!BA41</f>
        <v>9.8567885724933149</v>
      </c>
      <c r="H68" s="876">
        <f>'old Test Sankey AMS'!BB41</f>
        <v>8.2276739291203285</v>
      </c>
      <c r="I68" s="876">
        <f>'old Test Sankey AMS'!BC41</f>
        <v>7.1658116019739744</v>
      </c>
      <c r="J68" s="876">
        <f>'old Test Sankey AMS'!BD41</f>
        <v>6.9088151011400134</v>
      </c>
      <c r="K68" s="876">
        <f>'old Test Sankey AMS'!BE41</f>
        <v>4.1150152407606715</v>
      </c>
    </row>
    <row r="69" spans="1:11">
      <c r="A69" s="2194"/>
      <c r="B69" s="875" t="str">
        <f>'old Test Sankey AMS'!AV42</f>
        <v>Kéro SAF</v>
      </c>
      <c r="C69" s="876">
        <f>'old Test Sankey AMS'!AW42</f>
        <v>0</v>
      </c>
      <c r="D69" s="876">
        <f>'old Test Sankey AMS'!AX42</f>
        <v>0</v>
      </c>
      <c r="E69" s="876">
        <f>'old Test Sankey AMS'!AY42</f>
        <v>0</v>
      </c>
      <c r="F69" s="876">
        <f>'old Test Sankey AMS'!AZ42</f>
        <v>0.20846408631363794</v>
      </c>
      <c r="G69" s="876">
        <f>'old Test Sankey AMS'!BA42</f>
        <v>0.44614937749180267</v>
      </c>
      <c r="H69" s="876">
        <f>'old Test Sankey AMS'!BB42</f>
        <v>1.5426888617100614</v>
      </c>
      <c r="I69" s="876">
        <f>'old Test Sankey AMS'!BC42</f>
        <v>2.5291099771672854</v>
      </c>
      <c r="J69" s="876">
        <f>'old Test Sankey AMS'!BD42</f>
        <v>3.0086775440448452</v>
      </c>
      <c r="K69" s="876">
        <f>'old Test Sankey AMS'!BE42</f>
        <v>3.8925819845033369</v>
      </c>
    </row>
    <row r="70" spans="1:11">
      <c r="A70" s="2194"/>
      <c r="B70" s="875" t="str">
        <f>'old Test Sankey AMS'!AV43</f>
        <v>Kéro PtL</v>
      </c>
      <c r="C70" s="876">
        <f>'old Test Sankey AMS'!AW43</f>
        <v>0</v>
      </c>
      <c r="D70" s="876">
        <f>'old Test Sankey AMS'!AX43</f>
        <v>0</v>
      </c>
      <c r="E70" s="876">
        <f>'old Test Sankey AMS'!AY43</f>
        <v>0</v>
      </c>
      <c r="F70" s="876">
        <f>'old Test Sankey AMS'!AZ43</f>
        <v>0</v>
      </c>
      <c r="G70" s="876">
        <f>'old Test Sankey AMS'!BA43</f>
        <v>7.2628968428898141E-2</v>
      </c>
      <c r="H70" s="876">
        <f>'old Test Sankey AMS'!BB43</f>
        <v>0.51422962057002064</v>
      </c>
      <c r="I70" s="876">
        <f>'old Test Sankey AMS'!BC43</f>
        <v>0.84303665905576175</v>
      </c>
      <c r="J70" s="876">
        <f>'old Test Sankey AMS'!BD43</f>
        <v>1.2257575179441962</v>
      </c>
      <c r="K70" s="876">
        <f>'old Test Sankey AMS'!BE43</f>
        <v>3.1140655876026697</v>
      </c>
    </row>
    <row r="71" spans="1:11">
      <c r="A71" s="2194"/>
      <c r="B71" s="875" t="str">
        <f>'old Test Sankey AMS'!AV44</f>
        <v>H2</v>
      </c>
      <c r="C71" s="876">
        <f>'old Test Sankey AMS'!AW44</f>
        <v>0</v>
      </c>
      <c r="D71" s="876">
        <f>'old Test Sankey AMS'!AX44</f>
        <v>0</v>
      </c>
      <c r="E71" s="876">
        <f>'old Test Sankey AMS'!AY44</f>
        <v>0</v>
      </c>
      <c r="F71" s="876">
        <f>'old Test Sankey AMS'!AZ44</f>
        <v>0</v>
      </c>
      <c r="G71" s="876">
        <f>'old Test Sankey AMS'!BA44</f>
        <v>0</v>
      </c>
      <c r="H71" s="876">
        <f>'old Test Sankey AMS'!BB44</f>
        <v>0</v>
      </c>
      <c r="I71" s="876">
        <f>'old Test Sankey AMS'!BC44</f>
        <v>0</v>
      </c>
      <c r="J71" s="876">
        <f>'old Test Sankey AMS'!BD44</f>
        <v>0</v>
      </c>
      <c r="K71" s="876">
        <f>'old Test Sankey AMS'!BE44</f>
        <v>0</v>
      </c>
    </row>
    <row r="72" spans="1:11">
      <c r="A72" s="2194" t="str">
        <f>'old Test Sankey AMS'!AU46</f>
        <v>Navigation métropole</v>
      </c>
      <c r="B72" s="875" t="str">
        <f>'old Test Sankey AMS'!AV46</f>
        <v>Diesel (GNR)</v>
      </c>
      <c r="C72" s="876">
        <f>'old Test Sankey AMS'!AW46</f>
        <v>0.91338177905084694</v>
      </c>
      <c r="D72" s="876">
        <f>'old Test Sankey AMS'!AX46</f>
        <v>1.0088097261158608</v>
      </c>
      <c r="E72" s="876">
        <f>'old Test Sankey AMS'!AY46</f>
        <v>0.88611665131798589</v>
      </c>
      <c r="F72" s="876">
        <f>'old Test Sankey AMS'!AZ46</f>
        <v>1.0772485821819524</v>
      </c>
      <c r="G72" s="876">
        <f>'old Test Sankey AMS'!BA46</f>
        <v>1.2214405982911756</v>
      </c>
      <c r="H72" s="876">
        <f>'old Test Sankey AMS'!BB46</f>
        <v>1.1604493514849692</v>
      </c>
      <c r="I72" s="876">
        <f>'old Test Sankey AMS'!BC46</f>
        <v>1.085724976258823</v>
      </c>
      <c r="J72" s="876">
        <f>'old Test Sankey AMS'!BD46</f>
        <v>0.7997527726906507</v>
      </c>
      <c r="K72" s="876">
        <f>'old Test Sankey AMS'!BE46</f>
        <v>0.51701189345658227</v>
      </c>
    </row>
    <row r="73" spans="1:11">
      <c r="A73" s="2194"/>
      <c r="B73" s="875" t="str">
        <f>'old Test Sankey AMS'!AV47</f>
        <v>GNV</v>
      </c>
      <c r="C73" s="876">
        <f>'old Test Sankey AMS'!AW47</f>
        <v>0</v>
      </c>
      <c r="D73" s="876">
        <f>'old Test Sankey AMS'!AX47</f>
        <v>0</v>
      </c>
      <c r="E73" s="876">
        <f>'old Test Sankey AMS'!AY47</f>
        <v>0</v>
      </c>
      <c r="F73" s="876">
        <f>'old Test Sankey AMS'!AZ47</f>
        <v>1.0881298809918711E-2</v>
      </c>
      <c r="G73" s="876">
        <f>'old Test Sankey AMS'!BA47</f>
        <v>2.4927359148799504E-2</v>
      </c>
      <c r="H73" s="876">
        <f>'old Test Sankey AMS'!BB47</f>
        <v>0.11476971608093102</v>
      </c>
      <c r="I73" s="876">
        <f>'old Test Sankey AMS'!BC47</f>
        <v>0.20680475738263299</v>
      </c>
      <c r="J73" s="876">
        <f>'old Test Sankey AMS'!BD47</f>
        <v>0.23888719184266188</v>
      </c>
      <c r="K73" s="876">
        <f>'old Test Sankey AMS'!BE47</f>
        <v>0.22157652576710665</v>
      </c>
    </row>
    <row r="74" spans="1:11">
      <c r="A74" s="2194"/>
      <c r="B74" s="875" t="str">
        <f>'old Test Sankey AMS'!AV48</f>
        <v>Essence</v>
      </c>
      <c r="C74" s="876">
        <f>'old Test Sankey AMS'!AW48</f>
        <v>4.2713371520366623</v>
      </c>
      <c r="D74" s="876">
        <f>'old Test Sankey AMS'!AX48</f>
        <v>4.2713371520366623</v>
      </c>
      <c r="E74" s="876">
        <f>'old Test Sankey AMS'!AY48</f>
        <v>4.2713371520366623</v>
      </c>
      <c r="F74" s="876">
        <f>'old Test Sankey AMS'!AZ48</f>
        <v>4.0171925914904802</v>
      </c>
      <c r="G74" s="876">
        <f>'old Test Sankey AMS'!BA48</f>
        <v>3.7673193680963357</v>
      </c>
      <c r="H74" s="876">
        <f>'old Test Sankey AMS'!BB48</f>
        <v>3.3038792871003575</v>
      </c>
      <c r="I74" s="876">
        <f>'old Test Sankey AMS'!BC48</f>
        <v>2.8703385661686367</v>
      </c>
      <c r="J74" s="876">
        <f>'old Test Sankey AMS'!BD48</f>
        <v>1.9733577642409375</v>
      </c>
      <c r="K74" s="876">
        <f>'old Test Sankey AMS'!BE48</f>
        <v>1.1959744025702652</v>
      </c>
    </row>
    <row r="75" spans="1:11">
      <c r="A75" s="2194"/>
      <c r="B75" s="875" t="str">
        <f>'old Test Sankey AMS'!AV49</f>
        <v>Electricité</v>
      </c>
      <c r="C75" s="876">
        <f>'old Test Sankey AMS'!AW49</f>
        <v>0</v>
      </c>
      <c r="D75" s="876">
        <f>'old Test Sankey AMS'!AX49</f>
        <v>0</v>
      </c>
      <c r="E75" s="876">
        <f>'old Test Sankey AMS'!AY49</f>
        <v>0</v>
      </c>
      <c r="F75" s="876">
        <f>'old Test Sankey AMS'!AZ49</f>
        <v>4.0577702944348287E-2</v>
      </c>
      <c r="G75" s="876">
        <f>'old Test Sankey AMS'!BA49</f>
        <v>7.6884068736659913E-2</v>
      </c>
      <c r="H75" s="876">
        <f>'old Test Sankey AMS'!BB49</f>
        <v>0.32675729213080462</v>
      </c>
      <c r="I75" s="876">
        <f>'old Test Sankey AMS'!BC49</f>
        <v>0.54673115546069273</v>
      </c>
      <c r="J75" s="876">
        <f>'old Test Sankey AMS'!BD49</f>
        <v>0.58944452698105931</v>
      </c>
      <c r="K75" s="876">
        <f>'old Test Sankey AMS'!BE49</f>
        <v>0.51256045824439933</v>
      </c>
    </row>
    <row r="78" spans="1:11" s="882" customFormat="1">
      <c r="A78" s="882" t="str">
        <f>'old Test Sankey AMS'!AU61</f>
        <v>Total métropole + aérien DROM</v>
      </c>
      <c r="C78" s="883">
        <f>SUM(C39:C75)</f>
        <v>526.01046005836326</v>
      </c>
      <c r="D78" s="883">
        <f t="shared" ref="D78:K78" si="1">SUM(D39:D75)</f>
        <v>520.34749003984643</v>
      </c>
      <c r="E78" s="883">
        <f t="shared" si="1"/>
        <v>437.54818029793455</v>
      </c>
      <c r="F78" s="883">
        <f t="shared" si="1"/>
        <v>444.07087943742073</v>
      </c>
      <c r="G78" s="883">
        <f t="shared" si="1"/>
        <v>364.52124332440195</v>
      </c>
      <c r="H78" s="883">
        <f t="shared" si="1"/>
        <v>288.46538539920476</v>
      </c>
      <c r="I78" s="883">
        <f t="shared" si="1"/>
        <v>223.28018740880756</v>
      </c>
      <c r="J78" s="883">
        <f t="shared" si="1"/>
        <v>175.50747228321802</v>
      </c>
      <c r="K78" s="883">
        <f t="shared" si="1"/>
        <v>149.18340577851654</v>
      </c>
    </row>
    <row r="80" spans="1:11">
      <c r="C80" s="877"/>
      <c r="D80" s="877"/>
      <c r="E80" s="877"/>
      <c r="F80" s="877"/>
      <c r="G80" s="877"/>
      <c r="H80" s="877"/>
      <c r="I80" s="877"/>
      <c r="J80" s="877"/>
      <c r="K80" s="877"/>
    </row>
  </sheetData>
  <mergeCells count="9">
    <mergeCell ref="A64:A67"/>
    <mergeCell ref="A68:A71"/>
    <mergeCell ref="A72:A75"/>
    <mergeCell ref="A39:A43"/>
    <mergeCell ref="A44:A48"/>
    <mergeCell ref="A49:A53"/>
    <mergeCell ref="A54:A58"/>
    <mergeCell ref="A59:A60"/>
    <mergeCell ref="A61:A6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0771E-48FD-4A6F-A8E8-5264F0A4E709}">
  <dimension ref="A1:BF94"/>
  <sheetViews>
    <sheetView workbookViewId="0"/>
  </sheetViews>
  <sheetFormatPr baseColWidth="10" defaultRowHeight="15"/>
  <cols>
    <col min="1" max="1" width="15" customWidth="1"/>
    <col min="2" max="10" width="11.42578125" customWidth="1"/>
    <col min="11" max="11" width="12.28515625" customWidth="1"/>
    <col min="12" max="12" width="18.28515625" customWidth="1"/>
    <col min="23" max="23" width="23.42578125" customWidth="1"/>
    <col min="24" max="33" width="11.42578125" customWidth="1"/>
    <col min="47" max="47" width="28.42578125" customWidth="1"/>
  </cols>
  <sheetData>
    <row r="1" spans="1:58">
      <c r="A1" s="855" t="s">
        <v>713</v>
      </c>
      <c r="L1" s="855" t="s">
        <v>713</v>
      </c>
      <c r="W1" s="855" t="s">
        <v>722</v>
      </c>
      <c r="AI1" s="855" t="s">
        <v>750</v>
      </c>
      <c r="AU1" s="855" t="s">
        <v>722</v>
      </c>
    </row>
    <row r="3" spans="1:58" ht="15.75" thickBot="1">
      <c r="A3" t="s">
        <v>720</v>
      </c>
      <c r="B3" s="857"/>
      <c r="C3" s="857"/>
      <c r="D3" s="857"/>
      <c r="E3" s="857"/>
      <c r="F3" s="857"/>
      <c r="G3" s="857"/>
      <c r="H3" s="857"/>
      <c r="I3" s="857"/>
      <c r="J3" s="857"/>
      <c r="K3" s="857"/>
      <c r="L3" t="s">
        <v>721</v>
      </c>
      <c r="M3" s="858" t="s">
        <v>739</v>
      </c>
      <c r="N3" s="857"/>
      <c r="O3" s="857"/>
      <c r="P3" s="857"/>
      <c r="Q3" s="857"/>
      <c r="R3" s="857"/>
      <c r="S3" s="857"/>
      <c r="T3" s="857"/>
      <c r="U3" s="857"/>
      <c r="X3" t="s">
        <v>720</v>
      </c>
      <c r="AV3" t="s">
        <v>721</v>
      </c>
    </row>
    <row r="4" spans="1:58" ht="15.75" thickBot="1">
      <c r="B4" s="857">
        <v>2018</v>
      </c>
      <c r="C4" s="857">
        <v>2019</v>
      </c>
      <c r="D4" s="857">
        <v>2020</v>
      </c>
      <c r="E4" s="857">
        <v>2025</v>
      </c>
      <c r="F4" s="857">
        <v>2030</v>
      </c>
      <c r="G4" s="857">
        <v>2035</v>
      </c>
      <c r="H4" s="857">
        <v>2040</v>
      </c>
      <c r="I4" s="857">
        <v>2045</v>
      </c>
      <c r="J4" s="857">
        <v>2050</v>
      </c>
      <c r="K4" s="857"/>
      <c r="Y4" s="857">
        <v>2018</v>
      </c>
      <c r="Z4" s="857">
        <v>2019</v>
      </c>
      <c r="AA4" s="857">
        <v>2020</v>
      </c>
      <c r="AB4" s="857">
        <v>2025</v>
      </c>
      <c r="AC4" s="857">
        <v>2030</v>
      </c>
      <c r="AD4" s="857">
        <v>2035</v>
      </c>
      <c r="AE4" s="857">
        <v>2040</v>
      </c>
      <c r="AF4" s="857">
        <v>2045</v>
      </c>
      <c r="AG4" s="857">
        <v>2050</v>
      </c>
      <c r="AW4" s="857">
        <v>2018</v>
      </c>
      <c r="AX4" s="857">
        <v>2019</v>
      </c>
      <c r="AY4" s="857">
        <v>2020</v>
      </c>
      <c r="AZ4" s="857">
        <v>2025</v>
      </c>
      <c r="BA4" s="866">
        <v>2030</v>
      </c>
      <c r="BB4" s="857">
        <v>2035</v>
      </c>
      <c r="BC4" s="857">
        <v>2040</v>
      </c>
      <c r="BD4" s="857">
        <v>2045</v>
      </c>
      <c r="BE4" s="857">
        <v>2050</v>
      </c>
    </row>
    <row r="5" spans="1:58">
      <c r="A5" t="s">
        <v>268</v>
      </c>
      <c r="B5" s="810">
        <f>'Run 1 Bilan énergie'!C41</f>
        <v>7.2364589950395537</v>
      </c>
      <c r="C5" s="810">
        <f>'Run 1 Bilan énergie'!D41</f>
        <v>7.5188891095883461</v>
      </c>
      <c r="D5" s="810">
        <f>'Run 1 Bilan énergie'!E41</f>
        <v>6.469263516676321</v>
      </c>
      <c r="E5" s="810">
        <f>'Run 1 Bilan énergie'!F41</f>
        <v>8.3523931770096578</v>
      </c>
      <c r="F5" s="810">
        <f>'Run 1 Bilan énergie'!G41</f>
        <v>7.176232467567087</v>
      </c>
      <c r="G5" s="810">
        <f>'Run 1 Bilan énergie'!H41</f>
        <v>4.0022201032442304</v>
      </c>
      <c r="H5" s="810">
        <f>'Run 1 Bilan énergie'!I41</f>
        <v>1.4500710925000131</v>
      </c>
      <c r="I5" s="810">
        <f>'Run 1 Bilan énergie'!J41</f>
        <v>0.23402569239636661</v>
      </c>
      <c r="J5" s="810">
        <f>'Run 1 Bilan énergie'!K41</f>
        <v>0</v>
      </c>
      <c r="K5" s="810"/>
      <c r="M5" s="856" t="s">
        <v>741</v>
      </c>
      <c r="N5" s="856" t="s">
        <v>742</v>
      </c>
      <c r="O5" s="856" t="s">
        <v>743</v>
      </c>
      <c r="P5" s="856" t="s">
        <v>744</v>
      </c>
      <c r="Q5" s="862" t="s">
        <v>745</v>
      </c>
      <c r="R5" s="870" t="s">
        <v>746</v>
      </c>
      <c r="S5" s="856" t="s">
        <v>747</v>
      </c>
      <c r="T5" s="856" t="s">
        <v>748</v>
      </c>
      <c r="U5" s="856" t="s">
        <v>749</v>
      </c>
      <c r="W5" t="s">
        <v>233</v>
      </c>
      <c r="X5" t="s">
        <v>723</v>
      </c>
      <c r="Y5" s="47">
        <f>'Run 1 Bilan énergie'!C75</f>
        <v>6.9999490596430531</v>
      </c>
      <c r="Z5" s="47">
        <f>'Run 1 Bilan énergie'!D75</f>
        <v>7.3575468986315729</v>
      </c>
      <c r="AA5" s="47">
        <f>'Run 1 Bilan énergie'!E75</f>
        <v>6.3088905747272044</v>
      </c>
      <c r="AB5" s="47">
        <f>'Run 1 Bilan énergie'!F75</f>
        <v>8.4095374357807895</v>
      </c>
      <c r="AC5" s="47">
        <f>'Run 1 Bilan énergie'!G75</f>
        <v>7.3676769816959373</v>
      </c>
      <c r="AD5" s="47">
        <f>'Run 1 Bilan énergie'!H75</f>
        <v>4.7160189168330744</v>
      </c>
      <c r="AE5" s="47">
        <f>'Run 1 Bilan énergie'!I75</f>
        <v>2.3939449157825021</v>
      </c>
      <c r="AF5" s="47">
        <f>'Run 1 Bilan énergie'!J75</f>
        <v>0.56713219596960229</v>
      </c>
      <c r="AG5" s="47">
        <f>'Run 1 Bilan énergie'!K75</f>
        <v>0</v>
      </c>
      <c r="AJ5" s="856">
        <v>2018</v>
      </c>
      <c r="AK5" s="856" t="s">
        <v>742</v>
      </c>
      <c r="AL5" s="856" t="s">
        <v>743</v>
      </c>
      <c r="AM5" s="856" t="s">
        <v>744</v>
      </c>
      <c r="AN5" s="856" t="s">
        <v>745</v>
      </c>
      <c r="AO5" s="856" t="s">
        <v>746</v>
      </c>
      <c r="AP5" s="856" t="s">
        <v>747</v>
      </c>
      <c r="AQ5" s="856" t="s">
        <v>748</v>
      </c>
      <c r="AR5" s="856" t="s">
        <v>749</v>
      </c>
      <c r="AU5" t="s">
        <v>233</v>
      </c>
      <c r="AV5" t="s">
        <v>723</v>
      </c>
      <c r="AW5" s="47">
        <f>11.63*Y5</f>
        <v>81.409407563648713</v>
      </c>
      <c r="AX5" s="47">
        <f t="shared" ref="AX5:BE20" si="0">11.63*Z5</f>
        <v>85.568270431085196</v>
      </c>
      <c r="AY5" s="47">
        <f t="shared" si="0"/>
        <v>73.372397384077388</v>
      </c>
      <c r="AZ5" s="47">
        <f t="shared" si="0"/>
        <v>97.802920378130594</v>
      </c>
      <c r="BA5" s="867">
        <f t="shared" si="0"/>
        <v>85.686083297123758</v>
      </c>
      <c r="BB5" s="47">
        <f t="shared" si="0"/>
        <v>54.847300002768662</v>
      </c>
      <c r="BC5" s="47">
        <f t="shared" si="0"/>
        <v>27.841579370550502</v>
      </c>
      <c r="BD5" s="47">
        <f t="shared" si="0"/>
        <v>6.595747439126475</v>
      </c>
      <c r="BE5" s="47">
        <f t="shared" si="0"/>
        <v>0</v>
      </c>
    </row>
    <row r="6" spans="1:58">
      <c r="A6" t="s">
        <v>714</v>
      </c>
      <c r="B6" s="810">
        <f>'Run 1 Bilan énergie'!C42</f>
        <v>0.56986138795888586</v>
      </c>
      <c r="C6" s="810">
        <f>'Run 1 Bilan énergie'!D42</f>
        <v>0.64494271406892434</v>
      </c>
      <c r="D6" s="810">
        <f>'Run 1 Bilan énergie'!E42</f>
        <v>0.57786449713230681</v>
      </c>
      <c r="E6" s="810">
        <f>'Run 1 Bilan énergie'!F42</f>
        <v>0.89721167017711601</v>
      </c>
      <c r="F6" s="810">
        <f>'Run 1 Bilan énergie'!G42</f>
        <v>0.97857715466823958</v>
      </c>
      <c r="G6" s="810">
        <f>'Run 1 Bilan énergie'!H42</f>
        <v>1.3340733677480765</v>
      </c>
      <c r="H6" s="810">
        <f>'Run 1 Bilan énergie'!I42</f>
        <v>1.4500710925000131</v>
      </c>
      <c r="I6" s="810">
        <f>'Run 1 Bilan énergie'!J42</f>
        <v>0.70207707718909984</v>
      </c>
      <c r="J6" s="810">
        <f>'Run 1 Bilan énergie'!K42</f>
        <v>0.21163361687950216</v>
      </c>
      <c r="K6" s="810"/>
      <c r="L6" t="s">
        <v>268</v>
      </c>
      <c r="M6" s="810">
        <f t="shared" ref="M6:U7" si="1">11.63*B5</f>
        <v>84.160018112310013</v>
      </c>
      <c r="N6" s="810">
        <f t="shared" si="1"/>
        <v>87.444680344512477</v>
      </c>
      <c r="O6" s="810">
        <f t="shared" si="1"/>
        <v>75.237534698945623</v>
      </c>
      <c r="P6" s="810">
        <f t="shared" si="1"/>
        <v>97.138332648622324</v>
      </c>
      <c r="Q6" s="863">
        <f t="shared" si="1"/>
        <v>83.459583597805221</v>
      </c>
      <c r="R6" s="871">
        <f t="shared" si="1"/>
        <v>46.545819800730399</v>
      </c>
      <c r="S6" s="810">
        <f t="shared" si="1"/>
        <v>16.864326805775153</v>
      </c>
      <c r="T6" s="810">
        <f t="shared" si="1"/>
        <v>2.7217188025697441</v>
      </c>
      <c r="U6" s="810">
        <f t="shared" si="1"/>
        <v>0</v>
      </c>
      <c r="X6" t="s">
        <v>724</v>
      </c>
      <c r="Y6" s="47">
        <f>'Run 1 Bilan énergie'!C76</f>
        <v>17.76128846282349</v>
      </c>
      <c r="Z6" s="47">
        <f>'Run 1 Bilan énergie'!D76</f>
        <v>17.184329770504579</v>
      </c>
      <c r="AA6" s="47">
        <f>'Run 1 Bilan énergie'!E76</f>
        <v>13.523657396242951</v>
      </c>
      <c r="AB6" s="47">
        <f>'Run 1 Bilan énergie'!F76</f>
        <v>10.874364207528258</v>
      </c>
      <c r="AC6" s="47">
        <f>'Run 1 Bilan énergie'!G76</f>
        <v>6.3901421576742869</v>
      </c>
      <c r="AD6" s="47">
        <f>'Run 1 Bilan énergie'!H76</f>
        <v>3.3837039978866099</v>
      </c>
      <c r="AE6" s="47">
        <f>'Run 1 Bilan énergie'!I76</f>
        <v>1.4442633110033023</v>
      </c>
      <c r="AF6" s="47">
        <f>'Run 1 Bilan énergie'!J76</f>
        <v>0.32887097236074542</v>
      </c>
      <c r="AG6" s="47">
        <f>'Run 1 Bilan énergie'!K76</f>
        <v>0</v>
      </c>
      <c r="AI6" t="s">
        <v>751</v>
      </c>
      <c r="AJ6" s="47">
        <f>M6+M7</f>
        <v>90.787506054271859</v>
      </c>
      <c r="AK6" s="47">
        <f t="shared" ref="AK6:AR6" si="2">N6+N7</f>
        <v>94.945364109134061</v>
      </c>
      <c r="AL6" s="47">
        <f t="shared" si="2"/>
        <v>81.958098800594357</v>
      </c>
      <c r="AM6" s="47">
        <f t="shared" si="2"/>
        <v>107.57290437278218</v>
      </c>
      <c r="AN6" s="47">
        <f t="shared" si="2"/>
        <v>94.840435906596852</v>
      </c>
      <c r="AO6" s="47">
        <f t="shared" si="2"/>
        <v>62.061093067640527</v>
      </c>
      <c r="AP6" s="47">
        <f t="shared" si="2"/>
        <v>33.728653611550307</v>
      </c>
      <c r="AQ6" s="47">
        <f t="shared" si="2"/>
        <v>10.886875210278976</v>
      </c>
      <c r="AR6" s="47">
        <f t="shared" si="2"/>
        <v>2.4612989643086105</v>
      </c>
      <c r="AV6" t="s">
        <v>724</v>
      </c>
      <c r="AW6" s="47">
        <f t="shared" ref="AW6:AW58" si="3">11.63*Y6</f>
        <v>206.56378482263722</v>
      </c>
      <c r="AX6" s="47">
        <f t="shared" si="0"/>
        <v>199.85375523096826</v>
      </c>
      <c r="AY6" s="47">
        <f t="shared" si="0"/>
        <v>157.28013551830554</v>
      </c>
      <c r="AZ6" s="47">
        <f t="shared" si="0"/>
        <v>126.46885573355364</v>
      </c>
      <c r="BA6" s="867">
        <f t="shared" si="0"/>
        <v>74.317353293751964</v>
      </c>
      <c r="BB6" s="47">
        <f t="shared" si="0"/>
        <v>39.352477495421276</v>
      </c>
      <c r="BC6" s="47">
        <f t="shared" si="0"/>
        <v>16.796782306968407</v>
      </c>
      <c r="BD6" s="47">
        <f t="shared" si="0"/>
        <v>3.8247694085554693</v>
      </c>
      <c r="BE6" s="47">
        <f t="shared" si="0"/>
        <v>0</v>
      </c>
    </row>
    <row r="7" spans="1:58">
      <c r="B7" s="810"/>
      <c r="C7" s="810"/>
      <c r="D7" s="810"/>
      <c r="E7" s="810"/>
      <c r="F7" s="810"/>
      <c r="G7" s="810"/>
      <c r="H7" s="810"/>
      <c r="I7" s="810"/>
      <c r="J7" s="810"/>
      <c r="K7" s="810"/>
      <c r="L7" t="s">
        <v>714</v>
      </c>
      <c r="M7" s="810">
        <f t="shared" si="1"/>
        <v>6.6274879419618431</v>
      </c>
      <c r="N7" s="810">
        <f t="shared" si="1"/>
        <v>7.5006837646215905</v>
      </c>
      <c r="O7" s="810">
        <f t="shared" si="1"/>
        <v>6.720564101648729</v>
      </c>
      <c r="P7" s="810">
        <f t="shared" si="1"/>
        <v>10.434571724159859</v>
      </c>
      <c r="Q7" s="863">
        <f t="shared" si="1"/>
        <v>11.380852308791628</v>
      </c>
      <c r="R7" s="871">
        <f t="shared" si="1"/>
        <v>15.51527326691013</v>
      </c>
      <c r="S7" s="810">
        <f t="shared" si="1"/>
        <v>16.864326805775153</v>
      </c>
      <c r="T7" s="810">
        <f t="shared" si="1"/>
        <v>8.1651564077092313</v>
      </c>
      <c r="U7" s="810">
        <f t="shared" si="1"/>
        <v>2.4612989643086105</v>
      </c>
      <c r="X7" t="s">
        <v>151</v>
      </c>
      <c r="Y7" s="47">
        <f>'Run 1 Bilan énergie'!C78</f>
        <v>0</v>
      </c>
      <c r="Z7" s="47">
        <f>'Run 1 Bilan énergie'!D78</f>
        <v>0</v>
      </c>
      <c r="AA7" s="47">
        <f>'Run 1 Bilan énergie'!E78</f>
        <v>0</v>
      </c>
      <c r="AB7" s="47">
        <f>'Run 1 Bilan énergie'!F78</f>
        <v>0</v>
      </c>
      <c r="AC7" s="47">
        <f>'Run 1 Bilan énergie'!G78</f>
        <v>0</v>
      </c>
      <c r="AD7" s="47">
        <f>'Run 1 Bilan énergie'!H78</f>
        <v>0</v>
      </c>
      <c r="AE7" s="47">
        <f>'Run 1 Bilan énergie'!I78</f>
        <v>0</v>
      </c>
      <c r="AF7" s="47">
        <f>'Run 1 Bilan énergie'!J78</f>
        <v>0</v>
      </c>
      <c r="AG7" s="47">
        <f>'Run 1 Bilan énergie'!K78</f>
        <v>0</v>
      </c>
      <c r="AI7" t="s">
        <v>752</v>
      </c>
      <c r="AJ7" s="47">
        <f>M9+M10</f>
        <v>405.63679031521121</v>
      </c>
      <c r="AK7" s="47">
        <f t="shared" ref="AK7:AR7" si="4">N9+N10</f>
        <v>395.13687260330295</v>
      </c>
      <c r="AL7" s="47">
        <f t="shared" si="4"/>
        <v>333.48726866335835</v>
      </c>
      <c r="AM7" s="47">
        <f t="shared" si="4"/>
        <v>294.49088000789521</v>
      </c>
      <c r="AN7" s="47">
        <f t="shared" si="4"/>
        <v>200.96905510948088</v>
      </c>
      <c r="AO7" s="47">
        <f t="shared" si="4"/>
        <v>126.037563413353</v>
      </c>
      <c r="AP7" s="47">
        <f t="shared" si="4"/>
        <v>62.351274846626033</v>
      </c>
      <c r="AQ7" s="47">
        <f t="shared" si="4"/>
        <v>22.076039795308258</v>
      </c>
      <c r="AR7" s="47">
        <f t="shared" si="4"/>
        <v>6.2426036408076531</v>
      </c>
      <c r="AV7" t="s">
        <v>151</v>
      </c>
      <c r="AW7" s="47">
        <f t="shared" si="3"/>
        <v>0</v>
      </c>
      <c r="AX7" s="47">
        <f t="shared" si="0"/>
        <v>0</v>
      </c>
      <c r="AY7" s="47">
        <f t="shared" si="0"/>
        <v>0</v>
      </c>
      <c r="AZ7" s="47">
        <f t="shared" si="0"/>
        <v>0</v>
      </c>
      <c r="BA7" s="867">
        <f t="shared" si="0"/>
        <v>0</v>
      </c>
      <c r="BB7" s="47">
        <f t="shared" si="0"/>
        <v>0</v>
      </c>
      <c r="BC7" s="47">
        <f t="shared" si="0"/>
        <v>0</v>
      </c>
      <c r="BD7" s="47">
        <f t="shared" si="0"/>
        <v>0</v>
      </c>
      <c r="BE7" s="47">
        <f t="shared" si="0"/>
        <v>0</v>
      </c>
    </row>
    <row r="8" spans="1:58">
      <c r="A8" t="s">
        <v>269</v>
      </c>
      <c r="B8" s="810">
        <f>'Run 1 Bilan énergie'!C44</f>
        <v>32.447455376632931</v>
      </c>
      <c r="C8" s="810">
        <f>'Run 1 Bilan énergie'!D44</f>
        <v>31.495432579816153</v>
      </c>
      <c r="D8" s="810">
        <f>'Run 1 Bilan énergie'!E44</f>
        <v>26.380764159096273</v>
      </c>
      <c r="E8" s="810">
        <f>'Run 1 Bilan énergie'!F44</f>
        <v>22.916100292961751</v>
      </c>
      <c r="F8" s="810">
        <f>'Run 1 Bilan énergie'!G44</f>
        <v>15.206600902523057</v>
      </c>
      <c r="G8" s="810">
        <f>'Run 1 Bilan énergie'!H44</f>
        <v>8.1279598073959356</v>
      </c>
      <c r="H8" s="810">
        <f>'Run 1 Bilan énergie'!I44</f>
        <v>2.6806223063897692</v>
      </c>
      <c r="I8" s="810">
        <f>'Run 1 Bilan énergie'!J44</f>
        <v>0.47454943670052141</v>
      </c>
      <c r="J8" s="810">
        <f>'Run 1 Bilan énergie'!K44</f>
        <v>0</v>
      </c>
      <c r="K8" s="810"/>
      <c r="M8" s="810"/>
      <c r="N8" s="810"/>
      <c r="O8" s="810"/>
      <c r="P8" s="810"/>
      <c r="Q8" s="863"/>
      <c r="R8" s="871"/>
      <c r="S8" s="810"/>
      <c r="T8" s="810"/>
      <c r="U8" s="810"/>
      <c r="X8" t="s">
        <v>192</v>
      </c>
      <c r="Y8" s="47">
        <f>'Run 1 Bilan énergie'!C79</f>
        <v>0</v>
      </c>
      <c r="Z8" s="47">
        <f>'Run 1 Bilan énergie'!D79</f>
        <v>0</v>
      </c>
      <c r="AA8" s="47">
        <f>'Run 1 Bilan énergie'!E79</f>
        <v>0</v>
      </c>
      <c r="AB8" s="47">
        <f>'Run 1 Bilan énergie'!F79</f>
        <v>0</v>
      </c>
      <c r="AC8" s="47">
        <f>'Run 1 Bilan énergie'!G79</f>
        <v>0</v>
      </c>
      <c r="AD8" s="47">
        <f>'Run 1 Bilan énergie'!H79</f>
        <v>0</v>
      </c>
      <c r="AE8" s="47">
        <f>'Run 1 Bilan énergie'!I79</f>
        <v>0</v>
      </c>
      <c r="AF8" s="47">
        <f>'Run 1 Bilan énergie'!J79</f>
        <v>0</v>
      </c>
      <c r="AG8" s="47">
        <f>'Run 1 Bilan énergie'!K79</f>
        <v>0</v>
      </c>
      <c r="AV8" t="s">
        <v>192</v>
      </c>
      <c r="AW8" s="47">
        <f t="shared" si="3"/>
        <v>0</v>
      </c>
      <c r="AX8" s="47">
        <f t="shared" si="0"/>
        <v>0</v>
      </c>
      <c r="AY8" s="47">
        <f t="shared" si="0"/>
        <v>0</v>
      </c>
      <c r="AZ8" s="47">
        <f t="shared" si="0"/>
        <v>0</v>
      </c>
      <c r="BA8" s="867">
        <f t="shared" si="0"/>
        <v>0</v>
      </c>
      <c r="BB8" s="47">
        <f t="shared" si="0"/>
        <v>0</v>
      </c>
      <c r="BC8" s="47">
        <f t="shared" si="0"/>
        <v>0</v>
      </c>
      <c r="BD8" s="47">
        <f t="shared" si="0"/>
        <v>0</v>
      </c>
      <c r="BE8" s="47">
        <f t="shared" si="0"/>
        <v>0</v>
      </c>
    </row>
    <row r="9" spans="1:58">
      <c r="A9" t="s">
        <v>715</v>
      </c>
      <c r="B9" s="810">
        <f>'Run 1 Bilan énergie'!C45</f>
        <v>2.4310304630240935</v>
      </c>
      <c r="C9" s="810">
        <f>'Run 1 Bilan énergie'!D45</f>
        <v>2.4802228460912374</v>
      </c>
      <c r="D9" s="810">
        <f>'Run 1 Bilan énergie'!E45</f>
        <v>2.2939794920953283</v>
      </c>
      <c r="E9" s="810">
        <f>'Run 1 Bilan énergie'!F45</f>
        <v>2.4055574893164255</v>
      </c>
      <c r="F9" s="810">
        <f>'Run 1 Bilan énergie'!G45</f>
        <v>2.0736273957985993</v>
      </c>
      <c r="G9" s="810">
        <f>'Run 1 Bilan énergie'!H45</f>
        <v>2.7093199357986464</v>
      </c>
      <c r="H9" s="810">
        <f>'Run 1 Bilan énergie'!I45</f>
        <v>2.6806223063897692</v>
      </c>
      <c r="I9" s="810">
        <f>'Run 1 Bilan énergie'!J45</f>
        <v>1.4236483101015642</v>
      </c>
      <c r="J9" s="810">
        <f>'Run 1 Bilan énergie'!K45</f>
        <v>0.53676729499635878</v>
      </c>
      <c r="K9" s="810"/>
      <c r="L9" t="s">
        <v>269</v>
      </c>
      <c r="M9" s="810">
        <f t="shared" ref="M9:U10" si="5">11.63*B8</f>
        <v>377.36390603024103</v>
      </c>
      <c r="N9" s="810">
        <f t="shared" si="5"/>
        <v>366.29188090326187</v>
      </c>
      <c r="O9" s="810">
        <f t="shared" si="5"/>
        <v>306.8082871702897</v>
      </c>
      <c r="P9" s="810">
        <f t="shared" si="5"/>
        <v>266.51424640714521</v>
      </c>
      <c r="Q9" s="863">
        <f t="shared" si="5"/>
        <v>176.85276849634317</v>
      </c>
      <c r="R9" s="871">
        <f t="shared" si="5"/>
        <v>94.528172560014738</v>
      </c>
      <c r="S9" s="810">
        <f t="shared" si="5"/>
        <v>31.175637423313017</v>
      </c>
      <c r="T9" s="810">
        <f t="shared" si="5"/>
        <v>5.5190099488270645</v>
      </c>
      <c r="U9" s="810">
        <f t="shared" si="5"/>
        <v>0</v>
      </c>
      <c r="X9" t="s">
        <v>725</v>
      </c>
      <c r="Y9" s="47">
        <f>'Run 1 Bilan énergie'!C80</f>
        <v>2.3977494087355514E-2</v>
      </c>
      <c r="Z9" s="47">
        <f>'Run 1 Bilan énergie'!D80</f>
        <v>3.093659220368003E-2</v>
      </c>
      <c r="AA9" s="47">
        <f>'Run 1 Bilan énergie'!E80</f>
        <v>4.0123840550508064E-2</v>
      </c>
      <c r="AB9" s="47">
        <f>'Run 1 Bilan énergie'!F80</f>
        <v>0.48382586253335019</v>
      </c>
      <c r="AC9" s="47">
        <f>'Run 1 Bilan énergie'!G80</f>
        <v>1.4114160015304691</v>
      </c>
      <c r="AD9" s="47">
        <f>'Run 1 Bilan énergie'!H80</f>
        <v>2.7350980806495091</v>
      </c>
      <c r="AE9" s="47">
        <f>'Run 1 Bilan énergie'!I80</f>
        <v>3.5377051958697971</v>
      </c>
      <c r="AF9" s="47">
        <f>'Run 1 Bilan énergie'!J80</f>
        <v>3.9638604909442274</v>
      </c>
      <c r="AG9" s="47">
        <f>'Run 1 Bilan énergie'!K80</f>
        <v>3.6502152218149386</v>
      </c>
      <c r="AV9" t="s">
        <v>725</v>
      </c>
      <c r="AW9" s="47">
        <f t="shared" si="3"/>
        <v>0.27885825623594462</v>
      </c>
      <c r="AX9" s="47">
        <f t="shared" si="0"/>
        <v>0.35979256732879877</v>
      </c>
      <c r="AY9" s="47">
        <f t="shared" si="0"/>
        <v>0.46664026560240879</v>
      </c>
      <c r="AZ9" s="47">
        <f t="shared" si="0"/>
        <v>5.6268947812628634</v>
      </c>
      <c r="BA9" s="867">
        <f t="shared" si="0"/>
        <v>16.414768097799357</v>
      </c>
      <c r="BB9" s="47">
        <f t="shared" si="0"/>
        <v>31.809190677953794</v>
      </c>
      <c r="BC9" s="47">
        <f t="shared" si="0"/>
        <v>41.143511427965741</v>
      </c>
      <c r="BD9" s="47">
        <f t="shared" si="0"/>
        <v>46.09969750968137</v>
      </c>
      <c r="BE9" s="47">
        <f t="shared" si="0"/>
        <v>42.45200302970774</v>
      </c>
    </row>
    <row r="10" spans="1:58">
      <c r="B10" s="810"/>
      <c r="C10" s="810"/>
      <c r="D10" s="810"/>
      <c r="E10" s="810"/>
      <c r="F10" s="810"/>
      <c r="G10" s="810"/>
      <c r="H10" s="810"/>
      <c r="I10" s="810"/>
      <c r="J10" s="810"/>
      <c r="K10" s="810"/>
      <c r="L10" t="s">
        <v>715</v>
      </c>
      <c r="M10" s="810">
        <f t="shared" si="5"/>
        <v>28.27288428497021</v>
      </c>
      <c r="N10" s="810">
        <f t="shared" si="5"/>
        <v>28.844991700041092</v>
      </c>
      <c r="O10" s="810">
        <f t="shared" si="5"/>
        <v>26.678981493068669</v>
      </c>
      <c r="P10" s="810">
        <f t="shared" si="5"/>
        <v>27.976633600750031</v>
      </c>
      <c r="Q10" s="863">
        <f t="shared" si="5"/>
        <v>24.116286613137714</v>
      </c>
      <c r="R10" s="871">
        <f t="shared" si="5"/>
        <v>31.50939085333826</v>
      </c>
      <c r="S10" s="810">
        <f t="shared" si="5"/>
        <v>31.175637423313017</v>
      </c>
      <c r="T10" s="810">
        <f t="shared" si="5"/>
        <v>16.557029846481193</v>
      </c>
      <c r="U10" s="810">
        <f t="shared" si="5"/>
        <v>6.2426036408076531</v>
      </c>
      <c r="Y10" s="47"/>
      <c r="Z10" s="47"/>
      <c r="AA10" s="47"/>
      <c r="AB10" s="47"/>
      <c r="AC10" s="47"/>
      <c r="AD10" s="47"/>
      <c r="AE10" s="47"/>
      <c r="AF10" s="47"/>
      <c r="AG10" s="47"/>
      <c r="AW10" s="47"/>
      <c r="AX10" s="47"/>
      <c r="AY10" s="47"/>
      <c r="AZ10" s="47"/>
      <c r="BA10" s="867"/>
      <c r="BB10" s="47"/>
      <c r="BC10" s="47"/>
      <c r="BD10" s="47"/>
      <c r="BE10" s="47"/>
    </row>
    <row r="11" spans="1:58">
      <c r="A11" t="s">
        <v>716</v>
      </c>
      <c r="B11" s="810">
        <f>'Run 1 Bilan énergie'!C47</f>
        <v>1.5743320616279997</v>
      </c>
      <c r="C11" s="810">
        <f>'Run 1 Bilan énergie'!D47</f>
        <v>1.6018642172119995</v>
      </c>
      <c r="D11" s="810">
        <f>'Run 1 Bilan énergie'!E47</f>
        <v>0.98401355514899957</v>
      </c>
      <c r="E11" s="810">
        <f>'Run 1 Bilan énergie'!F47</f>
        <v>1.4818625761113442</v>
      </c>
      <c r="F11" s="810">
        <f>'Run 1 Bilan énergie'!G47</f>
        <v>1.3540237880766057</v>
      </c>
      <c r="G11" s="810">
        <f>'Run 1 Bilan énergie'!H47</f>
        <v>1.0824303113488432</v>
      </c>
      <c r="H11" s="810">
        <f>'Run 1 Bilan énergie'!I47</f>
        <v>0.90327101763463136</v>
      </c>
      <c r="I11" s="810">
        <f>'Run 1 Bilan énergie'!J47</f>
        <v>0.82624979586098957</v>
      </c>
      <c r="J11" s="810">
        <f>'Run 1 Bilan énergie'!K47</f>
        <v>0.41250569375726015</v>
      </c>
      <c r="K11" s="810"/>
      <c r="M11" s="810"/>
      <c r="N11" s="810"/>
      <c r="O11" s="810"/>
      <c r="P11" s="810"/>
      <c r="Q11" s="863"/>
      <c r="R11" s="871"/>
      <c r="S11" s="810"/>
      <c r="T11" s="810"/>
      <c r="U11" s="810"/>
      <c r="W11" t="s">
        <v>12</v>
      </c>
      <c r="X11" t="s">
        <v>723</v>
      </c>
      <c r="Y11" s="47">
        <f>'Run 1 Bilan énergie'!C83</f>
        <v>0</v>
      </c>
      <c r="Z11" s="47">
        <f>'Run 1 Bilan énergie'!D83</f>
        <v>0</v>
      </c>
      <c r="AA11" s="47">
        <f>'Run 1 Bilan énergie'!E83</f>
        <v>0</v>
      </c>
      <c r="AB11" s="47">
        <f>'Run 1 Bilan énergie'!F83</f>
        <v>0</v>
      </c>
      <c r="AC11" s="47">
        <f>'Run 1 Bilan énergie'!G83</f>
        <v>0</v>
      </c>
      <c r="AD11" s="47">
        <f>'Run 1 Bilan énergie'!H83</f>
        <v>0</v>
      </c>
      <c r="AE11" s="47">
        <f>'Run 1 Bilan énergie'!I83</f>
        <v>0</v>
      </c>
      <c r="AF11" s="47">
        <f>'Run 1 Bilan énergie'!J83</f>
        <v>0</v>
      </c>
      <c r="AG11" s="47">
        <f>'Run 1 Bilan énergie'!K83</f>
        <v>0</v>
      </c>
      <c r="AU11" t="s">
        <v>12</v>
      </c>
      <c r="AV11" t="s">
        <v>723</v>
      </c>
      <c r="AW11" s="47">
        <f t="shared" si="3"/>
        <v>0</v>
      </c>
      <c r="AX11" s="47">
        <f t="shared" si="0"/>
        <v>0</v>
      </c>
      <c r="AY11" s="47">
        <f t="shared" si="0"/>
        <v>0</v>
      </c>
      <c r="AZ11" s="47">
        <f t="shared" si="0"/>
        <v>0</v>
      </c>
      <c r="BA11" s="867">
        <f t="shared" si="0"/>
        <v>0</v>
      </c>
      <c r="BB11" s="47">
        <f t="shared" si="0"/>
        <v>0</v>
      </c>
      <c r="BC11" s="47">
        <f t="shared" si="0"/>
        <v>0</v>
      </c>
      <c r="BD11" s="47">
        <f t="shared" si="0"/>
        <v>0</v>
      </c>
      <c r="BE11" s="47">
        <f t="shared" si="0"/>
        <v>0</v>
      </c>
      <c r="BF11" s="47"/>
    </row>
    <row r="12" spans="1:58">
      <c r="A12" t="s">
        <v>717</v>
      </c>
      <c r="B12" s="810">
        <f>'Run 1 Bilan énergie'!C48</f>
        <v>0</v>
      </c>
      <c r="C12" s="810">
        <f>'Run 1 Bilan énergie'!D48</f>
        <v>0</v>
      </c>
      <c r="D12" s="810">
        <f>'Run 1 Bilan énergie'!E48</f>
        <v>0</v>
      </c>
      <c r="E12" s="810">
        <f>'Run 1 Bilan énergie'!F48</f>
        <v>3.0242093390027432E-2</v>
      </c>
      <c r="F12" s="810">
        <f>'Run 1 Bilan énergie'!G48</f>
        <v>6.1287392512941095E-2</v>
      </c>
      <c r="G12" s="810">
        <f>'Run 1 Bilan énergie'!H48</f>
        <v>0.20384566208419475</v>
      </c>
      <c r="H12" s="810">
        <f>'Run 1 Bilan énergie'!I48</f>
        <v>0.32684417223701961</v>
      </c>
      <c r="I12" s="810">
        <f>'Run 1 Bilan énergie'!J48</f>
        <v>0.38325658188935818</v>
      </c>
      <c r="J12" s="810">
        <f>'Run 1 Bilan énergie'!K48</f>
        <v>0.48716895510949904</v>
      </c>
      <c r="K12" s="810"/>
      <c r="L12" t="s">
        <v>716</v>
      </c>
      <c r="M12" s="810">
        <f t="shared" ref="M12:U14" si="6">11.63*B11</f>
        <v>18.309481876733638</v>
      </c>
      <c r="N12" s="810">
        <f t="shared" si="6"/>
        <v>18.629680846175553</v>
      </c>
      <c r="O12" s="810">
        <f t="shared" si="6"/>
        <v>11.444077646382866</v>
      </c>
      <c r="P12" s="810">
        <f t="shared" si="6"/>
        <v>17.234061760174935</v>
      </c>
      <c r="Q12" s="863">
        <f t="shared" si="6"/>
        <v>15.747296655330926</v>
      </c>
      <c r="R12" s="871">
        <f t="shared" si="6"/>
        <v>12.588664520987047</v>
      </c>
      <c r="S12" s="810">
        <f t="shared" si="6"/>
        <v>10.505041935090764</v>
      </c>
      <c r="T12" s="810">
        <f t="shared" si="6"/>
        <v>9.609285125863309</v>
      </c>
      <c r="U12" s="810">
        <f t="shared" si="6"/>
        <v>4.7974412183969362</v>
      </c>
      <c r="X12" t="s">
        <v>724</v>
      </c>
      <c r="Y12" s="47">
        <f>'Run 1 Bilan énergie'!C84</f>
        <v>5.5212069588503931</v>
      </c>
      <c r="Z12" s="47">
        <f>'Run 1 Bilan énergie'!D84</f>
        <v>5.4385010293655069</v>
      </c>
      <c r="AA12" s="47">
        <f>'Run 1 Bilan énergie'!E84</f>
        <v>4.7577980725948343</v>
      </c>
      <c r="AB12" s="47">
        <f>'Run 1 Bilan énergie'!F84</f>
        <v>5.2384307782480191</v>
      </c>
      <c r="AC12" s="47">
        <f>'Run 1 Bilan énergie'!G84</f>
        <v>4.5294652421440214</v>
      </c>
      <c r="AD12" s="47">
        <f>'Run 1 Bilan énergie'!H84</f>
        <v>3.2677673593163665</v>
      </c>
      <c r="AE12" s="47">
        <f>'Run 1 Bilan énergie'!I84</f>
        <v>1.5532614209990161</v>
      </c>
      <c r="AF12" s="47">
        <f>'Run 1 Bilan énergie'!J84</f>
        <v>0.4202089986746308</v>
      </c>
      <c r="AG12" s="47">
        <f>'Run 1 Bilan énergie'!K84</f>
        <v>0</v>
      </c>
      <c r="AI12" t="s">
        <v>716</v>
      </c>
      <c r="AJ12" s="47">
        <f>M12</f>
        <v>18.309481876733638</v>
      </c>
      <c r="AK12" s="47">
        <f t="shared" ref="AK12:AR14" si="7">N12</f>
        <v>18.629680846175553</v>
      </c>
      <c r="AL12" s="47">
        <f t="shared" si="7"/>
        <v>11.444077646382866</v>
      </c>
      <c r="AM12" s="47">
        <f t="shared" si="7"/>
        <v>17.234061760174935</v>
      </c>
      <c r="AN12" s="47">
        <f t="shared" si="7"/>
        <v>15.747296655330926</v>
      </c>
      <c r="AO12" s="47">
        <f t="shared" si="7"/>
        <v>12.588664520987047</v>
      </c>
      <c r="AP12" s="47">
        <f t="shared" si="7"/>
        <v>10.505041935090764</v>
      </c>
      <c r="AQ12" s="47">
        <f t="shared" si="7"/>
        <v>9.609285125863309</v>
      </c>
      <c r="AR12" s="47">
        <f t="shared" si="7"/>
        <v>4.7974412183969362</v>
      </c>
      <c r="AV12" t="s">
        <v>724</v>
      </c>
      <c r="AW12" s="47">
        <f t="shared" si="3"/>
        <v>64.211636931430078</v>
      </c>
      <c r="AX12" s="47">
        <f t="shared" si="0"/>
        <v>63.249766971520849</v>
      </c>
      <c r="AY12" s="47">
        <f t="shared" si="0"/>
        <v>55.333191584277927</v>
      </c>
      <c r="AZ12" s="47">
        <f t="shared" si="0"/>
        <v>60.922949951024464</v>
      </c>
      <c r="BA12" s="867">
        <f t="shared" si="0"/>
        <v>52.677680766134969</v>
      </c>
      <c r="BB12" s="47">
        <f t="shared" si="0"/>
        <v>38.004134388849344</v>
      </c>
      <c r="BC12" s="47">
        <f t="shared" si="0"/>
        <v>18.064430326218559</v>
      </c>
      <c r="BD12" s="47">
        <f t="shared" si="0"/>
        <v>4.8870306545859563</v>
      </c>
      <c r="BE12" s="47">
        <f t="shared" si="0"/>
        <v>0</v>
      </c>
    </row>
    <row r="13" spans="1:58">
      <c r="A13" t="s">
        <v>718</v>
      </c>
      <c r="B13" s="810">
        <f>'Run 1 Bilan énergie'!C49</f>
        <v>0</v>
      </c>
      <c r="C13" s="810">
        <f>'Run 1 Bilan énergie'!D49</f>
        <v>0</v>
      </c>
      <c r="D13" s="810">
        <f>'Run 1 Bilan énergie'!E49</f>
        <v>0</v>
      </c>
      <c r="E13" s="810">
        <f>'Run 1 Bilan énergie'!F49</f>
        <v>0</v>
      </c>
      <c r="F13" s="810">
        <f>'Run 1 Bilan énergie'!G49</f>
        <v>9.9770173858276263E-3</v>
      </c>
      <c r="G13" s="810">
        <f>'Run 1 Bilan énergie'!H49</f>
        <v>6.7948554028064934E-2</v>
      </c>
      <c r="H13" s="810">
        <f>'Run 1 Bilan énergie'!I49</f>
        <v>0.1089480574123399</v>
      </c>
      <c r="I13" s="810">
        <f>'Run 1 Bilan énergie'!J49</f>
        <v>0.15614157039936813</v>
      </c>
      <c r="J13" s="810">
        <f>'Run 1 Bilan énergie'!K49</f>
        <v>0.38973516408759928</v>
      </c>
      <c r="K13" s="810"/>
      <c r="L13" t="s">
        <v>717</v>
      </c>
      <c r="M13" s="810">
        <f t="shared" si="6"/>
        <v>0</v>
      </c>
      <c r="N13" s="810">
        <f t="shared" si="6"/>
        <v>0</v>
      </c>
      <c r="O13" s="810">
        <f t="shared" si="6"/>
        <v>0</v>
      </c>
      <c r="P13" s="810">
        <f t="shared" si="6"/>
        <v>0.35171554612601907</v>
      </c>
      <c r="Q13" s="863">
        <f t="shared" si="6"/>
        <v>0.71277237492550494</v>
      </c>
      <c r="R13" s="871">
        <f t="shared" si="6"/>
        <v>2.370725050039185</v>
      </c>
      <c r="S13" s="810">
        <f t="shared" si="6"/>
        <v>3.8011977231165384</v>
      </c>
      <c r="T13" s="810">
        <f t="shared" si="6"/>
        <v>4.457274047373236</v>
      </c>
      <c r="U13" s="810">
        <f t="shared" si="6"/>
        <v>5.6657749479234738</v>
      </c>
      <c r="X13" t="s">
        <v>151</v>
      </c>
      <c r="Y13" s="47">
        <f>'Run 1 Bilan énergie'!C86</f>
        <v>0.04</v>
      </c>
      <c r="Z13" s="47">
        <f>'Run 1 Bilan énergie'!D86</f>
        <v>0.04</v>
      </c>
      <c r="AA13" s="47">
        <f>'Run 1 Bilan énergie'!E86</f>
        <v>0.04</v>
      </c>
      <c r="AB13" s="47">
        <f>'Run 1 Bilan énergie'!F86</f>
        <v>0.04</v>
      </c>
      <c r="AC13" s="47">
        <f>'Run 1 Bilan énergie'!G86</f>
        <v>0.04</v>
      </c>
      <c r="AD13" s="47">
        <f>'Run 1 Bilan énergie'!H86</f>
        <v>0.04</v>
      </c>
      <c r="AE13" s="47">
        <f>'Run 1 Bilan énergie'!I86</f>
        <v>0.04</v>
      </c>
      <c r="AF13" s="47">
        <f>'Run 1 Bilan énergie'!J86</f>
        <v>0.04</v>
      </c>
      <c r="AG13" s="47">
        <f>'Run 1 Bilan énergie'!K86</f>
        <v>0.04</v>
      </c>
      <c r="AI13" t="s">
        <v>717</v>
      </c>
      <c r="AJ13" s="47">
        <f>M13</f>
        <v>0</v>
      </c>
      <c r="AK13" s="47">
        <f t="shared" si="7"/>
        <v>0</v>
      </c>
      <c r="AL13" s="47">
        <f t="shared" si="7"/>
        <v>0</v>
      </c>
      <c r="AM13" s="47">
        <f t="shared" si="7"/>
        <v>0.35171554612601907</v>
      </c>
      <c r="AN13" s="47">
        <f t="shared" si="7"/>
        <v>0.71277237492550494</v>
      </c>
      <c r="AO13" s="47">
        <f t="shared" si="7"/>
        <v>2.370725050039185</v>
      </c>
      <c r="AP13" s="47">
        <f t="shared" si="7"/>
        <v>3.8011977231165384</v>
      </c>
      <c r="AQ13" s="47">
        <f t="shared" si="7"/>
        <v>4.457274047373236</v>
      </c>
      <c r="AR13" s="47">
        <f t="shared" si="7"/>
        <v>5.6657749479234738</v>
      </c>
      <c r="AV13" t="s">
        <v>151</v>
      </c>
      <c r="AW13" s="47">
        <f t="shared" si="3"/>
        <v>0.46520000000000006</v>
      </c>
      <c r="AX13" s="47">
        <f t="shared" si="0"/>
        <v>0.46520000000000006</v>
      </c>
      <c r="AY13" s="47">
        <f t="shared" si="0"/>
        <v>0.46520000000000006</v>
      </c>
      <c r="AZ13" s="47">
        <f t="shared" si="0"/>
        <v>0.46520000000000006</v>
      </c>
      <c r="BA13" s="867">
        <f t="shared" si="0"/>
        <v>0.46520000000000006</v>
      </c>
      <c r="BB13" s="47">
        <f t="shared" si="0"/>
        <v>0.46520000000000006</v>
      </c>
      <c r="BC13" s="47">
        <f t="shared" si="0"/>
        <v>0.46520000000000006</v>
      </c>
      <c r="BD13" s="47">
        <f t="shared" si="0"/>
        <v>0.46520000000000006</v>
      </c>
      <c r="BE13" s="47">
        <f t="shared" si="0"/>
        <v>0.46520000000000006</v>
      </c>
    </row>
    <row r="14" spans="1:58">
      <c r="B14" s="810"/>
      <c r="C14" s="810"/>
      <c r="D14" s="810"/>
      <c r="E14" s="810"/>
      <c r="F14" s="810"/>
      <c r="G14" s="810"/>
      <c r="H14" s="810"/>
      <c r="I14" s="810"/>
      <c r="J14" s="810"/>
      <c r="K14" s="810"/>
      <c r="L14" t="s">
        <v>718</v>
      </c>
      <c r="M14" s="810">
        <f t="shared" si="6"/>
        <v>0</v>
      </c>
      <c r="N14" s="810">
        <f t="shared" si="6"/>
        <v>0</v>
      </c>
      <c r="O14" s="810">
        <f t="shared" si="6"/>
        <v>0</v>
      </c>
      <c r="P14" s="810">
        <f t="shared" si="6"/>
        <v>0</v>
      </c>
      <c r="Q14" s="863">
        <f t="shared" si="6"/>
        <v>0.1160327121971753</v>
      </c>
      <c r="R14" s="871">
        <f t="shared" si="6"/>
        <v>0.79024168334639522</v>
      </c>
      <c r="S14" s="810">
        <f t="shared" si="6"/>
        <v>1.2670659077055131</v>
      </c>
      <c r="T14" s="810">
        <f t="shared" si="6"/>
        <v>1.8159264637446515</v>
      </c>
      <c r="U14" s="810">
        <f t="shared" si="6"/>
        <v>4.5326199583387803</v>
      </c>
      <c r="X14" t="s">
        <v>192</v>
      </c>
      <c r="Y14" s="47">
        <f>'Run 1 Bilan énergie'!C87</f>
        <v>0</v>
      </c>
      <c r="Z14" s="47">
        <f>'Run 1 Bilan énergie'!D87</f>
        <v>0</v>
      </c>
      <c r="AA14" s="47">
        <f>'Run 1 Bilan énergie'!E87</f>
        <v>0</v>
      </c>
      <c r="AB14" s="47">
        <f>'Run 1 Bilan énergie'!F87</f>
        <v>0</v>
      </c>
      <c r="AC14" s="47">
        <f>'Run 1 Bilan énergie'!G87</f>
        <v>0</v>
      </c>
      <c r="AD14" s="47">
        <f>'Run 1 Bilan énergie'!H87</f>
        <v>0</v>
      </c>
      <c r="AE14" s="47">
        <f>'Run 1 Bilan énergie'!I87</f>
        <v>0</v>
      </c>
      <c r="AF14" s="47">
        <f>'Run 1 Bilan énergie'!J87</f>
        <v>0</v>
      </c>
      <c r="AG14" s="47">
        <f>'Run 1 Bilan énergie'!K87</f>
        <v>0</v>
      </c>
      <c r="AI14" t="s">
        <v>718</v>
      </c>
      <c r="AJ14" s="47">
        <f>M14</f>
        <v>0</v>
      </c>
      <c r="AK14" s="47">
        <f t="shared" si="7"/>
        <v>0</v>
      </c>
      <c r="AL14" s="47">
        <f t="shared" si="7"/>
        <v>0</v>
      </c>
      <c r="AM14" s="47">
        <f t="shared" si="7"/>
        <v>0</v>
      </c>
      <c r="AN14" s="47">
        <f t="shared" si="7"/>
        <v>0.1160327121971753</v>
      </c>
      <c r="AO14" s="47">
        <f t="shared" si="7"/>
        <v>0.79024168334639522</v>
      </c>
      <c r="AP14" s="47">
        <f t="shared" si="7"/>
        <v>1.2670659077055131</v>
      </c>
      <c r="AQ14" s="47">
        <f t="shared" si="7"/>
        <v>1.8159264637446515</v>
      </c>
      <c r="AR14" s="47">
        <f t="shared" si="7"/>
        <v>4.5326199583387803</v>
      </c>
      <c r="AV14" t="s">
        <v>192</v>
      </c>
      <c r="AW14" s="47">
        <f t="shared" si="3"/>
        <v>0</v>
      </c>
      <c r="AX14" s="47">
        <f t="shared" si="0"/>
        <v>0</v>
      </c>
      <c r="AY14" s="47">
        <f t="shared" si="0"/>
        <v>0</v>
      </c>
      <c r="AZ14" s="47">
        <f t="shared" si="0"/>
        <v>0</v>
      </c>
      <c r="BA14" s="867">
        <f t="shared" si="0"/>
        <v>0</v>
      </c>
      <c r="BB14" s="47">
        <f t="shared" si="0"/>
        <v>0</v>
      </c>
      <c r="BC14" s="47">
        <f t="shared" si="0"/>
        <v>0</v>
      </c>
      <c r="BD14" s="47">
        <f t="shared" si="0"/>
        <v>0</v>
      </c>
      <c r="BE14" s="47">
        <f t="shared" si="0"/>
        <v>0</v>
      </c>
    </row>
    <row r="15" spans="1:58">
      <c r="A15" t="s">
        <v>151</v>
      </c>
      <c r="B15" s="810">
        <f>'Run 1 Bilan énergie'!C52</f>
        <v>0.13613462290572134</v>
      </c>
      <c r="C15" s="810">
        <f>'Run 1 Bilan énergie'!D52</f>
        <v>0.16398960731563009</v>
      </c>
      <c r="D15" s="810">
        <f>'Run 1 Bilan énergie'!E52</f>
        <v>0.17668471437613301</v>
      </c>
      <c r="E15" s="810">
        <f>'Run 1 Bilan énergie'!F52</f>
        <v>0.58089573981120468</v>
      </c>
      <c r="F15" s="810">
        <f>'Run 1 Bilan énergie'!G52</f>
        <v>1.1373461161127363</v>
      </c>
      <c r="G15" s="810">
        <f>'Run 1 Bilan énergie'!H52</f>
        <v>1.6277753043384346</v>
      </c>
      <c r="H15" s="810">
        <f>'Run 1 Bilan énergie'!I52</f>
        <v>1.5427400206642325</v>
      </c>
      <c r="I15" s="810">
        <f>'Run 1 Bilan énergie'!J52</f>
        <v>1.1407620689858862</v>
      </c>
      <c r="J15" s="810">
        <f>'Run 1 Bilan énergie'!K52</f>
        <v>0</v>
      </c>
      <c r="K15" s="810"/>
      <c r="M15" s="810"/>
      <c r="N15" s="810"/>
      <c r="O15" s="810"/>
      <c r="P15" s="810"/>
      <c r="Q15" s="863"/>
      <c r="R15" s="871"/>
      <c r="S15" s="810"/>
      <c r="T15" s="810"/>
      <c r="U15" s="810"/>
      <c r="X15" t="s">
        <v>725</v>
      </c>
      <c r="Y15" s="47">
        <f>'Run 1 Bilan énergie'!C88</f>
        <v>1.3106252836168031E-2</v>
      </c>
      <c r="Z15" s="47">
        <f>'Run 1 Bilan énergie'!D88</f>
        <v>1.5779293626977386E-2</v>
      </c>
      <c r="AA15" s="47">
        <f>'Run 1 Bilan énergie'!E88</f>
        <v>1.6605275537277562E-2</v>
      </c>
      <c r="AB15" s="47">
        <f>'Run 1 Bilan énergie'!F88</f>
        <v>7.2432289634605393E-2</v>
      </c>
      <c r="AC15" s="47">
        <f>'Run 1 Bilan énergie'!G88</f>
        <v>0.32613600468843246</v>
      </c>
      <c r="AD15" s="47">
        <f>'Run 1 Bilan énergie'!H88</f>
        <v>0.8050496756780452</v>
      </c>
      <c r="AE15" s="47">
        <f>'Run 1 Bilan énergie'!I88</f>
        <v>1.489620191578646</v>
      </c>
      <c r="AF15" s="47">
        <f>'Run 1 Bilan énergie'!J88</f>
        <v>1.9014003454137816</v>
      </c>
      <c r="AG15" s="47">
        <f>'Run 1 Bilan énergie'!K88</f>
        <v>2.0041487038938941</v>
      </c>
      <c r="AV15" t="s">
        <v>725</v>
      </c>
      <c r="AW15" s="47">
        <f t="shared" si="3"/>
        <v>0.15242572048463421</v>
      </c>
      <c r="AX15" s="47">
        <f t="shared" si="0"/>
        <v>0.183513184881747</v>
      </c>
      <c r="AY15" s="47">
        <f t="shared" si="0"/>
        <v>0.19311935449853807</v>
      </c>
      <c r="AZ15" s="47">
        <f t="shared" si="0"/>
        <v>0.84238752845046083</v>
      </c>
      <c r="BA15" s="867">
        <f t="shared" si="0"/>
        <v>3.7929617345264699</v>
      </c>
      <c r="BB15" s="47">
        <f t="shared" si="0"/>
        <v>9.3627277281356669</v>
      </c>
      <c r="BC15" s="47">
        <f t="shared" si="0"/>
        <v>17.324282828059655</v>
      </c>
      <c r="BD15" s="47">
        <f t="shared" si="0"/>
        <v>22.113286017162281</v>
      </c>
      <c r="BE15" s="47">
        <f t="shared" si="0"/>
        <v>23.30824942628599</v>
      </c>
    </row>
    <row r="16" spans="1:58">
      <c r="A16" t="s">
        <v>719</v>
      </c>
      <c r="B16" s="810">
        <f>'Run 1 Bilan énergie'!C53</f>
        <v>1.3627089379952828E-4</v>
      </c>
      <c r="C16" s="810">
        <f>'Run 1 Bilan énergie'!D53</f>
        <v>1.6415376107670188E-4</v>
      </c>
      <c r="D16" s="810">
        <f>'Run 1 Bilan énergie'!E53</f>
        <v>1.7686157595209195E-4</v>
      </c>
      <c r="E16" s="810">
        <f>'Run 1 Bilan énergie'!F53</f>
        <v>3.0573459990063445E-2</v>
      </c>
      <c r="F16" s="810">
        <f>'Run 1 Bilan énergie'!G53</f>
        <v>0.1263717906791928</v>
      </c>
      <c r="G16" s="810">
        <f>'Run 1 Bilan énergie'!H53</f>
        <v>0.28725446547148858</v>
      </c>
      <c r="H16" s="810">
        <f>'Run 1 Bilan énergie'!I53</f>
        <v>0.66117429457038557</v>
      </c>
      <c r="I16" s="810">
        <f>'Run 1 Bilan énergie'!J53</f>
        <v>1.1407620689858862</v>
      </c>
      <c r="J16" s="810">
        <f>'Run 1 Bilan énergie'!K53</f>
        <v>2.1399208717535045</v>
      </c>
      <c r="K16" s="810"/>
      <c r="L16" t="s">
        <v>151</v>
      </c>
      <c r="M16" s="810">
        <f t="shared" ref="M16:U17" si="8">11.63*B15</f>
        <v>1.5832456643935393</v>
      </c>
      <c r="N16" s="810">
        <f t="shared" si="8"/>
        <v>1.907199133080778</v>
      </c>
      <c r="O16" s="810">
        <f t="shared" si="8"/>
        <v>2.0548432281944269</v>
      </c>
      <c r="P16" s="810">
        <f t="shared" si="8"/>
        <v>6.755817454004311</v>
      </c>
      <c r="Q16" s="863">
        <f t="shared" si="8"/>
        <v>13.227335330391124</v>
      </c>
      <c r="R16" s="871">
        <f t="shared" si="8"/>
        <v>18.931026789455995</v>
      </c>
      <c r="S16" s="810">
        <f t="shared" si="8"/>
        <v>17.942066440325025</v>
      </c>
      <c r="T16" s="810">
        <f t="shared" si="8"/>
        <v>13.267062862305856</v>
      </c>
      <c r="U16" s="810">
        <f t="shared" si="8"/>
        <v>0</v>
      </c>
      <c r="Y16" s="47"/>
      <c r="Z16" s="47"/>
      <c r="AA16" s="47"/>
      <c r="AB16" s="47"/>
      <c r="AC16" s="47"/>
      <c r="AD16" s="47"/>
      <c r="AE16" s="47"/>
      <c r="AF16" s="47"/>
      <c r="AG16" s="47"/>
      <c r="AI16" t="s">
        <v>753</v>
      </c>
      <c r="AJ16" s="47">
        <f>M16+M17</f>
        <v>1.5848304948884278</v>
      </c>
      <c r="AK16" s="47">
        <f t="shared" ref="AK16:AR16" si="9">N16+N17</f>
        <v>1.9091082413221001</v>
      </c>
      <c r="AL16" s="47">
        <f t="shared" si="9"/>
        <v>2.0569001283227499</v>
      </c>
      <c r="AM16" s="47">
        <f t="shared" si="9"/>
        <v>7.1113867936887489</v>
      </c>
      <c r="AN16" s="47">
        <f t="shared" si="9"/>
        <v>14.697039255990136</v>
      </c>
      <c r="AO16" s="47">
        <f t="shared" si="9"/>
        <v>22.271796222889407</v>
      </c>
      <c r="AP16" s="47">
        <f t="shared" si="9"/>
        <v>25.631523486178608</v>
      </c>
      <c r="AQ16" s="47">
        <f t="shared" si="9"/>
        <v>26.534125724611712</v>
      </c>
      <c r="AR16" s="47">
        <f t="shared" si="9"/>
        <v>24.887279738493259</v>
      </c>
      <c r="AW16" s="47"/>
      <c r="AX16" s="47"/>
      <c r="AY16" s="47"/>
      <c r="AZ16" s="47"/>
      <c r="BA16" s="867"/>
      <c r="BB16" s="47"/>
      <c r="BC16" s="47"/>
      <c r="BD16" s="47"/>
      <c r="BE16" s="47"/>
    </row>
    <row r="17" spans="1:57">
      <c r="B17" s="810"/>
      <c r="C17" s="810"/>
      <c r="D17" s="810"/>
      <c r="E17" s="810"/>
      <c r="F17" s="810"/>
      <c r="G17" s="810"/>
      <c r="H17" s="810"/>
      <c r="I17" s="810"/>
      <c r="J17" s="810"/>
      <c r="K17" s="810"/>
      <c r="L17" t="s">
        <v>719</v>
      </c>
      <c r="M17" s="810">
        <f t="shared" si="8"/>
        <v>1.584830494888514E-3</v>
      </c>
      <c r="N17" s="810">
        <f t="shared" si="8"/>
        <v>1.9091082413220429E-3</v>
      </c>
      <c r="O17" s="810">
        <f t="shared" si="8"/>
        <v>2.0569001283228298E-3</v>
      </c>
      <c r="P17" s="810">
        <f t="shared" si="8"/>
        <v>0.35556933968443788</v>
      </c>
      <c r="Q17" s="863">
        <f t="shared" si="8"/>
        <v>1.4697039255990123</v>
      </c>
      <c r="R17" s="871">
        <f t="shared" si="8"/>
        <v>3.3407694334334126</v>
      </c>
      <c r="S17" s="810">
        <f t="shared" si="8"/>
        <v>7.6894570458535849</v>
      </c>
      <c r="T17" s="810">
        <f t="shared" si="8"/>
        <v>13.267062862305856</v>
      </c>
      <c r="U17" s="810">
        <f t="shared" si="8"/>
        <v>24.887279738493259</v>
      </c>
      <c r="W17" t="s">
        <v>726</v>
      </c>
      <c r="X17" t="s">
        <v>723</v>
      </c>
      <c r="Y17" s="47">
        <f>'Run 1 Bilan énergie'!C91</f>
        <v>0</v>
      </c>
      <c r="Z17" s="47">
        <f>'Run 1 Bilan énergie'!D91</f>
        <v>0</v>
      </c>
      <c r="AA17" s="47">
        <f>'Run 1 Bilan énergie'!E91</f>
        <v>0</v>
      </c>
      <c r="AB17" s="47">
        <f>'Run 1 Bilan énergie'!F91</f>
        <v>0</v>
      </c>
      <c r="AC17" s="47">
        <f>'Run 1 Bilan énergie'!G91</f>
        <v>0</v>
      </c>
      <c r="AD17" s="47">
        <f>'Run 1 Bilan énergie'!H91</f>
        <v>0</v>
      </c>
      <c r="AE17" s="47">
        <f>'Run 1 Bilan énergie'!I91</f>
        <v>0</v>
      </c>
      <c r="AF17" s="47">
        <f>'Run 1 Bilan énergie'!J91</f>
        <v>0</v>
      </c>
      <c r="AG17" s="47">
        <f>'Run 1 Bilan énergie'!K91</f>
        <v>0</v>
      </c>
      <c r="AU17" t="s">
        <v>726</v>
      </c>
      <c r="AV17" t="s">
        <v>723</v>
      </c>
      <c r="AW17" s="47">
        <f t="shared" si="3"/>
        <v>0</v>
      </c>
      <c r="AX17" s="47">
        <f t="shared" si="0"/>
        <v>0</v>
      </c>
      <c r="AY17" s="47">
        <f t="shared" si="0"/>
        <v>0</v>
      </c>
      <c r="AZ17" s="47">
        <f t="shared" si="0"/>
        <v>0</v>
      </c>
      <c r="BA17" s="867">
        <f t="shared" si="0"/>
        <v>0</v>
      </c>
      <c r="BB17" s="47">
        <f t="shared" si="0"/>
        <v>0</v>
      </c>
      <c r="BC17" s="47">
        <f t="shared" si="0"/>
        <v>0</v>
      </c>
      <c r="BD17" s="47">
        <f t="shared" si="0"/>
        <v>0</v>
      </c>
      <c r="BE17" s="47">
        <f t="shared" si="0"/>
        <v>0</v>
      </c>
    </row>
    <row r="18" spans="1:57">
      <c r="A18" t="s">
        <v>191</v>
      </c>
      <c r="B18" s="810">
        <f>'Run 1 Bilan énergie'!C54</f>
        <v>0.83334921042633081</v>
      </c>
      <c r="C18" s="810">
        <f>'Run 1 Bilan énergie'!D54</f>
        <v>0.83632538606293094</v>
      </c>
      <c r="D18" s="810">
        <f>'Run 1 Bilan énergie'!E54</f>
        <v>0.73962166333208068</v>
      </c>
      <c r="E18" s="810">
        <f>'Run 1 Bilan énergie'!F54</f>
        <v>1.4883861527733149</v>
      </c>
      <c r="F18" s="810">
        <f>'Run 1 Bilan énergie'!G54</f>
        <v>2.9461085260775413</v>
      </c>
      <c r="G18" s="810">
        <f>'Run 1 Bilan énergie'!H54</f>
        <v>5.1757900174129157</v>
      </c>
      <c r="H18" s="810">
        <f>'Run 1 Bilan énergie'!I54</f>
        <v>6.9743859335690592</v>
      </c>
      <c r="I18" s="810">
        <f>'Run 1 Bilan énergie'!J54</f>
        <v>8.0128045948762612</v>
      </c>
      <c r="J18" s="810">
        <f>'Run 1 Bilan énergie'!K54</f>
        <v>7.9354515402971915</v>
      </c>
      <c r="K18" s="810"/>
      <c r="M18" s="810"/>
      <c r="N18" s="810"/>
      <c r="O18" s="810"/>
      <c r="P18" s="810"/>
      <c r="Q18" s="863"/>
      <c r="R18" s="871"/>
      <c r="S18" s="810"/>
      <c r="T18" s="810"/>
      <c r="U18" s="810"/>
      <c r="X18" t="s">
        <v>724</v>
      </c>
      <c r="Y18" s="47">
        <f>'Run 1 Bilan énergie'!C92</f>
        <v>10.48609316886909</v>
      </c>
      <c r="Z18" s="47">
        <f>'Run 1 Bilan énergie'!D92</f>
        <v>10.25727334159623</v>
      </c>
      <c r="AA18" s="47">
        <f>'Run 1 Bilan énergie'!E92</f>
        <v>9.5783045431026856</v>
      </c>
      <c r="AB18" s="47">
        <f>'Run 1 Bilan énergie'!F92</f>
        <v>8.2035336675426205</v>
      </c>
      <c r="AC18" s="47">
        <f>'Run 1 Bilan énergie'!G92</f>
        <v>5.5681092631228797</v>
      </c>
      <c r="AD18" s="47">
        <f>'Run 1 Bilan énergie'!H92</f>
        <v>3.6789076157253113</v>
      </c>
      <c r="AE18" s="47">
        <f>'Run 1 Bilan énergie'!I92</f>
        <v>2.0519777061072713</v>
      </c>
      <c r="AF18" s="47">
        <f>'Run 1 Bilan énergie'!J92</f>
        <v>0.99365931378309158</v>
      </c>
      <c r="AG18" s="47">
        <f>'Run 1 Bilan énergie'!K92</f>
        <v>0.47007918848220903</v>
      </c>
      <c r="AV18" t="s">
        <v>724</v>
      </c>
      <c r="AW18" s="47">
        <f t="shared" si="3"/>
        <v>121.95326355394752</v>
      </c>
      <c r="AX18" s="47">
        <f t="shared" si="0"/>
        <v>119.29208896276417</v>
      </c>
      <c r="AY18" s="47">
        <f t="shared" si="0"/>
        <v>111.39568183628424</v>
      </c>
      <c r="AZ18" s="47">
        <f t="shared" si="0"/>
        <v>95.407096553520688</v>
      </c>
      <c r="BA18" s="867">
        <f t="shared" si="0"/>
        <v>64.757110730119095</v>
      </c>
      <c r="BB18" s="47">
        <f t="shared" si="0"/>
        <v>42.785695570885373</v>
      </c>
      <c r="BC18" s="47">
        <f t="shared" si="0"/>
        <v>23.864500722027568</v>
      </c>
      <c r="BD18" s="47">
        <f t="shared" si="0"/>
        <v>11.556257819297356</v>
      </c>
      <c r="BE18" s="47">
        <f t="shared" si="0"/>
        <v>5.4670209620480916</v>
      </c>
    </row>
    <row r="19" spans="1:57">
      <c r="A19" t="s">
        <v>192</v>
      </c>
      <c r="B19" s="810">
        <f>'Run 1 Bilan énergie'!C55</f>
        <v>0</v>
      </c>
      <c r="C19" s="810">
        <f>'Run 1 Bilan énergie'!D55</f>
        <v>0</v>
      </c>
      <c r="D19" s="810">
        <f>'Run 1 Bilan énergie'!E55</f>
        <v>3.0193227994121767E-6</v>
      </c>
      <c r="E19" s="810">
        <f>'Run 1 Bilan énergie'!F55</f>
        <v>0</v>
      </c>
      <c r="F19" s="810">
        <f>'Run 1 Bilan énergie'!G55</f>
        <v>7.0401796678158518E-2</v>
      </c>
      <c r="G19" s="810">
        <f>'Run 1 Bilan énergie'!H55</f>
        <v>0.18494097493009051</v>
      </c>
      <c r="H19" s="810">
        <f>'Run 1 Bilan énergie'!I55</f>
        <v>0.41989006802507778</v>
      </c>
      <c r="I19" s="810">
        <f>'Run 1 Bilan énergie'!J55</f>
        <v>0.59664905224651388</v>
      </c>
      <c r="J19" s="810">
        <f>'Run 1 Bilan énergie'!K55</f>
        <v>0.7142808165598864</v>
      </c>
      <c r="K19" s="810"/>
      <c r="L19" t="s">
        <v>191</v>
      </c>
      <c r="M19" s="810">
        <f t="shared" ref="M19:U20" si="10">11.63*B18</f>
        <v>9.6918513172582283</v>
      </c>
      <c r="N19" s="810">
        <f t="shared" si="10"/>
        <v>9.7264642399118877</v>
      </c>
      <c r="O19" s="810">
        <f t="shared" si="10"/>
        <v>8.6017999445520985</v>
      </c>
      <c r="P19" s="810">
        <f t="shared" si="10"/>
        <v>17.309930956753654</v>
      </c>
      <c r="Q19" s="863">
        <f t="shared" si="10"/>
        <v>34.263242158281805</v>
      </c>
      <c r="R19" s="871">
        <f t="shared" si="10"/>
        <v>60.194437902512213</v>
      </c>
      <c r="S19" s="810">
        <f t="shared" si="10"/>
        <v>81.112108407408158</v>
      </c>
      <c r="T19" s="810">
        <f t="shared" si="10"/>
        <v>93.188917438410925</v>
      </c>
      <c r="U19" s="810">
        <f t="shared" si="10"/>
        <v>92.289301413656347</v>
      </c>
      <c r="X19" t="s">
        <v>151</v>
      </c>
      <c r="Y19" s="47">
        <f>'Run 1 Bilan énergie'!C94</f>
        <v>6.1830792512870048E-2</v>
      </c>
      <c r="Z19" s="47">
        <f>'Run 1 Bilan énergie'!D94</f>
        <v>8.8122453488916688E-2</v>
      </c>
      <c r="AA19" s="47">
        <f>'Run 1 Bilan énergie'!E94</f>
        <v>0.10599964734747294</v>
      </c>
      <c r="AB19" s="47">
        <f>'Run 1 Bilan énergie'!F94</f>
        <v>0.48240934269606478</v>
      </c>
      <c r="AC19" s="47">
        <f>'Run 1 Bilan énergie'!G94</f>
        <v>1.0593900724984158</v>
      </c>
      <c r="AD19" s="47">
        <f>'Run 1 Bilan énergie'!H94</f>
        <v>1.628767232936229</v>
      </c>
      <c r="AE19" s="47">
        <f>'Run 1 Bilan énergie'!I94</f>
        <v>1.874996461094806</v>
      </c>
      <c r="AF19" s="47">
        <f>'Run 1 Bilan énergie'!J94</f>
        <v>1.9503173582879645</v>
      </c>
      <c r="AG19" s="47">
        <f>'Run 1 Bilan énergie'!K94</f>
        <v>1.8419444982382653</v>
      </c>
      <c r="AI19" t="s">
        <v>191</v>
      </c>
      <c r="AJ19" s="47">
        <f>M19</f>
        <v>9.6918513172582283</v>
      </c>
      <c r="AK19" s="47">
        <f t="shared" ref="AK19:AR20" si="11">N19</f>
        <v>9.7264642399118877</v>
      </c>
      <c r="AL19" s="47">
        <f t="shared" si="11"/>
        <v>8.6017999445520985</v>
      </c>
      <c r="AM19" s="47">
        <f t="shared" si="11"/>
        <v>17.309930956753654</v>
      </c>
      <c r="AN19" s="47">
        <f t="shared" si="11"/>
        <v>34.263242158281805</v>
      </c>
      <c r="AO19" s="47">
        <f t="shared" si="11"/>
        <v>60.194437902512213</v>
      </c>
      <c r="AP19" s="47">
        <f t="shared" si="11"/>
        <v>81.112108407408158</v>
      </c>
      <c r="AQ19" s="47">
        <f t="shared" si="11"/>
        <v>93.188917438410925</v>
      </c>
      <c r="AR19" s="47">
        <f t="shared" si="11"/>
        <v>92.289301413656347</v>
      </c>
      <c r="AV19" t="s">
        <v>151</v>
      </c>
      <c r="AW19" s="47">
        <f t="shared" si="3"/>
        <v>0.71909211692467867</v>
      </c>
      <c r="AX19" s="47">
        <f t="shared" si="0"/>
        <v>1.0248641340761011</v>
      </c>
      <c r="AY19" s="47">
        <f t="shared" si="0"/>
        <v>1.2327758986511104</v>
      </c>
      <c r="AZ19" s="47">
        <f t="shared" si="0"/>
        <v>5.6104206555552336</v>
      </c>
      <c r="BA19" s="867">
        <f t="shared" si="0"/>
        <v>12.320706543156577</v>
      </c>
      <c r="BB19" s="47">
        <f t="shared" si="0"/>
        <v>18.942562919048346</v>
      </c>
      <c r="BC19" s="47">
        <f t="shared" si="0"/>
        <v>21.806208842532595</v>
      </c>
      <c r="BD19" s="47">
        <f t="shared" si="0"/>
        <v>22.682190876889027</v>
      </c>
      <c r="BE19" s="47">
        <f t="shared" si="0"/>
        <v>21.421814514511027</v>
      </c>
    </row>
    <row r="20" spans="1:57">
      <c r="B20" s="857"/>
      <c r="C20" s="857"/>
      <c r="D20" s="857"/>
      <c r="E20" s="857"/>
      <c r="F20" s="857"/>
      <c r="G20" s="857"/>
      <c r="H20" s="857"/>
      <c r="I20" s="857"/>
      <c r="J20" s="857"/>
      <c r="K20" s="857"/>
      <c r="L20" t="s">
        <v>192</v>
      </c>
      <c r="M20" s="810">
        <f t="shared" si="10"/>
        <v>0</v>
      </c>
      <c r="N20" s="810">
        <f t="shared" si="10"/>
        <v>0</v>
      </c>
      <c r="O20" s="810">
        <f t="shared" si="10"/>
        <v>3.5114724157163619E-5</v>
      </c>
      <c r="P20" s="810">
        <f t="shared" si="10"/>
        <v>0</v>
      </c>
      <c r="Q20" s="863">
        <f t="shared" si="10"/>
        <v>0.81877289536698361</v>
      </c>
      <c r="R20" s="871">
        <f t="shared" si="10"/>
        <v>2.150863538436953</v>
      </c>
      <c r="S20" s="810">
        <f t="shared" si="10"/>
        <v>4.8833214911316549</v>
      </c>
      <c r="T20" s="810">
        <f t="shared" si="10"/>
        <v>6.9390284776269571</v>
      </c>
      <c r="U20" s="810">
        <f t="shared" si="10"/>
        <v>8.3070858965914791</v>
      </c>
      <c r="X20" t="s">
        <v>192</v>
      </c>
      <c r="Y20" s="47">
        <f>'Run 1 Bilan énergie'!C95</f>
        <v>0</v>
      </c>
      <c r="Z20" s="47">
        <f>'Run 1 Bilan énergie'!D95</f>
        <v>0</v>
      </c>
      <c r="AA20" s="47">
        <f>'Run 1 Bilan énergie'!E95</f>
        <v>3.0193227994121767E-6</v>
      </c>
      <c r="AB20" s="47">
        <f>'Run 1 Bilan énergie'!F95</f>
        <v>0</v>
      </c>
      <c r="AC20" s="47">
        <f>'Run 1 Bilan énergie'!G95</f>
        <v>5.2109571905374526E-2</v>
      </c>
      <c r="AD20" s="47">
        <f>'Run 1 Bilan énergie'!H95</f>
        <v>0.13977435673790656</v>
      </c>
      <c r="AE20" s="47">
        <f>'Run 1 Bilan énergie'!I95</f>
        <v>0.33132858899236095</v>
      </c>
      <c r="AF20" s="47">
        <f>'Run 1 Bilan énergie'!J95</f>
        <v>0.45022910227310337</v>
      </c>
      <c r="AG20" s="47">
        <f>'Run 1 Bilan énergie'!K95</f>
        <v>0.48881712950944012</v>
      </c>
      <c r="AI20" t="s">
        <v>192</v>
      </c>
      <c r="AJ20" s="47">
        <f>M20</f>
        <v>0</v>
      </c>
      <c r="AK20" s="47">
        <f t="shared" si="11"/>
        <v>0</v>
      </c>
      <c r="AL20" s="47">
        <f t="shared" si="11"/>
        <v>3.5114724157163619E-5</v>
      </c>
      <c r="AM20" s="47">
        <f t="shared" si="11"/>
        <v>0</v>
      </c>
      <c r="AN20" s="47">
        <f t="shared" si="11"/>
        <v>0.81877289536698361</v>
      </c>
      <c r="AO20" s="47">
        <f t="shared" si="11"/>
        <v>2.150863538436953</v>
      </c>
      <c r="AP20" s="47">
        <f t="shared" si="11"/>
        <v>4.8833214911316549</v>
      </c>
      <c r="AQ20" s="47">
        <f t="shared" si="11"/>
        <v>6.9390284776269571</v>
      </c>
      <c r="AR20" s="47">
        <f t="shared" si="11"/>
        <v>8.3070858965914791</v>
      </c>
      <c r="AV20" t="s">
        <v>192</v>
      </c>
      <c r="AW20" s="47">
        <f t="shared" si="3"/>
        <v>0</v>
      </c>
      <c r="AX20" s="47">
        <f t="shared" si="0"/>
        <v>0</v>
      </c>
      <c r="AY20" s="47">
        <f t="shared" si="0"/>
        <v>3.5114724157163619E-5</v>
      </c>
      <c r="AZ20" s="47">
        <f t="shared" si="0"/>
        <v>0</v>
      </c>
      <c r="BA20" s="867">
        <f t="shared" si="0"/>
        <v>0.60603432125950574</v>
      </c>
      <c r="BB20" s="47">
        <f t="shared" si="0"/>
        <v>1.6255757688618533</v>
      </c>
      <c r="BC20" s="47">
        <f t="shared" si="0"/>
        <v>3.8533514899811583</v>
      </c>
      <c r="BD20" s="47">
        <f t="shared" si="0"/>
        <v>5.2361644594361927</v>
      </c>
      <c r="BE20" s="47">
        <f t="shared" si="0"/>
        <v>5.6849432161947888</v>
      </c>
    </row>
    <row r="21" spans="1:57">
      <c r="B21" s="857"/>
      <c r="C21" s="857"/>
      <c r="D21" s="857"/>
      <c r="E21" s="857"/>
      <c r="F21" s="857"/>
      <c r="G21" s="857"/>
      <c r="H21" s="857"/>
      <c r="I21" s="857"/>
      <c r="J21" s="857"/>
      <c r="K21" s="857"/>
      <c r="M21" s="857"/>
      <c r="N21" s="857"/>
      <c r="O21" s="857"/>
      <c r="P21" s="857"/>
      <c r="Q21" s="864"/>
      <c r="R21" s="872"/>
      <c r="S21" s="857"/>
      <c r="T21" s="857"/>
      <c r="U21" s="857"/>
      <c r="X21" t="s">
        <v>725</v>
      </c>
      <c r="Y21" s="47">
        <f>'Run 1 Bilan énergie'!C96</f>
        <v>9.6738095591063493E-4</v>
      </c>
      <c r="Z21" s="47">
        <f>'Run 1 Bilan énergie'!D96</f>
        <v>1.0703741634651605E-3</v>
      </c>
      <c r="AA21" s="47">
        <f>'Run 1 Bilan énergie'!E96</f>
        <v>5.0185327365068341E-4</v>
      </c>
      <c r="AB21" s="47">
        <f>'Run 1 Bilan énergie'!F96</f>
        <v>3.8357583301386583E-2</v>
      </c>
      <c r="AC21" s="47">
        <f>'Run 1 Bilan énergie'!G96</f>
        <v>0.20353681662617837</v>
      </c>
      <c r="AD21" s="47">
        <f>'Run 1 Bilan énergie'!H96</f>
        <v>0.43260656375861667</v>
      </c>
      <c r="AE21" s="47">
        <f>'Run 1 Bilan énergie'!I96</f>
        <v>0.63706283245631445</v>
      </c>
      <c r="AF21" s="47">
        <f>'Run 1 Bilan énergie'!J96</f>
        <v>0.75781393605383995</v>
      </c>
      <c r="AG21" s="47">
        <f>'Run 1 Bilan énergie'!K96</f>
        <v>0.82750353137822552</v>
      </c>
      <c r="AV21" t="s">
        <v>725</v>
      </c>
      <c r="AW21" s="47">
        <f t="shared" si="3"/>
        <v>1.1250640517240685E-2</v>
      </c>
      <c r="AX21" s="47">
        <f t="shared" ref="AX21:AX58" si="12">11.63*Z21</f>
        <v>1.2448451521099817E-2</v>
      </c>
      <c r="AY21" s="47">
        <f t="shared" ref="AY21:AY58" si="13">11.63*AA21</f>
        <v>5.836553572557448E-3</v>
      </c>
      <c r="AZ21" s="47">
        <f t="shared" ref="AZ21:AZ58" si="14">11.63*AB21</f>
        <v>0.44609869379512601</v>
      </c>
      <c r="BA21" s="867">
        <f t="shared" ref="BA21:BA58" si="15">11.63*AC21</f>
        <v>2.3671331773624544</v>
      </c>
      <c r="BB21" s="47">
        <f t="shared" ref="BB21:BB58" si="16">11.63*AD21</f>
        <v>5.0312143365127122</v>
      </c>
      <c r="BC21" s="47">
        <f t="shared" ref="BC21:BC58" si="17">11.63*AE21</f>
        <v>7.4090407414669377</v>
      </c>
      <c r="BD21" s="47">
        <f t="shared" ref="BD21:BD58" si="18">11.63*AF21</f>
        <v>8.8133760763061595</v>
      </c>
      <c r="BE21" s="47">
        <f t="shared" ref="BE21:BE58" si="19">11.63*AG21</f>
        <v>9.6238660699287628</v>
      </c>
    </row>
    <row r="22" spans="1:57" ht="15.75" thickBot="1">
      <c r="K22" s="857"/>
      <c r="L22" s="861" t="s">
        <v>740</v>
      </c>
      <c r="M22" s="860">
        <f>SUM(M6:M20)</f>
        <v>526.01046005836338</v>
      </c>
      <c r="N22" s="860">
        <f t="shared" ref="N22:U22" si="20">SUM(N6:N20)</f>
        <v>520.34749003984655</v>
      </c>
      <c r="O22" s="860">
        <f t="shared" si="20"/>
        <v>437.54818029793461</v>
      </c>
      <c r="P22" s="860">
        <f t="shared" si="20"/>
        <v>444.07087943742073</v>
      </c>
      <c r="Q22" s="865">
        <f t="shared" si="20"/>
        <v>362.16464706817021</v>
      </c>
      <c r="R22" s="873">
        <f t="shared" si="20"/>
        <v>288.46538539920476</v>
      </c>
      <c r="S22" s="860">
        <f t="shared" si="20"/>
        <v>223.28018740880756</v>
      </c>
      <c r="T22" s="860">
        <f t="shared" si="20"/>
        <v>175.50747228321802</v>
      </c>
      <c r="U22" s="860">
        <f t="shared" si="20"/>
        <v>149.18340577851652</v>
      </c>
      <c r="Y22" s="47"/>
      <c r="Z22" s="47"/>
      <c r="AA22" s="47"/>
      <c r="AB22" s="47"/>
      <c r="AC22" s="47"/>
      <c r="AD22" s="47"/>
      <c r="AE22" s="47"/>
      <c r="AF22" s="47"/>
      <c r="AG22" s="47"/>
      <c r="AW22" s="47"/>
      <c r="AX22" s="47"/>
      <c r="AY22" s="47"/>
      <c r="AZ22" s="47"/>
      <c r="BA22" s="867"/>
      <c r="BB22" s="47"/>
      <c r="BC22" s="47"/>
      <c r="BD22" s="47"/>
      <c r="BE22" s="47"/>
    </row>
    <row r="23" spans="1:57">
      <c r="K23" s="856"/>
      <c r="L23" s="856"/>
      <c r="M23" s="856"/>
      <c r="N23" s="856"/>
      <c r="O23" s="856"/>
      <c r="P23" s="856"/>
      <c r="Q23" s="856"/>
      <c r="R23" s="856"/>
      <c r="S23" s="856"/>
      <c r="T23" s="856"/>
      <c r="U23" s="856"/>
      <c r="W23" t="s">
        <v>727</v>
      </c>
      <c r="X23" t="s">
        <v>723</v>
      </c>
      <c r="Y23" s="47">
        <f>'Run 1 Bilan énergie'!C99</f>
        <v>0</v>
      </c>
      <c r="Z23" s="47">
        <f>'Run 1 Bilan énergie'!D99</f>
        <v>0</v>
      </c>
      <c r="AA23" s="47">
        <f>'Run 1 Bilan énergie'!E99</f>
        <v>0</v>
      </c>
      <c r="AB23" s="47">
        <f>'Run 1 Bilan énergie'!F99</f>
        <v>0</v>
      </c>
      <c r="AC23" s="47">
        <f>'Run 1 Bilan énergie'!G99</f>
        <v>0</v>
      </c>
      <c r="AD23" s="47">
        <f>'Run 1 Bilan énergie'!H99</f>
        <v>0</v>
      </c>
      <c r="AE23" s="47">
        <f>'Run 1 Bilan énergie'!I99</f>
        <v>0</v>
      </c>
      <c r="AF23" s="47">
        <f>'Run 1 Bilan énergie'!J99</f>
        <v>0</v>
      </c>
      <c r="AG23" s="47">
        <f>'Run 1 Bilan énergie'!K99</f>
        <v>0</v>
      </c>
      <c r="AU23" t="s">
        <v>727</v>
      </c>
      <c r="AV23" t="s">
        <v>723</v>
      </c>
      <c r="AW23" s="47">
        <f t="shared" si="3"/>
        <v>0</v>
      </c>
      <c r="AX23" s="47">
        <f t="shared" si="12"/>
        <v>0</v>
      </c>
      <c r="AY23" s="47">
        <f t="shared" si="13"/>
        <v>0</v>
      </c>
      <c r="AZ23" s="47">
        <f t="shared" si="14"/>
        <v>0</v>
      </c>
      <c r="BA23" s="867">
        <f t="shared" si="15"/>
        <v>0</v>
      </c>
      <c r="BB23" s="47">
        <f t="shared" si="16"/>
        <v>0</v>
      </c>
      <c r="BC23" s="47">
        <f t="shared" si="17"/>
        <v>0</v>
      </c>
      <c r="BD23" s="47">
        <f t="shared" si="18"/>
        <v>0</v>
      </c>
      <c r="BE23" s="47">
        <f t="shared" si="19"/>
        <v>0</v>
      </c>
    </row>
    <row r="24" spans="1:57">
      <c r="K24" s="856"/>
      <c r="L24" s="810"/>
      <c r="M24" s="810"/>
      <c r="N24" s="810"/>
      <c r="O24" s="810"/>
      <c r="P24" s="810"/>
      <c r="Q24" s="810"/>
      <c r="R24" s="810"/>
      <c r="S24" s="810"/>
      <c r="T24" s="810"/>
      <c r="U24" s="810"/>
      <c r="X24" t="s">
        <v>724</v>
      </c>
      <c r="Y24" s="47">
        <f>'Run 1 Bilan énergie'!C100</f>
        <v>0.90519055272102411</v>
      </c>
      <c r="Z24" s="47">
        <f>'Run 1 Bilan énergie'!D100</f>
        <v>0.88231264405922938</v>
      </c>
      <c r="AA24" s="47">
        <f>'Run 1 Bilan énergie'!E100</f>
        <v>0.63379912932991633</v>
      </c>
      <c r="AB24" s="47">
        <f>'Run 1 Bilan énergie'!F100</f>
        <v>0.7917412930880865</v>
      </c>
      <c r="AC24" s="47">
        <f>'Run 1 Bilan énergie'!G100</f>
        <v>0.60684589468475136</v>
      </c>
      <c r="AD24" s="47">
        <f>'Run 1 Bilan énergie'!H100</f>
        <v>0.4071200865616546</v>
      </c>
      <c r="AE24" s="47">
        <f>'Run 1 Bilan énergie'!I100</f>
        <v>0.21838663070960265</v>
      </c>
      <c r="AF24" s="47">
        <f>'Run 1 Bilan énergie'!J100</f>
        <v>8.6692101477113093E-2</v>
      </c>
      <c r="AG24" s="47">
        <f>'Run 1 Bilan énergie'!K100</f>
        <v>2.2233085580651693E-2</v>
      </c>
      <c r="AV24" t="s">
        <v>724</v>
      </c>
      <c r="AW24" s="47">
        <f t="shared" si="3"/>
        <v>10.527366128145511</v>
      </c>
      <c r="AX24" s="47">
        <f t="shared" si="12"/>
        <v>10.261296050408838</v>
      </c>
      <c r="AY24" s="47">
        <f t="shared" si="13"/>
        <v>7.3710838741069278</v>
      </c>
      <c r="AZ24" s="47">
        <f t="shared" si="14"/>
        <v>9.2079512386144469</v>
      </c>
      <c r="BA24" s="867">
        <f t="shared" si="15"/>
        <v>7.0576177551836592</v>
      </c>
      <c r="BB24" s="47">
        <f t="shared" si="16"/>
        <v>4.7348066067120431</v>
      </c>
      <c r="BC24" s="47">
        <f t="shared" si="17"/>
        <v>2.5398365151526789</v>
      </c>
      <c r="BD24" s="47">
        <f t="shared" si="18"/>
        <v>1.0082291401788253</v>
      </c>
      <c r="BE24" s="47">
        <f t="shared" si="19"/>
        <v>0.25857078530297922</v>
      </c>
    </row>
    <row r="25" spans="1:57">
      <c r="K25" s="810"/>
      <c r="L25" s="810"/>
      <c r="M25" s="810"/>
      <c r="N25" s="810"/>
      <c r="O25" s="810"/>
      <c r="P25" s="810"/>
      <c r="Q25" s="810"/>
      <c r="R25" s="810"/>
      <c r="S25" s="810"/>
      <c r="T25" s="810"/>
      <c r="U25" s="810"/>
      <c r="X25" t="s">
        <v>151</v>
      </c>
      <c r="Y25" s="47">
        <f>'Run 1 Bilan énergie'!C102</f>
        <v>3.4440101286650815E-2</v>
      </c>
      <c r="Z25" s="47">
        <f>'Run 1 Bilan énergie'!D102</f>
        <v>3.6031307587790107E-2</v>
      </c>
      <c r="AA25" s="47">
        <f>'Run 1 Bilan énergie'!E102</f>
        <v>3.0861928604612159E-2</v>
      </c>
      <c r="AB25" s="47">
        <f>'Run 1 Bilan énergie'!F102</f>
        <v>8.8124233819741785E-2</v>
      </c>
      <c r="AC25" s="47">
        <f>'Run 1 Bilan énergie'!G102</f>
        <v>0.16218446721279106</v>
      </c>
      <c r="AD25" s="47">
        <f>'Run 1 Bilan énergie'!H102</f>
        <v>0.23639411760620227</v>
      </c>
      <c r="AE25" s="47">
        <f>'Run 1 Bilan énergie'!I102</f>
        <v>0.27113584576641264</v>
      </c>
      <c r="AF25" s="47">
        <f>'Run 1 Bilan énergie'!J102</f>
        <v>0.27066617849355329</v>
      </c>
      <c r="AG25" s="47">
        <f>'Run 1 Bilan énergie'!K102</f>
        <v>0.2389242216865971</v>
      </c>
      <c r="AV25" t="s">
        <v>151</v>
      </c>
      <c r="AW25" s="47">
        <f t="shared" si="3"/>
        <v>0.40053837796374903</v>
      </c>
      <c r="AX25" s="47">
        <f t="shared" si="12"/>
        <v>0.41904410724599894</v>
      </c>
      <c r="AY25" s="47">
        <f t="shared" si="13"/>
        <v>0.35892422967163945</v>
      </c>
      <c r="AZ25" s="47">
        <f t="shared" si="14"/>
        <v>1.024884839323597</v>
      </c>
      <c r="BA25" s="867">
        <f t="shared" si="15"/>
        <v>1.8862053536847603</v>
      </c>
      <c r="BB25" s="47">
        <f t="shared" si="16"/>
        <v>2.7492635877601326</v>
      </c>
      <c r="BC25" s="47">
        <f t="shared" si="17"/>
        <v>3.1533098862633793</v>
      </c>
      <c r="BD25" s="47">
        <f t="shared" si="18"/>
        <v>3.147847655880025</v>
      </c>
      <c r="BE25" s="47">
        <f t="shared" si="19"/>
        <v>2.7786886982151247</v>
      </c>
    </row>
    <row r="26" spans="1:57">
      <c r="K26" s="810"/>
      <c r="L26" s="810"/>
      <c r="M26" s="810"/>
      <c r="N26" s="810"/>
      <c r="O26" s="810"/>
      <c r="P26" s="810"/>
      <c r="Q26" s="810"/>
      <c r="R26" s="810"/>
      <c r="S26" s="810"/>
      <c r="T26" s="810"/>
      <c r="U26" s="810"/>
      <c r="X26" t="s">
        <v>192</v>
      </c>
      <c r="Y26" s="47">
        <f>'Run 1 Bilan énergie'!C103</f>
        <v>0</v>
      </c>
      <c r="Z26" s="47">
        <f>'Run 1 Bilan énergie'!D103</f>
        <v>0</v>
      </c>
      <c r="AA26" s="47">
        <f>'Run 1 Bilan énergie'!E103</f>
        <v>0</v>
      </c>
      <c r="AB26" s="47">
        <f>'Run 1 Bilan énergie'!F103</f>
        <v>0</v>
      </c>
      <c r="AC26" s="47">
        <f>'Run 1 Bilan énergie'!G103</f>
        <v>2.1640740247186492E-3</v>
      </c>
      <c r="AD26" s="47">
        <f>'Run 1 Bilan énergie'!H103</f>
        <v>8.1637635958576506E-3</v>
      </c>
      <c r="AE26" s="47">
        <f>'Run 1 Bilan énergie'!I103</f>
        <v>1.7389556418263362E-2</v>
      </c>
      <c r="AF26" s="47">
        <f>'Run 1 Bilan énergie'!J103</f>
        <v>2.8086473318427518E-2</v>
      </c>
      <c r="AG26" s="47">
        <f>'Run 1 Bilan énergie'!K103</f>
        <v>3.9095815802010464E-2</v>
      </c>
      <c r="AV26" t="s">
        <v>192</v>
      </c>
      <c r="AW26" s="47">
        <f t="shared" si="3"/>
        <v>0</v>
      </c>
      <c r="AX26" s="47">
        <f t="shared" si="12"/>
        <v>0</v>
      </c>
      <c r="AY26" s="47">
        <f t="shared" si="13"/>
        <v>0</v>
      </c>
      <c r="AZ26" s="47">
        <f t="shared" si="14"/>
        <v>0</v>
      </c>
      <c r="BA26" s="867">
        <f t="shared" si="15"/>
        <v>2.5168180907477893E-2</v>
      </c>
      <c r="BB26" s="47">
        <f t="shared" si="16"/>
        <v>9.4944570619824489E-2</v>
      </c>
      <c r="BC26" s="47">
        <f t="shared" si="17"/>
        <v>0.2022405411444029</v>
      </c>
      <c r="BD26" s="47">
        <f t="shared" si="18"/>
        <v>0.32664568469331207</v>
      </c>
      <c r="BE26" s="47">
        <f t="shared" si="19"/>
        <v>0.45468433777738171</v>
      </c>
    </row>
    <row r="27" spans="1:57">
      <c r="K27" s="810"/>
      <c r="L27" s="810"/>
      <c r="M27" s="810"/>
      <c r="N27" s="810"/>
      <c r="O27" s="810"/>
      <c r="P27" s="810"/>
      <c r="Q27" s="810"/>
      <c r="R27" s="810"/>
      <c r="S27" s="810"/>
      <c r="T27" s="810"/>
      <c r="U27" s="810"/>
      <c r="X27" t="s">
        <v>725</v>
      </c>
      <c r="Y27" s="47">
        <f>'Run 1 Bilan énergie'!C104</f>
        <v>2.0881952062997136E-3</v>
      </c>
      <c r="Z27" s="47">
        <f>'Run 1 Bilan énergie'!D104</f>
        <v>2.8515938246124264E-3</v>
      </c>
      <c r="AA27" s="47">
        <f>'Run 1 Bilan énergie'!E104</f>
        <v>2.718975053414049E-3</v>
      </c>
      <c r="AB27" s="47">
        <f>'Run 1 Bilan énergie'!F104</f>
        <v>1.7242823788457439E-2</v>
      </c>
      <c r="AC27" s="47">
        <f>'Run 1 Bilan énergie'!G104</f>
        <v>4.9659303225509682E-2</v>
      </c>
      <c r="AD27" s="47">
        <f>'Run 1 Bilan énergie'!H104</f>
        <v>0.10123297172054838</v>
      </c>
      <c r="AE27" s="47">
        <f>'Run 1 Bilan énergie'!I104</f>
        <v>0.16177496702729896</v>
      </c>
      <c r="AF27" s="47">
        <f>'Run 1 Bilan énergie'!J104</f>
        <v>0.21662899771342592</v>
      </c>
      <c r="AG27" s="47">
        <f>'Run 1 Bilan énergie'!K104</f>
        <v>0.26017626804996141</v>
      </c>
      <c r="AV27" t="s">
        <v>725</v>
      </c>
      <c r="AW27" s="47">
        <f t="shared" si="3"/>
        <v>2.4285710249265669E-2</v>
      </c>
      <c r="AX27" s="47">
        <f t="shared" si="12"/>
        <v>3.3164036180242523E-2</v>
      </c>
      <c r="AY27" s="47">
        <f t="shared" si="13"/>
        <v>3.1621679871205392E-2</v>
      </c>
      <c r="AZ27" s="47">
        <f t="shared" si="14"/>
        <v>0.20053404065976002</v>
      </c>
      <c r="BA27" s="867">
        <f t="shared" si="15"/>
        <v>0.57753769651267761</v>
      </c>
      <c r="BB27" s="47">
        <f t="shared" si="16"/>
        <v>1.1773394611099777</v>
      </c>
      <c r="BC27" s="47">
        <f t="shared" si="17"/>
        <v>1.8814428665274869</v>
      </c>
      <c r="BD27" s="47">
        <f t="shared" si="18"/>
        <v>2.5193952434071436</v>
      </c>
      <c r="BE27" s="47">
        <f t="shared" si="19"/>
        <v>3.0258499974210515</v>
      </c>
    </row>
    <row r="28" spans="1:57">
      <c r="K28" s="810"/>
      <c r="L28" s="810"/>
      <c r="M28" s="810"/>
      <c r="N28" s="810"/>
      <c r="O28" s="810"/>
      <c r="P28" s="810"/>
      <c r="Q28" s="810"/>
      <c r="R28" s="810"/>
      <c r="S28" s="810"/>
      <c r="T28" s="810"/>
      <c r="U28" s="810"/>
      <c r="Y28" s="47"/>
      <c r="Z28" s="47"/>
      <c r="AA28" s="47"/>
      <c r="AB28" s="47"/>
      <c r="AC28" s="47"/>
      <c r="AD28" s="47"/>
      <c r="AE28" s="47"/>
      <c r="AF28" s="47"/>
      <c r="AG28" s="47"/>
      <c r="AW28" s="47"/>
      <c r="AX28" s="47"/>
      <c r="AY28" s="47"/>
      <c r="AZ28" s="47"/>
      <c r="BA28" s="867"/>
      <c r="BB28" s="47"/>
      <c r="BC28" s="47"/>
      <c r="BD28" s="47"/>
      <c r="BE28" s="47"/>
    </row>
    <row r="29" spans="1:57">
      <c r="K29" s="810"/>
      <c r="L29" s="810"/>
      <c r="M29" s="810"/>
      <c r="N29" s="810"/>
      <c r="O29" s="810"/>
      <c r="P29" s="810"/>
      <c r="Q29" s="810"/>
      <c r="R29" s="810"/>
      <c r="S29" s="810"/>
      <c r="T29" s="810"/>
      <c r="U29" s="810"/>
      <c r="W29" t="s">
        <v>207</v>
      </c>
      <c r="X29" t="s">
        <v>723</v>
      </c>
      <c r="Y29" s="47">
        <f>'Run 1 Bilan énergie'!C107</f>
        <v>0.43910243667983567</v>
      </c>
      <c r="Z29" s="47">
        <f>'Run 1 Bilan énergie'!D107</f>
        <v>0.43901603835014552</v>
      </c>
      <c r="AA29" s="47">
        <f>'Run 1 Bilan énergie'!E107</f>
        <v>0.37096855240587295</v>
      </c>
      <c r="AB29" s="47">
        <f>'Run 1 Bilan énergie'!F107</f>
        <v>0.49465102348762868</v>
      </c>
      <c r="AC29" s="47">
        <f>'Run 1 Bilan énergie'!G107</f>
        <v>0.46320148249155296</v>
      </c>
      <c r="AD29" s="47">
        <f>'Run 1 Bilan énergie'!H107</f>
        <v>0.33619207031569331</v>
      </c>
      <c r="AE29" s="47">
        <f>'Run 1 Bilan énergie'!I107</f>
        <v>0.25939257737155352</v>
      </c>
      <c r="AF29" s="47">
        <f>'Run 1 Bilan énergie'!J107</f>
        <v>0.1992923479717594</v>
      </c>
      <c r="AG29" s="47">
        <f>'Run 1 Bilan énergie'!K107</f>
        <v>0.10879832861034781</v>
      </c>
      <c r="AU29" t="s">
        <v>207</v>
      </c>
      <c r="AV29" t="s">
        <v>723</v>
      </c>
      <c r="AW29" s="47">
        <f t="shared" si="3"/>
        <v>5.1067613385864892</v>
      </c>
      <c r="AX29" s="47">
        <f t="shared" si="12"/>
        <v>5.1057565260121924</v>
      </c>
      <c r="AY29" s="47">
        <f t="shared" si="13"/>
        <v>4.3143642644803029</v>
      </c>
      <c r="AZ29" s="47">
        <f t="shared" si="14"/>
        <v>5.7527914031611216</v>
      </c>
      <c r="BA29" s="867">
        <f t="shared" si="15"/>
        <v>5.387033241376761</v>
      </c>
      <c r="BB29" s="47">
        <f t="shared" si="16"/>
        <v>3.9099137777715134</v>
      </c>
      <c r="BC29" s="47">
        <f t="shared" si="17"/>
        <v>3.0167356748311676</v>
      </c>
      <c r="BD29" s="47">
        <f t="shared" si="18"/>
        <v>2.3177700069115619</v>
      </c>
      <c r="BE29" s="47">
        <f t="shared" si="19"/>
        <v>1.2653245617383451</v>
      </c>
    </row>
    <row r="30" spans="1:57">
      <c r="K30" s="810"/>
      <c r="L30" s="810"/>
      <c r="M30" s="810"/>
      <c r="N30" s="810"/>
      <c r="O30" s="810"/>
      <c r="P30" s="810"/>
      <c r="Q30" s="810"/>
      <c r="R30" s="810"/>
      <c r="S30" s="810"/>
      <c r="T30" s="810"/>
      <c r="U30" s="810"/>
      <c r="X30" t="s">
        <v>725</v>
      </c>
      <c r="Y30" s="47">
        <f>'Run 1 Bilan énergie'!C108</f>
        <v>0</v>
      </c>
      <c r="Z30" s="47">
        <f>'Run 1 Bilan énergie'!D108</f>
        <v>0</v>
      </c>
      <c r="AA30" s="47">
        <f>'Run 1 Bilan énergie'!E108</f>
        <v>0</v>
      </c>
      <c r="AB30" s="47">
        <f>'Run 1 Bilan énergie'!F108</f>
        <v>1.9737759146169445E-2</v>
      </c>
      <c r="AC30" s="47">
        <f>'Run 1 Bilan énergie'!G108</f>
        <v>7.1256553978765722E-2</v>
      </c>
      <c r="AD30" s="47">
        <f>'Run 1 Bilan énergie'!H108</f>
        <v>0.13170104671522978</v>
      </c>
      <c r="AE30" s="47">
        <f>'Run 1 Bilan énergie'!I108</f>
        <v>0.1753348708303103</v>
      </c>
      <c r="AF30" s="47">
        <f>'Run 1 Bilan énergie'!J108</f>
        <v>0.21266841082560328</v>
      </c>
      <c r="AG30" s="47">
        <f>'Run 1 Bilan énergie'!K108</f>
        <v>0.25894002209262779</v>
      </c>
      <c r="AV30" t="s">
        <v>725</v>
      </c>
      <c r="AW30" s="47">
        <f t="shared" si="3"/>
        <v>0</v>
      </c>
      <c r="AX30" s="47">
        <f t="shared" si="12"/>
        <v>0</v>
      </c>
      <c r="AY30" s="47">
        <f t="shared" si="13"/>
        <v>0</v>
      </c>
      <c r="AZ30" s="47">
        <f t="shared" si="14"/>
        <v>0.22955013886995065</v>
      </c>
      <c r="BA30" s="867">
        <f t="shared" si="15"/>
        <v>0.82871372277304545</v>
      </c>
      <c r="BB30" s="47">
        <f t="shared" si="16"/>
        <v>1.5316831732981224</v>
      </c>
      <c r="BC30" s="47">
        <f t="shared" si="17"/>
        <v>2.0391445477565089</v>
      </c>
      <c r="BD30" s="47">
        <f t="shared" si="18"/>
        <v>2.4733336179017664</v>
      </c>
      <c r="BE30" s="47">
        <f t="shared" si="19"/>
        <v>3.0114724569372613</v>
      </c>
    </row>
    <row r="31" spans="1:57">
      <c r="K31" s="810"/>
      <c r="L31" s="810"/>
      <c r="M31" s="810"/>
      <c r="N31" s="810"/>
      <c r="O31" s="810"/>
      <c r="P31" s="810"/>
      <c r="Q31" s="810"/>
      <c r="R31" s="810"/>
      <c r="S31" s="810"/>
      <c r="T31" s="810"/>
      <c r="U31" s="810"/>
      <c r="Y31" s="47"/>
      <c r="Z31" s="47"/>
      <c r="AA31" s="47"/>
      <c r="AB31" s="47"/>
      <c r="AC31" s="47"/>
      <c r="AD31" s="47"/>
      <c r="AE31" s="47"/>
      <c r="AF31" s="47"/>
      <c r="AG31" s="47"/>
      <c r="AW31" s="47"/>
      <c r="AX31" s="47"/>
      <c r="AY31" s="47"/>
      <c r="AZ31" s="47"/>
      <c r="BA31" s="867"/>
      <c r="BB31" s="47"/>
      <c r="BC31" s="47"/>
      <c r="BD31" s="47"/>
      <c r="BE31" s="47"/>
    </row>
    <row r="32" spans="1:57" ht="45">
      <c r="K32" s="810"/>
      <c r="L32" s="810"/>
      <c r="M32" s="810"/>
      <c r="N32" s="810"/>
      <c r="O32" s="810"/>
      <c r="P32" s="810"/>
      <c r="Q32" s="810"/>
      <c r="R32" s="810"/>
      <c r="S32" s="810"/>
      <c r="T32" s="810"/>
      <c r="U32" s="810"/>
      <c r="W32" s="804" t="s">
        <v>211</v>
      </c>
      <c r="X32" t="s">
        <v>724</v>
      </c>
      <c r="Y32" s="47">
        <f>'Run 1 Bilan énergie'!C123</f>
        <v>0.12617</v>
      </c>
      <c r="Z32" s="47">
        <f>'Run 1 Bilan énergie'!D123</f>
        <v>0.12649661749999999</v>
      </c>
      <c r="AA32" s="47">
        <f>'Run 1 Bilan énergie'!E123</f>
        <v>0.10499219252499999</v>
      </c>
      <c r="AB32" s="47">
        <f>'Run 1 Bilan énergie'!F123</f>
        <v>0.12096113061049005</v>
      </c>
      <c r="AC32" s="47">
        <f>'Run 1 Bilan énergie'!G123</f>
        <v>8.0640753740326698E-2</v>
      </c>
      <c r="AD32" s="47">
        <f>'Run 1 Bilan énergie'!H123</f>
        <v>0</v>
      </c>
      <c r="AE32" s="47">
        <f>'Run 1 Bilan énergie'!I123</f>
        <v>0</v>
      </c>
      <c r="AF32" s="47">
        <f>'Run 1 Bilan énergie'!J123</f>
        <v>0</v>
      </c>
      <c r="AG32" s="47">
        <f>'Run 1 Bilan énergie'!K123</f>
        <v>0</v>
      </c>
      <c r="AU32" s="804" t="s">
        <v>211</v>
      </c>
      <c r="AV32" t="s">
        <v>724</v>
      </c>
      <c r="AW32" s="47">
        <f t="shared" si="3"/>
        <v>1.4673571000000001</v>
      </c>
      <c r="AX32" s="47">
        <f t="shared" si="12"/>
        <v>1.4711556615250001</v>
      </c>
      <c r="AY32" s="47">
        <f t="shared" si="13"/>
        <v>1.22105919906575</v>
      </c>
      <c r="AZ32" s="47">
        <f t="shared" si="14"/>
        <v>1.4067779489999994</v>
      </c>
      <c r="BA32" s="867">
        <f t="shared" si="15"/>
        <v>0.93785196599999954</v>
      </c>
      <c r="BB32" s="47">
        <f t="shared" si="16"/>
        <v>0</v>
      </c>
      <c r="BC32" s="47">
        <f t="shared" si="17"/>
        <v>0</v>
      </c>
      <c r="BD32" s="47">
        <f t="shared" si="18"/>
        <v>0</v>
      </c>
      <c r="BE32" s="47">
        <f t="shared" si="19"/>
        <v>0</v>
      </c>
    </row>
    <row r="33" spans="2:57">
      <c r="K33" s="810"/>
      <c r="L33" s="810"/>
      <c r="M33" s="810"/>
      <c r="N33" s="810"/>
      <c r="O33" s="810"/>
      <c r="P33" s="810"/>
      <c r="Q33" s="810"/>
      <c r="R33" s="810"/>
      <c r="S33" s="810"/>
      <c r="T33" s="810"/>
      <c r="U33" s="810"/>
      <c r="X33" t="s">
        <v>725</v>
      </c>
      <c r="Y33" s="47">
        <f>'Run 1 Bilan énergie'!C124</f>
        <v>0.79320988734059694</v>
      </c>
      <c r="Z33" s="47">
        <f>'Run 1 Bilan énergie'!D124</f>
        <v>0.78568753224419596</v>
      </c>
      <c r="AA33" s="47">
        <f>'Run 1 Bilan énergie'!E124</f>
        <v>0.67967171891723033</v>
      </c>
      <c r="AB33" s="47">
        <f>'Run 1 Bilan énergie'!F124</f>
        <v>0.8533007799459279</v>
      </c>
      <c r="AC33" s="47">
        <f>'Run 1 Bilan énergie'!G124</f>
        <v>0.87749300606802594</v>
      </c>
      <c r="AD33" s="47">
        <f>'Run 1 Bilan énergie'!H124</f>
        <v>0.9420056090602873</v>
      </c>
      <c r="AE33" s="47">
        <f>'Run 1 Bilan énergie'!I124</f>
        <v>0.9258774583122219</v>
      </c>
      <c r="AF33" s="47">
        <f>'Run 1 Bilan énergie'!J124</f>
        <v>0.90974930756415662</v>
      </c>
      <c r="AG33" s="47">
        <f>'Run 1 Bilan énergie'!K124</f>
        <v>0.89039552666647825</v>
      </c>
      <c r="AV33" t="s">
        <v>725</v>
      </c>
      <c r="AW33" s="47">
        <f t="shared" si="3"/>
        <v>9.2250309897711436</v>
      </c>
      <c r="AX33" s="47">
        <f t="shared" si="12"/>
        <v>9.1375460000000004</v>
      </c>
      <c r="AY33" s="47">
        <f t="shared" si="13"/>
        <v>7.9045820910073896</v>
      </c>
      <c r="AZ33" s="47">
        <f t="shared" si="14"/>
        <v>9.9238880707711417</v>
      </c>
      <c r="BA33" s="867">
        <f t="shared" si="15"/>
        <v>10.205243660571142</v>
      </c>
      <c r="BB33" s="47">
        <f t="shared" si="16"/>
        <v>10.955525233371143</v>
      </c>
      <c r="BC33" s="47">
        <f t="shared" si="17"/>
        <v>10.767954840171141</v>
      </c>
      <c r="BD33" s="47">
        <f t="shared" si="18"/>
        <v>10.580384446971141</v>
      </c>
      <c r="BE33" s="47">
        <f t="shared" si="19"/>
        <v>10.355299975131143</v>
      </c>
    </row>
    <row r="34" spans="2:57">
      <c r="K34" s="810"/>
      <c r="L34" s="810"/>
      <c r="M34" s="810"/>
      <c r="N34" s="810"/>
      <c r="O34" s="810"/>
      <c r="P34" s="810"/>
      <c r="Q34" s="810"/>
      <c r="R34" s="810"/>
      <c r="S34" s="810"/>
      <c r="T34" s="810"/>
      <c r="U34" s="810"/>
      <c r="X34" t="s">
        <v>192</v>
      </c>
      <c r="Y34" s="47">
        <f>'Run 1 Bilan énergie'!C125</f>
        <v>0</v>
      </c>
      <c r="Z34" s="47">
        <f>'Run 1 Bilan énergie'!D125</f>
        <v>0</v>
      </c>
      <c r="AA34" s="47">
        <f>'Run 1 Bilan énergie'!E125</f>
        <v>0</v>
      </c>
      <c r="AB34" s="47">
        <f>'Run 1 Bilan énergie'!F125</f>
        <v>0</v>
      </c>
      <c r="AC34" s="47">
        <f>'Run 1 Bilan énergie'!G125</f>
        <v>1.612815074806534E-2</v>
      </c>
      <c r="AD34" s="47">
        <f>'Run 1 Bilan énergie'!H125</f>
        <v>3.2256301496130679E-2</v>
      </c>
      <c r="AE34" s="47">
        <f>'Run 1 Bilan énergie'!I125</f>
        <v>4.8384452244196019E-2</v>
      </c>
      <c r="AF34" s="47">
        <f>'Run 1 Bilan énergie'!J125</f>
        <v>6.4512602992261359E-2</v>
      </c>
      <c r="AG34" s="47">
        <f>'Run 1 Bilan énergie'!K125</f>
        <v>8.3866383889939763E-2</v>
      </c>
      <c r="AV34" t="s">
        <v>192</v>
      </c>
      <c r="AW34" s="47">
        <f t="shared" si="3"/>
        <v>0</v>
      </c>
      <c r="AX34" s="47">
        <f t="shared" si="12"/>
        <v>0</v>
      </c>
      <c r="AY34" s="47">
        <f t="shared" si="13"/>
        <v>0</v>
      </c>
      <c r="AZ34" s="47">
        <f t="shared" si="14"/>
        <v>0</v>
      </c>
      <c r="BA34" s="867">
        <f t="shared" si="15"/>
        <v>0.18757039319999991</v>
      </c>
      <c r="BB34" s="47">
        <f t="shared" si="16"/>
        <v>0.37514078639999981</v>
      </c>
      <c r="BC34" s="47">
        <f t="shared" si="17"/>
        <v>0.56271117959999972</v>
      </c>
      <c r="BD34" s="47">
        <f t="shared" si="18"/>
        <v>0.75028157279999963</v>
      </c>
      <c r="BE34" s="47">
        <f t="shared" si="19"/>
        <v>0.97536604463999954</v>
      </c>
    </row>
    <row r="35" spans="2:57">
      <c r="K35" s="810"/>
      <c r="L35" s="810"/>
      <c r="M35" s="810"/>
      <c r="N35" s="810"/>
      <c r="O35" s="810"/>
      <c r="P35" s="810"/>
      <c r="Q35" s="810"/>
      <c r="R35" s="810"/>
      <c r="S35" s="810"/>
      <c r="T35" s="810"/>
      <c r="U35" s="810"/>
      <c r="Y35" s="47"/>
      <c r="Z35" s="47"/>
      <c r="AA35" s="47"/>
      <c r="AB35" s="47"/>
      <c r="AC35" s="47"/>
      <c r="AD35" s="47"/>
      <c r="AE35" s="47"/>
      <c r="AF35" s="47"/>
      <c r="AG35" s="47"/>
      <c r="AW35" s="47"/>
      <c r="AX35" s="47"/>
      <c r="AY35" s="47"/>
      <c r="AZ35" s="47"/>
      <c r="BA35" s="867"/>
      <c r="BB35" s="47"/>
      <c r="BC35" s="47"/>
      <c r="BD35" s="47"/>
      <c r="BE35" s="47"/>
    </row>
    <row r="36" spans="2:57">
      <c r="K36" s="810"/>
      <c r="L36" s="810"/>
      <c r="M36" s="810"/>
      <c r="N36" s="810"/>
      <c r="O36" s="810"/>
      <c r="P36" s="810"/>
      <c r="Q36" s="810"/>
      <c r="R36" s="810"/>
      <c r="S36" s="810"/>
      <c r="T36" s="810"/>
      <c r="U36" s="810"/>
      <c r="W36" t="s">
        <v>728</v>
      </c>
      <c r="X36" t="s">
        <v>716</v>
      </c>
      <c r="Y36" s="47">
        <f>'Run 1 Bilan énergie'!C131</f>
        <v>0.71978730573099958</v>
      </c>
      <c r="Z36" s="47">
        <f>'Run 1 Bilan énergie'!D131</f>
        <v>0.72800059470299938</v>
      </c>
      <c r="AA36" s="47">
        <f>'Run 1 Bilan énergie'!E131</f>
        <v>0.38717388028799937</v>
      </c>
      <c r="AB36" s="47">
        <f>'Run 1 Bilan énergie'!F131</f>
        <v>0.60355301210719459</v>
      </c>
      <c r="AC36" s="47">
        <f>'Run 1 Bilan énergie'!G131</f>
        <v>0.50649252646927001</v>
      </c>
      <c r="AD36" s="47">
        <f>'Run 1 Bilan énergie'!H131</f>
        <v>0.37497769491545302</v>
      </c>
      <c r="AE36" s="47">
        <f>'Run 1 Bilan énergie'!I131</f>
        <v>0.28712212666524406</v>
      </c>
      <c r="AF36" s="47">
        <f>'Run 1 Bilan énergie'!J131</f>
        <v>0.23219862637345617</v>
      </c>
      <c r="AG36" s="47">
        <f>'Run 1 Bilan énergie'!K131</f>
        <v>5.8678072023754448E-2</v>
      </c>
      <c r="AU36" t="s">
        <v>728</v>
      </c>
      <c r="AV36" t="s">
        <v>716</v>
      </c>
      <c r="AW36" s="47">
        <f t="shared" si="3"/>
        <v>8.3711263656515253</v>
      </c>
      <c r="AX36" s="47">
        <f t="shared" si="12"/>
        <v>8.4666469163958826</v>
      </c>
      <c r="AY36" s="47">
        <f t="shared" si="13"/>
        <v>4.5028322277494333</v>
      </c>
      <c r="AZ36" s="47">
        <f t="shared" si="14"/>
        <v>7.0193215308066739</v>
      </c>
      <c r="BA36" s="867">
        <f t="shared" si="15"/>
        <v>5.8905080828376102</v>
      </c>
      <c r="BB36" s="47">
        <f t="shared" si="16"/>
        <v>4.3609905918667193</v>
      </c>
      <c r="BC36" s="47">
        <f t="shared" si="17"/>
        <v>3.3392303331167885</v>
      </c>
      <c r="BD36" s="47">
        <f t="shared" si="18"/>
        <v>2.7004700247232956</v>
      </c>
      <c r="BE36" s="47">
        <f t="shared" si="19"/>
        <v>0.68242597763626422</v>
      </c>
    </row>
    <row r="37" spans="2:57">
      <c r="K37" s="810"/>
      <c r="L37" s="810"/>
      <c r="M37" s="810"/>
      <c r="N37" s="810"/>
      <c r="O37" s="810"/>
      <c r="P37" s="810"/>
      <c r="Q37" s="810"/>
      <c r="R37" s="810"/>
      <c r="S37" s="810"/>
      <c r="T37" s="810"/>
      <c r="U37" s="810"/>
      <c r="X37" t="s">
        <v>717</v>
      </c>
      <c r="Y37" s="47">
        <f>'Run 1 Bilan énergie'!C128</f>
        <v>0</v>
      </c>
      <c r="Z37" s="47">
        <f>'Run 1 Bilan énergie'!D128</f>
        <v>0</v>
      </c>
      <c r="AA37" s="47">
        <f>'Run 1 Bilan énergie'!E128</f>
        <v>0</v>
      </c>
      <c r="AB37" s="47">
        <f>'Run 1 Bilan énergie'!F128</f>
        <v>1.2317408410350911E-2</v>
      </c>
      <c r="AC37" s="47">
        <f>'Run 1 Bilan énergie'!G128</f>
        <v>2.2925451198082744E-2</v>
      </c>
      <c r="AD37" s="47">
        <f>'Run 1 Bilan énergie'!H128</f>
        <v>7.1198296502934105E-2</v>
      </c>
      <c r="AE37" s="47">
        <f>'Run 1 Bilan énergie'!I128</f>
        <v>0.10937985777723586</v>
      </c>
      <c r="AF37" s="47">
        <f>'Run 1 Bilan énergie'!J128</f>
        <v>0.12455687904801292</v>
      </c>
      <c r="AG37" s="47">
        <f>'Run 1 Bilan énergie'!K128</f>
        <v>0.15246715076699374</v>
      </c>
      <c r="AV37" t="s">
        <v>717</v>
      </c>
      <c r="AW37" s="47">
        <f t="shared" si="3"/>
        <v>0</v>
      </c>
      <c r="AX37" s="47">
        <f t="shared" si="12"/>
        <v>0</v>
      </c>
      <c r="AY37" s="47">
        <f t="shared" si="13"/>
        <v>0</v>
      </c>
      <c r="AZ37" s="47">
        <f t="shared" si="14"/>
        <v>0.1432514598123811</v>
      </c>
      <c r="BA37" s="867">
        <f t="shared" si="15"/>
        <v>0.26662299743370232</v>
      </c>
      <c r="BB37" s="47">
        <f t="shared" si="16"/>
        <v>0.82803618832912373</v>
      </c>
      <c r="BC37" s="47">
        <f t="shared" si="17"/>
        <v>1.272087745949253</v>
      </c>
      <c r="BD37" s="47">
        <f t="shared" si="18"/>
        <v>1.4485965033283903</v>
      </c>
      <c r="BE37" s="47">
        <f t="shared" si="19"/>
        <v>1.7731929634201373</v>
      </c>
    </row>
    <row r="38" spans="2:57">
      <c r="K38" s="810"/>
      <c r="L38" s="810"/>
      <c r="M38" s="810"/>
      <c r="N38" s="810"/>
      <c r="O38" s="810"/>
      <c r="P38" s="810"/>
      <c r="Q38" s="810"/>
      <c r="R38" s="810"/>
      <c r="S38" s="810"/>
      <c r="T38" s="810"/>
      <c r="U38" s="810"/>
      <c r="X38" t="s">
        <v>718</v>
      </c>
      <c r="Y38" s="47">
        <f>'Run 1 Bilan énergie'!C129</f>
        <v>0</v>
      </c>
      <c r="Z38" s="47">
        <f>'Run 1 Bilan énergie'!D129</f>
        <v>0</v>
      </c>
      <c r="AA38" s="47">
        <f>'Run 1 Bilan énergie'!E129</f>
        <v>0</v>
      </c>
      <c r="AB38" s="47">
        <f>'Run 1 Bilan énergie'!F129</f>
        <v>0</v>
      </c>
      <c r="AC38" s="47">
        <f>'Run 1 Bilan énergie'!G129</f>
        <v>3.7320501950367287E-3</v>
      </c>
      <c r="AD38" s="47">
        <f>'Run 1 Bilan énergie'!H129</f>
        <v>2.3732765500978047E-2</v>
      </c>
      <c r="AE38" s="47">
        <f>'Run 1 Bilan énergie'!I129</f>
        <v>3.6459952592411977E-2</v>
      </c>
      <c r="AF38" s="47">
        <f>'Run 1 Bilan énergie'!J129</f>
        <v>5.0745395167708963E-2</v>
      </c>
      <c r="AG38" s="47">
        <f>'Run 1 Bilan énergie'!K129</f>
        <v>0.12197372061359503</v>
      </c>
      <c r="AV38" t="s">
        <v>718</v>
      </c>
      <c r="AW38" s="47">
        <f t="shared" si="3"/>
        <v>0</v>
      </c>
      <c r="AX38" s="47">
        <f t="shared" si="12"/>
        <v>0</v>
      </c>
      <c r="AY38" s="47">
        <f t="shared" si="13"/>
        <v>0</v>
      </c>
      <c r="AZ38" s="47">
        <f t="shared" si="14"/>
        <v>0</v>
      </c>
      <c r="BA38" s="874">
        <v>2.4</v>
      </c>
      <c r="BB38" s="47">
        <f t="shared" si="16"/>
        <v>0.27601206277637469</v>
      </c>
      <c r="BC38" s="47">
        <f t="shared" si="17"/>
        <v>0.42402924864975133</v>
      </c>
      <c r="BD38" s="47">
        <f t="shared" si="18"/>
        <v>0.59016894580045531</v>
      </c>
      <c r="BE38" s="47">
        <f t="shared" si="19"/>
        <v>1.4185543707361103</v>
      </c>
    </row>
    <row r="39" spans="2:57">
      <c r="K39" s="810"/>
      <c r="L39" s="857"/>
      <c r="M39" s="857"/>
      <c r="N39" s="857"/>
      <c r="O39" s="857"/>
      <c r="P39" s="857"/>
      <c r="Q39" s="857"/>
      <c r="R39" s="857"/>
      <c r="S39" s="857"/>
      <c r="T39" s="857"/>
      <c r="U39" s="857"/>
      <c r="X39" t="s">
        <v>192</v>
      </c>
      <c r="Y39" s="47">
        <f>'Run 1 Bilan énergie'!C130</f>
        <v>0</v>
      </c>
      <c r="Z39" s="47">
        <f>'Run 1 Bilan énergie'!D130</f>
        <v>0</v>
      </c>
      <c r="AA39" s="47">
        <f>'Run 1 Bilan énergie'!E130</f>
        <v>0</v>
      </c>
      <c r="AB39" s="47">
        <f>'Run 1 Bilan énergie'!F130</f>
        <v>0</v>
      </c>
      <c r="AC39" s="47">
        <f>'Run 1 Bilan énergie'!G130</f>
        <v>0</v>
      </c>
      <c r="AD39" s="47">
        <f>'Run 1 Bilan énergie'!H130</f>
        <v>4.7465531001956076E-3</v>
      </c>
      <c r="AE39" s="47">
        <f>'Run 1 Bilan énergie'!I130</f>
        <v>2.2787470370257471E-2</v>
      </c>
      <c r="AF39" s="47">
        <f>'Run 1 Bilan énergie'!J130</f>
        <v>5.3820873662721633E-2</v>
      </c>
      <c r="AG39" s="47">
        <f>'Run 1 Bilan énergie'!K130</f>
        <v>0.10250148735849611</v>
      </c>
      <c r="AV39" t="s">
        <v>192</v>
      </c>
      <c r="AW39" s="47">
        <f t="shared" si="3"/>
        <v>0</v>
      </c>
      <c r="AX39" s="47">
        <f t="shared" si="12"/>
        <v>0</v>
      </c>
      <c r="AY39" s="47">
        <f t="shared" si="13"/>
        <v>0</v>
      </c>
      <c r="AZ39" s="47">
        <f t="shared" si="14"/>
        <v>0</v>
      </c>
      <c r="BA39" s="867">
        <f t="shared" si="15"/>
        <v>0</v>
      </c>
      <c r="BB39" s="47">
        <f t="shared" si="16"/>
        <v>5.5202412555274923E-2</v>
      </c>
      <c r="BC39" s="47">
        <f t="shared" si="17"/>
        <v>0.26501828040609443</v>
      </c>
      <c r="BD39" s="47">
        <f t="shared" si="18"/>
        <v>0.62593676069745263</v>
      </c>
      <c r="BE39" s="47">
        <f t="shared" si="19"/>
        <v>1.1920922979793098</v>
      </c>
    </row>
    <row r="40" spans="2:57">
      <c r="K40" s="857"/>
      <c r="L40" s="810"/>
      <c r="M40" s="810"/>
      <c r="N40" s="810"/>
      <c r="O40" s="810"/>
      <c r="P40" s="810"/>
      <c r="Q40" s="810"/>
      <c r="R40" s="810"/>
      <c r="S40" s="810"/>
      <c r="T40" s="810"/>
      <c r="U40" s="810"/>
      <c r="Y40" s="47"/>
      <c r="Z40" s="47"/>
      <c r="AA40" s="47"/>
      <c r="AB40" s="47"/>
      <c r="AC40" s="47"/>
      <c r="AD40" s="47"/>
      <c r="AE40" s="47"/>
      <c r="AF40" s="47"/>
      <c r="AG40" s="47"/>
      <c r="AW40" s="47"/>
      <c r="AX40" s="47"/>
      <c r="AY40" s="47"/>
      <c r="AZ40" s="47"/>
      <c r="BA40" s="867"/>
      <c r="BB40" s="47"/>
      <c r="BC40" s="47"/>
      <c r="BD40" s="47"/>
      <c r="BE40" s="47"/>
    </row>
    <row r="41" spans="2:57">
      <c r="K41" s="810"/>
      <c r="L41" s="857"/>
      <c r="M41" s="857"/>
      <c r="N41" s="857"/>
      <c r="O41" s="857"/>
      <c r="P41" s="857"/>
      <c r="Q41" s="857"/>
      <c r="R41" s="857"/>
      <c r="S41" s="857"/>
      <c r="T41" s="857"/>
      <c r="U41" s="857"/>
      <c r="W41" t="s">
        <v>734</v>
      </c>
      <c r="X41" t="s">
        <v>716</v>
      </c>
      <c r="Y41" s="47">
        <f>'Run 1 Bilan énergie'!C137</f>
        <v>0.85454475589700007</v>
      </c>
      <c r="Z41" s="47">
        <f>'Run 1 Bilan énergie'!D137</f>
        <v>0.87386362250900007</v>
      </c>
      <c r="AA41" s="47">
        <f>'Run 1 Bilan énergie'!E137</f>
        <v>0.5968396748610002</v>
      </c>
      <c r="AB41" s="47">
        <f>'Run 1 Bilan énergie'!F137</f>
        <v>0.87830956400414961</v>
      </c>
      <c r="AC41" s="47">
        <f>'Run 1 Bilan énergie'!G137</f>
        <v>0.84753126160733572</v>
      </c>
      <c r="AD41" s="47">
        <f>'Run 1 Bilan énergie'!H137</f>
        <v>0.70745261643339019</v>
      </c>
      <c r="AE41" s="47">
        <f>'Run 1 Bilan énergie'!I137</f>
        <v>0.6161488909693873</v>
      </c>
      <c r="AF41" s="47">
        <f>'Run 1 Bilan énergie'!J137</f>
        <v>0.59405116948753334</v>
      </c>
      <c r="AG41" s="47">
        <f>'Run 1 Bilan énergie'!K137</f>
        <v>0.35382762173350568</v>
      </c>
      <c r="AU41" t="s">
        <v>734</v>
      </c>
      <c r="AV41" t="s">
        <v>716</v>
      </c>
      <c r="AW41" s="47">
        <f t="shared" si="3"/>
        <v>9.9383555110821113</v>
      </c>
      <c r="AX41" s="47">
        <f t="shared" si="12"/>
        <v>10.163033929779672</v>
      </c>
      <c r="AY41" s="47">
        <f t="shared" si="13"/>
        <v>6.9412454186334331</v>
      </c>
      <c r="AZ41" s="47">
        <f t="shared" si="14"/>
        <v>10.21474022936826</v>
      </c>
      <c r="BA41" s="867">
        <f t="shared" si="15"/>
        <v>9.8567885724933149</v>
      </c>
      <c r="BB41" s="47">
        <f t="shared" si="16"/>
        <v>8.2276739291203285</v>
      </c>
      <c r="BC41" s="47">
        <f t="shared" si="17"/>
        <v>7.1658116019739744</v>
      </c>
      <c r="BD41" s="47">
        <f t="shared" si="18"/>
        <v>6.9088151011400134</v>
      </c>
      <c r="BE41" s="47">
        <f t="shared" si="19"/>
        <v>4.1150152407606715</v>
      </c>
    </row>
    <row r="42" spans="2:57">
      <c r="B42" s="857"/>
      <c r="C42" s="857"/>
      <c r="D42" s="857"/>
      <c r="E42" s="857"/>
      <c r="F42" s="857"/>
      <c r="G42" s="857"/>
      <c r="H42" s="857"/>
      <c r="I42" s="857"/>
      <c r="J42" s="857"/>
      <c r="K42" s="857"/>
      <c r="L42" s="857"/>
      <c r="M42" s="857"/>
      <c r="N42" s="857"/>
      <c r="O42" s="857"/>
      <c r="P42" s="857"/>
      <c r="Q42" s="857"/>
      <c r="R42" s="857"/>
      <c r="S42" s="857"/>
      <c r="T42" s="857"/>
      <c r="U42" s="857"/>
      <c r="X42" t="s">
        <v>717</v>
      </c>
      <c r="Y42" s="47">
        <f>'Run 1 Bilan énergie'!C134</f>
        <v>0</v>
      </c>
      <c r="Z42" s="47">
        <f>'Run 1 Bilan énergie'!D134</f>
        <v>0</v>
      </c>
      <c r="AA42" s="47">
        <f>'Run 1 Bilan énergie'!E134</f>
        <v>0</v>
      </c>
      <c r="AB42" s="47">
        <f>'Run 1 Bilan énergie'!F134</f>
        <v>1.792468497967652E-2</v>
      </c>
      <c r="AC42" s="47">
        <f>'Run 1 Bilan énergie'!G134</f>
        <v>3.8361941314858351E-2</v>
      </c>
      <c r="AD42" s="47">
        <f>'Run 1 Bilan énergie'!H134</f>
        <v>0.13264736558126064</v>
      </c>
      <c r="AE42" s="47">
        <f>'Run 1 Bilan énergie'!I134</f>
        <v>0.21746431445978376</v>
      </c>
      <c r="AF42" s="47">
        <f>'Run 1 Bilan énergie'!J134</f>
        <v>0.25869970284134525</v>
      </c>
      <c r="AG42" s="47">
        <f>'Run 1 Bilan énergie'!K134</f>
        <v>0.33470180434250529</v>
      </c>
      <c r="AV42" t="s">
        <v>717</v>
      </c>
      <c r="AW42" s="47">
        <f t="shared" si="3"/>
        <v>0</v>
      </c>
      <c r="AX42" s="47">
        <f t="shared" si="12"/>
        <v>0</v>
      </c>
      <c r="AY42" s="47">
        <f t="shared" si="13"/>
        <v>0</v>
      </c>
      <c r="AZ42" s="47">
        <f t="shared" si="14"/>
        <v>0.20846408631363794</v>
      </c>
      <c r="BA42" s="867">
        <f t="shared" si="15"/>
        <v>0.44614937749180267</v>
      </c>
      <c r="BB42" s="47">
        <f t="shared" si="16"/>
        <v>1.5426888617100614</v>
      </c>
      <c r="BC42" s="47">
        <f t="shared" si="17"/>
        <v>2.5291099771672854</v>
      </c>
      <c r="BD42" s="47">
        <f t="shared" si="18"/>
        <v>3.0086775440448452</v>
      </c>
      <c r="BE42" s="47">
        <f t="shared" si="19"/>
        <v>3.8925819845033369</v>
      </c>
    </row>
    <row r="43" spans="2:57">
      <c r="B43" s="857"/>
      <c r="C43" s="857"/>
      <c r="D43" s="857"/>
      <c r="E43" s="857"/>
      <c r="F43" s="857"/>
      <c r="G43" s="857"/>
      <c r="H43" s="857"/>
      <c r="I43" s="857"/>
      <c r="J43" s="857"/>
      <c r="K43" s="857"/>
      <c r="X43" t="s">
        <v>718</v>
      </c>
      <c r="Y43" s="47">
        <f>'Run 1 Bilan énergie'!C135</f>
        <v>0</v>
      </c>
      <c r="Z43" s="47">
        <f>'Run 1 Bilan énergie'!D135</f>
        <v>0</v>
      </c>
      <c r="AA43" s="47">
        <f>'Run 1 Bilan énergie'!E135</f>
        <v>0</v>
      </c>
      <c r="AB43" s="47">
        <f>'Run 1 Bilan énergie'!F135</f>
        <v>0</v>
      </c>
      <c r="AC43" s="47">
        <f>'Run 1 Bilan énergie'!G135</f>
        <v>6.2449671907908975E-3</v>
      </c>
      <c r="AD43" s="47">
        <f>'Run 1 Bilan énergie'!H135</f>
        <v>4.4215788527086894E-2</v>
      </c>
      <c r="AE43" s="47">
        <f>'Run 1 Bilan énergie'!I135</f>
        <v>7.2488104819927915E-2</v>
      </c>
      <c r="AF43" s="47">
        <f>'Run 1 Bilan énergie'!J135</f>
        <v>0.10539617523165917</v>
      </c>
      <c r="AG43" s="47">
        <f>'Run 1 Bilan énergie'!K135</f>
        <v>0.26776144347400427</v>
      </c>
      <c r="AV43" t="s">
        <v>718</v>
      </c>
      <c r="AW43" s="47">
        <f t="shared" si="3"/>
        <v>0</v>
      </c>
      <c r="AX43" s="47">
        <f t="shared" si="12"/>
        <v>0</v>
      </c>
      <c r="AY43" s="47">
        <f t="shared" si="13"/>
        <v>0</v>
      </c>
      <c r="AZ43" s="47">
        <f t="shared" si="14"/>
        <v>0</v>
      </c>
      <c r="BA43" s="867">
        <f t="shared" si="15"/>
        <v>7.2628968428898141E-2</v>
      </c>
      <c r="BB43" s="47">
        <f t="shared" si="16"/>
        <v>0.51422962057002064</v>
      </c>
      <c r="BC43" s="47">
        <f t="shared" si="17"/>
        <v>0.84303665905576175</v>
      </c>
      <c r="BD43" s="47">
        <f t="shared" si="18"/>
        <v>1.2257575179441962</v>
      </c>
      <c r="BE43" s="47">
        <f t="shared" si="19"/>
        <v>3.1140655876026697</v>
      </c>
    </row>
    <row r="44" spans="2:57">
      <c r="X44" t="s">
        <v>192</v>
      </c>
      <c r="Y44" s="47">
        <f>'Run 1 Bilan énergie'!C136</f>
        <v>0</v>
      </c>
      <c r="Z44" s="47">
        <f>'Run 1 Bilan énergie'!D136</f>
        <v>0</v>
      </c>
      <c r="AA44" s="47">
        <f>'Run 1 Bilan énergie'!E136</f>
        <v>0</v>
      </c>
      <c r="AB44" s="47">
        <f>'Run 1 Bilan énergie'!F136</f>
        <v>0</v>
      </c>
      <c r="AC44" s="47">
        <f>'Run 1 Bilan énergie'!G136</f>
        <v>0</v>
      </c>
      <c r="AD44" s="47">
        <f>'Run 1 Bilan énergie'!H136</f>
        <v>0</v>
      </c>
      <c r="AE44" s="47">
        <f>'Run 1 Bilan énergie'!I136</f>
        <v>0</v>
      </c>
      <c r="AF44" s="47">
        <f>'Run 1 Bilan énergie'!J136</f>
        <v>0</v>
      </c>
      <c r="AG44" s="47">
        <f>'Run 1 Bilan énergie'!K136</f>
        <v>0</v>
      </c>
      <c r="AV44" t="s">
        <v>192</v>
      </c>
      <c r="AW44" s="47">
        <f t="shared" si="3"/>
        <v>0</v>
      </c>
      <c r="AX44" s="47">
        <f t="shared" si="12"/>
        <v>0</v>
      </c>
      <c r="AY44" s="47">
        <f t="shared" si="13"/>
        <v>0</v>
      </c>
      <c r="AZ44" s="47">
        <f t="shared" si="14"/>
        <v>0</v>
      </c>
      <c r="BA44" s="867">
        <f t="shared" si="15"/>
        <v>0</v>
      </c>
      <c r="BB44" s="47">
        <f t="shared" si="16"/>
        <v>0</v>
      </c>
      <c r="BC44" s="47">
        <f t="shared" si="17"/>
        <v>0</v>
      </c>
      <c r="BD44" s="47">
        <f t="shared" si="18"/>
        <v>0</v>
      </c>
      <c r="BE44" s="47">
        <f t="shared" si="19"/>
        <v>0</v>
      </c>
    </row>
    <row r="45" spans="2:57">
      <c r="Y45" s="47"/>
      <c r="Z45" s="47"/>
      <c r="AA45" s="47"/>
      <c r="AB45" s="47"/>
      <c r="AC45" s="47"/>
      <c r="AD45" s="47"/>
      <c r="AE45" s="47"/>
      <c r="AF45" s="47"/>
      <c r="AG45" s="47"/>
      <c r="AW45" s="47"/>
      <c r="AX45" s="47"/>
      <c r="AY45" s="47"/>
      <c r="AZ45" s="47"/>
      <c r="BA45" s="867"/>
      <c r="BB45" s="47"/>
      <c r="BC45" s="47"/>
      <c r="BD45" s="47"/>
      <c r="BE45" s="47"/>
    </row>
    <row r="46" spans="2:57">
      <c r="W46" t="s">
        <v>218</v>
      </c>
      <c r="X46" t="s">
        <v>730</v>
      </c>
      <c r="Y46" s="47">
        <f>'Run 1 Bilan énergie'!C140</f>
        <v>7.853669639302209E-2</v>
      </c>
      <c r="Z46" s="47">
        <f>'Run 1 Bilan énergie'!D140</f>
        <v>8.6742022881845293E-2</v>
      </c>
      <c r="AA46" s="47">
        <f>'Run 1 Bilan énergie'!E140</f>
        <v>7.6192317396215459E-2</v>
      </c>
      <c r="AB46" s="47">
        <f>'Run 1 Bilan énergie'!F140</f>
        <v>9.2626705260700978E-2</v>
      </c>
      <c r="AC46" s="47">
        <f>'Run 1 Bilan énergie'!G140</f>
        <v>0.10502498695538913</v>
      </c>
      <c r="AD46" s="47">
        <f>'Run 1 Bilan énergie'!H140</f>
        <v>9.9780683704640508E-2</v>
      </c>
      <c r="AE46" s="47">
        <f>'Run 1 Bilan énergie'!I140</f>
        <v>9.3355543960345913E-2</v>
      </c>
      <c r="AF46" s="47">
        <f>'Run 1 Bilan énergie'!J140</f>
        <v>6.8766360506504781E-2</v>
      </c>
      <c r="AG46" s="47">
        <f>'Run 1 Bilan énergie'!K140</f>
        <v>4.4455020933498041E-2</v>
      </c>
      <c r="AU46" t="s">
        <v>218</v>
      </c>
      <c r="AV46" t="s">
        <v>730</v>
      </c>
      <c r="AW46" s="47">
        <f t="shared" si="3"/>
        <v>0.91338177905084694</v>
      </c>
      <c r="AX46" s="47">
        <f t="shared" si="12"/>
        <v>1.0088097261158608</v>
      </c>
      <c r="AY46" s="47">
        <f t="shared" si="13"/>
        <v>0.88611665131798589</v>
      </c>
      <c r="AZ46" s="47">
        <f t="shared" si="14"/>
        <v>1.0772485821819524</v>
      </c>
      <c r="BA46" s="867">
        <f t="shared" si="15"/>
        <v>1.2214405982911756</v>
      </c>
      <c r="BB46" s="47">
        <f t="shared" si="16"/>
        <v>1.1604493514849692</v>
      </c>
      <c r="BC46" s="47">
        <f t="shared" si="17"/>
        <v>1.085724976258823</v>
      </c>
      <c r="BD46" s="47">
        <f t="shared" si="18"/>
        <v>0.7997527726906507</v>
      </c>
      <c r="BE46" s="47">
        <f t="shared" si="19"/>
        <v>0.51701189345658227</v>
      </c>
    </row>
    <row r="47" spans="2:57">
      <c r="X47" t="s">
        <v>151</v>
      </c>
      <c r="Y47" s="47">
        <f>'Run 1 Bilan énergie'!C141</f>
        <v>0</v>
      </c>
      <c r="Z47" s="47">
        <f>'Run 1 Bilan énergie'!D141</f>
        <v>0</v>
      </c>
      <c r="AA47" s="47">
        <f>'Run 1 Bilan énergie'!E141</f>
        <v>0</v>
      </c>
      <c r="AB47" s="47">
        <f>'Run 1 Bilan énergie'!F141</f>
        <v>9.3562328546162603E-4</v>
      </c>
      <c r="AC47" s="47">
        <f>'Run 1 Bilan énergie'!G141</f>
        <v>2.1433670807222273E-3</v>
      </c>
      <c r="AD47" s="47">
        <f>'Run 1 Bilan énergie'!H141</f>
        <v>9.868419267491919E-3</v>
      </c>
      <c r="AE47" s="47">
        <f>'Run 1 Bilan énergie'!I141</f>
        <v>1.7782008373399223E-2</v>
      </c>
      <c r="AF47" s="47">
        <f>'Run 1 Bilan énergie'!J141</f>
        <v>2.0540601190254675E-2</v>
      </c>
      <c r="AG47" s="47">
        <f>'Run 1 Bilan énergie'!K141</f>
        <v>1.9052151828642016E-2</v>
      </c>
      <c r="AV47" t="s">
        <v>151</v>
      </c>
      <c r="AW47" s="47">
        <f t="shared" si="3"/>
        <v>0</v>
      </c>
      <c r="AX47" s="47">
        <f t="shared" si="12"/>
        <v>0</v>
      </c>
      <c r="AY47" s="47">
        <f t="shared" si="13"/>
        <v>0</v>
      </c>
      <c r="AZ47" s="47">
        <f t="shared" si="14"/>
        <v>1.0881298809918711E-2</v>
      </c>
      <c r="BA47" s="867">
        <f t="shared" si="15"/>
        <v>2.4927359148799504E-2</v>
      </c>
      <c r="BB47" s="47">
        <f t="shared" si="16"/>
        <v>0.11476971608093102</v>
      </c>
      <c r="BC47" s="47">
        <f t="shared" si="17"/>
        <v>0.20680475738263299</v>
      </c>
      <c r="BD47" s="47">
        <f t="shared" si="18"/>
        <v>0.23888719184266188</v>
      </c>
      <c r="BE47" s="47">
        <f t="shared" si="19"/>
        <v>0.22157652576710665</v>
      </c>
    </row>
    <row r="48" spans="2:57">
      <c r="X48" t="s">
        <v>268</v>
      </c>
      <c r="Y48" s="47">
        <f>'Run 1 Bilan énergie'!C142</f>
        <v>0.3672688866755513</v>
      </c>
      <c r="Z48" s="47">
        <f>'Run 1 Bilan énergie'!D142</f>
        <v>0.3672688866755513</v>
      </c>
      <c r="AA48" s="47">
        <f>'Run 1 Bilan énergie'!E142</f>
        <v>0.3672688866755513</v>
      </c>
      <c r="AB48" s="47">
        <f>'Run 1 Bilan énergie'!F142</f>
        <v>0.34541638791835599</v>
      </c>
      <c r="AC48" s="47">
        <f>'Run 1 Bilan énergie'!G142</f>
        <v>0.32393115804783623</v>
      </c>
      <c r="AD48" s="47">
        <f>'Run 1 Bilan énergie'!H142</f>
        <v>0.2840824838435389</v>
      </c>
      <c r="AE48" s="47">
        <f>'Run 1 Bilan énergie'!I142</f>
        <v>0.24680469184597045</v>
      </c>
      <c r="AF48" s="47">
        <f>'Run 1 Bilan énergie'!J142</f>
        <v>0.16967822564410467</v>
      </c>
      <c r="AG48" s="47">
        <f>'Run 1 Bilan énergie'!K142</f>
        <v>0.10283528826915435</v>
      </c>
      <c r="AV48" t="s">
        <v>268</v>
      </c>
      <c r="AW48" s="47">
        <f t="shared" si="3"/>
        <v>4.2713371520366623</v>
      </c>
      <c r="AX48" s="47">
        <f t="shared" si="12"/>
        <v>4.2713371520366623</v>
      </c>
      <c r="AY48" s="47">
        <f t="shared" si="13"/>
        <v>4.2713371520366623</v>
      </c>
      <c r="AZ48" s="47">
        <f t="shared" si="14"/>
        <v>4.0171925914904802</v>
      </c>
      <c r="BA48" s="867">
        <f t="shared" si="15"/>
        <v>3.7673193680963357</v>
      </c>
      <c r="BB48" s="47">
        <f t="shared" si="16"/>
        <v>3.3038792871003575</v>
      </c>
      <c r="BC48" s="47">
        <f t="shared" si="17"/>
        <v>2.8703385661686367</v>
      </c>
      <c r="BD48" s="47">
        <f t="shared" si="18"/>
        <v>1.9733577642409375</v>
      </c>
      <c r="BE48" s="47">
        <f t="shared" si="19"/>
        <v>1.1959744025702652</v>
      </c>
    </row>
    <row r="49" spans="23:57">
      <c r="X49" t="s">
        <v>191</v>
      </c>
      <c r="Y49" s="47">
        <f>'Run 1 Bilan énergie'!C143</f>
        <v>0</v>
      </c>
      <c r="Z49" s="47">
        <f>'Run 1 Bilan énergie'!D143</f>
        <v>0</v>
      </c>
      <c r="AA49" s="47">
        <f>'Run 1 Bilan énergie'!E143</f>
        <v>0</v>
      </c>
      <c r="AB49" s="47">
        <f>'Run 1 Bilan énergie'!F143</f>
        <v>3.4890544234177372E-3</v>
      </c>
      <c r="AC49" s="47">
        <f>'Run 1 Bilan énergie'!G143</f>
        <v>6.6108399601599232E-3</v>
      </c>
      <c r="AD49" s="47">
        <f>'Run 1 Bilan énergie'!H143</f>
        <v>2.8096069830679672E-2</v>
      </c>
      <c r="AE49" s="47">
        <f>'Run 1 Bilan énergie'!I143</f>
        <v>4.7010417494470567E-2</v>
      </c>
      <c r="AF49" s="47">
        <f>'Run 1 Bilan énergie'!J143</f>
        <v>5.0683106361226075E-2</v>
      </c>
      <c r="AG49" s="47">
        <f>'Run 1 Bilan énergie'!K143</f>
        <v>4.4072266401066151E-2</v>
      </c>
      <c r="AV49" t="s">
        <v>191</v>
      </c>
      <c r="AW49" s="47">
        <f t="shared" si="3"/>
        <v>0</v>
      </c>
      <c r="AX49" s="47">
        <f t="shared" si="12"/>
        <v>0</v>
      </c>
      <c r="AY49" s="47">
        <f t="shared" si="13"/>
        <v>0</v>
      </c>
      <c r="AZ49" s="47">
        <f t="shared" si="14"/>
        <v>4.0577702944348287E-2</v>
      </c>
      <c r="BA49" s="867">
        <f t="shared" si="15"/>
        <v>7.6884068736659913E-2</v>
      </c>
      <c r="BB49" s="47">
        <f t="shared" si="16"/>
        <v>0.32675729213080462</v>
      </c>
      <c r="BC49" s="47">
        <f t="shared" si="17"/>
        <v>0.54673115546069273</v>
      </c>
      <c r="BD49" s="47">
        <f t="shared" si="18"/>
        <v>0.58944452698105931</v>
      </c>
      <c r="BE49" s="47">
        <f t="shared" si="19"/>
        <v>0.51256045824439933</v>
      </c>
    </row>
    <row r="50" spans="23:57">
      <c r="Y50" s="47"/>
      <c r="Z50" s="47"/>
      <c r="AA50" s="47"/>
      <c r="AB50" s="47"/>
      <c r="AC50" s="47"/>
      <c r="AD50" s="47"/>
      <c r="AE50" s="47"/>
      <c r="AF50" s="47"/>
      <c r="AG50" s="47"/>
      <c r="AW50" s="47"/>
      <c r="AX50" s="47"/>
      <c r="AY50" s="47"/>
      <c r="AZ50" s="47"/>
      <c r="BA50" s="867"/>
      <c r="BB50" s="47"/>
      <c r="BC50" s="47"/>
      <c r="BD50" s="47"/>
      <c r="BE50" s="47"/>
    </row>
    <row r="51" spans="23:57">
      <c r="W51" t="s">
        <v>8</v>
      </c>
      <c r="X51" t="s">
        <v>731</v>
      </c>
      <c r="Y51" s="47">
        <f>'Run 1 Bilan énergie'!C157</f>
        <v>0</v>
      </c>
      <c r="Z51" s="47">
        <f>'Run 1 Bilan énergie'!D157</f>
        <v>0</v>
      </c>
      <c r="AA51" s="47">
        <f>'Run 1 Bilan énergie'!E157</f>
        <v>0</v>
      </c>
      <c r="AB51" s="47">
        <f>'Run 1 Bilan énergie'!F157</f>
        <v>4.4629712497439994E-2</v>
      </c>
      <c r="AC51" s="47">
        <f>'Run 1 Bilan énergie'!G157</f>
        <v>4.8308549225472001E-2</v>
      </c>
      <c r="AD51" s="47">
        <f>'Run 1 Bilan énergie'!H157</f>
        <v>3.3226141545968937E-2</v>
      </c>
      <c r="AE51" s="47">
        <f>'Run 1 Bilan énergie'!I157</f>
        <v>2.0096046852200469E-2</v>
      </c>
      <c r="AF51" s="47">
        <f>'Run 1 Bilan énergie'!J157</f>
        <v>8.9945980347652284E-3</v>
      </c>
      <c r="AG51" s="47">
        <f>'Run 1 Bilan énergie'!K157</f>
        <v>0</v>
      </c>
      <c r="AU51" t="s">
        <v>8</v>
      </c>
      <c r="AV51" t="s">
        <v>731</v>
      </c>
      <c r="AW51" s="47">
        <f t="shared" si="3"/>
        <v>0</v>
      </c>
      <c r="AX51" s="47">
        <f t="shared" si="12"/>
        <v>0</v>
      </c>
      <c r="AY51" s="47">
        <f t="shared" si="13"/>
        <v>0</v>
      </c>
      <c r="AZ51" s="47">
        <f t="shared" si="14"/>
        <v>0.51904355634522714</v>
      </c>
      <c r="BA51" s="867">
        <f t="shared" si="15"/>
        <v>0.56182842749223938</v>
      </c>
      <c r="BB51" s="47">
        <f t="shared" si="16"/>
        <v>0.38642002617961879</v>
      </c>
      <c r="BC51" s="47">
        <f t="shared" si="17"/>
        <v>0.23371702489109147</v>
      </c>
      <c r="BD51" s="47">
        <f t="shared" si="18"/>
        <v>0.10460717514431961</v>
      </c>
      <c r="BE51" s="47">
        <f t="shared" si="19"/>
        <v>0</v>
      </c>
    </row>
    <row r="52" spans="23:57">
      <c r="X52" t="s">
        <v>732</v>
      </c>
      <c r="Y52" s="47">
        <f>'Run 1 Bilan énergie'!C156</f>
        <v>0</v>
      </c>
      <c r="Z52" s="47">
        <f>'Run 1 Bilan énergie'!D156</f>
        <v>0</v>
      </c>
      <c r="AA52" s="47">
        <f>'Run 1 Bilan énergie'!E156</f>
        <v>0</v>
      </c>
      <c r="AB52" s="47">
        <f>'Run 1 Bilan énergie'!F156</f>
        <v>0</v>
      </c>
      <c r="AC52" s="47">
        <f>'Run 1 Bilan énergie'!G156</f>
        <v>5.3676165806080004E-3</v>
      </c>
      <c r="AD52" s="47">
        <f>'Run 1 Bilan énergie'!H156</f>
        <v>0.15751652288459353</v>
      </c>
      <c r="AE52" s="47">
        <f>'Run 1 Bilan énergie'!I156</f>
        <v>0.2813446559308066</v>
      </c>
      <c r="AF52" s="47">
        <f>'Run 1 Bilan énergie'!J156</f>
        <v>0.37577431789685845</v>
      </c>
      <c r="AG52" s="47">
        <f>'Run 1 Bilan énergie'!K156</f>
        <v>0.43970160096000005</v>
      </c>
      <c r="AV52" t="s">
        <v>732</v>
      </c>
      <c r="AW52" s="47">
        <f t="shared" si="3"/>
        <v>0</v>
      </c>
      <c r="AX52" s="47">
        <f t="shared" si="12"/>
        <v>0</v>
      </c>
      <c r="AY52" s="47">
        <f t="shared" si="13"/>
        <v>0</v>
      </c>
      <c r="AZ52" s="47">
        <f t="shared" si="14"/>
        <v>0</v>
      </c>
      <c r="BA52" s="867">
        <f t="shared" si="15"/>
        <v>6.2425380832471046E-2</v>
      </c>
      <c r="BB52" s="47">
        <f t="shared" si="16"/>
        <v>1.8319171611478229</v>
      </c>
      <c r="BC52" s="47">
        <f t="shared" si="17"/>
        <v>3.2720383484752809</v>
      </c>
      <c r="BD52" s="47">
        <f t="shared" si="18"/>
        <v>4.3702553171404643</v>
      </c>
      <c r="BE52" s="47">
        <f t="shared" si="19"/>
        <v>5.1137296191648005</v>
      </c>
    </row>
    <row r="53" spans="23:57">
      <c r="X53" t="s">
        <v>733</v>
      </c>
      <c r="Y53" s="47">
        <f>'Run 1 Bilan énergie'!C158</f>
        <v>1.8194939800000001</v>
      </c>
      <c r="Z53" s="47">
        <f>'Run 1 Bilan énergie'!D158</f>
        <v>1.6285244480000001</v>
      </c>
      <c r="AA53" s="47">
        <f>'Run 1 Bilan énergie'!E158</f>
        <v>1.63</v>
      </c>
      <c r="AB53" s="47">
        <f>'Run 1 Bilan énergie'!F158</f>
        <v>1.4430273707505599</v>
      </c>
      <c r="AC53" s="47">
        <f>'Run 1 Bilan énergie'!G158</f>
        <v>1.2882279793459201</v>
      </c>
      <c r="AD53" s="47">
        <f>'Run 1 Bilan énergie'!H158</f>
        <v>1.0398551706053243</v>
      </c>
      <c r="AE53" s="47">
        <f>'Run 1 Bilan énergie'!I158</f>
        <v>0.81500634456146348</v>
      </c>
      <c r="AF53" s="47">
        <f>'Run 1 Bilan énergie'!J158</f>
        <v>0.61463086570895731</v>
      </c>
      <c r="AG53" s="47">
        <f>'Run 1 Bilan énergie'!K158</f>
        <v>0.43970160096000005</v>
      </c>
      <c r="AV53" t="s">
        <v>733</v>
      </c>
      <c r="AW53" s="47">
        <f t="shared" si="3"/>
        <v>21.160714987400002</v>
      </c>
      <c r="AX53" s="47">
        <f t="shared" si="12"/>
        <v>18.939739330240002</v>
      </c>
      <c r="AY53" s="47">
        <f t="shared" si="13"/>
        <v>18.956900000000001</v>
      </c>
      <c r="AZ53" s="47">
        <f t="shared" si="14"/>
        <v>16.782408321829013</v>
      </c>
      <c r="BA53" s="867">
        <f t="shared" si="15"/>
        <v>14.982091399793052</v>
      </c>
      <c r="BB53" s="47">
        <f t="shared" si="16"/>
        <v>12.093515634139923</v>
      </c>
      <c r="BC53" s="47">
        <f t="shared" si="17"/>
        <v>9.47852378724982</v>
      </c>
      <c r="BD53" s="47">
        <f t="shared" si="18"/>
        <v>7.148156968195174</v>
      </c>
      <c r="BE53" s="47">
        <f t="shared" si="19"/>
        <v>5.1137296191648005</v>
      </c>
    </row>
    <row r="54" spans="23:57">
      <c r="Y54" s="47"/>
      <c r="Z54" s="47"/>
      <c r="AA54" s="47"/>
      <c r="AB54" s="47"/>
      <c r="AC54" s="47"/>
      <c r="AD54" s="47"/>
      <c r="AE54" s="47"/>
      <c r="AF54" s="47"/>
      <c r="AG54" s="47"/>
      <c r="AW54" s="47"/>
      <c r="AX54" s="47"/>
      <c r="AY54" s="47"/>
      <c r="AZ54" s="47"/>
      <c r="BA54" s="867"/>
      <c r="BB54" s="47"/>
      <c r="BC54" s="47"/>
      <c r="BD54" s="47"/>
      <c r="BE54" s="47"/>
    </row>
    <row r="55" spans="23:57">
      <c r="W55" t="s">
        <v>735</v>
      </c>
      <c r="X55" t="s">
        <v>716</v>
      </c>
      <c r="Y55" s="47">
        <f>'Run 1 Bilan énergie'!C153</f>
        <v>5.9037976366930014</v>
      </c>
      <c r="Z55" s="47">
        <f>'Run 1 Bilan énergie'!D153</f>
        <v>6.0765395623849949</v>
      </c>
      <c r="AA55" s="47">
        <f>'Run 1 Bilan énergie'!E153</f>
        <v>2.5093328292910013</v>
      </c>
      <c r="AB55" s="47">
        <f>'Run 1 Bilan énergie'!F153</f>
        <v>6.1438708938150102</v>
      </c>
      <c r="AC55" s="47">
        <f>'Run 1 Bilan énergie'!G153</f>
        <v>5.9191215630843796</v>
      </c>
      <c r="AD55" s="47">
        <f>'Run 1 Bilan énergie'!H153</f>
        <v>4.835464096440842</v>
      </c>
      <c r="AE55" s="47">
        <f>'Run 1 Bilan énergie'!I153</f>
        <v>4.1025856716790852</v>
      </c>
      <c r="AF55" s="47">
        <f>'Run 1 Bilan énergie'!J153</f>
        <v>3.8376024578299188</v>
      </c>
      <c r="AG55" s="47">
        <f>'Run 1 Bilan énergie'!K153</f>
        <v>2.0519914945127788</v>
      </c>
      <c r="AU55" t="s">
        <v>735</v>
      </c>
      <c r="AV55" t="s">
        <v>716</v>
      </c>
      <c r="AW55" s="47">
        <f t="shared" si="3"/>
        <v>68.661166514739605</v>
      </c>
      <c r="AX55" s="47">
        <f t="shared" si="12"/>
        <v>70.670155110537493</v>
      </c>
      <c r="AY55" s="47">
        <f t="shared" si="13"/>
        <v>29.183540804654346</v>
      </c>
      <c r="AZ55" s="47">
        <f t="shared" si="14"/>
        <v>71.453218495068569</v>
      </c>
      <c r="BA55" s="867">
        <f t="shared" si="15"/>
        <v>68.839383778671333</v>
      </c>
      <c r="BB55" s="47">
        <f t="shared" si="16"/>
        <v>56.236447441606998</v>
      </c>
      <c r="BC55" s="47">
        <f t="shared" si="17"/>
        <v>47.713071361627762</v>
      </c>
      <c r="BD55" s="47">
        <f t="shared" si="18"/>
        <v>44.631316584561958</v>
      </c>
      <c r="BE55" s="47">
        <f t="shared" si="19"/>
        <v>23.86466108118362</v>
      </c>
    </row>
    <row r="56" spans="23:57">
      <c r="X56" t="s">
        <v>717</v>
      </c>
      <c r="Y56" s="47">
        <f>'Run 1 Bilan énergie'!C150</f>
        <v>0</v>
      </c>
      <c r="Z56" s="47">
        <f>'Run 1 Bilan énergie'!D150</f>
        <v>0</v>
      </c>
      <c r="AA56" s="47">
        <f>'Run 1 Bilan énergie'!E150</f>
        <v>0</v>
      </c>
      <c r="AB56" s="47">
        <f>'Run 1 Bilan énergie'!F150</f>
        <v>0.12538512028193902</v>
      </c>
      <c r="AC56" s="47">
        <f>'Run 1 Bilan énergie'!G150</f>
        <v>0.26791813390802988</v>
      </c>
      <c r="AD56" s="47">
        <f>'Run 1 Bilan énergie'!H150</f>
        <v>0.90895855843635254</v>
      </c>
      <c r="AE56" s="47">
        <f>'Run 1 Bilan énergie'!I150</f>
        <v>1.4694432561221447</v>
      </c>
      <c r="AF56" s="47">
        <f>'Run 1 Bilan énergie'!J150</f>
        <v>1.7341428749010517</v>
      </c>
      <c r="AG56" s="47">
        <f>'Run 1 Bilan énergie'!K150</f>
        <v>2.2131845250678159</v>
      </c>
      <c r="AV56" t="s">
        <v>717</v>
      </c>
      <c r="AW56" s="47">
        <f t="shared" si="3"/>
        <v>0</v>
      </c>
      <c r="AX56" s="47">
        <f t="shared" si="12"/>
        <v>0</v>
      </c>
      <c r="AY56" s="47">
        <f t="shared" si="13"/>
        <v>0</v>
      </c>
      <c r="AZ56" s="47">
        <f t="shared" si="14"/>
        <v>1.4582289488789508</v>
      </c>
      <c r="BA56" s="867">
        <f t="shared" si="15"/>
        <v>3.1158878973503876</v>
      </c>
      <c r="BB56" s="47">
        <f t="shared" si="16"/>
        <v>10.571188034614782</v>
      </c>
      <c r="BC56" s="47">
        <f t="shared" si="17"/>
        <v>17.089625068700542</v>
      </c>
      <c r="BD56" s="47">
        <f t="shared" si="18"/>
        <v>20.168081635099231</v>
      </c>
      <c r="BE56" s="47">
        <f t="shared" si="19"/>
        <v>25.739336026538702</v>
      </c>
    </row>
    <row r="57" spans="23:57">
      <c r="X57" t="s">
        <v>718</v>
      </c>
      <c r="Y57" s="47">
        <f>'Run 1 Bilan énergie'!C151</f>
        <v>0</v>
      </c>
      <c r="Z57" s="47">
        <f>'Run 1 Bilan énergie'!D151</f>
        <v>0</v>
      </c>
      <c r="AA57" s="47">
        <f>'Run 1 Bilan énergie'!E151</f>
        <v>0</v>
      </c>
      <c r="AB57" s="47">
        <f>'Run 1 Bilan énergie'!F151</f>
        <v>0</v>
      </c>
      <c r="AC57" s="47">
        <f>'Run 1 Bilan énergie'!G151</f>
        <v>4.361457993851648E-2</v>
      </c>
      <c r="AD57" s="47">
        <f>'Run 1 Bilan énergie'!H151</f>
        <v>0.30298618614545092</v>
      </c>
      <c r="AE57" s="47">
        <f>'Run 1 Bilan énergie'!I151</f>
        <v>0.48981441870738157</v>
      </c>
      <c r="AF57" s="47">
        <f>'Run 1 Bilan énergie'!J151</f>
        <v>0.70650265273746549</v>
      </c>
      <c r="AG57" s="47">
        <f>'Run 1 Bilan énergie'!K151</f>
        <v>1.7705476200542531</v>
      </c>
      <c r="AV57" t="s">
        <v>718</v>
      </c>
      <c r="AW57" s="47">
        <f t="shared" si="3"/>
        <v>0</v>
      </c>
      <c r="AX57" s="47">
        <f t="shared" si="12"/>
        <v>0</v>
      </c>
      <c r="AY57" s="47">
        <f t="shared" si="13"/>
        <v>0</v>
      </c>
      <c r="AZ57" s="47">
        <f t="shared" si="14"/>
        <v>0</v>
      </c>
      <c r="BA57" s="867">
        <f t="shared" si="15"/>
        <v>0.50723756468494674</v>
      </c>
      <c r="BB57" s="47">
        <f t="shared" si="16"/>
        <v>3.5237293448715943</v>
      </c>
      <c r="BC57" s="47">
        <f t="shared" si="17"/>
        <v>5.6965416895668479</v>
      </c>
      <c r="BD57" s="47">
        <f t="shared" si="18"/>
        <v>8.2166258513367243</v>
      </c>
      <c r="BE57" s="47">
        <f t="shared" si="19"/>
        <v>20.591468821230965</v>
      </c>
    </row>
    <row r="58" spans="23:57">
      <c r="X58" t="s">
        <v>192</v>
      </c>
      <c r="Y58" s="47">
        <f>'Run 1 Bilan énergie'!C152</f>
        <v>0</v>
      </c>
      <c r="Z58" s="47">
        <f>'Run 1 Bilan énergie'!D152</f>
        <v>0</v>
      </c>
      <c r="AA58" s="47">
        <f>'Run 1 Bilan énergie'!E152</f>
        <v>0</v>
      </c>
      <c r="AB58" s="47">
        <f>'Run 1 Bilan énergie'!F152</f>
        <v>0</v>
      </c>
      <c r="AC58" s="47">
        <f>'Run 1 Bilan énergie'!G152</f>
        <v>0</v>
      </c>
      <c r="AD58" s="47">
        <f>'Run 1 Bilan énergie'!H152</f>
        <v>1.23148818863706E-2</v>
      </c>
      <c r="AE58" s="47">
        <f>'Run 1 Bilan énergie'!I152</f>
        <v>6.0836887333658843E-2</v>
      </c>
      <c r="AF58" s="47">
        <f>'Run 1 Bilan énergie'!J152</f>
        <v>0.14450340305397841</v>
      </c>
      <c r="AG58" s="47">
        <f>'Run 1 Bilan énergie'!K152</f>
        <v>0.2876607177017696</v>
      </c>
      <c r="AV58" t="s">
        <v>192</v>
      </c>
      <c r="AW58" s="47">
        <f t="shared" si="3"/>
        <v>0</v>
      </c>
      <c r="AX58" s="47">
        <f t="shared" si="12"/>
        <v>0</v>
      </c>
      <c r="AY58" s="47">
        <f t="shared" si="13"/>
        <v>0</v>
      </c>
      <c r="AZ58" s="47">
        <f t="shared" si="14"/>
        <v>0</v>
      </c>
      <c r="BA58" s="867">
        <f t="shared" si="15"/>
        <v>0</v>
      </c>
      <c r="BB58" s="47">
        <f t="shared" si="16"/>
        <v>0.14322207633849007</v>
      </c>
      <c r="BC58" s="47">
        <f t="shared" si="17"/>
        <v>0.70753299969045236</v>
      </c>
      <c r="BD58" s="47">
        <f t="shared" si="18"/>
        <v>1.680574577517769</v>
      </c>
      <c r="BE58" s="47">
        <f t="shared" si="19"/>
        <v>3.3454941468715806</v>
      </c>
    </row>
    <row r="59" spans="23:57">
      <c r="BA59" s="868"/>
    </row>
    <row r="60" spans="23:57">
      <c r="AU60" t="s">
        <v>736</v>
      </c>
      <c r="AW60" s="47">
        <f>SUM(AW5:AW39)+SUM(AW46:AW49)</f>
        <v>516.07210454728124</v>
      </c>
      <c r="AX60" s="47">
        <f t="shared" ref="AX60:BE60" si="21">SUM(AX5:AX39)+SUM(AX46:AX49)</f>
        <v>510.18445611006689</v>
      </c>
      <c r="AY60" s="47">
        <f t="shared" si="21"/>
        <v>430.60693487930109</v>
      </c>
      <c r="AZ60" s="47">
        <f t="shared" si="21"/>
        <v>433.64767512173881</v>
      </c>
      <c r="BA60" s="867">
        <f t="shared" si="21"/>
        <v>354.14567640598796</v>
      </c>
      <c r="BB60" s="47">
        <f t="shared" si="21"/>
        <v>278.18079298780435</v>
      </c>
      <c r="BC60" s="47">
        <f t="shared" si="21"/>
        <v>212.74222917061053</v>
      </c>
      <c r="BD60" s="47">
        <f t="shared" si="21"/>
        <v>164.36422212008895</v>
      </c>
      <c r="BE60" s="47">
        <f t="shared" si="21"/>
        <v>138.06174296564984</v>
      </c>
    </row>
    <row r="61" spans="23:57" ht="15.75" thickBot="1">
      <c r="AU61" s="855" t="s">
        <v>737</v>
      </c>
      <c r="AV61" s="855"/>
      <c r="AW61" s="859">
        <f>AW60+SUM(AW41:AW44)</f>
        <v>526.01046005836338</v>
      </c>
      <c r="AX61" s="859">
        <f t="shared" ref="AX61:BE61" si="22">AX60+SUM(AX41:AX44)</f>
        <v>520.34749003984655</v>
      </c>
      <c r="AY61" s="859">
        <f t="shared" si="22"/>
        <v>437.54818029793455</v>
      </c>
      <c r="AZ61" s="859">
        <f t="shared" si="22"/>
        <v>444.07087943742073</v>
      </c>
      <c r="BA61" s="869">
        <f t="shared" si="22"/>
        <v>364.52124332440195</v>
      </c>
      <c r="BB61" s="859">
        <f t="shared" si="22"/>
        <v>288.46538539920476</v>
      </c>
      <c r="BC61" s="859">
        <f t="shared" si="22"/>
        <v>223.28018740880756</v>
      </c>
      <c r="BD61" s="859">
        <f t="shared" si="22"/>
        <v>175.50747228321802</v>
      </c>
      <c r="BE61" s="859">
        <f t="shared" si="22"/>
        <v>149.18340577851652</v>
      </c>
    </row>
    <row r="63" spans="23:57">
      <c r="AU63" t="s">
        <v>738</v>
      </c>
      <c r="AW63" s="47">
        <f>AW61+SUM(AW51:AW58)</f>
        <v>615.83234156050298</v>
      </c>
      <c r="AX63" s="47">
        <f t="shared" ref="AX63:BE63" si="23">AX61+SUM(AX51:AX58)</f>
        <v>609.957384480624</v>
      </c>
      <c r="AY63" s="47">
        <f t="shared" si="23"/>
        <v>485.68862110258891</v>
      </c>
      <c r="AZ63" s="47">
        <f t="shared" si="23"/>
        <v>534.28377875954254</v>
      </c>
      <c r="BA63" s="47">
        <f t="shared" si="23"/>
        <v>452.59009777322638</v>
      </c>
      <c r="BB63" s="47">
        <f t="shared" si="23"/>
        <v>373.25182511810397</v>
      </c>
      <c r="BC63" s="47">
        <f t="shared" si="23"/>
        <v>307.47123768900934</v>
      </c>
      <c r="BD63" s="47">
        <f t="shared" si="23"/>
        <v>261.82709039221368</v>
      </c>
      <c r="BE63" s="47">
        <f t="shared" si="23"/>
        <v>232.95182509267099</v>
      </c>
    </row>
    <row r="67" spans="47:58">
      <c r="AU67" t="s">
        <v>754</v>
      </c>
    </row>
    <row r="69" spans="47:58">
      <c r="AV69" t="s">
        <v>723</v>
      </c>
      <c r="AW69" s="47">
        <f t="shared" ref="AW69:BE69" si="24">AW5+AW11+AW17+AW23+AW29+AW48</f>
        <v>90.787506054271873</v>
      </c>
      <c r="AX69" s="47">
        <f t="shared" si="24"/>
        <v>94.945364109134047</v>
      </c>
      <c r="AY69" s="47">
        <f t="shared" si="24"/>
        <v>81.958098800594357</v>
      </c>
      <c r="AZ69" s="47">
        <f t="shared" si="24"/>
        <v>107.5729043727822</v>
      </c>
      <c r="BA69" s="47">
        <f t="shared" si="24"/>
        <v>94.840435906596852</v>
      </c>
      <c r="BB69" s="47">
        <f t="shared" si="24"/>
        <v>62.061093067640535</v>
      </c>
      <c r="BC69" s="47">
        <f t="shared" si="24"/>
        <v>33.728653611550307</v>
      </c>
      <c r="BD69" s="47">
        <f t="shared" si="24"/>
        <v>10.886875210278975</v>
      </c>
      <c r="BE69" s="47">
        <f t="shared" si="24"/>
        <v>2.4612989643086101</v>
      </c>
      <c r="BF69" s="47"/>
    </row>
    <row r="70" spans="47:58">
      <c r="AV70" t="s">
        <v>724</v>
      </c>
      <c r="AW70" s="47">
        <f t="shared" ref="AW70:BE70" si="25">AW6+AW12+AW18+AW24+AW32+AW46</f>
        <v>405.63679031521116</v>
      </c>
      <c r="AX70" s="47">
        <f t="shared" si="25"/>
        <v>395.136872603303</v>
      </c>
      <c r="AY70" s="47">
        <f t="shared" si="25"/>
        <v>333.48726866335841</v>
      </c>
      <c r="AZ70" s="47">
        <f t="shared" si="25"/>
        <v>294.49088000789516</v>
      </c>
      <c r="BA70" s="47">
        <f t="shared" si="25"/>
        <v>200.96905510948085</v>
      </c>
      <c r="BB70" s="47">
        <f t="shared" si="25"/>
        <v>126.037563413353</v>
      </c>
      <c r="BC70" s="47">
        <f t="shared" si="25"/>
        <v>62.35127484662604</v>
      </c>
      <c r="BD70" s="47">
        <f t="shared" si="25"/>
        <v>22.076039795308258</v>
      </c>
      <c r="BE70" s="47">
        <f t="shared" si="25"/>
        <v>6.2426036408076531</v>
      </c>
      <c r="BF70" s="47"/>
    </row>
    <row r="72" spans="47:58">
      <c r="AV72" t="s">
        <v>716</v>
      </c>
      <c r="AW72" s="47">
        <f t="shared" ref="AW72:BE72" si="26">AW36+AW41</f>
        <v>18.309481876733635</v>
      </c>
      <c r="AX72" s="47">
        <f t="shared" si="26"/>
        <v>18.629680846175553</v>
      </c>
      <c r="AY72" s="47">
        <f t="shared" si="26"/>
        <v>11.444077646382866</v>
      </c>
      <c r="AZ72" s="47">
        <f t="shared" si="26"/>
        <v>17.234061760174935</v>
      </c>
      <c r="BA72" s="47">
        <f t="shared" si="26"/>
        <v>15.747296655330924</v>
      </c>
      <c r="BB72" s="47">
        <f t="shared" si="26"/>
        <v>12.588664520987049</v>
      </c>
      <c r="BC72" s="47">
        <f t="shared" si="26"/>
        <v>10.505041935090762</v>
      </c>
      <c r="BD72" s="47">
        <f t="shared" si="26"/>
        <v>9.609285125863309</v>
      </c>
      <c r="BE72" s="47">
        <f t="shared" si="26"/>
        <v>4.7974412183969353</v>
      </c>
      <c r="BF72" s="47"/>
    </row>
    <row r="73" spans="47:58">
      <c r="AV73" t="s">
        <v>717</v>
      </c>
      <c r="AW73" s="47">
        <f t="shared" ref="AW73:BE73" si="27">AW37+AW42</f>
        <v>0</v>
      </c>
      <c r="AX73" s="47">
        <f t="shared" si="27"/>
        <v>0</v>
      </c>
      <c r="AY73" s="47">
        <f t="shared" si="27"/>
        <v>0</v>
      </c>
      <c r="AZ73" s="47">
        <f t="shared" si="27"/>
        <v>0.35171554612601907</v>
      </c>
      <c r="BA73" s="47">
        <f t="shared" si="27"/>
        <v>0.71277237492550505</v>
      </c>
      <c r="BB73" s="47">
        <f t="shared" si="27"/>
        <v>2.370725050039185</v>
      </c>
      <c r="BC73" s="47">
        <f t="shared" si="27"/>
        <v>3.8011977231165384</v>
      </c>
      <c r="BD73" s="47">
        <f t="shared" si="27"/>
        <v>4.457274047373236</v>
      </c>
      <c r="BE73" s="47">
        <f t="shared" si="27"/>
        <v>5.6657749479234738</v>
      </c>
      <c r="BF73" s="47"/>
    </row>
    <row r="74" spans="47:58">
      <c r="AV74" t="s">
        <v>718</v>
      </c>
      <c r="AW74" s="47">
        <f t="shared" ref="AW74:BE74" si="28">AW43+AW38</f>
        <v>0</v>
      </c>
      <c r="AX74" s="47">
        <f t="shared" si="28"/>
        <v>0</v>
      </c>
      <c r="AY74" s="47">
        <f t="shared" si="28"/>
        <v>0</v>
      </c>
      <c r="AZ74" s="47">
        <f t="shared" si="28"/>
        <v>0</v>
      </c>
      <c r="BA74" s="47">
        <f t="shared" si="28"/>
        <v>2.4726289684288982</v>
      </c>
      <c r="BB74" s="47">
        <f t="shared" si="28"/>
        <v>0.79024168334639533</v>
      </c>
      <c r="BC74" s="47">
        <f t="shared" si="28"/>
        <v>1.2670659077055131</v>
      </c>
      <c r="BD74" s="47">
        <f t="shared" si="28"/>
        <v>1.8159264637446515</v>
      </c>
      <c r="BE74" s="47">
        <f t="shared" si="28"/>
        <v>4.5326199583387803</v>
      </c>
      <c r="BF74" s="47"/>
    </row>
    <row r="76" spans="47:58">
      <c r="AV76" t="s">
        <v>753</v>
      </c>
      <c r="AW76" s="47">
        <f t="shared" ref="AW76:BE76" si="29">AW7+AW13+AW19+AW25+AW47</f>
        <v>1.5848304948884278</v>
      </c>
      <c r="AX76" s="47">
        <f t="shared" si="29"/>
        <v>1.9091082413221001</v>
      </c>
      <c r="AY76" s="47">
        <f t="shared" si="29"/>
        <v>2.0569001283227499</v>
      </c>
      <c r="AZ76" s="47">
        <f t="shared" si="29"/>
        <v>7.1113867936887498</v>
      </c>
      <c r="BA76" s="47">
        <f t="shared" si="29"/>
        <v>14.697039255990136</v>
      </c>
      <c r="BB76" s="47">
        <f t="shared" si="29"/>
        <v>22.27179622288941</v>
      </c>
      <c r="BC76" s="47">
        <f t="shared" si="29"/>
        <v>25.631523486178605</v>
      </c>
      <c r="BD76" s="47">
        <f t="shared" si="29"/>
        <v>26.534125724611712</v>
      </c>
      <c r="BE76" s="47">
        <f t="shared" si="29"/>
        <v>24.887279738493255</v>
      </c>
      <c r="BF76" s="47"/>
    </row>
    <row r="79" spans="47:58">
      <c r="AV79" t="s">
        <v>191</v>
      </c>
      <c r="AW79" s="47">
        <f t="shared" ref="AW79:BE79" si="30">AW9+AW15+AW21+AW27+AW30+AW33+AW49</f>
        <v>9.6918513172582283</v>
      </c>
      <c r="AX79" s="47">
        <f t="shared" si="30"/>
        <v>9.7264642399118877</v>
      </c>
      <c r="AY79" s="47">
        <f t="shared" si="30"/>
        <v>8.6017999445520985</v>
      </c>
      <c r="AZ79" s="47">
        <f t="shared" si="30"/>
        <v>17.30993095675365</v>
      </c>
      <c r="BA79" s="47">
        <f t="shared" si="30"/>
        <v>34.263242158281805</v>
      </c>
      <c r="BB79" s="47">
        <f t="shared" si="30"/>
        <v>60.19443790251222</v>
      </c>
      <c r="BC79" s="47">
        <f t="shared" si="30"/>
        <v>81.112108407408172</v>
      </c>
      <c r="BD79" s="47">
        <f t="shared" si="30"/>
        <v>93.188917438410925</v>
      </c>
      <c r="BE79" s="47">
        <f t="shared" si="30"/>
        <v>92.289301413656347</v>
      </c>
      <c r="BF79" s="47"/>
    </row>
    <row r="80" spans="47:58">
      <c r="AV80" t="s">
        <v>192</v>
      </c>
      <c r="AW80" s="47">
        <f>AW8+AW14+AW20+AW26+AW34+AW39+AW44</f>
        <v>0</v>
      </c>
      <c r="AX80" s="47">
        <f t="shared" ref="AX80:BE80" si="31">AX8+AX14+AX20+AX26+AX34+AX39+AX44</f>
        <v>0</v>
      </c>
      <c r="AY80" s="47">
        <f t="shared" si="31"/>
        <v>3.5114724157163619E-5</v>
      </c>
      <c r="AZ80" s="47">
        <f t="shared" si="31"/>
        <v>0</v>
      </c>
      <c r="BA80" s="47">
        <f t="shared" si="31"/>
        <v>0.8187728953669835</v>
      </c>
      <c r="BB80" s="47">
        <f t="shared" si="31"/>
        <v>2.1508635384369521</v>
      </c>
      <c r="BC80" s="47">
        <f t="shared" si="31"/>
        <v>4.8833214911316558</v>
      </c>
      <c r="BD80" s="47">
        <f t="shared" si="31"/>
        <v>6.9390284776269571</v>
      </c>
      <c r="BE80" s="47">
        <f t="shared" si="31"/>
        <v>8.3070858965914791</v>
      </c>
    </row>
    <row r="83" spans="47:57">
      <c r="AU83" t="s">
        <v>666</v>
      </c>
      <c r="AV83" t="s">
        <v>723</v>
      </c>
      <c r="AW83" s="47">
        <f>AW69-AJ6</f>
        <v>0</v>
      </c>
      <c r="AX83" s="47">
        <f t="shared" ref="AX83:BE83" si="32">AX69-AK6</f>
        <v>0</v>
      </c>
      <c r="AY83" s="47">
        <f t="shared" si="32"/>
        <v>0</v>
      </c>
      <c r="AZ83" s="47">
        <f t="shared" si="32"/>
        <v>0</v>
      </c>
      <c r="BA83" s="47">
        <f t="shared" si="32"/>
        <v>0</v>
      </c>
      <c r="BB83" s="47">
        <f t="shared" si="32"/>
        <v>0</v>
      </c>
      <c r="BC83" s="47">
        <f t="shared" si="32"/>
        <v>0</v>
      </c>
      <c r="BD83" s="47">
        <f t="shared" si="32"/>
        <v>0</v>
      </c>
      <c r="BE83" s="47">
        <f t="shared" si="32"/>
        <v>0</v>
      </c>
    </row>
    <row r="84" spans="47:57">
      <c r="AV84" t="s">
        <v>724</v>
      </c>
      <c r="AW84" s="47">
        <f>AW70-AJ7</f>
        <v>0</v>
      </c>
      <c r="AX84" s="47">
        <f t="shared" ref="AX84:BE84" si="33">AX70-AK7</f>
        <v>0</v>
      </c>
      <c r="AY84" s="47">
        <f t="shared" si="33"/>
        <v>0</v>
      </c>
      <c r="AZ84" s="47">
        <f t="shared" si="33"/>
        <v>0</v>
      </c>
      <c r="BA84" s="47">
        <f t="shared" si="33"/>
        <v>0</v>
      </c>
      <c r="BB84" s="47">
        <f t="shared" si="33"/>
        <v>0</v>
      </c>
      <c r="BC84" s="47">
        <f t="shared" si="33"/>
        <v>0</v>
      </c>
      <c r="BD84" s="47">
        <f t="shared" si="33"/>
        <v>0</v>
      </c>
      <c r="BE84" s="47">
        <f t="shared" si="33"/>
        <v>0</v>
      </c>
    </row>
    <row r="86" spans="47:57">
      <c r="AV86" t="s">
        <v>716</v>
      </c>
      <c r="AW86" s="47">
        <f>AW72-AJ12</f>
        <v>0</v>
      </c>
      <c r="AX86" s="47">
        <f t="shared" ref="AX86:BE86" si="34">AX72-AK12</f>
        <v>0</v>
      </c>
      <c r="AY86" s="47">
        <f t="shared" si="34"/>
        <v>0</v>
      </c>
      <c r="AZ86" s="47">
        <f t="shared" si="34"/>
        <v>0</v>
      </c>
      <c r="BA86" s="47">
        <f t="shared" si="34"/>
        <v>0</v>
      </c>
      <c r="BB86" s="47">
        <f t="shared" si="34"/>
        <v>0</v>
      </c>
      <c r="BC86" s="47">
        <f t="shared" si="34"/>
        <v>0</v>
      </c>
      <c r="BD86" s="47">
        <f t="shared" si="34"/>
        <v>0</v>
      </c>
      <c r="BE86" s="47">
        <f t="shared" si="34"/>
        <v>0</v>
      </c>
    </row>
    <row r="87" spans="47:57">
      <c r="AV87" t="s">
        <v>717</v>
      </c>
      <c r="AW87" s="47">
        <f>AW73-AJ13</f>
        <v>0</v>
      </c>
      <c r="AX87" s="47">
        <f t="shared" ref="AX87:BE87" si="35">AX73-AK13</f>
        <v>0</v>
      </c>
      <c r="AY87" s="47">
        <f t="shared" si="35"/>
        <v>0</v>
      </c>
      <c r="AZ87" s="47">
        <f t="shared" si="35"/>
        <v>0</v>
      </c>
      <c r="BA87" s="47">
        <f t="shared" si="35"/>
        <v>0</v>
      </c>
      <c r="BB87" s="47">
        <f t="shared" si="35"/>
        <v>0</v>
      </c>
      <c r="BC87" s="47">
        <f t="shared" si="35"/>
        <v>0</v>
      </c>
      <c r="BD87" s="47">
        <f t="shared" si="35"/>
        <v>0</v>
      </c>
      <c r="BE87" s="47">
        <f t="shared" si="35"/>
        <v>0</v>
      </c>
    </row>
    <row r="88" spans="47:57">
      <c r="AV88" t="s">
        <v>718</v>
      </c>
      <c r="AW88" s="47">
        <f>AW74-AJ14</f>
        <v>0</v>
      </c>
      <c r="AX88" s="47">
        <f t="shared" ref="AX88:BE88" si="36">AX74-AK14</f>
        <v>0</v>
      </c>
      <c r="AY88" s="47">
        <f t="shared" si="36"/>
        <v>0</v>
      </c>
      <c r="AZ88" s="47">
        <f t="shared" si="36"/>
        <v>0</v>
      </c>
      <c r="BA88" s="47">
        <f t="shared" si="36"/>
        <v>2.3565962562317231</v>
      </c>
      <c r="BB88" s="47">
        <f t="shared" si="36"/>
        <v>0</v>
      </c>
      <c r="BC88" s="47">
        <f t="shared" si="36"/>
        <v>0</v>
      </c>
      <c r="BD88" s="47">
        <f t="shared" si="36"/>
        <v>0</v>
      </c>
      <c r="BE88" s="47">
        <f t="shared" si="36"/>
        <v>0</v>
      </c>
    </row>
    <row r="90" spans="47:57">
      <c r="AV90" t="s">
        <v>753</v>
      </c>
      <c r="AW90" s="47">
        <f>AW76-AJ16</f>
        <v>0</v>
      </c>
      <c r="AX90" s="47">
        <f t="shared" ref="AX90:BE90" si="37">AX76-AK16</f>
        <v>0</v>
      </c>
      <c r="AY90" s="47">
        <f t="shared" si="37"/>
        <v>0</v>
      </c>
      <c r="AZ90" s="47">
        <f t="shared" si="37"/>
        <v>0</v>
      </c>
      <c r="BA90" s="47">
        <f t="shared" si="37"/>
        <v>0</v>
      </c>
      <c r="BB90" s="47">
        <f t="shared" si="37"/>
        <v>0</v>
      </c>
      <c r="BC90" s="47">
        <f t="shared" si="37"/>
        <v>0</v>
      </c>
      <c r="BD90" s="47">
        <f t="shared" si="37"/>
        <v>0</v>
      </c>
      <c r="BE90" s="47">
        <f t="shared" si="37"/>
        <v>0</v>
      </c>
    </row>
    <row r="93" spans="47:57">
      <c r="AV93" t="s">
        <v>191</v>
      </c>
      <c r="AW93" s="47">
        <f>AW79-AJ19</f>
        <v>0</v>
      </c>
      <c r="AX93" s="47">
        <f t="shared" ref="AX93:BE93" si="38">AX79-AK19</f>
        <v>0</v>
      </c>
      <c r="AY93" s="47">
        <f t="shared" si="38"/>
        <v>0</v>
      </c>
      <c r="AZ93" s="47">
        <f t="shared" si="38"/>
        <v>0</v>
      </c>
      <c r="BA93" s="47">
        <f t="shared" si="38"/>
        <v>0</v>
      </c>
      <c r="BB93" s="47">
        <f t="shared" si="38"/>
        <v>0</v>
      </c>
      <c r="BC93" s="47">
        <f t="shared" si="38"/>
        <v>0</v>
      </c>
      <c r="BD93" s="47">
        <f t="shared" si="38"/>
        <v>0</v>
      </c>
      <c r="BE93" s="47">
        <f t="shared" si="38"/>
        <v>0</v>
      </c>
    </row>
    <row r="94" spans="47:57">
      <c r="AV94" t="s">
        <v>192</v>
      </c>
      <c r="AW94" s="47">
        <f>AW80-AJ20</f>
        <v>0</v>
      </c>
      <c r="AX94" s="47">
        <f t="shared" ref="AX94:BE94" si="39">AX80-AK20</f>
        <v>0</v>
      </c>
      <c r="AY94" s="47">
        <f t="shared" si="39"/>
        <v>0</v>
      </c>
      <c r="AZ94" s="47">
        <f t="shared" si="39"/>
        <v>0</v>
      </c>
      <c r="BA94" s="47">
        <f t="shared" si="39"/>
        <v>0</v>
      </c>
      <c r="BB94" s="47">
        <f t="shared" si="39"/>
        <v>0</v>
      </c>
      <c r="BC94" s="47">
        <f t="shared" si="39"/>
        <v>0</v>
      </c>
      <c r="BD94" s="47">
        <f t="shared" si="39"/>
        <v>0</v>
      </c>
      <c r="BE94" s="47">
        <f t="shared" si="39"/>
        <v>0</v>
      </c>
    </row>
  </sheetData>
  <pageMargins left="0.7" right="0.7" top="0.75" bottom="0.75" header="0.3" footer="0.3"/>
  <ignoredErrors>
    <ignoredError sqref="AK5:AR5"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534B07D8-6470-442A-A85C-8D2D249D53F4}">
  <ds:schemaRefs/>
</ds:datastoreItem>
</file>

<file path=customXml/itemProps2.xml><?xml version="1.0" encoding="utf-8"?>
<ds:datastoreItem xmlns:ds="http://schemas.openxmlformats.org/officeDocument/2006/customXml" ds:itemID="{86BE4FCB-773C-4B79-A622-503574879D15}">
  <ds:schemaRefs/>
</ds:datastoreItem>
</file>

<file path=customXml/itemProps3.xml><?xml version="1.0" encoding="utf-8"?>
<ds:datastoreItem xmlns:ds="http://schemas.openxmlformats.org/officeDocument/2006/customXml" ds:itemID="{81C73194-CF46-441D-9038-812C016F9FFB}">
  <ds:schemaRefs/>
</ds:datastoreItem>
</file>

<file path=customXml/itemProps4.xml><?xml version="1.0" encoding="utf-8"?>
<ds:datastoreItem xmlns:ds="http://schemas.openxmlformats.org/officeDocument/2006/customXml" ds:itemID="{9383BA9E-6352-4CB1-AE1B-C3A03BDBADF8}">
  <ds:schemaRefs/>
</ds:datastoreItem>
</file>

<file path=customXml/itemProps5.xml><?xml version="1.0" encoding="utf-8"?>
<ds:datastoreItem xmlns:ds="http://schemas.openxmlformats.org/officeDocument/2006/customXml" ds:itemID="{345CA204-2B4A-4816-8743-711E538B8247}">
  <ds:schemaRefs/>
</ds:datastoreItem>
</file>

<file path=customXml/itemProps6.xml><?xml version="1.0" encoding="utf-8"?>
<ds:datastoreItem xmlns:ds="http://schemas.openxmlformats.org/officeDocument/2006/customXml" ds:itemID="{5FE2B085-660E-453C-8F97-65D37355B55D}">
  <ds:schemaRefs/>
</ds:datastoreItem>
</file>

<file path=customXml/itemProps7.xml><?xml version="1.0" encoding="utf-8"?>
<ds:datastoreItem xmlns:ds="http://schemas.openxmlformats.org/officeDocument/2006/customXml" ds:itemID="{14A732CF-B1E3-42E3-82F0-84BB3AE12E0A}">
  <ds:schemaRefs/>
</ds:datastoreItem>
</file>

<file path=customXml/itemProps8.xml><?xml version="1.0" encoding="utf-8"?>
<ds:datastoreItem xmlns:ds="http://schemas.openxmlformats.org/officeDocument/2006/customXml" ds:itemID="{909E8C50-836E-456D-94D1-50717B2E6BFA}">
  <ds:schemaRefs/>
</ds:datastoreItem>
</file>

<file path=customXml/itemProps9.xml><?xml version="1.0" encoding="utf-8"?>
<ds:datastoreItem xmlns:ds="http://schemas.openxmlformats.org/officeDocument/2006/customXml" ds:itemID="{6A82AA49-D9E9-4986-98A7-BCC6BBAB7141}">
  <ds:schemaRefs/>
</ds:datastoreItem>
</file>

<file path=customXml/itemProps10.xml><?xml version="1.0" encoding="utf-8"?>
<ds:datastoreItem xmlns:ds="http://schemas.openxmlformats.org/officeDocument/2006/customXml" ds:itemID="{3C2EAE9F-4EF0-4329-88E6-A8C67BBE043D}">
  <ds:schemaRefs/>
</ds:datastoreItem>
</file>

<file path=customXml/itemProps11.xml><?xml version="1.0" encoding="utf-8"?>
<ds:datastoreItem xmlns:ds="http://schemas.openxmlformats.org/officeDocument/2006/customXml" ds:itemID="{2C4A78F4-D09C-4387-81FB-0E99D39D7F10}">
  <ds:schemaRefs/>
</ds:datastoreItem>
</file>

<file path=customXml/itemProps12.xml><?xml version="1.0" encoding="utf-8"?>
<ds:datastoreItem xmlns:ds="http://schemas.openxmlformats.org/officeDocument/2006/customXml" ds:itemID="{286D1AF5-5415-46E0-A5EC-2E1868127F1A}">
  <ds:schemaRefs/>
</ds:datastoreItem>
</file>

<file path=customXml/itemProps13.xml><?xml version="1.0" encoding="utf-8"?>
<ds:datastoreItem xmlns:ds="http://schemas.openxmlformats.org/officeDocument/2006/customXml" ds:itemID="{86F09016-30B5-4354-9A72-19E688AA5F50}">
  <ds:schemaRefs/>
</ds:datastoreItem>
</file>

<file path=customXml/itemProps14.xml><?xml version="1.0" encoding="utf-8"?>
<ds:datastoreItem xmlns:ds="http://schemas.openxmlformats.org/officeDocument/2006/customXml" ds:itemID="{4922A73F-CDCA-42EC-B8A6-562317836AC2}">
  <ds:schemaRefs/>
</ds:datastoreItem>
</file>

<file path=customXml/itemProps15.xml><?xml version="1.0" encoding="utf-8"?>
<ds:datastoreItem xmlns:ds="http://schemas.openxmlformats.org/officeDocument/2006/customXml" ds:itemID="{B2CDE3CE-66C8-4756-B859-4D0F37C38A0A}">
  <ds:schemaRefs/>
</ds:datastoreItem>
</file>

<file path=customXml/itemProps16.xml><?xml version="1.0" encoding="utf-8"?>
<ds:datastoreItem xmlns:ds="http://schemas.openxmlformats.org/officeDocument/2006/customXml" ds:itemID="{366FABFA-3B55-48BF-BC90-50775839EFD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37</vt:i4>
      </vt:variant>
    </vt:vector>
  </HeadingPairs>
  <TitlesOfParts>
    <vt:vector size="37" baseType="lpstr">
      <vt:lpstr>Comp RUN1bis AMS &amp; Transitions</vt:lpstr>
      <vt:lpstr>Run 1 VP</vt:lpstr>
      <vt:lpstr>Sankey Transport</vt:lpstr>
      <vt:lpstr>Bilan énergie</vt:lpstr>
      <vt:lpstr>Run 1 Aérien</vt:lpstr>
      <vt:lpstr>VP</vt:lpstr>
      <vt:lpstr>VUL</vt:lpstr>
      <vt:lpstr>PL</vt:lpstr>
      <vt:lpstr>B&amp;C</vt:lpstr>
      <vt:lpstr>2RM</vt:lpstr>
      <vt:lpstr>FE_et_bio</vt:lpstr>
      <vt:lpstr>Autres_modes</vt:lpstr>
      <vt:lpstr>Aérien</vt:lpstr>
      <vt:lpstr>Trafic</vt:lpstr>
      <vt:lpstr>Run 1 Trafic</vt:lpstr>
      <vt:lpstr>Comparaison</vt:lpstr>
      <vt:lpstr>Bilan_E_cont</vt:lpstr>
      <vt:lpstr>Bilan_E_Met</vt:lpstr>
      <vt:lpstr>Bilan_E_KP</vt:lpstr>
      <vt:lpstr>Bilan_E_DROM</vt:lpstr>
      <vt:lpstr>Prod_E_cont</vt:lpstr>
      <vt:lpstr>GES_Met</vt:lpstr>
      <vt:lpstr>GES_DROM</vt:lpstr>
      <vt:lpstr>GES_KP</vt:lpstr>
      <vt:lpstr>GES_Cont</vt:lpstr>
      <vt:lpstr>Run 1 Bilan énergie</vt:lpstr>
      <vt:lpstr>Run 1 FE_et_bio</vt:lpstr>
      <vt:lpstr>Run 1 VUL</vt:lpstr>
      <vt:lpstr>Run 1 PL</vt:lpstr>
      <vt:lpstr>Run 1 B&amp;C</vt:lpstr>
      <vt:lpstr>Run 1 2RM</vt:lpstr>
      <vt:lpstr>Run 1 Autres_modes</vt:lpstr>
      <vt:lpstr>Run 1 Trafic_AME_2021 (mémoire)</vt:lpstr>
      <vt:lpstr>Run 1 Bilan_E_AMS_Met</vt:lpstr>
      <vt:lpstr>Run 1 Bilan_GES_AMS_Met</vt:lpstr>
      <vt:lpstr>Old AMS Format Power BI</vt:lpstr>
      <vt:lpstr>old Test Sankey AMS</vt:lpstr>
    </vt:vector>
  </TitlesOfParts>
  <Company>ADEME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BARBUSSE Stéphane</dc:creator>
  <cp:lastModifiedBy>BARBUSSE Stéphane</cp:lastModifiedBy>
  <dcterms:created xsi:type="dcterms:W3CDTF">2022-06-16T08:22:04Z</dcterms:created>
  <dcterms:modified xsi:type="dcterms:W3CDTF">2023-07-06T15:59:17Z</dcterms:modified>
</cp:coreProperties>
</file>